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comments7.xml" ContentType="application/vnd.openxmlformats-officedocument.spreadsheetml.comments+xml"/>
  <Override PartName="/xl/namedSheetViews/namedSheetView1.xml" ContentType="application/vnd.ms-excel.namedsheetview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8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ranscogov.sharepoint.com/sites/IGSODPalawan/Operations/OPERATIONS FORMS/HOURLY GRID LOG/2025/"/>
    </mc:Choice>
  </mc:AlternateContent>
  <xr:revisionPtr revIDLastSave="58299" documentId="8_{78C34441-216D-4C2D-AAA3-718125ADDEA7}" xr6:coauthVersionLast="47" xr6:coauthVersionMax="47" xr10:uidLastSave="{D59E1949-2114-4D6C-AA4E-C2C33D168E78}"/>
  <bookViews>
    <workbookView xWindow="-120" yWindow="-120" windowWidth="29040" windowHeight="15840" tabRatio="636" activeTab="7" xr2:uid="{5F51E1F5-397C-4C3E-96F1-D86892D054EF}"/>
  </bookViews>
  <sheets>
    <sheet name="DEMAND FREQ SUMMARY" sheetId="177" r:id="rId1"/>
    <sheet name="1" sheetId="448" r:id="rId2"/>
    <sheet name="2" sheetId="449" r:id="rId3"/>
    <sheet name="3" sheetId="450" r:id="rId4"/>
    <sheet name="4" sheetId="451" r:id="rId5"/>
    <sheet name="5" sheetId="452" r:id="rId6"/>
    <sheet name="6" sheetId="453" r:id="rId7"/>
    <sheet name="PARAMETERS" sheetId="260" r:id="rId8"/>
    <sheet name="GEN SWITCHING LOGS" sheetId="88" r:id="rId9"/>
    <sheet name="ACTION LOGS" sheetId="89" r:id="rId10"/>
    <sheet name="BILLING" sheetId="79" r:id="rId11"/>
    <sheet name="EOD REPORT" sheetId="253" r:id="rId12"/>
    <sheet name="EOD REPORT_v1" sheetId="102" state="hidden" r:id="rId13"/>
    <sheet name="EOD REPORT_v2" sheetId="251" state="hidden" r:id="rId14"/>
    <sheet name="AGG DEMAND" sheetId="112" state="hidden" r:id="rId15"/>
    <sheet name="RunDown Time" sheetId="105" state="hidden" r:id="rId16"/>
  </sheets>
  <functionGroups builtInGroupCount="19"/>
  <definedNames>
    <definedName name="_9_2" localSheetId="7">PARAMETERS!#REF!</definedName>
    <definedName name="_9_2">#REF!</definedName>
    <definedName name="_xlnm._FilterDatabase" localSheetId="1" hidden="1">'1'!$A$11:$A$89</definedName>
    <definedName name="_xlnm._FilterDatabase" localSheetId="2" hidden="1">'2'!$A$11:$A$89</definedName>
    <definedName name="_xlnm._FilterDatabase" localSheetId="3" hidden="1">'3'!$A$11:$A$89</definedName>
    <definedName name="_xlnm._FilterDatabase" localSheetId="4" hidden="1">'4'!$A$11:$A$89</definedName>
    <definedName name="_xlnm._FilterDatabase" localSheetId="5" hidden="1">'5'!$A$11:$A$89</definedName>
    <definedName name="_xlnm._FilterDatabase" localSheetId="6" hidden="1">'6'!$A$11:$A$89</definedName>
    <definedName name="_xlnm._FilterDatabase" localSheetId="9" hidden="1">'ACTION LOGS'!$A$1:$I$29</definedName>
    <definedName name="_xlnm._FilterDatabase" localSheetId="8" hidden="1">'GEN SWITCHING LOGS'!$A$1:$L$1319</definedName>
    <definedName name="_xlnm._FilterDatabase" localSheetId="7" hidden="1">PARAMETERS!$A$1:$CB$28</definedName>
    <definedName name="_xlnm._FilterDatabase" localSheetId="15" hidden="1">'RunDown Time'!$A$1:$H$64</definedName>
    <definedName name="_xleta.N" hidden="1" xlm="1">#NAME?</definedName>
    <definedName name="_xleta.SUM" hidden="1" xlm="1">#NAME?</definedName>
    <definedName name="_xlnm.Print_Area" localSheetId="1">'1'!$A$1:$AN$185</definedName>
    <definedName name="_xlnm.Print_Area" localSheetId="2">'2'!$A$1:$AN$185</definedName>
    <definedName name="_xlnm.Print_Area" localSheetId="3">'3'!$A$1:$AN$185</definedName>
    <definedName name="_xlnm.Print_Area" localSheetId="4">'4'!$A$1:$AN$185</definedName>
    <definedName name="_xlnm.Print_Area" localSheetId="5">'5'!$A$1:$AN$185</definedName>
    <definedName name="_xlnm.Print_Area" localSheetId="6">'6'!$A$1:$AN$185</definedName>
  </definedNames>
  <calcPr calcId="191028" calcCompleted="0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144" i="260" l="1" a="1"/>
  <c r="W144" i="260"/>
  <c r="W135" i="453" l="1"/>
  <c r="V135" i="453"/>
  <c r="U135" i="453"/>
  <c r="T135" i="453"/>
  <c r="W134" i="453"/>
  <c r="V134" i="453"/>
  <c r="U134" i="453"/>
  <c r="T134" i="453"/>
  <c r="W131" i="453"/>
  <c r="V131" i="453"/>
  <c r="U131" i="453"/>
  <c r="T131" i="453"/>
  <c r="W130" i="453"/>
  <c r="V130" i="453"/>
  <c r="U130" i="453"/>
  <c r="T130" i="453"/>
  <c r="W129" i="453"/>
  <c r="V129" i="453"/>
  <c r="U129" i="453"/>
  <c r="T129" i="453"/>
  <c r="W128" i="453"/>
  <c r="V128" i="453"/>
  <c r="U128" i="453"/>
  <c r="T128" i="453"/>
  <c r="W127" i="453"/>
  <c r="V127" i="453"/>
  <c r="U127" i="453"/>
  <c r="T127" i="453"/>
  <c r="U68" i="453"/>
  <c r="U70" i="453"/>
  <c r="U19" i="453"/>
  <c r="U20" i="453"/>
  <c r="U21" i="453"/>
  <c r="U22" i="453"/>
  <c r="U23" i="453"/>
  <c r="U25" i="453"/>
  <c r="U26" i="453"/>
  <c r="U27" i="453"/>
  <c r="U28" i="453"/>
  <c r="U29" i="453"/>
  <c r="U30" i="453"/>
  <c r="U31" i="453"/>
  <c r="U32" i="453"/>
  <c r="T70" i="453"/>
  <c r="T68" i="453"/>
  <c r="T32" i="453"/>
  <c r="T31" i="453"/>
  <c r="T30" i="453"/>
  <c r="T29" i="453"/>
  <c r="T28" i="453"/>
  <c r="T27" i="453"/>
  <c r="T26" i="453"/>
  <c r="T25" i="453"/>
  <c r="T23" i="453"/>
  <c r="T22" i="453"/>
  <c r="T21" i="453"/>
  <c r="T20" i="453"/>
  <c r="T19" i="453"/>
  <c r="T66" i="453"/>
  <c r="F288" i="88"/>
  <c r="F291" i="88"/>
  <c r="F286" i="88"/>
  <c r="F266" i="88"/>
  <c r="S69" i="453"/>
  <c r="S68" i="453"/>
  <c r="S32" i="453"/>
  <c r="S31" i="453"/>
  <c r="S30" i="453"/>
  <c r="S29" i="453"/>
  <c r="S28" i="453"/>
  <c r="S27" i="453"/>
  <c r="S26" i="453"/>
  <c r="S25" i="453"/>
  <c r="S23" i="453"/>
  <c r="S22" i="453"/>
  <c r="S21" i="453"/>
  <c r="S20" i="453"/>
  <c r="S19" i="453"/>
  <c r="F285" i="88" l="1"/>
  <c r="F284" i="88" l="1"/>
  <c r="R69" i="453"/>
  <c r="R68" i="453"/>
  <c r="F283" i="88" l="1"/>
  <c r="F282" i="88"/>
  <c r="Q32" i="453" l="1"/>
  <c r="Q31" i="453"/>
  <c r="Q30" i="453"/>
  <c r="Q29" i="453"/>
  <c r="Q28" i="453"/>
  <c r="Q27" i="453"/>
  <c r="Q26" i="453"/>
  <c r="Q25" i="453"/>
  <c r="Q23" i="453"/>
  <c r="Q22" i="453"/>
  <c r="Q21" i="453"/>
  <c r="Q20" i="453"/>
  <c r="Q19" i="453"/>
  <c r="R19" i="453"/>
  <c r="R20" i="453"/>
  <c r="R21" i="453"/>
  <c r="R22" i="453"/>
  <c r="R23" i="453"/>
  <c r="R25" i="453"/>
  <c r="R26" i="453"/>
  <c r="R27" i="453"/>
  <c r="R28" i="453"/>
  <c r="R29" i="453"/>
  <c r="R30" i="453"/>
  <c r="R31" i="453"/>
  <c r="F273" i="88" l="1"/>
  <c r="Q68" i="453"/>
  <c r="Q69" i="453"/>
  <c r="S135" i="453"/>
  <c r="R135" i="453"/>
  <c r="Q135" i="453"/>
  <c r="P135" i="453"/>
  <c r="S134" i="453"/>
  <c r="R134" i="453"/>
  <c r="Q134" i="453"/>
  <c r="P134" i="453"/>
  <c r="S131" i="453"/>
  <c r="R131" i="453"/>
  <c r="Q131" i="453"/>
  <c r="P131" i="453"/>
  <c r="S130" i="453"/>
  <c r="R130" i="453"/>
  <c r="Q130" i="453"/>
  <c r="P130" i="453"/>
  <c r="S129" i="453"/>
  <c r="R129" i="453"/>
  <c r="Q129" i="453"/>
  <c r="P129" i="453"/>
  <c r="S128" i="453"/>
  <c r="R128" i="453"/>
  <c r="Q128" i="453"/>
  <c r="P128" i="453"/>
  <c r="S127" i="453"/>
  <c r="R127" i="453"/>
  <c r="Q127" i="453"/>
  <c r="P127" i="453"/>
  <c r="P69" i="453"/>
  <c r="P68" i="453"/>
  <c r="P31" i="453"/>
  <c r="P30" i="453"/>
  <c r="P29" i="453"/>
  <c r="P28" i="453"/>
  <c r="P27" i="453"/>
  <c r="P26" i="453"/>
  <c r="P25" i="453"/>
  <c r="P24" i="453"/>
  <c r="P23" i="453"/>
  <c r="P22" i="453"/>
  <c r="P21" i="453"/>
  <c r="P20" i="453"/>
  <c r="P19" i="453"/>
  <c r="O135" i="453" l="1"/>
  <c r="O134" i="453"/>
  <c r="O131" i="453"/>
  <c r="O130" i="453"/>
  <c r="O129" i="453"/>
  <c r="O128" i="453"/>
  <c r="O127" i="453"/>
  <c r="O24" i="453"/>
  <c r="O23" i="453"/>
  <c r="O22" i="453"/>
  <c r="O21" i="453"/>
  <c r="O20" i="453"/>
  <c r="O19" i="453"/>
  <c r="F264" i="88"/>
  <c r="N135" i="453" l="1"/>
  <c r="N134" i="453"/>
  <c r="N131" i="453"/>
  <c r="N130" i="453"/>
  <c r="N129" i="453"/>
  <c r="N128" i="453"/>
  <c r="N127" i="453"/>
  <c r="F232" i="88"/>
  <c r="M135" i="453"/>
  <c r="M134" i="453"/>
  <c r="M131" i="453"/>
  <c r="M130" i="453"/>
  <c r="M129" i="453"/>
  <c r="M128" i="453"/>
  <c r="M127" i="453"/>
  <c r="M69" i="453"/>
  <c r="M68" i="453"/>
  <c r="F261" i="88" l="1"/>
  <c r="F254" i="88"/>
  <c r="L69" i="453"/>
  <c r="K69" i="453"/>
  <c r="J69" i="453"/>
  <c r="I69" i="453"/>
  <c r="I89" i="453" s="1"/>
  <c r="F260" i="88"/>
  <c r="AC128" i="452"/>
  <c r="AB128" i="452"/>
  <c r="AA128" i="452"/>
  <c r="Z128" i="452"/>
  <c r="M136" i="452"/>
  <c r="L136" i="452"/>
  <c r="K136" i="452"/>
  <c r="J136" i="452"/>
  <c r="G128" i="452"/>
  <c r="F128" i="452"/>
  <c r="AC127" i="452"/>
  <c r="AB127" i="452"/>
  <c r="AA127" i="452"/>
  <c r="Z127" i="452"/>
  <c r="Y127" i="452"/>
  <c r="Y136" i="452" s="1"/>
  <c r="X127" i="452"/>
  <c r="X136" i="452" s="1"/>
  <c r="W127" i="452"/>
  <c r="W136" i="452" s="1"/>
  <c r="V127" i="452"/>
  <c r="V136" i="452" s="1"/>
  <c r="U127" i="452"/>
  <c r="U136" i="452" s="1"/>
  <c r="T127" i="452"/>
  <c r="T136" i="452" s="1"/>
  <c r="S127" i="452"/>
  <c r="S136" i="452" s="1"/>
  <c r="R127" i="452"/>
  <c r="R136" i="452" s="1"/>
  <c r="Q127" i="452"/>
  <c r="Q136" i="452" s="1"/>
  <c r="P127" i="452"/>
  <c r="P136" i="452" s="1"/>
  <c r="O127" i="452"/>
  <c r="O136" i="452" s="1"/>
  <c r="N127" i="452"/>
  <c r="N136" i="452" s="1"/>
  <c r="M127" i="452"/>
  <c r="L127" i="452"/>
  <c r="K127" i="452"/>
  <c r="J127" i="452"/>
  <c r="I127" i="452"/>
  <c r="H127" i="452"/>
  <c r="G127" i="452"/>
  <c r="F127" i="452"/>
  <c r="AC128" i="451"/>
  <c r="AB128" i="451"/>
  <c r="AA128" i="451"/>
  <c r="Z128" i="451"/>
  <c r="Y128" i="451"/>
  <c r="X128" i="451"/>
  <c r="W128" i="451"/>
  <c r="V128" i="451"/>
  <c r="U128" i="451"/>
  <c r="T128" i="451"/>
  <c r="S128" i="451"/>
  <c r="R128" i="451"/>
  <c r="Q128" i="451"/>
  <c r="P128" i="451"/>
  <c r="O128" i="451"/>
  <c r="N128" i="451"/>
  <c r="M128" i="451"/>
  <c r="L128" i="451"/>
  <c r="L136" i="451" s="1"/>
  <c r="K128" i="451"/>
  <c r="K136" i="451" s="1"/>
  <c r="J128" i="451"/>
  <c r="J136" i="451" s="1"/>
  <c r="I128" i="451"/>
  <c r="H128" i="451"/>
  <c r="G128" i="451"/>
  <c r="F128" i="451"/>
  <c r="AC127" i="451"/>
  <c r="AB127" i="451"/>
  <c r="AA127" i="451"/>
  <c r="Z127" i="451"/>
  <c r="Y127" i="451"/>
  <c r="X127" i="451"/>
  <c r="W127" i="451"/>
  <c r="V127" i="451"/>
  <c r="U127" i="451"/>
  <c r="U136" i="451" s="1"/>
  <c r="T127" i="451"/>
  <c r="T136" i="451" s="1"/>
  <c r="S127" i="451"/>
  <c r="S136" i="451" s="1"/>
  <c r="R127" i="451"/>
  <c r="R136" i="451" s="1"/>
  <c r="Q127" i="451"/>
  <c r="Q136" i="451" s="1"/>
  <c r="P127" i="451"/>
  <c r="P136" i="451" s="1"/>
  <c r="O127" i="451"/>
  <c r="O136" i="451" s="1"/>
  <c r="N127" i="451"/>
  <c r="N136" i="451" s="1"/>
  <c r="M127" i="451"/>
  <c r="M136" i="451" s="1"/>
  <c r="L127" i="451"/>
  <c r="K127" i="451"/>
  <c r="J127" i="451"/>
  <c r="I127" i="451"/>
  <c r="H127" i="451"/>
  <c r="G127" i="451"/>
  <c r="F127" i="451"/>
  <c r="AC128" i="450"/>
  <c r="AB128" i="450"/>
  <c r="AA128" i="450"/>
  <c r="Z128" i="450"/>
  <c r="Y128" i="450"/>
  <c r="X128" i="450"/>
  <c r="W128" i="450"/>
  <c r="V128" i="450"/>
  <c r="U128" i="450"/>
  <c r="T128" i="450"/>
  <c r="S128" i="450"/>
  <c r="R128" i="450"/>
  <c r="Q128" i="450"/>
  <c r="P128" i="450"/>
  <c r="O128" i="450"/>
  <c r="N128" i="450"/>
  <c r="M128" i="450"/>
  <c r="M136" i="450" s="1"/>
  <c r="L128" i="450"/>
  <c r="L136" i="450" s="1"/>
  <c r="K128" i="450"/>
  <c r="K136" i="450" s="1"/>
  <c r="J128" i="450"/>
  <c r="J136" i="450" s="1"/>
  <c r="I128" i="450"/>
  <c r="H128" i="450"/>
  <c r="G128" i="450"/>
  <c r="F128" i="450"/>
  <c r="AC127" i="450"/>
  <c r="AB127" i="450"/>
  <c r="AA127" i="450"/>
  <c r="Z127" i="450"/>
  <c r="Y127" i="450"/>
  <c r="X127" i="450"/>
  <c r="W127" i="450"/>
  <c r="V127" i="450"/>
  <c r="U127" i="450"/>
  <c r="T127" i="450"/>
  <c r="S127" i="450"/>
  <c r="R127" i="450"/>
  <c r="Q127" i="450"/>
  <c r="Q136" i="450" s="1"/>
  <c r="P127" i="450"/>
  <c r="P136" i="450" s="1"/>
  <c r="O127" i="450"/>
  <c r="O136" i="450" s="1"/>
  <c r="N127" i="450"/>
  <c r="N136" i="450" s="1"/>
  <c r="M127" i="450"/>
  <c r="L127" i="450"/>
  <c r="K127" i="450"/>
  <c r="J127" i="450"/>
  <c r="I127" i="450"/>
  <c r="H127" i="450"/>
  <c r="G127" i="450"/>
  <c r="F127" i="450"/>
  <c r="AC128" i="449"/>
  <c r="AB128" i="449"/>
  <c r="AA128" i="449"/>
  <c r="Z128" i="449"/>
  <c r="Y128" i="449"/>
  <c r="X128" i="449"/>
  <c r="W128" i="449"/>
  <c r="V128" i="449"/>
  <c r="U128" i="449"/>
  <c r="T128" i="449"/>
  <c r="S128" i="449"/>
  <c r="R128" i="449"/>
  <c r="Q128" i="449"/>
  <c r="P128" i="449"/>
  <c r="O128" i="449"/>
  <c r="N128" i="449"/>
  <c r="AC127" i="449"/>
  <c r="AC136" i="449" s="1"/>
  <c r="AB127" i="449"/>
  <c r="AB136" i="449" s="1"/>
  <c r="AA127" i="449"/>
  <c r="AA136" i="449" s="1"/>
  <c r="Z127" i="449"/>
  <c r="Z136" i="449" s="1"/>
  <c r="Y127" i="449"/>
  <c r="X127" i="449"/>
  <c r="W127" i="449"/>
  <c r="V127" i="449"/>
  <c r="U127" i="449"/>
  <c r="T127" i="449"/>
  <c r="S127" i="449"/>
  <c r="R127" i="449"/>
  <c r="Q127" i="449"/>
  <c r="P127" i="449"/>
  <c r="O127" i="449"/>
  <c r="N127" i="449"/>
  <c r="AC136" i="452"/>
  <c r="AB136" i="452"/>
  <c r="AA136" i="452"/>
  <c r="Z136" i="452"/>
  <c r="I136" i="452"/>
  <c r="H136" i="452"/>
  <c r="G136" i="452"/>
  <c r="F136" i="452"/>
  <c r="AC136" i="451"/>
  <c r="AB136" i="451"/>
  <c r="AA136" i="451"/>
  <c r="Z136" i="451"/>
  <c r="Y136" i="451"/>
  <c r="X136" i="451"/>
  <c r="W136" i="451"/>
  <c r="V136" i="451"/>
  <c r="I136" i="451"/>
  <c r="H136" i="451"/>
  <c r="G136" i="451"/>
  <c r="F136" i="451"/>
  <c r="AC136" i="450"/>
  <c r="AB136" i="450"/>
  <c r="AA136" i="450"/>
  <c r="Z136" i="450"/>
  <c r="Y136" i="450"/>
  <c r="X136" i="450"/>
  <c r="W136" i="450"/>
  <c r="V136" i="450"/>
  <c r="U136" i="450"/>
  <c r="T136" i="450"/>
  <c r="S136" i="450"/>
  <c r="R136" i="450"/>
  <c r="I136" i="450"/>
  <c r="H136" i="450"/>
  <c r="G136" i="450"/>
  <c r="F136" i="450"/>
  <c r="Y136" i="449"/>
  <c r="X136" i="449"/>
  <c r="W136" i="449"/>
  <c r="V136" i="449"/>
  <c r="U136" i="449"/>
  <c r="T136" i="449"/>
  <c r="S136" i="449"/>
  <c r="R136" i="449"/>
  <c r="Q136" i="449"/>
  <c r="P136" i="449"/>
  <c r="O136" i="449"/>
  <c r="N136" i="449"/>
  <c r="G127" i="453"/>
  <c r="H127" i="453"/>
  <c r="I127" i="453"/>
  <c r="J127" i="453"/>
  <c r="K127" i="453"/>
  <c r="L127" i="453"/>
  <c r="G136" i="453"/>
  <c r="H136" i="453"/>
  <c r="I136" i="453"/>
  <c r="J136" i="453"/>
  <c r="K136" i="453"/>
  <c r="L136" i="453"/>
  <c r="M136" i="453"/>
  <c r="N136" i="453"/>
  <c r="O136" i="453"/>
  <c r="P136" i="453"/>
  <c r="Q136" i="453"/>
  <c r="R136" i="453"/>
  <c r="S136" i="453"/>
  <c r="T136" i="453"/>
  <c r="U136" i="453"/>
  <c r="V136" i="453"/>
  <c r="W136" i="453"/>
  <c r="X136" i="453"/>
  <c r="Y136" i="453"/>
  <c r="Z136" i="453"/>
  <c r="AA136" i="453"/>
  <c r="AB136" i="453"/>
  <c r="AC136" i="453"/>
  <c r="F136" i="453"/>
  <c r="L128" i="453"/>
  <c r="K128" i="453"/>
  <c r="J128" i="453"/>
  <c r="I128" i="453"/>
  <c r="H128" i="453"/>
  <c r="G128" i="453"/>
  <c r="F128" i="453"/>
  <c r="F127" i="453"/>
  <c r="L70" i="453"/>
  <c r="K70" i="453"/>
  <c r="K111" i="453" s="1"/>
  <c r="K117" i="453" s="1"/>
  <c r="J70" i="453"/>
  <c r="I70" i="453"/>
  <c r="G70" i="453"/>
  <c r="G68" i="453"/>
  <c r="F233" i="88"/>
  <c r="F241" i="88"/>
  <c r="G71" i="453"/>
  <c r="G107" i="453" s="1"/>
  <c r="F50" i="453"/>
  <c r="F24" i="453"/>
  <c r="F23" i="453"/>
  <c r="F234" i="88"/>
  <c r="F235" i="88"/>
  <c r="AC26" i="452"/>
  <c r="AC25" i="452"/>
  <c r="AC24" i="452"/>
  <c r="AC23" i="452"/>
  <c r="F86" i="453"/>
  <c r="F70" i="453"/>
  <c r="F68" i="453"/>
  <c r="F71" i="453" s="1"/>
  <c r="F107" i="453" s="1"/>
  <c r="F66" i="453"/>
  <c r="F106" i="453" s="1"/>
  <c r="F104" i="453"/>
  <c r="F47" i="453"/>
  <c r="F89" i="453"/>
  <c r="F17" i="453"/>
  <c r="F97" i="453" s="1"/>
  <c r="L135" i="453"/>
  <c r="K135" i="453"/>
  <c r="J135" i="453"/>
  <c r="I135" i="453"/>
  <c r="H135" i="453"/>
  <c r="G135" i="453"/>
  <c r="F135" i="453"/>
  <c r="L134" i="453"/>
  <c r="K134" i="453"/>
  <c r="J134" i="453"/>
  <c r="I134" i="453"/>
  <c r="H134" i="453"/>
  <c r="G134" i="453"/>
  <c r="P137" i="453"/>
  <c r="L131" i="453"/>
  <c r="K131" i="453"/>
  <c r="J131" i="453"/>
  <c r="I131" i="453"/>
  <c r="H131" i="453"/>
  <c r="G131" i="453"/>
  <c r="F131" i="453"/>
  <c r="S138" i="453"/>
  <c r="M138" i="453"/>
  <c r="L130" i="453"/>
  <c r="K130" i="453"/>
  <c r="J130" i="453"/>
  <c r="I130" i="453"/>
  <c r="H130" i="453"/>
  <c r="G130" i="453"/>
  <c r="F130" i="453"/>
  <c r="AC137" i="453"/>
  <c r="AB137" i="453"/>
  <c r="AA137" i="453"/>
  <c r="Z137" i="453"/>
  <c r="Y137" i="453"/>
  <c r="X137" i="453"/>
  <c r="W137" i="453"/>
  <c r="Q137" i="453"/>
  <c r="O137" i="453"/>
  <c r="L129" i="453"/>
  <c r="K129" i="453"/>
  <c r="J129" i="453"/>
  <c r="I129" i="453"/>
  <c r="H129" i="453"/>
  <c r="G129" i="453"/>
  <c r="F129" i="453"/>
  <c r="AC116" i="453"/>
  <c r="AB116" i="453"/>
  <c r="AA116" i="453"/>
  <c r="Z116" i="453"/>
  <c r="Y116" i="453"/>
  <c r="X116" i="453"/>
  <c r="W116" i="453"/>
  <c r="V116" i="453"/>
  <c r="U116" i="453"/>
  <c r="T116" i="453"/>
  <c r="S116" i="453"/>
  <c r="R116" i="453"/>
  <c r="Q116" i="453"/>
  <c r="P116" i="453"/>
  <c r="O116" i="453"/>
  <c r="N116" i="453"/>
  <c r="M116" i="453"/>
  <c r="L116" i="453"/>
  <c r="K116" i="453"/>
  <c r="J116" i="453"/>
  <c r="I116" i="453"/>
  <c r="H116" i="453"/>
  <c r="G116" i="453"/>
  <c r="F116" i="453"/>
  <c r="R111" i="453"/>
  <c r="R117" i="453" s="1"/>
  <c r="Q111" i="453"/>
  <c r="Q117" i="453" s="1"/>
  <c r="P111" i="453"/>
  <c r="P117" i="453" s="1"/>
  <c r="O111" i="453"/>
  <c r="O117" i="453" s="1"/>
  <c r="AC109" i="453"/>
  <c r="AB109" i="453"/>
  <c r="AA109" i="453"/>
  <c r="Z109" i="453"/>
  <c r="Y109" i="453"/>
  <c r="X109" i="453"/>
  <c r="AA107" i="453"/>
  <c r="Y107" i="453"/>
  <c r="X107" i="453"/>
  <c r="W107" i="453"/>
  <c r="AC106" i="453"/>
  <c r="AB106" i="453"/>
  <c r="AA106" i="453"/>
  <c r="J106" i="453"/>
  <c r="G106" i="453"/>
  <c r="Z104" i="453"/>
  <c r="W104" i="453"/>
  <c r="Q101" i="453"/>
  <c r="AC97" i="453"/>
  <c r="AB97" i="453"/>
  <c r="AA97" i="453"/>
  <c r="Z97" i="453"/>
  <c r="Y97" i="453"/>
  <c r="X97" i="453"/>
  <c r="W97" i="453"/>
  <c r="P97" i="453"/>
  <c r="G97" i="453"/>
  <c r="E89" i="453"/>
  <c r="D89" i="453"/>
  <c r="C89" i="453"/>
  <c r="B89" i="453"/>
  <c r="AC86" i="453"/>
  <c r="AB86" i="453"/>
  <c r="AA86" i="453"/>
  <c r="Z86" i="453"/>
  <c r="Y86" i="453"/>
  <c r="X86" i="453"/>
  <c r="W86" i="453"/>
  <c r="W109" i="453" s="1"/>
  <c r="V86" i="453"/>
  <c r="V109" i="453" s="1"/>
  <c r="U86" i="453"/>
  <c r="U109" i="453" s="1"/>
  <c r="T86" i="453"/>
  <c r="T109" i="453" s="1"/>
  <c r="S86" i="453"/>
  <c r="S109" i="453" s="1"/>
  <c r="R86" i="453"/>
  <c r="R109" i="453" s="1"/>
  <c r="Q86" i="453"/>
  <c r="Q109" i="453" s="1"/>
  <c r="P86" i="453"/>
  <c r="P109" i="453" s="1"/>
  <c r="O86" i="453"/>
  <c r="O109" i="453" s="1"/>
  <c r="N86" i="453"/>
  <c r="N109" i="453" s="1"/>
  <c r="M86" i="453"/>
  <c r="M109" i="453" s="1"/>
  <c r="L86" i="453"/>
  <c r="L109" i="453" s="1"/>
  <c r="K86" i="453"/>
  <c r="K109" i="453" s="1"/>
  <c r="J86" i="453"/>
  <c r="J109" i="453" s="1"/>
  <c r="I86" i="453"/>
  <c r="I109" i="453" s="1"/>
  <c r="H86" i="453"/>
  <c r="H109" i="453" s="1"/>
  <c r="G86" i="453"/>
  <c r="G109" i="453" s="1"/>
  <c r="F109" i="453"/>
  <c r="E86" i="453"/>
  <c r="D86" i="453"/>
  <c r="C86" i="453"/>
  <c r="B86" i="453"/>
  <c r="AH85" i="453"/>
  <c r="AG85" i="453"/>
  <c r="AF85" i="453"/>
  <c r="AH84" i="453"/>
  <c r="AG84" i="453"/>
  <c r="AF84" i="453"/>
  <c r="AH81" i="453"/>
  <c r="AG81" i="453"/>
  <c r="AF81" i="453"/>
  <c r="AH80" i="453"/>
  <c r="AG80" i="453"/>
  <c r="AF80" i="453"/>
  <c r="AH79" i="453"/>
  <c r="AG79" i="453"/>
  <c r="AF79" i="453"/>
  <c r="AH78" i="453"/>
  <c r="AG78" i="453"/>
  <c r="AF78" i="453"/>
  <c r="AH77" i="453"/>
  <c r="AG77" i="453"/>
  <c r="AF77" i="453"/>
  <c r="AH76" i="453"/>
  <c r="AG76" i="453"/>
  <c r="AF76" i="453"/>
  <c r="AH75" i="453"/>
  <c r="AG75" i="453"/>
  <c r="AF75" i="453"/>
  <c r="AH74" i="453"/>
  <c r="AG74" i="453"/>
  <c r="AF74" i="453"/>
  <c r="AH73" i="453"/>
  <c r="AG73" i="453"/>
  <c r="AF73" i="453"/>
  <c r="X71" i="453"/>
  <c r="W71" i="453"/>
  <c r="V71" i="453"/>
  <c r="V107" i="453" s="1"/>
  <c r="U71" i="453"/>
  <c r="U107" i="453" s="1"/>
  <c r="T71" i="453"/>
  <c r="T107" i="453" s="1"/>
  <c r="S71" i="453"/>
  <c r="S107" i="453" s="1"/>
  <c r="R71" i="453"/>
  <c r="R107" i="453" s="1"/>
  <c r="Q71" i="453"/>
  <c r="Q107" i="453" s="1"/>
  <c r="E71" i="453"/>
  <c r="D71" i="453"/>
  <c r="C71" i="453"/>
  <c r="B71" i="453"/>
  <c r="AH70" i="453"/>
  <c r="N71" i="453"/>
  <c r="N107" i="453" s="1"/>
  <c r="I71" i="453"/>
  <c r="I107" i="453" s="1"/>
  <c r="H71" i="453"/>
  <c r="H107" i="453" s="1"/>
  <c r="Y71" i="453"/>
  <c r="P71" i="453"/>
  <c r="P107" i="453" s="1"/>
  <c r="O71" i="453"/>
  <c r="O107" i="453" s="1"/>
  <c r="M71" i="453"/>
  <c r="M107" i="453" s="1"/>
  <c r="L71" i="453"/>
  <c r="L107" i="453" s="1"/>
  <c r="K71" i="453"/>
  <c r="K107" i="453" s="1"/>
  <c r="J71" i="453"/>
  <c r="J107" i="453" s="1"/>
  <c r="AC89" i="453"/>
  <c r="AB71" i="453"/>
  <c r="AB107" i="453" s="1"/>
  <c r="AA71" i="453"/>
  <c r="G89" i="453"/>
  <c r="AC66" i="453"/>
  <c r="AB66" i="453"/>
  <c r="AA66" i="453"/>
  <c r="V66" i="453"/>
  <c r="V106" i="453" s="1"/>
  <c r="U66" i="453"/>
  <c r="U106" i="453" s="1"/>
  <c r="T106" i="453"/>
  <c r="S66" i="453"/>
  <c r="S106" i="453" s="1"/>
  <c r="R66" i="453"/>
  <c r="R106" i="453" s="1"/>
  <c r="Q66" i="453"/>
  <c r="Q106" i="453" s="1"/>
  <c r="P66" i="453"/>
  <c r="P106" i="453" s="1"/>
  <c r="O66" i="453"/>
  <c r="O106" i="453" s="1"/>
  <c r="N66" i="453"/>
  <c r="N106" i="453" s="1"/>
  <c r="M66" i="453"/>
  <c r="M106" i="453" s="1"/>
  <c r="L66" i="453"/>
  <c r="L106" i="453" s="1"/>
  <c r="K66" i="453"/>
  <c r="K106" i="453" s="1"/>
  <c r="J66" i="453"/>
  <c r="I66" i="453"/>
  <c r="I106" i="453" s="1"/>
  <c r="H66" i="453"/>
  <c r="H106" i="453" s="1"/>
  <c r="G66" i="453"/>
  <c r="E66" i="453"/>
  <c r="D66" i="453"/>
  <c r="C66" i="453"/>
  <c r="B66" i="453"/>
  <c r="AH65" i="453"/>
  <c r="AG65" i="453"/>
  <c r="AF65" i="453"/>
  <c r="AG64" i="453"/>
  <c r="Z66" i="453"/>
  <c r="Z106" i="453" s="1"/>
  <c r="AH62" i="453"/>
  <c r="AG62" i="453"/>
  <c r="AF62" i="453"/>
  <c r="AH61" i="453"/>
  <c r="AH58" i="453"/>
  <c r="AG57" i="453"/>
  <c r="AH57" i="453"/>
  <c r="AH56" i="453"/>
  <c r="AH55" i="453"/>
  <c r="AG55" i="453"/>
  <c r="AF55" i="453"/>
  <c r="AH54" i="453"/>
  <c r="AG54" i="453"/>
  <c r="AF54" i="453"/>
  <c r="AH53" i="453"/>
  <c r="AG53" i="453"/>
  <c r="AF53" i="453"/>
  <c r="AH52" i="453"/>
  <c r="AG52" i="453"/>
  <c r="AF52" i="453"/>
  <c r="AC50" i="453"/>
  <c r="AC104" i="453" s="1"/>
  <c r="AB50" i="453"/>
  <c r="AB104" i="453" s="1"/>
  <c r="AA50" i="453"/>
  <c r="AA104" i="453" s="1"/>
  <c r="Z50" i="453"/>
  <c r="Y50" i="453"/>
  <c r="Y104" i="453" s="1"/>
  <c r="X50" i="453"/>
  <c r="X104" i="453" s="1"/>
  <c r="W50" i="453"/>
  <c r="V50" i="453"/>
  <c r="V104" i="453" s="1"/>
  <c r="U50" i="453"/>
  <c r="U104" i="453" s="1"/>
  <c r="T50" i="453"/>
  <c r="T104" i="453" s="1"/>
  <c r="S50" i="453"/>
  <c r="S104" i="453" s="1"/>
  <c r="R50" i="453"/>
  <c r="R104" i="453" s="1"/>
  <c r="Q50" i="453"/>
  <c r="Q104" i="453" s="1"/>
  <c r="P50" i="453"/>
  <c r="P104" i="453" s="1"/>
  <c r="O50" i="453"/>
  <c r="O104" i="453" s="1"/>
  <c r="N50" i="453"/>
  <c r="N104" i="453" s="1"/>
  <c r="M50" i="453"/>
  <c r="M104" i="453" s="1"/>
  <c r="L50" i="453"/>
  <c r="L104" i="453" s="1"/>
  <c r="K50" i="453"/>
  <c r="K104" i="453" s="1"/>
  <c r="J50" i="453"/>
  <c r="J104" i="453" s="1"/>
  <c r="I50" i="453"/>
  <c r="I104" i="453" s="1"/>
  <c r="H50" i="453"/>
  <c r="H104" i="453" s="1"/>
  <c r="G50" i="453"/>
  <c r="G104" i="453" s="1"/>
  <c r="E50" i="453"/>
  <c r="D50" i="453"/>
  <c r="C50" i="453"/>
  <c r="B50" i="453"/>
  <c r="AH49" i="453"/>
  <c r="AG49" i="453"/>
  <c r="AF49" i="453"/>
  <c r="AC47" i="453"/>
  <c r="AC101" i="453" s="1"/>
  <c r="AB47" i="453"/>
  <c r="AB101" i="453" s="1"/>
  <c r="AA47" i="453"/>
  <c r="AA101" i="453" s="1"/>
  <c r="Z47" i="453"/>
  <c r="Z101" i="453" s="1"/>
  <c r="Y47" i="453"/>
  <c r="Y101" i="453" s="1"/>
  <c r="X47" i="453"/>
  <c r="X101" i="453" s="1"/>
  <c r="W47" i="453"/>
  <c r="W101" i="453" s="1"/>
  <c r="V47" i="453"/>
  <c r="V101" i="453" s="1"/>
  <c r="U47" i="453"/>
  <c r="U101" i="453" s="1"/>
  <c r="T47" i="453"/>
  <c r="T101" i="453" s="1"/>
  <c r="S47" i="453"/>
  <c r="S101" i="453" s="1"/>
  <c r="R47" i="453"/>
  <c r="R101" i="453" s="1"/>
  <c r="Q47" i="453"/>
  <c r="P47" i="453"/>
  <c r="P101" i="453" s="1"/>
  <c r="O47" i="453"/>
  <c r="O101" i="453" s="1"/>
  <c r="N47" i="453"/>
  <c r="N101" i="453" s="1"/>
  <c r="M47" i="453"/>
  <c r="M101" i="453" s="1"/>
  <c r="L47" i="453"/>
  <c r="L101" i="453" s="1"/>
  <c r="K47" i="453"/>
  <c r="K101" i="453" s="1"/>
  <c r="J47" i="453"/>
  <c r="J101" i="453" s="1"/>
  <c r="I47" i="453"/>
  <c r="I101" i="453" s="1"/>
  <c r="H47" i="453"/>
  <c r="H101" i="453" s="1"/>
  <c r="G47" i="453"/>
  <c r="G101" i="453" s="1"/>
  <c r="F101" i="453"/>
  <c r="E47" i="453"/>
  <c r="D47" i="453"/>
  <c r="C47" i="453"/>
  <c r="B47" i="453"/>
  <c r="AH44" i="453"/>
  <c r="AG44" i="453"/>
  <c r="AF44" i="453"/>
  <c r="AH43" i="453"/>
  <c r="AG43" i="453"/>
  <c r="AF43" i="453"/>
  <c r="AH40" i="453"/>
  <c r="AG40" i="453"/>
  <c r="AF40" i="453"/>
  <c r="AH37" i="453"/>
  <c r="AG37" i="453"/>
  <c r="AF37" i="453"/>
  <c r="AH36" i="453"/>
  <c r="AG36" i="453"/>
  <c r="AF36" i="453"/>
  <c r="AH35" i="453"/>
  <c r="AG35" i="453"/>
  <c r="AF35" i="453"/>
  <c r="AC33" i="453"/>
  <c r="AC99" i="453" s="1"/>
  <c r="K33" i="453"/>
  <c r="K99" i="453" s="1"/>
  <c r="J33" i="453"/>
  <c r="J99" i="453" s="1"/>
  <c r="I33" i="453"/>
  <c r="I99" i="453" s="1"/>
  <c r="G33" i="453"/>
  <c r="G99" i="453" s="1"/>
  <c r="E33" i="453"/>
  <c r="D33" i="453"/>
  <c r="C33" i="453"/>
  <c r="B33" i="453"/>
  <c r="M33" i="453"/>
  <c r="M99" i="453" s="1"/>
  <c r="L33" i="453"/>
  <c r="L99" i="453" s="1"/>
  <c r="M89" i="453"/>
  <c r="L89" i="453"/>
  <c r="K89" i="453"/>
  <c r="AC111" i="453"/>
  <c r="AB89" i="453"/>
  <c r="N33" i="453"/>
  <c r="N99" i="453" s="1"/>
  <c r="J89" i="453"/>
  <c r="N111" i="453"/>
  <c r="N117" i="453" s="1"/>
  <c r="L111" i="453"/>
  <c r="L117" i="453" s="1"/>
  <c r="AC17" i="453"/>
  <c r="AB17" i="453"/>
  <c r="AA17" i="453"/>
  <c r="Z17" i="453"/>
  <c r="Y17" i="453"/>
  <c r="X17" i="453"/>
  <c r="W17" i="453"/>
  <c r="V17" i="453"/>
  <c r="V97" i="453" s="1"/>
  <c r="U17" i="453"/>
  <c r="U97" i="453" s="1"/>
  <c r="T17" i="453"/>
  <c r="T97" i="453" s="1"/>
  <c r="S97" i="453"/>
  <c r="R17" i="453"/>
  <c r="R97" i="453" s="1"/>
  <c r="Q17" i="453"/>
  <c r="Q97" i="453" s="1"/>
  <c r="P17" i="453"/>
  <c r="O17" i="453"/>
  <c r="O97" i="453" s="1"/>
  <c r="N17" i="453"/>
  <c r="N97" i="453" s="1"/>
  <c r="M17" i="453"/>
  <c r="M97" i="453" s="1"/>
  <c r="L17" i="453"/>
  <c r="L97" i="453" s="1"/>
  <c r="K17" i="453"/>
  <c r="K97" i="453" s="1"/>
  <c r="J17" i="453"/>
  <c r="J97" i="453" s="1"/>
  <c r="I17" i="453"/>
  <c r="I97" i="453" s="1"/>
  <c r="H17" i="453"/>
  <c r="H97" i="453" s="1"/>
  <c r="G17" i="453"/>
  <c r="E17" i="453"/>
  <c r="D17" i="453"/>
  <c r="C17" i="453"/>
  <c r="B17" i="453"/>
  <c r="AH16" i="453"/>
  <c r="AG16" i="453"/>
  <c r="AF16" i="453"/>
  <c r="AH15" i="453"/>
  <c r="AG15" i="453"/>
  <c r="AF15" i="453"/>
  <c r="AH14" i="453"/>
  <c r="AG14" i="453"/>
  <c r="AF14" i="453"/>
  <c r="AH13" i="453"/>
  <c r="AG13" i="453"/>
  <c r="AF13" i="453"/>
  <c r="L9" i="453" a="1"/>
  <c r="L9" i="453" s="1"/>
  <c r="AC70" i="452"/>
  <c r="AC68" i="452"/>
  <c r="AC134" i="452" s="1"/>
  <c r="AC135" i="452"/>
  <c r="AC131" i="452"/>
  <c r="AC130" i="452"/>
  <c r="AC129" i="452"/>
  <c r="F236" i="88"/>
  <c r="F237" i="88"/>
  <c r="F222" i="88"/>
  <c r="F223" i="88"/>
  <c r="AB135" i="452"/>
  <c r="AB134" i="452"/>
  <c r="AB131" i="452"/>
  <c r="AB130" i="452"/>
  <c r="AB129" i="452"/>
  <c r="AB70" i="452"/>
  <c r="AB68" i="452"/>
  <c r="AB30" i="452"/>
  <c r="AB29" i="452"/>
  <c r="AB28" i="452"/>
  <c r="AB27" i="452"/>
  <c r="AB26" i="452"/>
  <c r="AB25" i="452"/>
  <c r="AB24" i="452"/>
  <c r="AB23" i="452"/>
  <c r="F224" i="88"/>
  <c r="F226" i="88"/>
  <c r="F238" i="88"/>
  <c r="F249" i="88"/>
  <c r="F229" i="88"/>
  <c r="AA135" i="452"/>
  <c r="AA134" i="452"/>
  <c r="AA131" i="452"/>
  <c r="AA130" i="452"/>
  <c r="AA129" i="452"/>
  <c r="AA70" i="452"/>
  <c r="AA68" i="452"/>
  <c r="AA32" i="452"/>
  <c r="AA31" i="452"/>
  <c r="AA30" i="452"/>
  <c r="AA29" i="452"/>
  <c r="AA28" i="452"/>
  <c r="AA27" i="452"/>
  <c r="AA26" i="452"/>
  <c r="AA25" i="452"/>
  <c r="AA24" i="452"/>
  <c r="AA23" i="452"/>
  <c r="AA22" i="452"/>
  <c r="AA21" i="452"/>
  <c r="AA20" i="452"/>
  <c r="Z70" i="452"/>
  <c r="Z68" i="452"/>
  <c r="F243" i="88"/>
  <c r="F227" i="88"/>
  <c r="F248" i="88"/>
  <c r="F242" i="88"/>
  <c r="Z135" i="452"/>
  <c r="Z134" i="452"/>
  <c r="Z131" i="452"/>
  <c r="Z130" i="452"/>
  <c r="Z129" i="452"/>
  <c r="Z65" i="452"/>
  <c r="Z63" i="452"/>
  <c r="Z61" i="452"/>
  <c r="F240" i="88"/>
  <c r="Z32" i="452"/>
  <c r="Z31" i="452"/>
  <c r="Z30" i="452"/>
  <c r="Z29" i="452"/>
  <c r="Z28" i="452"/>
  <c r="Z27" i="452"/>
  <c r="Z26" i="452"/>
  <c r="Z25" i="452"/>
  <c r="Z24" i="452"/>
  <c r="Z23" i="452"/>
  <c r="Z22" i="452"/>
  <c r="Z21" i="452"/>
  <c r="Z20" i="452"/>
  <c r="Z19" i="452"/>
  <c r="F239" i="88"/>
  <c r="F259" i="88"/>
  <c r="F262" i="88"/>
  <c r="F258" i="88"/>
  <c r="F257" i="88"/>
  <c r="F256" i="88"/>
  <c r="F217" i="88"/>
  <c r="F228" i="88"/>
  <c r="Y135" i="452"/>
  <c r="Y134" i="452"/>
  <c r="Y131" i="452"/>
  <c r="Y130" i="452"/>
  <c r="Y129" i="452"/>
  <c r="Y70" i="452"/>
  <c r="Y69" i="452"/>
  <c r="Y68" i="452"/>
  <c r="Y65" i="452"/>
  <c r="Y64" i="452"/>
  <c r="Y63" i="452"/>
  <c r="Y62" i="452"/>
  <c r="Y61" i="452"/>
  <c r="Y60" i="452"/>
  <c r="Y57" i="452"/>
  <c r="Y56" i="452"/>
  <c r="Y32" i="452"/>
  <c r="Y31" i="452"/>
  <c r="Y30" i="452"/>
  <c r="Y29" i="452"/>
  <c r="Y28" i="452"/>
  <c r="Y27" i="452"/>
  <c r="Y26" i="452"/>
  <c r="Y25" i="452"/>
  <c r="Y24" i="452"/>
  <c r="Y23" i="452"/>
  <c r="Y22" i="452"/>
  <c r="Y21" i="452"/>
  <c r="Y20" i="452"/>
  <c r="Y19" i="452"/>
  <c r="F231" i="88"/>
  <c r="X135" i="452"/>
  <c r="X134" i="452"/>
  <c r="X131" i="452"/>
  <c r="X130" i="452"/>
  <c r="X129" i="452"/>
  <c r="X69" i="452"/>
  <c r="X68" i="452"/>
  <c r="X65" i="452"/>
  <c r="X64" i="452"/>
  <c r="X63" i="452"/>
  <c r="X62" i="452"/>
  <c r="X61" i="452"/>
  <c r="X60" i="452"/>
  <c r="X57" i="452"/>
  <c r="X32" i="452"/>
  <c r="X31" i="452"/>
  <c r="X30" i="452"/>
  <c r="X29" i="452"/>
  <c r="X28" i="452"/>
  <c r="X27" i="452"/>
  <c r="X26" i="452"/>
  <c r="X25" i="452"/>
  <c r="X24" i="452"/>
  <c r="X23" i="452"/>
  <c r="X22" i="452"/>
  <c r="X21" i="452"/>
  <c r="X20" i="452"/>
  <c r="X19" i="452"/>
  <c r="AK70" i="451"/>
  <c r="F255" i="88"/>
  <c r="F244" i="88"/>
  <c r="F252" i="88"/>
  <c r="F245" i="88"/>
  <c r="W135" i="452"/>
  <c r="W134" i="452"/>
  <c r="W131" i="452"/>
  <c r="W130" i="452"/>
  <c r="W129" i="452"/>
  <c r="W69" i="452"/>
  <c r="W68" i="452"/>
  <c r="W65" i="452"/>
  <c r="W64" i="452"/>
  <c r="W63" i="452"/>
  <c r="W62" i="452"/>
  <c r="W61" i="452"/>
  <c r="W58" i="452"/>
  <c r="W56" i="452"/>
  <c r="W32" i="452"/>
  <c r="W31" i="452"/>
  <c r="W30" i="452"/>
  <c r="W29" i="452"/>
  <c r="W28" i="452"/>
  <c r="W27" i="452"/>
  <c r="W26" i="452"/>
  <c r="W25" i="452"/>
  <c r="W24" i="452"/>
  <c r="W23" i="452"/>
  <c r="W22" i="452"/>
  <c r="W21" i="452"/>
  <c r="W20" i="452"/>
  <c r="W19" i="452"/>
  <c r="F250" i="88"/>
  <c r="V135" i="452"/>
  <c r="V134" i="452"/>
  <c r="V131" i="452"/>
  <c r="V130" i="452"/>
  <c r="V129" i="452"/>
  <c r="V69" i="452"/>
  <c r="V68" i="452"/>
  <c r="V32" i="452"/>
  <c r="V31" i="452"/>
  <c r="V30" i="452"/>
  <c r="V29" i="452"/>
  <c r="V28" i="452"/>
  <c r="V27" i="452"/>
  <c r="V26" i="452"/>
  <c r="V25" i="452"/>
  <c r="V24" i="452"/>
  <c r="V23" i="452"/>
  <c r="V22" i="452"/>
  <c r="V21" i="452"/>
  <c r="V20" i="452"/>
  <c r="V19" i="452"/>
  <c r="W120" i="260" a="1"/>
  <c r="L138" i="453" l="1"/>
  <c r="K138" i="453"/>
  <c r="I137" i="453"/>
  <c r="H137" i="453"/>
  <c r="G137" i="453"/>
  <c r="AC117" i="453"/>
  <c r="F33" i="453"/>
  <c r="F99" i="453" s="1"/>
  <c r="F134" i="453"/>
  <c r="F137" i="453"/>
  <c r="R137" i="453"/>
  <c r="N138" i="453"/>
  <c r="S137" i="453"/>
  <c r="O138" i="453"/>
  <c r="T137" i="453"/>
  <c r="P138" i="453"/>
  <c r="L137" i="453"/>
  <c r="H138" i="453"/>
  <c r="U137" i="453"/>
  <c r="Q138" i="453"/>
  <c r="V137" i="453"/>
  <c r="R138" i="453"/>
  <c r="N137" i="453"/>
  <c r="J138" i="453"/>
  <c r="AF70" i="453"/>
  <c r="AG68" i="453"/>
  <c r="Z71" i="453"/>
  <c r="Z107" i="453" s="1"/>
  <c r="AH68" i="453"/>
  <c r="AG70" i="453"/>
  <c r="V89" i="453"/>
  <c r="V33" i="453"/>
  <c r="V99" i="453" s="1"/>
  <c r="V111" i="453"/>
  <c r="V117" i="453" s="1"/>
  <c r="Y66" i="453"/>
  <c r="Y106" i="453" s="1"/>
  <c r="AH69" i="453"/>
  <c r="X111" i="453"/>
  <c r="X117" i="453" s="1"/>
  <c r="X89" i="453"/>
  <c r="X33" i="453"/>
  <c r="X99" i="453" s="1"/>
  <c r="N89" i="453"/>
  <c r="X138" i="453"/>
  <c r="O89" i="453"/>
  <c r="AF68" i="453"/>
  <c r="Y138" i="453"/>
  <c r="AH60" i="453"/>
  <c r="AG60" i="453"/>
  <c r="AF60" i="453"/>
  <c r="AC71" i="453"/>
  <c r="AC107" i="453" s="1"/>
  <c r="Y89" i="453"/>
  <c r="Z89" i="453"/>
  <c r="J111" i="453"/>
  <c r="J117" i="453" s="1"/>
  <c r="P89" i="453"/>
  <c r="W66" i="453"/>
  <c r="W106" i="453" s="1"/>
  <c r="J137" i="453"/>
  <c r="F138" i="453"/>
  <c r="AH63" i="453"/>
  <c r="AG63" i="453"/>
  <c r="AF63" i="453"/>
  <c r="S89" i="453"/>
  <c r="S33" i="453"/>
  <c r="S99" i="453" s="1"/>
  <c r="T138" i="453"/>
  <c r="W138" i="453"/>
  <c r="F111" i="453"/>
  <c r="F117" i="453" s="1"/>
  <c r="S111" i="453"/>
  <c r="S117" i="453" s="1"/>
  <c r="U138" i="453"/>
  <c r="Q89" i="453"/>
  <c r="Z138" i="453"/>
  <c r="AG58" i="453"/>
  <c r="T111" i="453"/>
  <c r="T117" i="453" s="1"/>
  <c r="T89" i="453"/>
  <c r="T33" i="453"/>
  <c r="T99" i="453" s="1"/>
  <c r="V138" i="453"/>
  <c r="AF58" i="453"/>
  <c r="AF69" i="453"/>
  <c r="U33" i="453"/>
  <c r="U99" i="453" s="1"/>
  <c r="U111" i="453"/>
  <c r="U117" i="453" s="1"/>
  <c r="U89" i="453"/>
  <c r="AG69" i="453"/>
  <c r="W111" i="453"/>
  <c r="W117" i="453" s="1"/>
  <c r="W89" i="453"/>
  <c r="W33" i="453"/>
  <c r="W99" i="453" s="1"/>
  <c r="AA89" i="453"/>
  <c r="AA33" i="453"/>
  <c r="AA99" i="453" s="1"/>
  <c r="AA111" i="453"/>
  <c r="AA117" i="453" s="1"/>
  <c r="H89" i="453"/>
  <c r="X66" i="453"/>
  <c r="X106" i="453" s="1"/>
  <c r="K137" i="453"/>
  <c r="G138" i="453"/>
  <c r="R89" i="453"/>
  <c r="M111" i="453"/>
  <c r="M117" i="453" s="1"/>
  <c r="M137" i="453"/>
  <c r="I138" i="453"/>
  <c r="AC138" i="453"/>
  <c r="AA138" i="453"/>
  <c r="AB138" i="453"/>
  <c r="Z111" i="453"/>
  <c r="Z117" i="453" s="1"/>
  <c r="P33" i="453"/>
  <c r="P99" i="453" s="1"/>
  <c r="R33" i="453"/>
  <c r="R99" i="453" s="1"/>
  <c r="AF56" i="453"/>
  <c r="AF64" i="453"/>
  <c r="AG56" i="453"/>
  <c r="AF61" i="453"/>
  <c r="H111" i="453"/>
  <c r="H117" i="453" s="1"/>
  <c r="AB111" i="453"/>
  <c r="AB117" i="453" s="1"/>
  <c r="AG61" i="453"/>
  <c r="AH64" i="453"/>
  <c r="I111" i="453"/>
  <c r="I117" i="453" s="1"/>
  <c r="G111" i="453"/>
  <c r="G117" i="453" s="1"/>
  <c r="Y33" i="453"/>
  <c r="Y99" i="453" s="1"/>
  <c r="Z33" i="453"/>
  <c r="Z99" i="453" s="1"/>
  <c r="AF57" i="453"/>
  <c r="Q33" i="453"/>
  <c r="Q99" i="453" s="1"/>
  <c r="Y111" i="453"/>
  <c r="Y117" i="453" s="1"/>
  <c r="O33" i="453"/>
  <c r="O99" i="453" s="1"/>
  <c r="H33" i="453"/>
  <c r="H99" i="453" s="1"/>
  <c r="AB33" i="453"/>
  <c r="AB99" i="453" s="1"/>
  <c r="W120" i="260"/>
  <c r="U135" i="452"/>
  <c r="U134" i="452"/>
  <c r="U131" i="452"/>
  <c r="U130" i="452"/>
  <c r="U129" i="452"/>
  <c r="U69" i="452"/>
  <c r="U68" i="452"/>
  <c r="U32" i="452"/>
  <c r="U31" i="452"/>
  <c r="U30" i="452"/>
  <c r="U29" i="452"/>
  <c r="U28" i="452"/>
  <c r="U27" i="452"/>
  <c r="U26" i="452"/>
  <c r="U25" i="452"/>
  <c r="U24" i="452"/>
  <c r="U23" i="452"/>
  <c r="U22" i="452"/>
  <c r="U21" i="452"/>
  <c r="U20" i="452"/>
  <c r="U19" i="452"/>
  <c r="U33" i="452"/>
  <c r="T135" i="452"/>
  <c r="T134" i="452"/>
  <c r="T131" i="452"/>
  <c r="T130" i="452"/>
  <c r="T129" i="452"/>
  <c r="T69" i="452"/>
  <c r="T68" i="452"/>
  <c r="T32" i="452"/>
  <c r="T31" i="452"/>
  <c r="T30" i="452"/>
  <c r="T29" i="452"/>
  <c r="T28" i="452"/>
  <c r="T27" i="452"/>
  <c r="T26" i="452"/>
  <c r="T25" i="452"/>
  <c r="T24" i="452"/>
  <c r="T23" i="452"/>
  <c r="T22" i="452"/>
  <c r="T21" i="452"/>
  <c r="T20" i="452"/>
  <c r="T19" i="452"/>
  <c r="F253" i="88"/>
  <c r="T33" i="452"/>
  <c r="T99" i="452" s="1"/>
  <c r="S135" i="452"/>
  <c r="S134" i="452"/>
  <c r="S131" i="452"/>
  <c r="S130" i="452"/>
  <c r="S129" i="452"/>
  <c r="S32" i="452"/>
  <c r="S31" i="452"/>
  <c r="S30" i="452"/>
  <c r="S29" i="452"/>
  <c r="S28" i="452"/>
  <c r="S27" i="452"/>
  <c r="S26" i="452"/>
  <c r="S25" i="452"/>
  <c r="S24" i="452"/>
  <c r="S23" i="452"/>
  <c r="S22" i="452"/>
  <c r="S21" i="452"/>
  <c r="S20" i="452"/>
  <c r="S19" i="452"/>
  <c r="F206" i="88"/>
  <c r="S89" i="452"/>
  <c r="S111" i="452"/>
  <c r="S117" i="452" s="1"/>
  <c r="R135" i="452"/>
  <c r="R134" i="452"/>
  <c r="R131" i="452"/>
  <c r="R130" i="452"/>
  <c r="R129" i="452"/>
  <c r="R70" i="452"/>
  <c r="R69" i="452"/>
  <c r="R32" i="452"/>
  <c r="R31" i="452"/>
  <c r="R30" i="452"/>
  <c r="R29" i="452"/>
  <c r="R28" i="452"/>
  <c r="R27" i="452"/>
  <c r="R26" i="452"/>
  <c r="R25" i="452"/>
  <c r="R24" i="452"/>
  <c r="R23" i="452"/>
  <c r="R22" i="452"/>
  <c r="R21" i="452"/>
  <c r="R20" i="452"/>
  <c r="R19" i="452"/>
  <c r="R89" i="452"/>
  <c r="R33" i="452"/>
  <c r="R99" i="452" s="1"/>
  <c r="Q135" i="452"/>
  <c r="Q134" i="452"/>
  <c r="Q131" i="452"/>
  <c r="Q130" i="452"/>
  <c r="Q129" i="452"/>
  <c r="Q32" i="452"/>
  <c r="Q31" i="452"/>
  <c r="Q30" i="452"/>
  <c r="Q29" i="452"/>
  <c r="Q28" i="452"/>
  <c r="Q27" i="452"/>
  <c r="Q26" i="452"/>
  <c r="Q25" i="452"/>
  <c r="Q24" i="452"/>
  <c r="Q23" i="452"/>
  <c r="Q22" i="452"/>
  <c r="Q21" i="452"/>
  <c r="Q20" i="452"/>
  <c r="Q89" i="452" s="1"/>
  <c r="Q19" i="452"/>
  <c r="Q115" i="452"/>
  <c r="F251" i="88"/>
  <c r="Q111" i="452"/>
  <c r="G66" i="452"/>
  <c r="H66" i="452"/>
  <c r="I66" i="452"/>
  <c r="J66" i="452"/>
  <c r="K66" i="452"/>
  <c r="L66" i="452"/>
  <c r="M66" i="452"/>
  <c r="M106" i="452" s="1"/>
  <c r="N66" i="452"/>
  <c r="N106" i="452" s="1"/>
  <c r="O66" i="452"/>
  <c r="O106" i="452" s="1"/>
  <c r="P66" i="452"/>
  <c r="P106" i="452" s="1"/>
  <c r="Q66" i="452"/>
  <c r="Q106" i="452" s="1"/>
  <c r="R66" i="452"/>
  <c r="S66" i="452"/>
  <c r="S106" i="452" s="1"/>
  <c r="T66" i="452"/>
  <c r="T106" i="452" s="1"/>
  <c r="U66" i="452"/>
  <c r="V66" i="452"/>
  <c r="V106" i="452" s="1"/>
  <c r="W66" i="452"/>
  <c r="W106" i="452" s="1"/>
  <c r="X66" i="452"/>
  <c r="X106" i="452" s="1"/>
  <c r="Y66" i="452"/>
  <c r="Y106" i="452" s="1"/>
  <c r="Z66" i="452"/>
  <c r="Z106" i="452" s="1"/>
  <c r="AA66" i="452"/>
  <c r="AA106" i="452" s="1"/>
  <c r="AB66" i="452"/>
  <c r="AB106" i="452" s="1"/>
  <c r="AC66" i="452"/>
  <c r="F66" i="452"/>
  <c r="F106" i="452" s="1"/>
  <c r="AC89" i="448"/>
  <c r="AB89" i="448"/>
  <c r="AA89" i="448"/>
  <c r="Z89" i="448"/>
  <c r="Y89" i="448"/>
  <c r="X89" i="448"/>
  <c r="W89" i="448"/>
  <c r="V89" i="448"/>
  <c r="U89" i="448"/>
  <c r="T89" i="448"/>
  <c r="S89" i="448"/>
  <c r="R89" i="448"/>
  <c r="Q89" i="448"/>
  <c r="P89" i="448"/>
  <c r="O89" i="448"/>
  <c r="N89" i="448"/>
  <c r="M89" i="448"/>
  <c r="L89" i="448"/>
  <c r="K89" i="448"/>
  <c r="J89" i="448"/>
  <c r="I89" i="448"/>
  <c r="H89" i="448"/>
  <c r="G89" i="448"/>
  <c r="F89" i="448"/>
  <c r="AC89" i="449"/>
  <c r="AB89" i="449"/>
  <c r="AA89" i="449"/>
  <c r="Z89" i="449"/>
  <c r="Y89" i="449"/>
  <c r="X89" i="449"/>
  <c r="W89" i="449"/>
  <c r="V89" i="449"/>
  <c r="U89" i="449"/>
  <c r="T89" i="449"/>
  <c r="S89" i="449"/>
  <c r="R89" i="449"/>
  <c r="Q89" i="449"/>
  <c r="P89" i="449"/>
  <c r="O89" i="449"/>
  <c r="N89" i="449"/>
  <c r="M89" i="449"/>
  <c r="L89" i="449"/>
  <c r="K89" i="449"/>
  <c r="J89" i="449"/>
  <c r="I89" i="449"/>
  <c r="H89" i="449"/>
  <c r="G89" i="449"/>
  <c r="F89" i="449"/>
  <c r="AC89" i="450"/>
  <c r="AB89" i="450"/>
  <c r="AA89" i="450"/>
  <c r="Z89" i="450"/>
  <c r="Y89" i="450"/>
  <c r="X89" i="450"/>
  <c r="W89" i="450"/>
  <c r="V89" i="450"/>
  <c r="U89" i="450"/>
  <c r="T89" i="450"/>
  <c r="S89" i="450"/>
  <c r="R89" i="450"/>
  <c r="Q89" i="450"/>
  <c r="P89" i="450"/>
  <c r="O89" i="450"/>
  <c r="N89" i="450"/>
  <c r="M89" i="450"/>
  <c r="L89" i="450"/>
  <c r="K89" i="450"/>
  <c r="J89" i="450"/>
  <c r="I89" i="450"/>
  <c r="H89" i="450"/>
  <c r="G89" i="450"/>
  <c r="F89" i="450"/>
  <c r="AC89" i="451"/>
  <c r="AB89" i="451"/>
  <c r="AA89" i="451"/>
  <c r="Z89" i="451"/>
  <c r="Y89" i="451"/>
  <c r="X89" i="451"/>
  <c r="W89" i="451"/>
  <c r="V89" i="451"/>
  <c r="U89" i="451"/>
  <c r="T89" i="451"/>
  <c r="S89" i="451"/>
  <c r="R89" i="451"/>
  <c r="Q89" i="451"/>
  <c r="P89" i="451"/>
  <c r="O89" i="451"/>
  <c r="N89" i="451"/>
  <c r="M89" i="451"/>
  <c r="L89" i="451"/>
  <c r="K89" i="451"/>
  <c r="J89" i="451"/>
  <c r="I89" i="451"/>
  <c r="H89" i="451"/>
  <c r="G89" i="451"/>
  <c r="F89" i="451"/>
  <c r="AC89" i="452"/>
  <c r="AB89" i="452"/>
  <c r="AA89" i="452"/>
  <c r="Z89" i="452"/>
  <c r="Y89" i="452"/>
  <c r="X89" i="452"/>
  <c r="W89" i="452"/>
  <c r="V89" i="452"/>
  <c r="U89" i="452"/>
  <c r="T89" i="452"/>
  <c r="P89" i="452"/>
  <c r="N89" i="452"/>
  <c r="M89" i="452"/>
  <c r="L89" i="452"/>
  <c r="K89" i="452"/>
  <c r="J89" i="452"/>
  <c r="I89" i="452"/>
  <c r="H89" i="452"/>
  <c r="G89" i="452"/>
  <c r="F89" i="452"/>
  <c r="O89" i="452"/>
  <c r="O111" i="452"/>
  <c r="G33" i="452"/>
  <c r="H33" i="452"/>
  <c r="I33" i="452"/>
  <c r="J33" i="452"/>
  <c r="K33" i="452"/>
  <c r="L33" i="452"/>
  <c r="M33" i="452"/>
  <c r="N33" i="452"/>
  <c r="O33" i="452"/>
  <c r="P33" i="452"/>
  <c r="Q33" i="452"/>
  <c r="Q99" i="452" s="1"/>
  <c r="S33" i="452"/>
  <c r="S99" i="452" s="1"/>
  <c r="V33" i="452"/>
  <c r="W33" i="452"/>
  <c r="W99" i="452" s="1"/>
  <c r="X33" i="452"/>
  <c r="Y33" i="452"/>
  <c r="Y99" i="452" s="1"/>
  <c r="Z33" i="452"/>
  <c r="AA33" i="452"/>
  <c r="AB33" i="452"/>
  <c r="AB99" i="452" s="1"/>
  <c r="AC33" i="452"/>
  <c r="F33" i="452"/>
  <c r="P111" i="452"/>
  <c r="P135" i="452"/>
  <c r="P134" i="452"/>
  <c r="P131" i="452"/>
  <c r="P130" i="452"/>
  <c r="P129" i="452"/>
  <c r="P137" i="452" s="1"/>
  <c r="P70" i="452"/>
  <c r="P69" i="452"/>
  <c r="P19" i="452"/>
  <c r="J99" i="452"/>
  <c r="K99" i="452"/>
  <c r="P32" i="452"/>
  <c r="P31" i="452"/>
  <c r="P30" i="452"/>
  <c r="P29" i="452"/>
  <c r="P28" i="452"/>
  <c r="P27" i="452"/>
  <c r="P26" i="452"/>
  <c r="P25" i="452"/>
  <c r="P24" i="452"/>
  <c r="P23" i="452"/>
  <c r="P22" i="452"/>
  <c r="P21" i="452"/>
  <c r="P20" i="452"/>
  <c r="F246" i="88"/>
  <c r="F247" i="88"/>
  <c r="O70" i="452"/>
  <c r="O69" i="452"/>
  <c r="O32" i="452"/>
  <c r="O31" i="452"/>
  <c r="O30" i="452"/>
  <c r="O29" i="452"/>
  <c r="O28" i="452"/>
  <c r="O27" i="452"/>
  <c r="O26" i="452"/>
  <c r="O25" i="452"/>
  <c r="O24" i="452"/>
  <c r="O23" i="452"/>
  <c r="O22" i="452"/>
  <c r="O21" i="452"/>
  <c r="O20" i="452"/>
  <c r="O117" i="452" s="1"/>
  <c r="O19" i="452"/>
  <c r="AF57" i="452"/>
  <c r="AG57" i="452"/>
  <c r="AH57" i="452"/>
  <c r="N70" i="452"/>
  <c r="N69" i="452"/>
  <c r="N32" i="452"/>
  <c r="N31" i="452"/>
  <c r="N30" i="452"/>
  <c r="N29" i="452"/>
  <c r="N26" i="452"/>
  <c r="N25" i="452"/>
  <c r="N23" i="452"/>
  <c r="N22" i="452"/>
  <c r="N20" i="452"/>
  <c r="N19" i="452"/>
  <c r="M32" i="452"/>
  <c r="M31" i="452"/>
  <c r="M30" i="452"/>
  <c r="M29" i="452"/>
  <c r="M28" i="452"/>
  <c r="M20" i="452"/>
  <c r="M19" i="452"/>
  <c r="F218" i="88"/>
  <c r="M70" i="452"/>
  <c r="M69" i="452"/>
  <c r="F221" i="88"/>
  <c r="F220" i="88"/>
  <c r="F156" i="88"/>
  <c r="F230" i="88"/>
  <c r="O135" i="452"/>
  <c r="N135" i="452"/>
  <c r="M135" i="452"/>
  <c r="O134" i="452"/>
  <c r="N134" i="452"/>
  <c r="M134" i="452"/>
  <c r="M138" i="452" s="1"/>
  <c r="O131" i="452"/>
  <c r="N131" i="452"/>
  <c r="M131" i="452"/>
  <c r="O130" i="452"/>
  <c r="N130" i="452"/>
  <c r="M130" i="452"/>
  <c r="O129" i="452"/>
  <c r="N129" i="452"/>
  <c r="N137" i="452" s="1"/>
  <c r="M129" i="452"/>
  <c r="L70" i="452"/>
  <c r="L69" i="452"/>
  <c r="L32" i="452"/>
  <c r="L31" i="452"/>
  <c r="L30" i="452"/>
  <c r="L29" i="452"/>
  <c r="L28" i="452"/>
  <c r="L27" i="452"/>
  <c r="L21" i="452"/>
  <c r="L20" i="452"/>
  <c r="L19" i="452"/>
  <c r="F207" i="88"/>
  <c r="F219" i="88"/>
  <c r="F114" i="88"/>
  <c r="F215" i="88"/>
  <c r="K30" i="452"/>
  <c r="K29" i="452"/>
  <c r="K28" i="452"/>
  <c r="K27" i="452"/>
  <c r="K26" i="452"/>
  <c r="K70" i="452"/>
  <c r="K69" i="452"/>
  <c r="J25" i="452"/>
  <c r="J23" i="452"/>
  <c r="J22" i="452"/>
  <c r="J21" i="452"/>
  <c r="K134" i="452"/>
  <c r="F214" i="88"/>
  <c r="F213" i="88"/>
  <c r="F212" i="88"/>
  <c r="J70" i="452"/>
  <c r="J69" i="452"/>
  <c r="F216" i="88"/>
  <c r="F70" i="452"/>
  <c r="I68" i="452"/>
  <c r="H68" i="452"/>
  <c r="G68" i="452"/>
  <c r="F68" i="452"/>
  <c r="AC70" i="451"/>
  <c r="AB70" i="451"/>
  <c r="AC68" i="451"/>
  <c r="AB68" i="451"/>
  <c r="AA68" i="451"/>
  <c r="Z68" i="451"/>
  <c r="F205" i="88"/>
  <c r="I70" i="452"/>
  <c r="I25" i="452"/>
  <c r="I23" i="452"/>
  <c r="I22" i="452"/>
  <c r="I21" i="452"/>
  <c r="F211" i="88"/>
  <c r="I99" i="452"/>
  <c r="H70" i="452"/>
  <c r="H25" i="452"/>
  <c r="H23" i="452"/>
  <c r="H22" i="452"/>
  <c r="H21" i="452"/>
  <c r="H20" i="452"/>
  <c r="F210" i="88"/>
  <c r="F169" i="88"/>
  <c r="F209" i="88"/>
  <c r="G129" i="452"/>
  <c r="G137" i="452" s="1"/>
  <c r="H129" i="452"/>
  <c r="H137" i="452" s="1"/>
  <c r="I129" i="452"/>
  <c r="I137" i="452" s="1"/>
  <c r="J129" i="452"/>
  <c r="K129" i="452"/>
  <c r="L129" i="452"/>
  <c r="G130" i="452"/>
  <c r="H130" i="452"/>
  <c r="I130" i="452"/>
  <c r="J130" i="452"/>
  <c r="K130" i="452"/>
  <c r="L130" i="452"/>
  <c r="G131" i="452"/>
  <c r="H131" i="452"/>
  <c r="I131" i="452"/>
  <c r="J131" i="452"/>
  <c r="J137" i="452" s="1"/>
  <c r="K131" i="452"/>
  <c r="L131" i="452"/>
  <c r="G134" i="452"/>
  <c r="H134" i="452"/>
  <c r="I134" i="452"/>
  <c r="J134" i="452"/>
  <c r="L134" i="452"/>
  <c r="G135" i="452"/>
  <c r="H135" i="452"/>
  <c r="I135" i="452"/>
  <c r="J135" i="452"/>
  <c r="K135" i="452"/>
  <c r="L135" i="452"/>
  <c r="G70" i="452"/>
  <c r="F189" i="88"/>
  <c r="F188" i="88"/>
  <c r="F187" i="88"/>
  <c r="G99" i="452"/>
  <c r="F32" i="452"/>
  <c r="F31" i="452"/>
  <c r="F30" i="452"/>
  <c r="F186" i="88"/>
  <c r="F185" i="88"/>
  <c r="F184" i="88"/>
  <c r="F86" i="452"/>
  <c r="F50" i="452"/>
  <c r="F104" i="452" s="1"/>
  <c r="F47" i="452"/>
  <c r="F101" i="452" s="1"/>
  <c r="F17" i="452"/>
  <c r="F97" i="452" s="1"/>
  <c r="F135" i="452"/>
  <c r="Q137" i="452"/>
  <c r="O137" i="452"/>
  <c r="F131" i="452"/>
  <c r="R138" i="452"/>
  <c r="Q138" i="452"/>
  <c r="P138" i="452"/>
  <c r="F130" i="452"/>
  <c r="AC137" i="452"/>
  <c r="AB137" i="452"/>
  <c r="AA137" i="452"/>
  <c r="Z137" i="452"/>
  <c r="Y137" i="452"/>
  <c r="X137" i="452"/>
  <c r="W137" i="452"/>
  <c r="V137" i="452"/>
  <c r="U137" i="452"/>
  <c r="T137" i="452"/>
  <c r="S137" i="452"/>
  <c r="R137" i="452"/>
  <c r="F129" i="452"/>
  <c r="AC116" i="452"/>
  <c r="AB116" i="452"/>
  <c r="AA116" i="452"/>
  <c r="Z116" i="452"/>
  <c r="Y116" i="452"/>
  <c r="X116" i="452"/>
  <c r="W116" i="452"/>
  <c r="V116" i="452"/>
  <c r="U116" i="452"/>
  <c r="T116" i="452"/>
  <c r="S116" i="452"/>
  <c r="R116" i="452"/>
  <c r="Q116" i="452"/>
  <c r="P116" i="452"/>
  <c r="O116" i="452"/>
  <c r="N116" i="452"/>
  <c r="M116" i="452"/>
  <c r="L116" i="452"/>
  <c r="K116" i="452"/>
  <c r="J116" i="452"/>
  <c r="I116" i="452"/>
  <c r="H116" i="452"/>
  <c r="G116" i="452"/>
  <c r="F116" i="452"/>
  <c r="Y107" i="452"/>
  <c r="AC106" i="452"/>
  <c r="K106" i="452"/>
  <c r="Y101" i="452"/>
  <c r="U101" i="452"/>
  <c r="Q101" i="452"/>
  <c r="Z97" i="452"/>
  <c r="V97" i="452"/>
  <c r="I97" i="452"/>
  <c r="E89" i="452"/>
  <c r="D89" i="452"/>
  <c r="C89" i="452"/>
  <c r="B89" i="452"/>
  <c r="AC86" i="452"/>
  <c r="AC109" i="452" s="1"/>
  <c r="AB86" i="452"/>
  <c r="AB109" i="452" s="1"/>
  <c r="AA86" i="452"/>
  <c r="AA109" i="452" s="1"/>
  <c r="Z86" i="452"/>
  <c r="Z109" i="452" s="1"/>
  <c r="Y86" i="452"/>
  <c r="Y109" i="452" s="1"/>
  <c r="X86" i="452"/>
  <c r="X109" i="452" s="1"/>
  <c r="W86" i="452"/>
  <c r="W109" i="452" s="1"/>
  <c r="V86" i="452"/>
  <c r="V109" i="452" s="1"/>
  <c r="U86" i="452"/>
  <c r="U109" i="452" s="1"/>
  <c r="T86" i="452"/>
  <c r="T109" i="452" s="1"/>
  <c r="S86" i="452"/>
  <c r="S109" i="452" s="1"/>
  <c r="R86" i="452"/>
  <c r="R109" i="452" s="1"/>
  <c r="Q86" i="452"/>
  <c r="Q109" i="452" s="1"/>
  <c r="P86" i="452"/>
  <c r="P109" i="452" s="1"/>
  <c r="O86" i="452"/>
  <c r="O109" i="452" s="1"/>
  <c r="N86" i="452"/>
  <c r="N109" i="452" s="1"/>
  <c r="M86" i="452"/>
  <c r="M109" i="452" s="1"/>
  <c r="L86" i="452"/>
  <c r="L109" i="452" s="1"/>
  <c r="K86" i="452"/>
  <c r="K109" i="452" s="1"/>
  <c r="J86" i="452"/>
  <c r="J109" i="452" s="1"/>
  <c r="I86" i="452"/>
  <c r="I109" i="452" s="1"/>
  <c r="H86" i="452"/>
  <c r="H109" i="452" s="1"/>
  <c r="G86" i="452"/>
  <c r="G109" i="452" s="1"/>
  <c r="F109" i="452"/>
  <c r="E86" i="452"/>
  <c r="D86" i="452"/>
  <c r="C86" i="452"/>
  <c r="B86" i="452"/>
  <c r="AH85" i="452"/>
  <c r="AG85" i="452"/>
  <c r="AF85" i="452"/>
  <c r="AH84" i="452"/>
  <c r="AG84" i="452"/>
  <c r="AF84" i="452"/>
  <c r="AH81" i="452"/>
  <c r="AG81" i="452"/>
  <c r="AF81" i="452"/>
  <c r="AH80" i="452"/>
  <c r="AG80" i="452"/>
  <c r="AF80" i="452"/>
  <c r="AH79" i="452"/>
  <c r="AG79" i="452"/>
  <c r="AF79" i="452"/>
  <c r="AH78" i="452"/>
  <c r="AG78" i="452"/>
  <c r="AF78" i="452"/>
  <c r="AH77" i="452"/>
  <c r="AG77" i="452"/>
  <c r="AF77" i="452"/>
  <c r="AH76" i="452"/>
  <c r="AG76" i="452"/>
  <c r="AF76" i="452"/>
  <c r="AH75" i="452"/>
  <c r="AG75" i="452"/>
  <c r="AF75" i="452"/>
  <c r="AH74" i="452"/>
  <c r="AG74" i="452"/>
  <c r="AF74" i="452"/>
  <c r="AH73" i="452"/>
  <c r="AG73" i="452"/>
  <c r="AF73" i="452"/>
  <c r="Y71" i="452"/>
  <c r="X71" i="452"/>
  <c r="X107" i="452" s="1"/>
  <c r="W71" i="452"/>
  <c r="W107" i="452" s="1"/>
  <c r="V71" i="452"/>
  <c r="V107" i="452" s="1"/>
  <c r="T71" i="452"/>
  <c r="T107" i="452" s="1"/>
  <c r="S71" i="452"/>
  <c r="S107" i="452" s="1"/>
  <c r="R71" i="452"/>
  <c r="R107" i="452" s="1"/>
  <c r="Q71" i="452"/>
  <c r="Q107" i="452" s="1"/>
  <c r="P71" i="452"/>
  <c r="P107" i="452" s="1"/>
  <c r="E71" i="452"/>
  <c r="D71" i="452"/>
  <c r="C71" i="452"/>
  <c r="B71" i="452"/>
  <c r="U71" i="452"/>
  <c r="U107" i="452" s="1"/>
  <c r="AA71" i="452"/>
  <c r="AA107" i="452" s="1"/>
  <c r="Z71" i="452"/>
  <c r="Z107" i="452" s="1"/>
  <c r="L71" i="452"/>
  <c r="L107" i="452" s="1"/>
  <c r="J111" i="452"/>
  <c r="J117" i="452" s="1"/>
  <c r="I71" i="452"/>
  <c r="I107" i="452" s="1"/>
  <c r="U106" i="452"/>
  <c r="R106" i="452"/>
  <c r="L106" i="452"/>
  <c r="J106" i="452"/>
  <c r="I106" i="452"/>
  <c r="H106" i="452"/>
  <c r="G106" i="452"/>
  <c r="E66" i="452"/>
  <c r="D66" i="452"/>
  <c r="C66" i="452"/>
  <c r="B66" i="452"/>
  <c r="AH65" i="452"/>
  <c r="AG65" i="452"/>
  <c r="AF65" i="452"/>
  <c r="AH64" i="452"/>
  <c r="AG64" i="452"/>
  <c r="AF64" i="452"/>
  <c r="AH63" i="452"/>
  <c r="AG63" i="452"/>
  <c r="AF63" i="452"/>
  <c r="AH62" i="452"/>
  <c r="AG62" i="452"/>
  <c r="AF62" i="452"/>
  <c r="AH61" i="452"/>
  <c r="AG61" i="452"/>
  <c r="AF61" i="452"/>
  <c r="AH60" i="452"/>
  <c r="AG60" i="452"/>
  <c r="AF60" i="452"/>
  <c r="AH58" i="452"/>
  <c r="AG58" i="452"/>
  <c r="AF58" i="452"/>
  <c r="AH56" i="452"/>
  <c r="AG56" i="452"/>
  <c r="AF56" i="452"/>
  <c r="AH55" i="452"/>
  <c r="AG55" i="452"/>
  <c r="AF55" i="452"/>
  <c r="AH54" i="452"/>
  <c r="AG54" i="452"/>
  <c r="AF54" i="452"/>
  <c r="AH53" i="452"/>
  <c r="AG53" i="452"/>
  <c r="AF53" i="452"/>
  <c r="AH52" i="452"/>
  <c r="AG52" i="452"/>
  <c r="AF52" i="452"/>
  <c r="AC50" i="452"/>
  <c r="AC104" i="452" s="1"/>
  <c r="AB50" i="452"/>
  <c r="AB104" i="452" s="1"/>
  <c r="AA50" i="452"/>
  <c r="AA104" i="452" s="1"/>
  <c r="Z50" i="452"/>
  <c r="Z104" i="452" s="1"/>
  <c r="Y50" i="452"/>
  <c r="Y104" i="452" s="1"/>
  <c r="X50" i="452"/>
  <c r="X104" i="452" s="1"/>
  <c r="W50" i="452"/>
  <c r="W104" i="452" s="1"/>
  <c r="V50" i="452"/>
  <c r="V104" i="452" s="1"/>
  <c r="U50" i="452"/>
  <c r="U104" i="452" s="1"/>
  <c r="T50" i="452"/>
  <c r="T104" i="452" s="1"/>
  <c r="S50" i="452"/>
  <c r="S104" i="452" s="1"/>
  <c r="R50" i="452"/>
  <c r="R104" i="452" s="1"/>
  <c r="Q50" i="452"/>
  <c r="Q104" i="452" s="1"/>
  <c r="P50" i="452"/>
  <c r="P104" i="452" s="1"/>
  <c r="O50" i="452"/>
  <c r="O104" i="452" s="1"/>
  <c r="N50" i="452"/>
  <c r="N104" i="452" s="1"/>
  <c r="M50" i="452"/>
  <c r="M104" i="452" s="1"/>
  <c r="L50" i="452"/>
  <c r="L104" i="452" s="1"/>
  <c r="K50" i="452"/>
  <c r="K104" i="452" s="1"/>
  <c r="J50" i="452"/>
  <c r="J104" i="452" s="1"/>
  <c r="I50" i="452"/>
  <c r="I104" i="452" s="1"/>
  <c r="H50" i="452"/>
  <c r="H104" i="452" s="1"/>
  <c r="G50" i="452"/>
  <c r="G104" i="452" s="1"/>
  <c r="E50" i="452"/>
  <c r="D50" i="452"/>
  <c r="C50" i="452"/>
  <c r="B50" i="452"/>
  <c r="AH49" i="452"/>
  <c r="AG49" i="452"/>
  <c r="AF49" i="452"/>
  <c r="AC47" i="452"/>
  <c r="AC101" i="452" s="1"/>
  <c r="AB47" i="452"/>
  <c r="AB101" i="452" s="1"/>
  <c r="AA47" i="452"/>
  <c r="AA101" i="452" s="1"/>
  <c r="Z47" i="452"/>
  <c r="Z101" i="452" s="1"/>
  <c r="Y47" i="452"/>
  <c r="X47" i="452"/>
  <c r="X101" i="452" s="1"/>
  <c r="W47" i="452"/>
  <c r="W101" i="452" s="1"/>
  <c r="V47" i="452"/>
  <c r="V101" i="452" s="1"/>
  <c r="U47" i="452"/>
  <c r="T47" i="452"/>
  <c r="T101" i="452" s="1"/>
  <c r="S47" i="452"/>
  <c r="S101" i="452" s="1"/>
  <c r="R47" i="452"/>
  <c r="R101" i="452" s="1"/>
  <c r="Q47" i="452"/>
  <c r="P47" i="452"/>
  <c r="P101" i="452" s="1"/>
  <c r="O47" i="452"/>
  <c r="O101" i="452" s="1"/>
  <c r="N47" i="452"/>
  <c r="N101" i="452" s="1"/>
  <c r="M47" i="452"/>
  <c r="M101" i="452" s="1"/>
  <c r="L47" i="452"/>
  <c r="L101" i="452" s="1"/>
  <c r="K47" i="452"/>
  <c r="K101" i="452" s="1"/>
  <c r="J47" i="452"/>
  <c r="J101" i="452" s="1"/>
  <c r="I47" i="452"/>
  <c r="I101" i="452" s="1"/>
  <c r="H47" i="452"/>
  <c r="H101" i="452" s="1"/>
  <c r="G47" i="452"/>
  <c r="G101" i="452" s="1"/>
  <c r="E47" i="452"/>
  <c r="D47" i="452"/>
  <c r="C47" i="452"/>
  <c r="B47" i="452"/>
  <c r="AH44" i="452"/>
  <c r="AG44" i="452"/>
  <c r="AF44" i="452"/>
  <c r="AH43" i="452"/>
  <c r="AG43" i="452"/>
  <c r="AF43" i="452"/>
  <c r="AH40" i="452"/>
  <c r="AG40" i="452"/>
  <c r="AF40" i="452"/>
  <c r="AH37" i="452"/>
  <c r="AG37" i="452"/>
  <c r="AF37" i="452"/>
  <c r="AH36" i="452"/>
  <c r="AG36" i="452"/>
  <c r="AF36" i="452"/>
  <c r="AH35" i="452"/>
  <c r="AG35" i="452"/>
  <c r="AF35" i="452"/>
  <c r="E33" i="452"/>
  <c r="D33" i="452"/>
  <c r="C33" i="452"/>
  <c r="B33" i="452"/>
  <c r="L111" i="452"/>
  <c r="L117" i="452" s="1"/>
  <c r="X111" i="452"/>
  <c r="X117" i="452" s="1"/>
  <c r="AC17" i="452"/>
  <c r="AC97" i="452" s="1"/>
  <c r="AB17" i="452"/>
  <c r="AB97" i="452" s="1"/>
  <c r="AA17" i="452"/>
  <c r="AA97" i="452" s="1"/>
  <c r="Z17" i="452"/>
  <c r="Y17" i="452"/>
  <c r="Y97" i="452" s="1"/>
  <c r="X17" i="452"/>
  <c r="X97" i="452" s="1"/>
  <c r="W17" i="452"/>
  <c r="W97" i="452" s="1"/>
  <c r="V17" i="452"/>
  <c r="U17" i="452"/>
  <c r="U97" i="452" s="1"/>
  <c r="T17" i="452"/>
  <c r="T97" i="452" s="1"/>
  <c r="S17" i="452"/>
  <c r="S97" i="452" s="1"/>
  <c r="R17" i="452"/>
  <c r="R97" i="452" s="1"/>
  <c r="Q17" i="452"/>
  <c r="Q97" i="452" s="1"/>
  <c r="P17" i="452"/>
  <c r="P97" i="452" s="1"/>
  <c r="O17" i="452"/>
  <c r="O97" i="452" s="1"/>
  <c r="N17" i="452"/>
  <c r="N97" i="452" s="1"/>
  <c r="M17" i="452"/>
  <c r="M97" i="452" s="1"/>
  <c r="L17" i="452"/>
  <c r="L97" i="452" s="1"/>
  <c r="K17" i="452"/>
  <c r="K97" i="452" s="1"/>
  <c r="J17" i="452"/>
  <c r="J97" i="452" s="1"/>
  <c r="I17" i="452"/>
  <c r="H17" i="452"/>
  <c r="H97" i="452" s="1"/>
  <c r="G17" i="452"/>
  <c r="G97" i="452" s="1"/>
  <c r="E17" i="452"/>
  <c r="D17" i="452"/>
  <c r="C17" i="452"/>
  <c r="B17" i="452"/>
  <c r="AH16" i="452"/>
  <c r="AG16" i="452"/>
  <c r="AF16" i="452"/>
  <c r="AH15" i="452"/>
  <c r="AG15" i="452"/>
  <c r="AF15" i="452"/>
  <c r="AH14" i="452"/>
  <c r="AG14" i="452"/>
  <c r="AF14" i="452"/>
  <c r="AH13" i="452"/>
  <c r="AG13" i="452"/>
  <c r="AF13" i="452"/>
  <c r="L9" i="452" a="1"/>
  <c r="L9" i="452" s="1"/>
  <c r="AC32" i="451"/>
  <c r="AC31" i="451"/>
  <c r="AC30" i="451"/>
  <c r="AC29" i="451"/>
  <c r="AC28" i="451"/>
  <c r="AC27" i="451"/>
  <c r="AC135" i="451"/>
  <c r="AC134" i="451"/>
  <c r="AC131" i="451"/>
  <c r="AC130" i="451"/>
  <c r="AC129" i="451"/>
  <c r="F183" i="88"/>
  <c r="F182" i="88"/>
  <c r="F181" i="88"/>
  <c r="F179" i="88"/>
  <c r="AB32" i="451"/>
  <c r="AB31" i="451"/>
  <c r="AB30" i="451"/>
  <c r="AB29" i="451"/>
  <c r="AB28" i="451"/>
  <c r="AB27" i="451"/>
  <c r="AB26" i="451"/>
  <c r="AB25" i="451"/>
  <c r="AB23" i="451"/>
  <c r="AB20" i="451"/>
  <c r="F178" i="88"/>
  <c r="F180" i="88"/>
  <c r="F208" i="88"/>
  <c r="W101" i="260" a="1"/>
  <c r="AH92" i="453" l="1"/>
  <c r="AF92" i="453"/>
  <c r="P99" i="452"/>
  <c r="H111" i="452"/>
  <c r="H117" i="452" s="1"/>
  <c r="H99" i="452"/>
  <c r="G111" i="452"/>
  <c r="G117" i="452" s="1"/>
  <c r="F99" i="452"/>
  <c r="F137" i="452"/>
  <c r="T138" i="452"/>
  <c r="V138" i="452"/>
  <c r="W138" i="452"/>
  <c r="J138" i="452"/>
  <c r="U138" i="452"/>
  <c r="Y138" i="452"/>
  <c r="K137" i="452"/>
  <c r="S138" i="452"/>
  <c r="X138" i="452"/>
  <c r="L137" i="452"/>
  <c r="K138" i="452"/>
  <c r="H71" i="452"/>
  <c r="H107" i="452" s="1"/>
  <c r="AH68" i="452"/>
  <c r="AG68" i="452"/>
  <c r="AF68" i="452"/>
  <c r="H138" i="452"/>
  <c r="AH92" i="452"/>
  <c r="K111" i="452"/>
  <c r="K117" i="452" s="1"/>
  <c r="K71" i="452"/>
  <c r="K107" i="452" s="1"/>
  <c r="M111" i="452"/>
  <c r="M117" i="452" s="1"/>
  <c r="N71" i="452"/>
  <c r="N107" i="452" s="1"/>
  <c r="N138" i="452"/>
  <c r="M99" i="452"/>
  <c r="O71" i="452"/>
  <c r="O107" i="452" s="1"/>
  <c r="O138" i="452"/>
  <c r="M71" i="452"/>
  <c r="M107" i="452" s="1"/>
  <c r="Z138" i="452"/>
  <c r="N99" i="452"/>
  <c r="N111" i="452"/>
  <c r="N117" i="452" s="1"/>
  <c r="AA138" i="452"/>
  <c r="O99" i="452"/>
  <c r="Q117" i="452"/>
  <c r="M137" i="452"/>
  <c r="P117" i="452"/>
  <c r="R111" i="452"/>
  <c r="R117" i="452" s="1"/>
  <c r="T111" i="452"/>
  <c r="T117" i="452" s="1"/>
  <c r="L138" i="452"/>
  <c r="AC71" i="452"/>
  <c r="AC107" i="452" s="1"/>
  <c r="AF69" i="452"/>
  <c r="X99" i="452"/>
  <c r="AC111" i="452"/>
  <c r="AC117" i="452" s="1"/>
  <c r="AG69" i="452"/>
  <c r="L99" i="452"/>
  <c r="F134" i="452"/>
  <c r="F138" i="452" s="1"/>
  <c r="J71" i="452"/>
  <c r="J107" i="452" s="1"/>
  <c r="AH69" i="452"/>
  <c r="AC99" i="452"/>
  <c r="G138" i="452"/>
  <c r="I111" i="452"/>
  <c r="I117" i="452" s="1"/>
  <c r="AC138" i="452"/>
  <c r="AF92" i="452"/>
  <c r="U99" i="452"/>
  <c r="U111" i="452"/>
  <c r="U117" i="452" s="1"/>
  <c r="I138" i="452"/>
  <c r="V99" i="452"/>
  <c r="W111" i="452"/>
  <c r="W117" i="452" s="1"/>
  <c r="G71" i="452"/>
  <c r="G107" i="452" s="1"/>
  <c r="V111" i="452"/>
  <c r="V117" i="452" s="1"/>
  <c r="Y111" i="452"/>
  <c r="Y117" i="452" s="1"/>
  <c r="F111" i="452"/>
  <c r="F117" i="452" s="1"/>
  <c r="Z111" i="452"/>
  <c r="Z117" i="452" s="1"/>
  <c r="Z99" i="452"/>
  <c r="AA111" i="452"/>
  <c r="AA117" i="452" s="1"/>
  <c r="AA99" i="452"/>
  <c r="W101" i="260"/>
  <c r="F194" i="88"/>
  <c r="AA70" i="451"/>
  <c r="AA32" i="451"/>
  <c r="AA31" i="451"/>
  <c r="AA30" i="451"/>
  <c r="AA29" i="451"/>
  <c r="AA28" i="451"/>
  <c r="AA27" i="451"/>
  <c r="AA26" i="451"/>
  <c r="AA25" i="451"/>
  <c r="AA23" i="451"/>
  <c r="AA22" i="451"/>
  <c r="AA21" i="451"/>
  <c r="AA20" i="451"/>
  <c r="AA33" i="451" s="1"/>
  <c r="AA99" i="451" s="1"/>
  <c r="AA19" i="451"/>
  <c r="Z70" i="451"/>
  <c r="Z32" i="451"/>
  <c r="Z31" i="451"/>
  <c r="Z30" i="451"/>
  <c r="Z29" i="451"/>
  <c r="Z28" i="451"/>
  <c r="Z27" i="451"/>
  <c r="Z26" i="451"/>
  <c r="Z25" i="451"/>
  <c r="Z23" i="451"/>
  <c r="Z22" i="451"/>
  <c r="Z21" i="451"/>
  <c r="Z20" i="451"/>
  <c r="Z19" i="451"/>
  <c r="F173" i="88"/>
  <c r="Y32" i="451"/>
  <c r="Y31" i="451"/>
  <c r="Y30" i="451"/>
  <c r="Y29" i="451"/>
  <c r="Y28" i="451"/>
  <c r="Y27" i="451"/>
  <c r="Y26" i="451"/>
  <c r="Y25" i="451"/>
  <c r="Y23" i="451"/>
  <c r="Y22" i="451"/>
  <c r="Y21" i="451"/>
  <c r="Y20" i="451"/>
  <c r="Y19" i="451"/>
  <c r="F190" i="88"/>
  <c r="F195" i="88"/>
  <c r="AB135" i="451"/>
  <c r="AA135" i="451"/>
  <c r="Z135" i="451"/>
  <c r="Y135" i="451"/>
  <c r="X135" i="451"/>
  <c r="AB134" i="451"/>
  <c r="AA134" i="451"/>
  <c r="Z134" i="451"/>
  <c r="Y134" i="451"/>
  <c r="X134" i="451"/>
  <c r="AB131" i="451"/>
  <c r="AB137" i="451" s="1"/>
  <c r="AA131" i="451"/>
  <c r="Z131" i="451"/>
  <c r="Y131" i="451"/>
  <c r="X131" i="451"/>
  <c r="X137" i="451" s="1"/>
  <c r="AB130" i="451"/>
  <c r="AA130" i="451"/>
  <c r="Z130" i="451"/>
  <c r="Y130" i="451"/>
  <c r="X130" i="451"/>
  <c r="AB129" i="451"/>
  <c r="AA129" i="451"/>
  <c r="Z129" i="451"/>
  <c r="Y129" i="451"/>
  <c r="Y137" i="451" s="1"/>
  <c r="X129" i="451"/>
  <c r="X70" i="451"/>
  <c r="X69" i="451"/>
  <c r="X32" i="451"/>
  <c r="X31" i="451"/>
  <c r="X30" i="451"/>
  <c r="X29" i="451"/>
  <c r="X28" i="451"/>
  <c r="X27" i="451"/>
  <c r="X26" i="451"/>
  <c r="X25" i="451"/>
  <c r="X23" i="451"/>
  <c r="X22" i="451"/>
  <c r="X21" i="451"/>
  <c r="X20" i="451"/>
  <c r="X19" i="451"/>
  <c r="F193" i="88"/>
  <c r="W135" i="451"/>
  <c r="W134" i="451"/>
  <c r="W131" i="451"/>
  <c r="W130" i="451"/>
  <c r="W129" i="451"/>
  <c r="W70" i="451"/>
  <c r="W69" i="451"/>
  <c r="W32" i="451"/>
  <c r="W31" i="451"/>
  <c r="W30" i="451"/>
  <c r="W29" i="451"/>
  <c r="W28" i="451"/>
  <c r="W27" i="451"/>
  <c r="W26" i="451"/>
  <c r="W25" i="451"/>
  <c r="W23" i="451"/>
  <c r="W22" i="451"/>
  <c r="W21" i="451"/>
  <c r="W20" i="451"/>
  <c r="W19" i="451"/>
  <c r="F192" i="88"/>
  <c r="F191" i="88"/>
  <c r="F196" i="88"/>
  <c r="F202" i="88"/>
  <c r="F204" i="88"/>
  <c r="V135" i="451"/>
  <c r="V134" i="451"/>
  <c r="V131" i="451"/>
  <c r="V130" i="451"/>
  <c r="V129" i="451"/>
  <c r="V32" i="451"/>
  <c r="V31" i="451"/>
  <c r="V30" i="451"/>
  <c r="V29" i="451"/>
  <c r="V28" i="451"/>
  <c r="V27" i="451"/>
  <c r="V26" i="451"/>
  <c r="V25" i="451"/>
  <c r="V23" i="451"/>
  <c r="V22" i="451"/>
  <c r="V21" i="451"/>
  <c r="V20" i="451"/>
  <c r="V19" i="451"/>
  <c r="F203" i="88"/>
  <c r="F201" i="88"/>
  <c r="U135" i="451"/>
  <c r="U134" i="451"/>
  <c r="U131" i="451"/>
  <c r="U130" i="451"/>
  <c r="U129" i="451"/>
  <c r="U70" i="451"/>
  <c r="U69" i="451"/>
  <c r="U32" i="451"/>
  <c r="U31" i="451"/>
  <c r="U30" i="451"/>
  <c r="U29" i="451"/>
  <c r="U28" i="451"/>
  <c r="U27" i="451"/>
  <c r="U26" i="451"/>
  <c r="U25" i="451"/>
  <c r="U23" i="451"/>
  <c r="U22" i="451"/>
  <c r="U21" i="451"/>
  <c r="U20" i="451"/>
  <c r="U19" i="451"/>
  <c r="T135" i="451"/>
  <c r="T134" i="451"/>
  <c r="T131" i="451"/>
  <c r="T130" i="451"/>
  <c r="T129" i="451"/>
  <c r="T70" i="451"/>
  <c r="T69" i="451"/>
  <c r="T32" i="451"/>
  <c r="T31" i="451"/>
  <c r="T30" i="451"/>
  <c r="T29" i="451"/>
  <c r="T28" i="451"/>
  <c r="T27" i="451"/>
  <c r="T26" i="451"/>
  <c r="T25" i="451"/>
  <c r="T23" i="451"/>
  <c r="T22" i="451"/>
  <c r="T21" i="451"/>
  <c r="T20" i="451"/>
  <c r="T19" i="451"/>
  <c r="T111" i="451"/>
  <c r="T117" i="451" s="1"/>
  <c r="S32" i="451"/>
  <c r="S31" i="451"/>
  <c r="S30" i="451"/>
  <c r="S29" i="451"/>
  <c r="S28" i="451"/>
  <c r="S27" i="451"/>
  <c r="S26" i="451"/>
  <c r="S25" i="451"/>
  <c r="S23" i="451"/>
  <c r="S22" i="451"/>
  <c r="S21" i="451"/>
  <c r="S20" i="451"/>
  <c r="S19" i="451"/>
  <c r="S135" i="451"/>
  <c r="S134" i="451"/>
  <c r="S131" i="451"/>
  <c r="S130" i="451"/>
  <c r="S129" i="451"/>
  <c r="S137" i="451" s="1"/>
  <c r="F200" i="88"/>
  <c r="R69" i="451"/>
  <c r="R68" i="451"/>
  <c r="R32" i="451"/>
  <c r="R31" i="451"/>
  <c r="R30" i="451"/>
  <c r="R29" i="451"/>
  <c r="R28" i="451"/>
  <c r="R27" i="451"/>
  <c r="R26" i="451"/>
  <c r="R25" i="451"/>
  <c r="R23" i="451"/>
  <c r="R22" i="451"/>
  <c r="R21" i="451"/>
  <c r="R20" i="451"/>
  <c r="R19" i="451"/>
  <c r="R135" i="451"/>
  <c r="R134" i="451"/>
  <c r="R131" i="451"/>
  <c r="R130" i="451"/>
  <c r="R129" i="451"/>
  <c r="Q135" i="451"/>
  <c r="Q134" i="451"/>
  <c r="Q131" i="451"/>
  <c r="Q130" i="451"/>
  <c r="Q129" i="451"/>
  <c r="Q32" i="451"/>
  <c r="Q31" i="451"/>
  <c r="Q30" i="451"/>
  <c r="Q29" i="451"/>
  <c r="Q28" i="451"/>
  <c r="Q27" i="451"/>
  <c r="Q26" i="451"/>
  <c r="Q25" i="451"/>
  <c r="Q111" i="451" s="1"/>
  <c r="Q23" i="451"/>
  <c r="Q22" i="451"/>
  <c r="Q21" i="451"/>
  <c r="Q20" i="451"/>
  <c r="Q19" i="451"/>
  <c r="F174" i="88"/>
  <c r="F158" i="88"/>
  <c r="F199" i="88"/>
  <c r="F197" i="88"/>
  <c r="F198" i="88"/>
  <c r="P135" i="451"/>
  <c r="P134" i="451"/>
  <c r="P131" i="451"/>
  <c r="P130" i="451"/>
  <c r="P129" i="451"/>
  <c r="P32" i="451"/>
  <c r="P31" i="451"/>
  <c r="P30" i="451"/>
  <c r="P29" i="451"/>
  <c r="P28" i="451"/>
  <c r="P27" i="451"/>
  <c r="P26" i="451"/>
  <c r="P25" i="451"/>
  <c r="P23" i="451"/>
  <c r="P22" i="451"/>
  <c r="P21" i="451"/>
  <c r="P20" i="451"/>
  <c r="P19" i="451"/>
  <c r="O69" i="451"/>
  <c r="O68" i="451"/>
  <c r="O32" i="451"/>
  <c r="O31" i="451"/>
  <c r="O30" i="451"/>
  <c r="O29" i="451"/>
  <c r="O28" i="451"/>
  <c r="O27" i="451"/>
  <c r="O26" i="451"/>
  <c r="O25" i="451"/>
  <c r="O23" i="451"/>
  <c r="O22" i="451"/>
  <c r="O21" i="451"/>
  <c r="O20" i="451"/>
  <c r="O19" i="451"/>
  <c r="N69" i="451"/>
  <c r="N68" i="451"/>
  <c r="N22" i="451"/>
  <c r="N21" i="451"/>
  <c r="N20" i="451"/>
  <c r="N19" i="451"/>
  <c r="F177" i="88"/>
  <c r="F176" i="88"/>
  <c r="M69" i="451"/>
  <c r="M68" i="451"/>
  <c r="F175" i="88"/>
  <c r="M28" i="451"/>
  <c r="M27" i="451"/>
  <c r="M111" i="451" s="1"/>
  <c r="F172" i="88"/>
  <c r="F171" i="88"/>
  <c r="F170" i="88"/>
  <c r="F168" i="88"/>
  <c r="F165" i="88"/>
  <c r="F163" i="88"/>
  <c r="O135" i="451"/>
  <c r="N135" i="451"/>
  <c r="M135" i="451"/>
  <c r="L135" i="451"/>
  <c r="O134" i="451"/>
  <c r="N134" i="451"/>
  <c r="M134" i="451"/>
  <c r="L134" i="451"/>
  <c r="O131" i="451"/>
  <c r="N131" i="451"/>
  <c r="M131" i="451"/>
  <c r="L131" i="451"/>
  <c r="O130" i="451"/>
  <c r="N130" i="451"/>
  <c r="M130" i="451"/>
  <c r="L130" i="451"/>
  <c r="L138" i="451" s="1"/>
  <c r="O129" i="451"/>
  <c r="O137" i="451" s="1"/>
  <c r="N129" i="451"/>
  <c r="M129" i="451"/>
  <c r="L129" i="451"/>
  <c r="L70" i="451"/>
  <c r="L68" i="451"/>
  <c r="L27" i="451"/>
  <c r="L26" i="451"/>
  <c r="L25" i="451"/>
  <c r="L23" i="451"/>
  <c r="L22" i="451"/>
  <c r="L21" i="451"/>
  <c r="L20" i="451"/>
  <c r="L19" i="451"/>
  <c r="F146" i="88"/>
  <c r="F157" i="88"/>
  <c r="K129" i="451"/>
  <c r="K130" i="451"/>
  <c r="K131" i="451"/>
  <c r="K134" i="451"/>
  <c r="K138" i="451" s="1"/>
  <c r="K135" i="451"/>
  <c r="K23" i="451"/>
  <c r="K22" i="451"/>
  <c r="K21" i="451"/>
  <c r="K19" i="451"/>
  <c r="J129" i="451"/>
  <c r="J130" i="451"/>
  <c r="J131" i="451"/>
  <c r="J137" i="451" s="1"/>
  <c r="J134" i="451"/>
  <c r="J135" i="451"/>
  <c r="K70" i="451"/>
  <c r="K68" i="451"/>
  <c r="F166" i="88"/>
  <c r="F167" i="88"/>
  <c r="J70" i="451"/>
  <c r="J68" i="451"/>
  <c r="J23" i="451"/>
  <c r="J21" i="451"/>
  <c r="I129" i="451"/>
  <c r="I130" i="451"/>
  <c r="I131" i="451"/>
  <c r="I134" i="451"/>
  <c r="I135" i="451"/>
  <c r="I70" i="451"/>
  <c r="I68" i="451"/>
  <c r="I111" i="451" s="1"/>
  <c r="I117" i="451" s="1"/>
  <c r="I23" i="451"/>
  <c r="I22" i="451"/>
  <c r="I21" i="451"/>
  <c r="H70" i="451"/>
  <c r="H134" i="451" s="1"/>
  <c r="H68" i="451"/>
  <c r="G70" i="451"/>
  <c r="G68" i="451"/>
  <c r="H23" i="451"/>
  <c r="H22" i="451"/>
  <c r="H21" i="451"/>
  <c r="F162" i="88"/>
  <c r="F9" i="88"/>
  <c r="F164" i="88"/>
  <c r="F123" i="88"/>
  <c r="F70" i="451"/>
  <c r="F68" i="451"/>
  <c r="F124" i="88"/>
  <c r="F122" i="88"/>
  <c r="F121" i="88"/>
  <c r="AC22" i="450"/>
  <c r="AC21" i="450"/>
  <c r="AC20" i="450"/>
  <c r="AC19" i="450"/>
  <c r="F86" i="451"/>
  <c r="F109" i="451" s="1"/>
  <c r="F66" i="451"/>
  <c r="F50" i="451"/>
  <c r="F104" i="451" s="1"/>
  <c r="F47" i="451"/>
  <c r="F17" i="451"/>
  <c r="F97" i="451" s="1"/>
  <c r="H135" i="451"/>
  <c r="G135" i="451"/>
  <c r="F135" i="451"/>
  <c r="G134" i="451"/>
  <c r="P137" i="451"/>
  <c r="H131" i="451"/>
  <c r="G131" i="451"/>
  <c r="F131" i="451"/>
  <c r="J138" i="451"/>
  <c r="H130" i="451"/>
  <c r="G130" i="451"/>
  <c r="F130" i="451"/>
  <c r="AC137" i="451"/>
  <c r="W137" i="451"/>
  <c r="V137" i="451"/>
  <c r="U137" i="451"/>
  <c r="T137" i="451"/>
  <c r="Q137" i="451"/>
  <c r="I137" i="451"/>
  <c r="H129" i="451"/>
  <c r="G129" i="451"/>
  <c r="G137" i="451" s="1"/>
  <c r="F129" i="451"/>
  <c r="F137" i="451" s="1"/>
  <c r="AC116" i="451"/>
  <c r="AB116" i="451"/>
  <c r="AA116" i="451"/>
  <c r="Z116" i="451"/>
  <c r="Y116" i="451"/>
  <c r="X116" i="451"/>
  <c r="W116" i="451"/>
  <c r="V116" i="451"/>
  <c r="U116" i="451"/>
  <c r="T116" i="451"/>
  <c r="S116" i="451"/>
  <c r="R116" i="451"/>
  <c r="Q116" i="451"/>
  <c r="P116" i="451"/>
  <c r="O116" i="451"/>
  <c r="N116" i="451"/>
  <c r="M116" i="451"/>
  <c r="L116" i="451"/>
  <c r="K116" i="451"/>
  <c r="J116" i="451"/>
  <c r="I116" i="451"/>
  <c r="H116" i="451"/>
  <c r="G116" i="451"/>
  <c r="F116" i="451"/>
  <c r="Y109" i="451"/>
  <c r="K109" i="451"/>
  <c r="X107" i="451"/>
  <c r="O106" i="451"/>
  <c r="M106" i="451"/>
  <c r="K106" i="451"/>
  <c r="Q104" i="451"/>
  <c r="K104" i="451"/>
  <c r="E89" i="451"/>
  <c r="D89" i="451"/>
  <c r="C89" i="451"/>
  <c r="B89" i="451"/>
  <c r="AC86" i="451"/>
  <c r="AC109" i="451" s="1"/>
  <c r="AB86" i="451"/>
  <c r="AB109" i="451" s="1"/>
  <c r="AA86" i="451"/>
  <c r="AA109" i="451" s="1"/>
  <c r="Z86" i="451"/>
  <c r="Z109" i="451" s="1"/>
  <c r="Y86" i="451"/>
  <c r="X86" i="451"/>
  <c r="X109" i="451" s="1"/>
  <c r="W86" i="451"/>
  <c r="W109" i="451" s="1"/>
  <c r="V86" i="451"/>
  <c r="V109" i="451" s="1"/>
  <c r="U86" i="451"/>
  <c r="U109" i="451" s="1"/>
  <c r="T86" i="451"/>
  <c r="T109" i="451" s="1"/>
  <c r="S86" i="451"/>
  <c r="S109" i="451" s="1"/>
  <c r="R86" i="451"/>
  <c r="R109" i="451" s="1"/>
  <c r="Q86" i="451"/>
  <c r="Q109" i="451" s="1"/>
  <c r="P86" i="451"/>
  <c r="P109" i="451" s="1"/>
  <c r="O86" i="451"/>
  <c r="O109" i="451" s="1"/>
  <c r="N86" i="451"/>
  <c r="N109" i="451" s="1"/>
  <c r="M86" i="451"/>
  <c r="M109" i="451" s="1"/>
  <c r="L86" i="451"/>
  <c r="L109" i="451" s="1"/>
  <c r="K86" i="451"/>
  <c r="J86" i="451"/>
  <c r="J109" i="451" s="1"/>
  <c r="I86" i="451"/>
  <c r="I109" i="451" s="1"/>
  <c r="H86" i="451"/>
  <c r="H109" i="451" s="1"/>
  <c r="G86" i="451"/>
  <c r="G109" i="451" s="1"/>
  <c r="E86" i="451"/>
  <c r="D86" i="451"/>
  <c r="C86" i="451"/>
  <c r="B86" i="451"/>
  <c r="AH85" i="451"/>
  <c r="AG85" i="451"/>
  <c r="AF85" i="451"/>
  <c r="AH84" i="451"/>
  <c r="AG84" i="451"/>
  <c r="AF84" i="451"/>
  <c r="AH81" i="451"/>
  <c r="AG81" i="451"/>
  <c r="AF81" i="451"/>
  <c r="AH80" i="451"/>
  <c r="AG80" i="451"/>
  <c r="AF80" i="451"/>
  <c r="AH79" i="451"/>
  <c r="AG79" i="451"/>
  <c r="AF79" i="451"/>
  <c r="AH78" i="451"/>
  <c r="AG78" i="451"/>
  <c r="AF78" i="451"/>
  <c r="AH77" i="451"/>
  <c r="AG77" i="451"/>
  <c r="AF77" i="451"/>
  <c r="AH76" i="451"/>
  <c r="AG76" i="451"/>
  <c r="AF76" i="451"/>
  <c r="AH75" i="451"/>
  <c r="AG75" i="451"/>
  <c r="AF75" i="451"/>
  <c r="AH74" i="451"/>
  <c r="AG74" i="451"/>
  <c r="AF74" i="451"/>
  <c r="AH73" i="451"/>
  <c r="AG73" i="451"/>
  <c r="AF73" i="451"/>
  <c r="Z71" i="451"/>
  <c r="Z107" i="451" s="1"/>
  <c r="Y71" i="451"/>
  <c r="Y107" i="451" s="1"/>
  <c r="X71" i="451"/>
  <c r="W71" i="451"/>
  <c r="W107" i="451" s="1"/>
  <c r="V71" i="451"/>
  <c r="V107" i="451" s="1"/>
  <c r="U71" i="451"/>
  <c r="U107" i="451" s="1"/>
  <c r="T71" i="451"/>
  <c r="T107" i="451" s="1"/>
  <c r="S71" i="451"/>
  <c r="S107" i="451" s="1"/>
  <c r="R71" i="451"/>
  <c r="R107" i="451" s="1"/>
  <c r="M71" i="451"/>
  <c r="M107" i="451" s="1"/>
  <c r="E71" i="451"/>
  <c r="D71" i="451"/>
  <c r="C71" i="451"/>
  <c r="B71" i="451"/>
  <c r="AH69" i="451"/>
  <c r="AG69" i="451"/>
  <c r="AF69" i="451"/>
  <c r="Q71" i="451"/>
  <c r="Q107" i="451" s="1"/>
  <c r="P71" i="451"/>
  <c r="P107" i="451" s="1"/>
  <c r="L71" i="451"/>
  <c r="L107" i="451" s="1"/>
  <c r="I71" i="451"/>
  <c r="I107" i="451" s="1"/>
  <c r="AC66" i="451"/>
  <c r="AC106" i="451" s="1"/>
  <c r="AB66" i="451"/>
  <c r="AB106" i="451" s="1"/>
  <c r="AA66" i="451"/>
  <c r="AA106" i="451" s="1"/>
  <c r="Z66" i="451"/>
  <c r="Z106" i="451" s="1"/>
  <c r="Y66" i="451"/>
  <c r="Y106" i="451" s="1"/>
  <c r="X66" i="451"/>
  <c r="X106" i="451" s="1"/>
  <c r="W66" i="451"/>
  <c r="W106" i="451" s="1"/>
  <c r="V66" i="451"/>
  <c r="V106" i="451" s="1"/>
  <c r="U66" i="451"/>
  <c r="U106" i="451" s="1"/>
  <c r="R66" i="451"/>
  <c r="R106" i="451" s="1"/>
  <c r="Q66" i="451"/>
  <c r="Q106" i="451" s="1"/>
  <c r="P66" i="451"/>
  <c r="P106" i="451" s="1"/>
  <c r="O66" i="451"/>
  <c r="N66" i="451"/>
  <c r="N106" i="451" s="1"/>
  <c r="M66" i="451"/>
  <c r="L66" i="451"/>
  <c r="L106" i="451" s="1"/>
  <c r="K66" i="451"/>
  <c r="J66" i="451"/>
  <c r="J106" i="451" s="1"/>
  <c r="I66" i="451"/>
  <c r="I106" i="451" s="1"/>
  <c r="H66" i="451"/>
  <c r="H106" i="451" s="1"/>
  <c r="G66" i="451"/>
  <c r="G106" i="451" s="1"/>
  <c r="F106" i="451"/>
  <c r="E66" i="451"/>
  <c r="D66" i="451"/>
  <c r="C66" i="451"/>
  <c r="B66" i="451"/>
  <c r="AH65" i="451"/>
  <c r="AG65" i="451"/>
  <c r="AG64" i="451"/>
  <c r="AH62" i="451"/>
  <c r="AG62" i="451"/>
  <c r="T66" i="451"/>
  <c r="T106" i="451" s="1"/>
  <c r="AH60" i="451"/>
  <c r="AG60" i="451"/>
  <c r="AF60" i="451"/>
  <c r="AH58" i="451"/>
  <c r="AG58" i="451"/>
  <c r="AF58" i="451"/>
  <c r="AG56" i="451"/>
  <c r="AF56" i="451"/>
  <c r="AH56" i="451"/>
  <c r="AH55" i="451"/>
  <c r="AG55" i="451"/>
  <c r="AF55" i="451"/>
  <c r="AH54" i="451"/>
  <c r="AG54" i="451"/>
  <c r="AF54" i="451"/>
  <c r="AH53" i="451"/>
  <c r="AG53" i="451"/>
  <c r="AF53" i="451"/>
  <c r="AH52" i="451"/>
  <c r="AG52" i="451"/>
  <c r="AF52" i="451"/>
  <c r="AC50" i="451"/>
  <c r="AC104" i="451" s="1"/>
  <c r="AB50" i="451"/>
  <c r="AB104" i="451" s="1"/>
  <c r="AA50" i="451"/>
  <c r="AA104" i="451" s="1"/>
  <c r="Z50" i="451"/>
  <c r="Z104" i="451" s="1"/>
  <c r="Y50" i="451"/>
  <c r="Y104" i="451" s="1"/>
  <c r="X50" i="451"/>
  <c r="X104" i="451" s="1"/>
  <c r="W50" i="451"/>
  <c r="W104" i="451" s="1"/>
  <c r="V50" i="451"/>
  <c r="V104" i="451" s="1"/>
  <c r="U50" i="451"/>
  <c r="U104" i="451" s="1"/>
  <c r="T50" i="451"/>
  <c r="T104" i="451" s="1"/>
  <c r="S50" i="451"/>
  <c r="S104" i="451" s="1"/>
  <c r="R50" i="451"/>
  <c r="R104" i="451" s="1"/>
  <c r="Q50" i="451"/>
  <c r="P50" i="451"/>
  <c r="P104" i="451" s="1"/>
  <c r="O50" i="451"/>
  <c r="O104" i="451" s="1"/>
  <c r="N50" i="451"/>
  <c r="N104" i="451" s="1"/>
  <c r="M50" i="451"/>
  <c r="M104" i="451" s="1"/>
  <c r="L50" i="451"/>
  <c r="L104" i="451" s="1"/>
  <c r="K50" i="451"/>
  <c r="J50" i="451"/>
  <c r="J104" i="451" s="1"/>
  <c r="I50" i="451"/>
  <c r="I104" i="451" s="1"/>
  <c r="H50" i="451"/>
  <c r="H104" i="451" s="1"/>
  <c r="G50" i="451"/>
  <c r="G104" i="451" s="1"/>
  <c r="E50" i="451"/>
  <c r="D50" i="451"/>
  <c r="C50" i="451"/>
  <c r="B50" i="451"/>
  <c r="AH49" i="451"/>
  <c r="AG49" i="451"/>
  <c r="AF49" i="451"/>
  <c r="AC47" i="451"/>
  <c r="AC101" i="451" s="1"/>
  <c r="AB47" i="451"/>
  <c r="AB101" i="451" s="1"/>
  <c r="AA47" i="451"/>
  <c r="AA101" i="451" s="1"/>
  <c r="Z47" i="451"/>
  <c r="Z101" i="451" s="1"/>
  <c r="Y47" i="451"/>
  <c r="Y101" i="451" s="1"/>
  <c r="X47" i="451"/>
  <c r="X101" i="451" s="1"/>
  <c r="W47" i="451"/>
  <c r="W101" i="451" s="1"/>
  <c r="V47" i="451"/>
  <c r="V101" i="451" s="1"/>
  <c r="U47" i="451"/>
  <c r="U101" i="451" s="1"/>
  <c r="T47" i="451"/>
  <c r="T101" i="451" s="1"/>
  <c r="S47" i="451"/>
  <c r="S101" i="451" s="1"/>
  <c r="R47" i="451"/>
  <c r="R101" i="451" s="1"/>
  <c r="Q47" i="451"/>
  <c r="Q101" i="451" s="1"/>
  <c r="P47" i="451"/>
  <c r="P101" i="451" s="1"/>
  <c r="O47" i="451"/>
  <c r="O101" i="451" s="1"/>
  <c r="N47" i="451"/>
  <c r="N101" i="451" s="1"/>
  <c r="M47" i="451"/>
  <c r="M101" i="451" s="1"/>
  <c r="L47" i="451"/>
  <c r="L101" i="451" s="1"/>
  <c r="K47" i="451"/>
  <c r="K101" i="451" s="1"/>
  <c r="J47" i="451"/>
  <c r="J101" i="451" s="1"/>
  <c r="I47" i="451"/>
  <c r="I101" i="451" s="1"/>
  <c r="H47" i="451"/>
  <c r="H101" i="451" s="1"/>
  <c r="G47" i="451"/>
  <c r="G101" i="451" s="1"/>
  <c r="F101" i="451"/>
  <c r="E47" i="451"/>
  <c r="D47" i="451"/>
  <c r="C47" i="451"/>
  <c r="B47" i="451"/>
  <c r="AH44" i="451"/>
  <c r="AG44" i="451"/>
  <c r="AF44" i="451"/>
  <c r="AH43" i="451"/>
  <c r="AG43" i="451"/>
  <c r="AF43" i="451"/>
  <c r="AH40" i="451"/>
  <c r="AG40" i="451"/>
  <c r="AF40" i="451"/>
  <c r="AH37" i="451"/>
  <c r="AG37" i="451"/>
  <c r="AF37" i="451"/>
  <c r="AH36" i="451"/>
  <c r="AG36" i="451"/>
  <c r="AF36" i="451"/>
  <c r="AH35" i="451"/>
  <c r="AG35" i="451"/>
  <c r="AF35" i="451"/>
  <c r="AC33" i="451"/>
  <c r="AC99" i="451" s="1"/>
  <c r="Z33" i="451"/>
  <c r="Z99" i="451" s="1"/>
  <c r="I33" i="451"/>
  <c r="I99" i="451" s="1"/>
  <c r="G33" i="451"/>
  <c r="G99" i="451" s="1"/>
  <c r="E33" i="451"/>
  <c r="D33" i="451"/>
  <c r="C33" i="451"/>
  <c r="B33" i="451"/>
  <c r="P111" i="451"/>
  <c r="V33" i="451"/>
  <c r="V99" i="451" s="1"/>
  <c r="AC17" i="451"/>
  <c r="AC97" i="451" s="1"/>
  <c r="AB17" i="451"/>
  <c r="AB97" i="451" s="1"/>
  <c r="AA17" i="451"/>
  <c r="AA97" i="451" s="1"/>
  <c r="Z17" i="451"/>
  <c r="Z97" i="451" s="1"/>
  <c r="Y17" i="451"/>
  <c r="Y97" i="451" s="1"/>
  <c r="X17" i="451"/>
  <c r="X97" i="451" s="1"/>
  <c r="W17" i="451"/>
  <c r="W97" i="451" s="1"/>
  <c r="V17" i="451"/>
  <c r="V97" i="451" s="1"/>
  <c r="U17" i="451"/>
  <c r="U97" i="451" s="1"/>
  <c r="T17" i="451"/>
  <c r="T97" i="451" s="1"/>
  <c r="S17" i="451"/>
  <c r="S97" i="451" s="1"/>
  <c r="R17" i="451"/>
  <c r="R97" i="451" s="1"/>
  <c r="Q17" i="451"/>
  <c r="Q97" i="451" s="1"/>
  <c r="P17" i="451"/>
  <c r="P97" i="451" s="1"/>
  <c r="O17" i="451"/>
  <c r="O97" i="451" s="1"/>
  <c r="N17" i="451"/>
  <c r="N97" i="451" s="1"/>
  <c r="M17" i="451"/>
  <c r="M97" i="451" s="1"/>
  <c r="L17" i="451"/>
  <c r="L97" i="451" s="1"/>
  <c r="K17" i="451"/>
  <c r="K97" i="451" s="1"/>
  <c r="J17" i="451"/>
  <c r="J97" i="451" s="1"/>
  <c r="I17" i="451"/>
  <c r="I97" i="451" s="1"/>
  <c r="H17" i="451"/>
  <c r="H97" i="451" s="1"/>
  <c r="G17" i="451"/>
  <c r="G97" i="451" s="1"/>
  <c r="E17" i="451"/>
  <c r="D17" i="451"/>
  <c r="C17" i="451"/>
  <c r="B17" i="451"/>
  <c r="AH16" i="451"/>
  <c r="AG16" i="451"/>
  <c r="AF16" i="451"/>
  <c r="AH15" i="451"/>
  <c r="AG15" i="451"/>
  <c r="AF15" i="451"/>
  <c r="AH14" i="451"/>
  <c r="AG14" i="451"/>
  <c r="AF14" i="451"/>
  <c r="AH13" i="451"/>
  <c r="AG13" i="451"/>
  <c r="AF13" i="451"/>
  <c r="L9" i="451" a="1"/>
  <c r="L9" i="451" s="1"/>
  <c r="AC70" i="450"/>
  <c r="AC68" i="450"/>
  <c r="F125" i="88"/>
  <c r="F126" i="88"/>
  <c r="F127" i="88"/>
  <c r="F129" i="88"/>
  <c r="AC135" i="450"/>
  <c r="AC134" i="450"/>
  <c r="AC131" i="450"/>
  <c r="AC130" i="450"/>
  <c r="AC129" i="450"/>
  <c r="AB135" i="450"/>
  <c r="AB134" i="450"/>
  <c r="AB131" i="450"/>
  <c r="AB130" i="450"/>
  <c r="AB129" i="450"/>
  <c r="AB70" i="450"/>
  <c r="AB68" i="450"/>
  <c r="AB27" i="450"/>
  <c r="AB28" i="450"/>
  <c r="AB26" i="450"/>
  <c r="AB25" i="450"/>
  <c r="AB23" i="450"/>
  <c r="AB22" i="450"/>
  <c r="AB21" i="450"/>
  <c r="AB20" i="450"/>
  <c r="AB19" i="450"/>
  <c r="F154" i="88"/>
  <c r="F133" i="88"/>
  <c r="F131" i="88"/>
  <c r="F132" i="88"/>
  <c r="F130" i="88"/>
  <c r="F161" i="88"/>
  <c r="AA70" i="450"/>
  <c r="AA68" i="450"/>
  <c r="F147" i="88"/>
  <c r="AA32" i="450"/>
  <c r="AA31" i="450"/>
  <c r="AA30" i="450"/>
  <c r="AA29" i="450"/>
  <c r="AA28" i="450"/>
  <c r="AA27" i="450"/>
  <c r="AA26" i="450"/>
  <c r="AA25" i="450"/>
  <c r="AA23" i="450"/>
  <c r="AA22" i="450"/>
  <c r="AA21" i="450"/>
  <c r="AA20" i="450"/>
  <c r="AA19" i="450"/>
  <c r="F160" i="88"/>
  <c r="Z70" i="450"/>
  <c r="Z69" i="450"/>
  <c r="Z68" i="450"/>
  <c r="Z32" i="450"/>
  <c r="Z31" i="450"/>
  <c r="Z30" i="450"/>
  <c r="Z29" i="450"/>
  <c r="Z28" i="450"/>
  <c r="Z27" i="450"/>
  <c r="Z26" i="450"/>
  <c r="Z25" i="450"/>
  <c r="Z23" i="450"/>
  <c r="Z22" i="450"/>
  <c r="Z21" i="450"/>
  <c r="Z20" i="450"/>
  <c r="Z19" i="450"/>
  <c r="Z47" i="450"/>
  <c r="Y69" i="450"/>
  <c r="Y70" i="450"/>
  <c r="Y68" i="450"/>
  <c r="Y32" i="450"/>
  <c r="Y31" i="450"/>
  <c r="Y30" i="450"/>
  <c r="Y29" i="450"/>
  <c r="Y28" i="450"/>
  <c r="Y27" i="450"/>
  <c r="Y26" i="450"/>
  <c r="Y25" i="450"/>
  <c r="Y23" i="450"/>
  <c r="Y22" i="450"/>
  <c r="Y21" i="450"/>
  <c r="Y20" i="450"/>
  <c r="Y19" i="450"/>
  <c r="F159" i="88"/>
  <c r="F16" i="88"/>
  <c r="W73" i="260" a="1"/>
  <c r="W93" i="260" a="1"/>
  <c r="F71" i="452" l="1"/>
  <c r="F107" i="452" s="1"/>
  <c r="AH70" i="452"/>
  <c r="AG70" i="452"/>
  <c r="AF70" i="452"/>
  <c r="AB111" i="452"/>
  <c r="AB117" i="452" s="1"/>
  <c r="AB138" i="452"/>
  <c r="AB71" i="452"/>
  <c r="AB107" i="452" s="1"/>
  <c r="AA137" i="451"/>
  <c r="Z137" i="451"/>
  <c r="W93" i="260"/>
  <c r="S111" i="451"/>
  <c r="S117" i="451" s="1"/>
  <c r="R111" i="451"/>
  <c r="R117" i="451" s="1"/>
  <c r="O71" i="451"/>
  <c r="O107" i="451" s="1"/>
  <c r="O111" i="451"/>
  <c r="O117" i="451" s="1"/>
  <c r="O138" i="451"/>
  <c r="M138" i="451"/>
  <c r="N137" i="451"/>
  <c r="M33" i="451"/>
  <c r="M99" i="451" s="1"/>
  <c r="M117" i="451"/>
  <c r="K111" i="451"/>
  <c r="K33" i="451"/>
  <c r="K99" i="451" s="1"/>
  <c r="J71" i="451"/>
  <c r="J107" i="451" s="1"/>
  <c r="H71" i="451"/>
  <c r="H107" i="451" s="1"/>
  <c r="H137" i="451"/>
  <c r="P117" i="451"/>
  <c r="Q117" i="451"/>
  <c r="F33" i="451"/>
  <c r="F99" i="451" s="1"/>
  <c r="U138" i="451"/>
  <c r="Y138" i="451"/>
  <c r="K137" i="451"/>
  <c r="G138" i="451"/>
  <c r="L137" i="451"/>
  <c r="H138" i="451"/>
  <c r="M137" i="451"/>
  <c r="I138" i="451"/>
  <c r="W138" i="451"/>
  <c r="V138" i="451"/>
  <c r="R137" i="451"/>
  <c r="AH68" i="451"/>
  <c r="AG68" i="451"/>
  <c r="AA71" i="451"/>
  <c r="AA107" i="451" s="1"/>
  <c r="AC71" i="451"/>
  <c r="AC107" i="451" s="1"/>
  <c r="AF68" i="451"/>
  <c r="X138" i="451"/>
  <c r="J33" i="451"/>
  <c r="J99" i="451" s="1"/>
  <c r="J111" i="451"/>
  <c r="J117" i="451" s="1"/>
  <c r="K117" i="451"/>
  <c r="N138" i="451"/>
  <c r="P33" i="451"/>
  <c r="P99" i="451" s="1"/>
  <c r="X111" i="451"/>
  <c r="X117" i="451" s="1"/>
  <c r="P138" i="451"/>
  <c r="W111" i="451"/>
  <c r="W117" i="451" s="1"/>
  <c r="Y111" i="451"/>
  <c r="Y117" i="451" s="1"/>
  <c r="Q138" i="451"/>
  <c r="AH92" i="451"/>
  <c r="H111" i="451"/>
  <c r="H117" i="451" s="1"/>
  <c r="H33" i="451"/>
  <c r="H99" i="451" s="1"/>
  <c r="Z111" i="451"/>
  <c r="Z117" i="451" s="1"/>
  <c r="W33" i="451"/>
  <c r="W99" i="451" s="1"/>
  <c r="AC138" i="451"/>
  <c r="R138" i="451"/>
  <c r="AB71" i="451"/>
  <c r="AB107" i="451" s="1"/>
  <c r="AA138" i="451"/>
  <c r="F111" i="451"/>
  <c r="F117" i="451" s="1"/>
  <c r="Z138" i="451"/>
  <c r="AF63" i="451"/>
  <c r="AG63" i="451"/>
  <c r="AH63" i="451"/>
  <c r="L111" i="451"/>
  <c r="L117" i="451" s="1"/>
  <c r="L33" i="451"/>
  <c r="L99" i="451" s="1"/>
  <c r="U111" i="451"/>
  <c r="U117" i="451" s="1"/>
  <c r="N111" i="451"/>
  <c r="N117" i="451" s="1"/>
  <c r="V111" i="451"/>
  <c r="V117" i="451" s="1"/>
  <c r="F134" i="451"/>
  <c r="F138" i="451" s="1"/>
  <c r="AA111" i="451"/>
  <c r="AA117" i="451" s="1"/>
  <c r="X33" i="451"/>
  <c r="X99" i="451" s="1"/>
  <c r="S138" i="451"/>
  <c r="Y33" i="451"/>
  <c r="Y99" i="451" s="1"/>
  <c r="T138" i="451"/>
  <c r="AB33" i="451"/>
  <c r="AB99" i="451" s="1"/>
  <c r="G71" i="451"/>
  <c r="G107" i="451" s="1"/>
  <c r="AF64" i="451"/>
  <c r="O33" i="451"/>
  <c r="O99" i="451" s="1"/>
  <c r="AG61" i="451"/>
  <c r="AH64" i="451"/>
  <c r="K71" i="451"/>
  <c r="K107" i="451" s="1"/>
  <c r="Q33" i="451"/>
  <c r="Q99" i="451" s="1"/>
  <c r="R33" i="451"/>
  <c r="R99" i="451" s="1"/>
  <c r="S33" i="451"/>
  <c r="S99" i="451" s="1"/>
  <c r="N71" i="451"/>
  <c r="N107" i="451" s="1"/>
  <c r="G111" i="451"/>
  <c r="G117" i="451" s="1"/>
  <c r="T33" i="451"/>
  <c r="T99" i="451" s="1"/>
  <c r="AF61" i="451"/>
  <c r="U33" i="451"/>
  <c r="U99" i="451" s="1"/>
  <c r="AF65" i="451"/>
  <c r="S66" i="451"/>
  <c r="S106" i="451" s="1"/>
  <c r="N33" i="451"/>
  <c r="N99" i="451" s="1"/>
  <c r="AH61" i="451"/>
  <c r="AF62" i="451"/>
  <c r="W73" i="260"/>
  <c r="F119" i="88"/>
  <c r="F118" i="88"/>
  <c r="AA135" i="450"/>
  <c r="Z135" i="450"/>
  <c r="Y135" i="450"/>
  <c r="X135" i="450"/>
  <c r="AA134" i="450"/>
  <c r="Z134" i="450"/>
  <c r="Y134" i="450"/>
  <c r="X134" i="450"/>
  <c r="AA131" i="450"/>
  <c r="Z131" i="450"/>
  <c r="Y131" i="450"/>
  <c r="X131" i="450"/>
  <c r="AA130" i="450"/>
  <c r="Z130" i="450"/>
  <c r="Y130" i="450"/>
  <c r="X130" i="450"/>
  <c r="AA129" i="450"/>
  <c r="Z129" i="450"/>
  <c r="Y129" i="450"/>
  <c r="X129" i="450"/>
  <c r="X70" i="450"/>
  <c r="X69" i="450"/>
  <c r="X32" i="450"/>
  <c r="X31" i="450"/>
  <c r="X30" i="450"/>
  <c r="X29" i="450"/>
  <c r="X28" i="450"/>
  <c r="X27" i="450"/>
  <c r="X26" i="450"/>
  <c r="X25" i="450"/>
  <c r="X23" i="450"/>
  <c r="X22" i="450"/>
  <c r="X21" i="450"/>
  <c r="X20" i="450"/>
  <c r="X19" i="450"/>
  <c r="F117" i="88"/>
  <c r="F150" i="88"/>
  <c r="F151" i="88"/>
  <c r="W135" i="450"/>
  <c r="W134" i="450"/>
  <c r="W131" i="450"/>
  <c r="W130" i="450"/>
  <c r="W129" i="450"/>
  <c r="W70" i="450"/>
  <c r="W69" i="450"/>
  <c r="W65" i="450"/>
  <c r="W63" i="450"/>
  <c r="W62" i="450"/>
  <c r="W32" i="450"/>
  <c r="W31" i="450"/>
  <c r="W30" i="450"/>
  <c r="W29" i="450"/>
  <c r="W28" i="450"/>
  <c r="W27" i="450"/>
  <c r="W26" i="450"/>
  <c r="W25" i="450"/>
  <c r="W23" i="450"/>
  <c r="W22" i="450"/>
  <c r="W21" i="450"/>
  <c r="W20" i="450"/>
  <c r="W19" i="450"/>
  <c r="F153" i="88"/>
  <c r="F148" i="88"/>
  <c r="F143" i="88"/>
  <c r="F152" i="88"/>
  <c r="F155" i="88"/>
  <c r="V135" i="450"/>
  <c r="V134" i="450"/>
  <c r="V131" i="450"/>
  <c r="V130" i="450"/>
  <c r="V129" i="450"/>
  <c r="V70" i="450"/>
  <c r="V69" i="450"/>
  <c r="V65" i="450"/>
  <c r="V64" i="450"/>
  <c r="V63" i="450"/>
  <c r="V62" i="450"/>
  <c r="V61" i="450"/>
  <c r="V57" i="450"/>
  <c r="V56" i="450"/>
  <c r="V32" i="450"/>
  <c r="V31" i="450"/>
  <c r="V30" i="450"/>
  <c r="V29" i="450"/>
  <c r="V28" i="450"/>
  <c r="V27" i="450"/>
  <c r="V26" i="450"/>
  <c r="V25" i="450"/>
  <c r="V23" i="450"/>
  <c r="V22" i="450"/>
  <c r="V21" i="450"/>
  <c r="V20" i="450"/>
  <c r="V19" i="450"/>
  <c r="F149" i="88"/>
  <c r="U135" i="450"/>
  <c r="U134" i="450"/>
  <c r="U131" i="450"/>
  <c r="U130" i="450"/>
  <c r="U129" i="450"/>
  <c r="U70" i="450"/>
  <c r="U69" i="450"/>
  <c r="U65" i="450"/>
  <c r="U64" i="450"/>
  <c r="U63" i="450"/>
  <c r="U62" i="450"/>
  <c r="U61" i="450"/>
  <c r="U57" i="450"/>
  <c r="U32" i="450"/>
  <c r="U31" i="450"/>
  <c r="U30" i="450"/>
  <c r="U29" i="450"/>
  <c r="U28" i="450"/>
  <c r="U26" i="450"/>
  <c r="U25" i="450"/>
  <c r="U24" i="450"/>
  <c r="U23" i="450"/>
  <c r="U22" i="450"/>
  <c r="U21" i="450"/>
  <c r="U20" i="450"/>
  <c r="U19" i="450"/>
  <c r="F128" i="88"/>
  <c r="T135" i="450"/>
  <c r="T134" i="450"/>
  <c r="T131" i="450"/>
  <c r="T130" i="450"/>
  <c r="T129" i="450"/>
  <c r="T70" i="450"/>
  <c r="T69" i="450"/>
  <c r="T64" i="450"/>
  <c r="T61" i="450"/>
  <c r="T32" i="450"/>
  <c r="T31" i="450"/>
  <c r="T30" i="450"/>
  <c r="T29" i="450"/>
  <c r="T28" i="450"/>
  <c r="T27" i="450"/>
  <c r="T26" i="450"/>
  <c r="T25" i="450"/>
  <c r="T23" i="450"/>
  <c r="T22" i="450"/>
  <c r="T21" i="450"/>
  <c r="T20" i="450"/>
  <c r="T19" i="450"/>
  <c r="T114" i="450"/>
  <c r="F138" i="88"/>
  <c r="F137" i="88"/>
  <c r="S70" i="450"/>
  <c r="S69" i="450"/>
  <c r="S65" i="450"/>
  <c r="S64" i="450"/>
  <c r="S62" i="450"/>
  <c r="S32" i="450"/>
  <c r="S31" i="450"/>
  <c r="S30" i="450"/>
  <c r="S29" i="450"/>
  <c r="S28" i="450"/>
  <c r="S27" i="450"/>
  <c r="S26" i="450"/>
  <c r="S25" i="450"/>
  <c r="S23" i="450"/>
  <c r="S22" i="450"/>
  <c r="S21" i="450"/>
  <c r="S20" i="450"/>
  <c r="S19" i="450"/>
  <c r="R69" i="450"/>
  <c r="R68" i="450"/>
  <c r="R32" i="450"/>
  <c r="R31" i="450"/>
  <c r="R30" i="450"/>
  <c r="R29" i="450"/>
  <c r="R28" i="450"/>
  <c r="R27" i="450"/>
  <c r="R26" i="450"/>
  <c r="R25" i="450"/>
  <c r="R23" i="450"/>
  <c r="R22" i="450"/>
  <c r="R21" i="450"/>
  <c r="R20" i="450"/>
  <c r="R19" i="450"/>
  <c r="F136" i="88"/>
  <c r="F111" i="88"/>
  <c r="F144" i="88"/>
  <c r="F135" i="88"/>
  <c r="F145" i="88"/>
  <c r="Q69" i="450"/>
  <c r="Q68" i="450"/>
  <c r="Q47" i="450"/>
  <c r="Q50" i="450"/>
  <c r="Q32" i="450"/>
  <c r="Q31" i="450"/>
  <c r="Q30" i="450"/>
  <c r="Q29" i="450"/>
  <c r="Q28" i="450"/>
  <c r="Q27" i="450"/>
  <c r="Q26" i="450"/>
  <c r="Q25" i="450"/>
  <c r="Q23" i="450"/>
  <c r="Q22" i="450"/>
  <c r="Q21" i="450"/>
  <c r="Q20" i="450"/>
  <c r="Q19" i="450"/>
  <c r="F134" i="88"/>
  <c r="S135" i="450"/>
  <c r="R135" i="450"/>
  <c r="Q135" i="450"/>
  <c r="P135" i="450"/>
  <c r="S134" i="450"/>
  <c r="R134" i="450"/>
  <c r="Q134" i="450"/>
  <c r="P134" i="450"/>
  <c r="S131" i="450"/>
  <c r="R131" i="450"/>
  <c r="Q131" i="450"/>
  <c r="P131" i="450"/>
  <c r="S130" i="450"/>
  <c r="R130" i="450"/>
  <c r="Q130" i="450"/>
  <c r="P130" i="450"/>
  <c r="S129" i="450"/>
  <c r="R129" i="450"/>
  <c r="Q129" i="450"/>
  <c r="P129" i="450"/>
  <c r="P69" i="450"/>
  <c r="P68" i="450"/>
  <c r="F139" i="88"/>
  <c r="P19" i="450"/>
  <c r="F140" i="88"/>
  <c r="F141" i="88"/>
  <c r="F142" i="88"/>
  <c r="P33" i="450"/>
  <c r="P32" i="450"/>
  <c r="P31" i="450"/>
  <c r="P30" i="450"/>
  <c r="P29" i="450"/>
  <c r="P28" i="450"/>
  <c r="P27" i="450"/>
  <c r="P26" i="450"/>
  <c r="P25" i="450"/>
  <c r="P23" i="450"/>
  <c r="P22" i="450"/>
  <c r="P21" i="450"/>
  <c r="P20" i="450"/>
  <c r="O32" i="450"/>
  <c r="O31" i="450"/>
  <c r="O30" i="450"/>
  <c r="O29" i="450"/>
  <c r="O28" i="450"/>
  <c r="O27" i="450"/>
  <c r="O26" i="450"/>
  <c r="O25" i="450"/>
  <c r="O23" i="450"/>
  <c r="O22" i="450"/>
  <c r="O21" i="450"/>
  <c r="O20" i="450"/>
  <c r="O19" i="450"/>
  <c r="O135" i="450"/>
  <c r="O134" i="450"/>
  <c r="O131" i="450"/>
  <c r="O130" i="450"/>
  <c r="O129" i="450"/>
  <c r="N135" i="450"/>
  <c r="N134" i="450"/>
  <c r="N131" i="450"/>
  <c r="N130" i="450"/>
  <c r="N129" i="450"/>
  <c r="N69" i="450"/>
  <c r="N68" i="450"/>
  <c r="N22" i="450"/>
  <c r="N21" i="450"/>
  <c r="N20" i="450"/>
  <c r="N19" i="450"/>
  <c r="BU63" i="260" a="1"/>
  <c r="W67" i="260" a="1"/>
  <c r="AF92" i="451" l="1"/>
  <c r="F71" i="451"/>
  <c r="F107" i="451" s="1"/>
  <c r="AG70" i="451"/>
  <c r="AH70" i="451"/>
  <c r="AC111" i="451"/>
  <c r="AC117" i="451" s="1"/>
  <c r="AB138" i="451"/>
  <c r="AB111" i="451"/>
  <c r="AB117" i="451" s="1"/>
  <c r="AF70" i="451"/>
  <c r="W67" i="260"/>
  <c r="BU63" i="260"/>
  <c r="F120" i="88"/>
  <c r="F116" i="88"/>
  <c r="F115" i="88"/>
  <c r="F99" i="88"/>
  <c r="F100" i="88"/>
  <c r="M135" i="450"/>
  <c r="M134" i="450"/>
  <c r="M131" i="450"/>
  <c r="M130" i="450"/>
  <c r="M129" i="450"/>
  <c r="L70" i="450"/>
  <c r="L68" i="450"/>
  <c r="L20" i="450"/>
  <c r="L19" i="450"/>
  <c r="K70" i="450"/>
  <c r="K68" i="450"/>
  <c r="J70" i="450"/>
  <c r="J68" i="450"/>
  <c r="I70" i="450"/>
  <c r="I68" i="450"/>
  <c r="H68" i="450"/>
  <c r="H70" i="450"/>
  <c r="F112" i="88"/>
  <c r="F109" i="88"/>
  <c r="F108" i="88"/>
  <c r="F113" i="88"/>
  <c r="F110" i="88"/>
  <c r="J23" i="450"/>
  <c r="J22" i="450"/>
  <c r="J21" i="450"/>
  <c r="I22" i="450"/>
  <c r="I21" i="450"/>
  <c r="F107" i="88"/>
  <c r="F106" i="88"/>
  <c r="H19" i="450"/>
  <c r="H20" i="450"/>
  <c r="H21" i="450"/>
  <c r="H22" i="450"/>
  <c r="F91" i="88"/>
  <c r="G70" i="450"/>
  <c r="G69" i="450"/>
  <c r="G129" i="450"/>
  <c r="H129" i="450"/>
  <c r="I129" i="450"/>
  <c r="J129" i="450"/>
  <c r="K129" i="450"/>
  <c r="L129" i="450"/>
  <c r="L137" i="450" s="1"/>
  <c r="G130" i="450"/>
  <c r="H130" i="450"/>
  <c r="I130" i="450"/>
  <c r="J130" i="450"/>
  <c r="K130" i="450"/>
  <c r="L130" i="450"/>
  <c r="G131" i="450"/>
  <c r="H131" i="450"/>
  <c r="I131" i="450"/>
  <c r="J131" i="450"/>
  <c r="K131" i="450"/>
  <c r="L131" i="450"/>
  <c r="G134" i="450"/>
  <c r="H134" i="450"/>
  <c r="I134" i="450"/>
  <c r="J134" i="450"/>
  <c r="K134" i="450"/>
  <c r="L134" i="450"/>
  <c r="G135" i="450"/>
  <c r="H135" i="450"/>
  <c r="I135" i="450"/>
  <c r="J135" i="450"/>
  <c r="K135" i="450"/>
  <c r="L135" i="450"/>
  <c r="F69" i="88"/>
  <c r="F69" i="450"/>
  <c r="F70" i="88"/>
  <c r="F72" i="88"/>
  <c r="AC28" i="449"/>
  <c r="AC27" i="449"/>
  <c r="AC26" i="449"/>
  <c r="AC25" i="449"/>
  <c r="F73" i="88"/>
  <c r="F86" i="450"/>
  <c r="F109" i="450" s="1"/>
  <c r="F66" i="450"/>
  <c r="F106" i="450" s="1"/>
  <c r="F50" i="450"/>
  <c r="F47" i="450"/>
  <c r="F17" i="450"/>
  <c r="F97" i="450" s="1"/>
  <c r="F135" i="450"/>
  <c r="F131" i="450"/>
  <c r="F130" i="450"/>
  <c r="F129" i="450"/>
  <c r="AC135" i="449"/>
  <c r="AC134" i="449"/>
  <c r="AC131" i="449"/>
  <c r="AC130" i="449"/>
  <c r="AC129" i="449"/>
  <c r="AC137" i="449" s="1"/>
  <c r="AB135" i="449"/>
  <c r="AB134" i="449"/>
  <c r="AB131" i="449"/>
  <c r="AB137" i="449" s="1"/>
  <c r="AB130" i="449"/>
  <c r="AB138" i="449" s="1"/>
  <c r="AB129" i="449"/>
  <c r="AC70" i="449"/>
  <c r="AC69" i="449"/>
  <c r="AC138" i="450"/>
  <c r="AB138" i="450"/>
  <c r="AC137" i="450"/>
  <c r="AB137" i="450"/>
  <c r="S138" i="450"/>
  <c r="R138" i="450"/>
  <c r="W137" i="450"/>
  <c r="V137" i="450"/>
  <c r="U137" i="450"/>
  <c r="T137" i="450"/>
  <c r="S137" i="450"/>
  <c r="R137" i="450"/>
  <c r="Q137" i="450"/>
  <c r="P137" i="450"/>
  <c r="O137" i="450"/>
  <c r="N137" i="450"/>
  <c r="AC116" i="450"/>
  <c r="AB116" i="450"/>
  <c r="AA116" i="450"/>
  <c r="Z116" i="450"/>
  <c r="Y116" i="450"/>
  <c r="X116" i="450"/>
  <c r="W116" i="450"/>
  <c r="V116" i="450"/>
  <c r="U116" i="450"/>
  <c r="T116" i="450"/>
  <c r="S116" i="450"/>
  <c r="R116" i="450"/>
  <c r="Q116" i="450"/>
  <c r="P116" i="450"/>
  <c r="O116" i="450"/>
  <c r="N116" i="450"/>
  <c r="M116" i="450"/>
  <c r="L116" i="450"/>
  <c r="K116" i="450"/>
  <c r="J116" i="450"/>
  <c r="I116" i="450"/>
  <c r="H116" i="450"/>
  <c r="G116" i="450"/>
  <c r="F116" i="450"/>
  <c r="S111" i="450"/>
  <c r="S117" i="450" s="1"/>
  <c r="R111" i="450"/>
  <c r="R117" i="450" s="1"/>
  <c r="K111" i="450"/>
  <c r="K117" i="450" s="1"/>
  <c r="J111" i="450"/>
  <c r="J117" i="450" s="1"/>
  <c r="I111" i="450"/>
  <c r="I117" i="450" s="1"/>
  <c r="H111" i="450"/>
  <c r="H117" i="450" s="1"/>
  <c r="G111" i="450"/>
  <c r="Q99" i="450"/>
  <c r="P99" i="450"/>
  <c r="O99" i="450"/>
  <c r="G99" i="450"/>
  <c r="R97" i="450"/>
  <c r="E89" i="450"/>
  <c r="D89" i="450"/>
  <c r="C89" i="450"/>
  <c r="B89" i="450"/>
  <c r="AC86" i="450"/>
  <c r="AC109" i="450" s="1"/>
  <c r="AB86" i="450"/>
  <c r="AB109" i="450" s="1"/>
  <c r="AA86" i="450"/>
  <c r="AA109" i="450" s="1"/>
  <c r="Z86" i="450"/>
  <c r="Z109" i="450" s="1"/>
  <c r="X86" i="450"/>
  <c r="X109" i="450" s="1"/>
  <c r="W86" i="450"/>
  <c r="W109" i="450" s="1"/>
  <c r="V86" i="450"/>
  <c r="V109" i="450" s="1"/>
  <c r="U86" i="450"/>
  <c r="U109" i="450" s="1"/>
  <c r="T86" i="450"/>
  <c r="T109" i="450" s="1"/>
  <c r="S86" i="450"/>
  <c r="S109" i="450" s="1"/>
  <c r="R86" i="450"/>
  <c r="R109" i="450" s="1"/>
  <c r="Q86" i="450"/>
  <c r="Q109" i="450" s="1"/>
  <c r="P86" i="450"/>
  <c r="P109" i="450" s="1"/>
  <c r="O86" i="450"/>
  <c r="O109" i="450" s="1"/>
  <c r="N86" i="450"/>
  <c r="N109" i="450" s="1"/>
  <c r="M86" i="450"/>
  <c r="M109" i="450" s="1"/>
  <c r="L86" i="450"/>
  <c r="L109" i="450" s="1"/>
  <c r="K86" i="450"/>
  <c r="K109" i="450" s="1"/>
  <c r="J86" i="450"/>
  <c r="J109" i="450" s="1"/>
  <c r="I86" i="450"/>
  <c r="I109" i="450" s="1"/>
  <c r="H86" i="450"/>
  <c r="H109" i="450" s="1"/>
  <c r="G86" i="450"/>
  <c r="G109" i="450" s="1"/>
  <c r="E86" i="450"/>
  <c r="D86" i="450"/>
  <c r="C86" i="450"/>
  <c r="B86" i="450"/>
  <c r="AG85" i="450"/>
  <c r="AF85" i="450"/>
  <c r="AH85" i="450"/>
  <c r="AH81" i="450"/>
  <c r="AG81" i="450"/>
  <c r="AF81" i="450"/>
  <c r="AH80" i="450"/>
  <c r="AG80" i="450"/>
  <c r="AF80" i="450"/>
  <c r="AH79" i="450"/>
  <c r="AG79" i="450"/>
  <c r="AF79" i="450"/>
  <c r="AH78" i="450"/>
  <c r="AG78" i="450"/>
  <c r="AF78" i="450"/>
  <c r="AH77" i="450"/>
  <c r="AG77" i="450"/>
  <c r="AF77" i="450"/>
  <c r="AH76" i="450"/>
  <c r="AG76" i="450"/>
  <c r="AF76" i="450"/>
  <c r="AH75" i="450"/>
  <c r="AG75" i="450"/>
  <c r="AF75" i="450"/>
  <c r="AH74" i="450"/>
  <c r="AG74" i="450"/>
  <c r="AF74" i="450"/>
  <c r="AH73" i="450"/>
  <c r="AG73" i="450"/>
  <c r="AF73" i="450"/>
  <c r="S71" i="450"/>
  <c r="S107" i="450" s="1"/>
  <c r="R71" i="450"/>
  <c r="R107" i="450" s="1"/>
  <c r="Q71" i="450"/>
  <c r="Q107" i="450" s="1"/>
  <c r="P71" i="450"/>
  <c r="P107" i="450" s="1"/>
  <c r="L71" i="450"/>
  <c r="L107" i="450" s="1"/>
  <c r="K71" i="450"/>
  <c r="K107" i="450" s="1"/>
  <c r="J71" i="450"/>
  <c r="J107" i="450" s="1"/>
  <c r="I71" i="450"/>
  <c r="I107" i="450" s="1"/>
  <c r="E71" i="450"/>
  <c r="D71" i="450"/>
  <c r="C71" i="450"/>
  <c r="B71" i="450"/>
  <c r="O71" i="450"/>
  <c r="O107" i="450" s="1"/>
  <c r="N71" i="450"/>
  <c r="N107" i="450" s="1"/>
  <c r="M71" i="450"/>
  <c r="M107" i="450" s="1"/>
  <c r="AB111" i="450"/>
  <c r="AB117" i="450" s="1"/>
  <c r="Z111" i="450"/>
  <c r="Z117" i="450" s="1"/>
  <c r="H71" i="450"/>
  <c r="H107" i="450" s="1"/>
  <c r="X71" i="450"/>
  <c r="X107" i="450" s="1"/>
  <c r="W71" i="450"/>
  <c r="W107" i="450" s="1"/>
  <c r="V71" i="450"/>
  <c r="V107" i="450" s="1"/>
  <c r="AC66" i="450"/>
  <c r="AC106" i="450" s="1"/>
  <c r="AB66" i="450"/>
  <c r="AB106" i="450" s="1"/>
  <c r="AA66" i="450"/>
  <c r="AA106" i="450" s="1"/>
  <c r="Z66" i="450"/>
  <c r="Z106" i="450" s="1"/>
  <c r="Y66" i="450"/>
  <c r="Y106" i="450" s="1"/>
  <c r="X66" i="450"/>
  <c r="X106" i="450" s="1"/>
  <c r="W66" i="450"/>
  <c r="W106" i="450" s="1"/>
  <c r="V66" i="450"/>
  <c r="V106" i="450" s="1"/>
  <c r="U66" i="450"/>
  <c r="U106" i="450" s="1"/>
  <c r="T66" i="450"/>
  <c r="T106" i="450" s="1"/>
  <c r="S66" i="450"/>
  <c r="S106" i="450" s="1"/>
  <c r="R66" i="450"/>
  <c r="R106" i="450" s="1"/>
  <c r="Q66" i="450"/>
  <c r="Q106" i="450" s="1"/>
  <c r="P66" i="450"/>
  <c r="P106" i="450" s="1"/>
  <c r="O66" i="450"/>
  <c r="O106" i="450" s="1"/>
  <c r="N66" i="450"/>
  <c r="N106" i="450" s="1"/>
  <c r="M66" i="450"/>
  <c r="M106" i="450" s="1"/>
  <c r="K66" i="450"/>
  <c r="K106" i="450" s="1"/>
  <c r="J66" i="450"/>
  <c r="J106" i="450" s="1"/>
  <c r="I66" i="450"/>
  <c r="I106" i="450" s="1"/>
  <c r="H66" i="450"/>
  <c r="H106" i="450" s="1"/>
  <c r="G66" i="450"/>
  <c r="G106" i="450" s="1"/>
  <c r="E66" i="450"/>
  <c r="D66" i="450"/>
  <c r="C66" i="450"/>
  <c r="B66" i="450"/>
  <c r="AH65" i="450"/>
  <c r="AH64" i="450"/>
  <c r="AH63" i="450"/>
  <c r="AG63" i="450"/>
  <c r="AF63" i="450"/>
  <c r="AH62" i="450"/>
  <c r="AG62" i="450"/>
  <c r="AF62" i="450"/>
  <c r="AF61" i="450"/>
  <c r="AH60" i="450"/>
  <c r="AG60" i="450"/>
  <c r="AF60" i="450"/>
  <c r="AH58" i="450"/>
  <c r="AG58" i="450"/>
  <c r="AF58" i="450"/>
  <c r="L66" i="450"/>
  <c r="L106" i="450" s="1"/>
  <c r="AH55" i="450"/>
  <c r="AG55" i="450"/>
  <c r="AF55" i="450"/>
  <c r="AH54" i="450"/>
  <c r="AG54" i="450"/>
  <c r="AF54" i="450"/>
  <c r="AH53" i="450"/>
  <c r="AG53" i="450"/>
  <c r="AF53" i="450"/>
  <c r="AH52" i="450"/>
  <c r="AG52" i="450"/>
  <c r="AF52" i="450"/>
  <c r="AC50" i="450"/>
  <c r="AC104" i="450" s="1"/>
  <c r="AB50" i="450"/>
  <c r="AB104" i="450" s="1"/>
  <c r="AA50" i="450"/>
  <c r="AA104" i="450" s="1"/>
  <c r="Z50" i="450"/>
  <c r="Z104" i="450" s="1"/>
  <c r="Y50" i="450"/>
  <c r="Y104" i="450" s="1"/>
  <c r="X50" i="450"/>
  <c r="X104" i="450" s="1"/>
  <c r="W50" i="450"/>
  <c r="W104" i="450" s="1"/>
  <c r="V50" i="450"/>
  <c r="V104" i="450" s="1"/>
  <c r="U50" i="450"/>
  <c r="U104" i="450" s="1"/>
  <c r="T50" i="450"/>
  <c r="T104" i="450" s="1"/>
  <c r="S50" i="450"/>
  <c r="S104" i="450" s="1"/>
  <c r="R50" i="450"/>
  <c r="R104" i="450" s="1"/>
  <c r="Q104" i="450"/>
  <c r="P50" i="450"/>
  <c r="P104" i="450" s="1"/>
  <c r="O50" i="450"/>
  <c r="O104" i="450" s="1"/>
  <c r="N50" i="450"/>
  <c r="N104" i="450" s="1"/>
  <c r="M50" i="450"/>
  <c r="M104" i="450" s="1"/>
  <c r="L50" i="450"/>
  <c r="L104" i="450" s="1"/>
  <c r="K50" i="450"/>
  <c r="K104" i="450" s="1"/>
  <c r="J50" i="450"/>
  <c r="J104" i="450" s="1"/>
  <c r="I50" i="450"/>
  <c r="I104" i="450" s="1"/>
  <c r="H50" i="450"/>
  <c r="H104" i="450" s="1"/>
  <c r="G50" i="450"/>
  <c r="G104" i="450" s="1"/>
  <c r="F104" i="450"/>
  <c r="E50" i="450"/>
  <c r="D50" i="450"/>
  <c r="C50" i="450"/>
  <c r="B50" i="450"/>
  <c r="AH49" i="450"/>
  <c r="AG49" i="450"/>
  <c r="AF49" i="450"/>
  <c r="AC47" i="450"/>
  <c r="AC101" i="450" s="1"/>
  <c r="AB47" i="450"/>
  <c r="AB101" i="450" s="1"/>
  <c r="AA47" i="450"/>
  <c r="AA101" i="450" s="1"/>
  <c r="Z101" i="450"/>
  <c r="Y47" i="450"/>
  <c r="Y101" i="450" s="1"/>
  <c r="X47" i="450"/>
  <c r="X101" i="450" s="1"/>
  <c r="W47" i="450"/>
  <c r="W101" i="450" s="1"/>
  <c r="V47" i="450"/>
  <c r="V101" i="450" s="1"/>
  <c r="U47" i="450"/>
  <c r="U101" i="450" s="1"/>
  <c r="T47" i="450"/>
  <c r="T101" i="450" s="1"/>
  <c r="S47" i="450"/>
  <c r="S101" i="450" s="1"/>
  <c r="R47" i="450"/>
  <c r="R101" i="450" s="1"/>
  <c r="Q101" i="450"/>
  <c r="P47" i="450"/>
  <c r="P101" i="450" s="1"/>
  <c r="O47" i="450"/>
  <c r="O101" i="450" s="1"/>
  <c r="N47" i="450"/>
  <c r="N101" i="450" s="1"/>
  <c r="M47" i="450"/>
  <c r="M101" i="450" s="1"/>
  <c r="L47" i="450"/>
  <c r="L101" i="450" s="1"/>
  <c r="K47" i="450"/>
  <c r="K101" i="450" s="1"/>
  <c r="J47" i="450"/>
  <c r="J101" i="450" s="1"/>
  <c r="I47" i="450"/>
  <c r="I101" i="450" s="1"/>
  <c r="H47" i="450"/>
  <c r="H101" i="450" s="1"/>
  <c r="G47" i="450"/>
  <c r="G101" i="450" s="1"/>
  <c r="F101" i="450"/>
  <c r="E47" i="450"/>
  <c r="D47" i="450"/>
  <c r="C47" i="450"/>
  <c r="B47" i="450"/>
  <c r="AH44" i="450"/>
  <c r="AG44" i="450"/>
  <c r="AF44" i="450"/>
  <c r="AH43" i="450"/>
  <c r="AG43" i="450"/>
  <c r="AF43" i="450"/>
  <c r="AH40" i="450"/>
  <c r="AG40" i="450"/>
  <c r="AF40" i="450"/>
  <c r="AH37" i="450"/>
  <c r="AG37" i="450"/>
  <c r="AF37" i="450"/>
  <c r="AH36" i="450"/>
  <c r="AG36" i="450"/>
  <c r="AF36" i="450"/>
  <c r="AH35" i="450"/>
  <c r="AG35" i="450"/>
  <c r="AF35" i="450"/>
  <c r="AC33" i="450"/>
  <c r="AC99" i="450" s="1"/>
  <c r="AA33" i="450"/>
  <c r="AA99" i="450" s="1"/>
  <c r="Z33" i="450"/>
  <c r="Z99" i="450" s="1"/>
  <c r="Y33" i="450"/>
  <c r="Y99" i="450" s="1"/>
  <c r="X33" i="450"/>
  <c r="X99" i="450" s="1"/>
  <c r="W33" i="450"/>
  <c r="W99" i="450" s="1"/>
  <c r="V33" i="450"/>
  <c r="V99" i="450" s="1"/>
  <c r="U33" i="450"/>
  <c r="U99" i="450" s="1"/>
  <c r="T33" i="450"/>
  <c r="T99" i="450" s="1"/>
  <c r="S33" i="450"/>
  <c r="S99" i="450" s="1"/>
  <c r="R33" i="450"/>
  <c r="R99" i="450" s="1"/>
  <c r="Q33" i="450"/>
  <c r="O33" i="450"/>
  <c r="N33" i="450"/>
  <c r="N99" i="450" s="1"/>
  <c r="M33" i="450"/>
  <c r="M99" i="450" s="1"/>
  <c r="L33" i="450"/>
  <c r="L99" i="450" s="1"/>
  <c r="K33" i="450"/>
  <c r="K99" i="450" s="1"/>
  <c r="J33" i="450"/>
  <c r="J99" i="450" s="1"/>
  <c r="I33" i="450"/>
  <c r="I99" i="450" s="1"/>
  <c r="H33" i="450"/>
  <c r="H99" i="450" s="1"/>
  <c r="G33" i="450"/>
  <c r="E33" i="450"/>
  <c r="D33" i="450"/>
  <c r="C33" i="450"/>
  <c r="B33" i="450"/>
  <c r="AB33" i="450"/>
  <c r="AB99" i="450" s="1"/>
  <c r="AC17" i="450"/>
  <c r="AC97" i="450" s="1"/>
  <c r="AB17" i="450"/>
  <c r="AB97" i="450" s="1"/>
  <c r="AA17" i="450"/>
  <c r="AA97" i="450" s="1"/>
  <c r="Z17" i="450"/>
  <c r="Z97" i="450" s="1"/>
  <c r="Y17" i="450"/>
  <c r="Y97" i="450" s="1"/>
  <c r="X17" i="450"/>
  <c r="X97" i="450" s="1"/>
  <c r="W17" i="450"/>
  <c r="W97" i="450" s="1"/>
  <c r="V17" i="450"/>
  <c r="V97" i="450" s="1"/>
  <c r="U17" i="450"/>
  <c r="U97" i="450" s="1"/>
  <c r="T17" i="450"/>
  <c r="T97" i="450" s="1"/>
  <c r="S17" i="450"/>
  <c r="S97" i="450" s="1"/>
  <c r="R17" i="450"/>
  <c r="Q17" i="450"/>
  <c r="Q97" i="450" s="1"/>
  <c r="P17" i="450"/>
  <c r="P97" i="450" s="1"/>
  <c r="O17" i="450"/>
  <c r="O97" i="450" s="1"/>
  <c r="N17" i="450"/>
  <c r="N97" i="450" s="1"/>
  <c r="M17" i="450"/>
  <c r="M97" i="450" s="1"/>
  <c r="L17" i="450"/>
  <c r="L97" i="450" s="1"/>
  <c r="K17" i="450"/>
  <c r="K97" i="450" s="1"/>
  <c r="J17" i="450"/>
  <c r="J97" i="450" s="1"/>
  <c r="I17" i="450"/>
  <c r="I97" i="450" s="1"/>
  <c r="H17" i="450"/>
  <c r="H97" i="450" s="1"/>
  <c r="G17" i="450"/>
  <c r="G97" i="450" s="1"/>
  <c r="E17" i="450"/>
  <c r="D17" i="450"/>
  <c r="C17" i="450"/>
  <c r="B17" i="450"/>
  <c r="AH16" i="450"/>
  <c r="AG16" i="450"/>
  <c r="AF16" i="450"/>
  <c r="AH15" i="450"/>
  <c r="AG15" i="450"/>
  <c r="AF15" i="450"/>
  <c r="AH14" i="450"/>
  <c r="AG14" i="450"/>
  <c r="AF14" i="450"/>
  <c r="AH13" i="450"/>
  <c r="AG13" i="450"/>
  <c r="AF13" i="450"/>
  <c r="L9" i="450" a="1"/>
  <c r="L9" i="450" s="1"/>
  <c r="F74" i="88"/>
  <c r="F75" i="88"/>
  <c r="F76" i="88"/>
  <c r="F77" i="88"/>
  <c r="F67" i="88"/>
  <c r="AC33" i="449"/>
  <c r="AC99" i="449" s="1"/>
  <c r="AB32" i="449"/>
  <c r="AB31" i="449"/>
  <c r="AB30" i="449"/>
  <c r="AB29" i="449"/>
  <c r="AB28" i="449"/>
  <c r="AB27" i="449"/>
  <c r="AB26" i="449"/>
  <c r="AB25" i="449"/>
  <c r="AB33" i="449" s="1"/>
  <c r="AB99" i="449" s="1"/>
  <c r="AB23" i="449"/>
  <c r="AB70" i="449"/>
  <c r="AB69" i="449"/>
  <c r="F66" i="88"/>
  <c r="F65" i="88"/>
  <c r="F71" i="88"/>
  <c r="F95" i="88"/>
  <c r="F105" i="88"/>
  <c r="AA135" i="449"/>
  <c r="AA134" i="449"/>
  <c r="AA131" i="449"/>
  <c r="AA130" i="449"/>
  <c r="AA129" i="449"/>
  <c r="AA70" i="449"/>
  <c r="AA69" i="449"/>
  <c r="F88" i="88"/>
  <c r="F104" i="88"/>
  <c r="F103" i="88"/>
  <c r="Z135" i="449"/>
  <c r="Z134" i="449"/>
  <c r="Z131" i="449"/>
  <c r="Z130" i="449"/>
  <c r="Z129" i="449"/>
  <c r="Z85" i="449"/>
  <c r="Z84" i="449"/>
  <c r="Z70" i="449"/>
  <c r="Z69" i="449"/>
  <c r="Z68" i="449"/>
  <c r="Z86" i="449"/>
  <c r="Z109" i="449" s="1"/>
  <c r="Y135" i="449"/>
  <c r="Y134" i="449"/>
  <c r="Y131" i="449"/>
  <c r="Y130" i="449"/>
  <c r="Y129" i="449"/>
  <c r="Y85" i="449"/>
  <c r="Y86" i="449" s="1"/>
  <c r="Y109" i="449" s="1"/>
  <c r="Y84" i="449"/>
  <c r="Y70" i="449"/>
  <c r="Y69" i="449"/>
  <c r="Y68" i="449"/>
  <c r="F98" i="88"/>
  <c r="F101" i="88"/>
  <c r="F102" i="88"/>
  <c r="F93" i="88"/>
  <c r="F90" i="88"/>
  <c r="X69" i="449"/>
  <c r="X68" i="449"/>
  <c r="X135" i="449"/>
  <c r="X134" i="449"/>
  <c r="X131" i="449"/>
  <c r="X130" i="449"/>
  <c r="X129" i="449"/>
  <c r="F97" i="88"/>
  <c r="W69" i="449"/>
  <c r="W68" i="449"/>
  <c r="F96" i="88"/>
  <c r="F68" i="88"/>
  <c r="V69" i="449"/>
  <c r="V68" i="449"/>
  <c r="F81" i="88"/>
  <c r="F82" i="88"/>
  <c r="F79" i="88"/>
  <c r="F80" i="88"/>
  <c r="F78" i="88"/>
  <c r="F83" i="88"/>
  <c r="F92" i="88"/>
  <c r="U69" i="449"/>
  <c r="U68" i="449"/>
  <c r="W135" i="449"/>
  <c r="V135" i="449"/>
  <c r="U135" i="449"/>
  <c r="W134" i="449"/>
  <c r="V134" i="449"/>
  <c r="U134" i="449"/>
  <c r="W131" i="449"/>
  <c r="V131" i="449"/>
  <c r="U131" i="449"/>
  <c r="W130" i="449"/>
  <c r="V130" i="449"/>
  <c r="U130" i="449"/>
  <c r="W129" i="449"/>
  <c r="V129" i="449"/>
  <c r="V137" i="449" s="1"/>
  <c r="U129" i="449"/>
  <c r="U137" i="449" s="1"/>
  <c r="F94" i="88"/>
  <c r="T69" i="449"/>
  <c r="T68" i="449"/>
  <c r="T135" i="449"/>
  <c r="T134" i="449"/>
  <c r="T131" i="449"/>
  <c r="T130" i="449"/>
  <c r="T129" i="449"/>
  <c r="F89" i="88"/>
  <c r="S135" i="449"/>
  <c r="S134" i="449"/>
  <c r="S131" i="449"/>
  <c r="S130" i="449"/>
  <c r="S129" i="449"/>
  <c r="F22" i="88"/>
  <c r="F45" i="88"/>
  <c r="Q68" i="449"/>
  <c r="P68" i="449"/>
  <c r="O68" i="449"/>
  <c r="N68" i="449"/>
  <c r="M68" i="449"/>
  <c r="F57" i="88"/>
  <c r="R135" i="449"/>
  <c r="R134" i="449"/>
  <c r="R131" i="449"/>
  <c r="R130" i="449"/>
  <c r="R129" i="449"/>
  <c r="Q135" i="449"/>
  <c r="Q134" i="449"/>
  <c r="Q131" i="449"/>
  <c r="Q130" i="449"/>
  <c r="Q129" i="449"/>
  <c r="Q70" i="449"/>
  <c r="F84" i="88"/>
  <c r="F85" i="88"/>
  <c r="F87" i="88"/>
  <c r="P135" i="449"/>
  <c r="P134" i="449"/>
  <c r="P131" i="449"/>
  <c r="P130" i="449"/>
  <c r="P129" i="449"/>
  <c r="P70" i="449"/>
  <c r="F86" i="88"/>
  <c r="O70" i="449"/>
  <c r="N70" i="449"/>
  <c r="N111" i="449"/>
  <c r="M70" i="449"/>
  <c r="F52" i="88"/>
  <c r="F59" i="88"/>
  <c r="F58" i="88"/>
  <c r="F56" i="88"/>
  <c r="F55" i="88"/>
  <c r="F64" i="88"/>
  <c r="F60" i="88"/>
  <c r="F63" i="88"/>
  <c r="F53" i="88"/>
  <c r="F61" i="88"/>
  <c r="M66" i="449"/>
  <c r="M106" i="449" s="1"/>
  <c r="AH64" i="449"/>
  <c r="AH65" i="449"/>
  <c r="O135" i="449"/>
  <c r="N135" i="449"/>
  <c r="M135" i="449"/>
  <c r="O134" i="449"/>
  <c r="M134" i="449"/>
  <c r="O131" i="449"/>
  <c r="N131" i="449"/>
  <c r="M131" i="449"/>
  <c r="O130" i="449"/>
  <c r="N130" i="449"/>
  <c r="M130" i="449"/>
  <c r="O129" i="449"/>
  <c r="N129" i="449"/>
  <c r="N137" i="449" s="1"/>
  <c r="M129" i="449"/>
  <c r="M127" i="449"/>
  <c r="M136" i="449" s="1"/>
  <c r="L135" i="449"/>
  <c r="L134" i="449"/>
  <c r="L131" i="449"/>
  <c r="L130" i="449"/>
  <c r="L129" i="449"/>
  <c r="L127" i="449"/>
  <c r="L70" i="449"/>
  <c r="L69" i="449"/>
  <c r="L65" i="449"/>
  <c r="L64" i="449"/>
  <c r="L63" i="449"/>
  <c r="L62" i="449"/>
  <c r="L61" i="449"/>
  <c r="L56" i="449"/>
  <c r="AG56" i="449" s="1"/>
  <c r="K70" i="449"/>
  <c r="K69" i="449"/>
  <c r="K127" i="449"/>
  <c r="K129" i="449"/>
  <c r="K130" i="449"/>
  <c r="K131" i="449"/>
  <c r="K134" i="449"/>
  <c r="K138" i="449" s="1"/>
  <c r="K135" i="449"/>
  <c r="F44" i="88"/>
  <c r="J127" i="449"/>
  <c r="J129" i="449"/>
  <c r="J130" i="449"/>
  <c r="J131" i="449"/>
  <c r="J134" i="449"/>
  <c r="J135" i="449"/>
  <c r="J70" i="449"/>
  <c r="J69" i="449"/>
  <c r="F29" i="88"/>
  <c r="I70" i="449"/>
  <c r="I69" i="449"/>
  <c r="F51" i="88"/>
  <c r="I127" i="449"/>
  <c r="I136" i="449" s="1"/>
  <c r="I129" i="449"/>
  <c r="I130" i="449"/>
  <c r="I131" i="449"/>
  <c r="I134" i="449"/>
  <c r="I135" i="449"/>
  <c r="F4" i="88"/>
  <c r="H70" i="449"/>
  <c r="H69" i="449"/>
  <c r="G70" i="449"/>
  <c r="G71" i="449" s="1"/>
  <c r="G69" i="449"/>
  <c r="H135" i="449"/>
  <c r="H134" i="449"/>
  <c r="H131" i="449"/>
  <c r="H137" i="449" s="1"/>
  <c r="H130" i="449"/>
  <c r="H129" i="449"/>
  <c r="H127" i="449"/>
  <c r="G135" i="449"/>
  <c r="G134" i="449"/>
  <c r="G131" i="449"/>
  <c r="G130" i="449"/>
  <c r="G129" i="449"/>
  <c r="G127" i="449"/>
  <c r="F70" i="449"/>
  <c r="F69" i="449"/>
  <c r="AC70" i="448"/>
  <c r="AC69" i="448"/>
  <c r="F49" i="88"/>
  <c r="F135" i="449"/>
  <c r="F134" i="449"/>
  <c r="F131" i="449"/>
  <c r="F130" i="449"/>
  <c r="F129" i="449"/>
  <c r="F127" i="449"/>
  <c r="F46" i="88"/>
  <c r="F50" i="88"/>
  <c r="F47" i="88"/>
  <c r="F86" i="449"/>
  <c r="F109" i="449" s="1"/>
  <c r="F71" i="449"/>
  <c r="F50" i="449"/>
  <c r="F104" i="449" s="1"/>
  <c r="F47" i="449"/>
  <c r="F101" i="449" s="1"/>
  <c r="F33" i="449"/>
  <c r="F99" i="449" s="1"/>
  <c r="F17" i="449"/>
  <c r="F97" i="449" s="1"/>
  <c r="L138" i="449"/>
  <c r="AA137" i="449"/>
  <c r="Z137" i="449"/>
  <c r="Y137" i="449"/>
  <c r="X137" i="449"/>
  <c r="Q137" i="449"/>
  <c r="P137" i="449"/>
  <c r="O137" i="449"/>
  <c r="K137" i="449"/>
  <c r="J137" i="449"/>
  <c r="I137" i="449"/>
  <c r="G137" i="449"/>
  <c r="L136" i="449"/>
  <c r="K136" i="449"/>
  <c r="J136" i="449"/>
  <c r="H136" i="449"/>
  <c r="G136" i="449"/>
  <c r="F136" i="449"/>
  <c r="AC116" i="449"/>
  <c r="AB116" i="449"/>
  <c r="AA116" i="449"/>
  <c r="Z116" i="449"/>
  <c r="Y116" i="449"/>
  <c r="X116" i="449"/>
  <c r="W116" i="449"/>
  <c r="V116" i="449"/>
  <c r="U116" i="449"/>
  <c r="T116" i="449"/>
  <c r="S116" i="449"/>
  <c r="R116" i="449"/>
  <c r="Q116" i="449"/>
  <c r="P116" i="449"/>
  <c r="O116" i="449"/>
  <c r="N116" i="449"/>
  <c r="M116" i="449"/>
  <c r="L116" i="449"/>
  <c r="K116" i="449"/>
  <c r="J116" i="449"/>
  <c r="I116" i="449"/>
  <c r="H116" i="449"/>
  <c r="G116" i="449"/>
  <c r="F116" i="449"/>
  <c r="L111" i="449"/>
  <c r="AA99" i="449"/>
  <c r="M99" i="449"/>
  <c r="L99" i="449"/>
  <c r="X97" i="449"/>
  <c r="R97" i="449"/>
  <c r="P97" i="449"/>
  <c r="O97" i="449"/>
  <c r="E89" i="449"/>
  <c r="D89" i="449"/>
  <c r="C89" i="449"/>
  <c r="B89" i="449"/>
  <c r="AC86" i="449"/>
  <c r="AC109" i="449" s="1"/>
  <c r="AB86" i="449"/>
  <c r="AB109" i="449" s="1"/>
  <c r="AA86" i="449"/>
  <c r="AA109" i="449" s="1"/>
  <c r="X86" i="449"/>
  <c r="X109" i="449" s="1"/>
  <c r="W86" i="449"/>
  <c r="W109" i="449" s="1"/>
  <c r="V86" i="449"/>
  <c r="V109" i="449" s="1"/>
  <c r="U86" i="449"/>
  <c r="U109" i="449" s="1"/>
  <c r="T86" i="449"/>
  <c r="T109" i="449" s="1"/>
  <c r="S86" i="449"/>
  <c r="S109" i="449" s="1"/>
  <c r="R86" i="449"/>
  <c r="R109" i="449" s="1"/>
  <c r="Q86" i="449"/>
  <c r="Q109" i="449" s="1"/>
  <c r="P86" i="449"/>
  <c r="P109" i="449" s="1"/>
  <c r="O86" i="449"/>
  <c r="O109" i="449" s="1"/>
  <c r="N86" i="449"/>
  <c r="N109" i="449" s="1"/>
  <c r="M86" i="449"/>
  <c r="M109" i="449" s="1"/>
  <c r="L86" i="449"/>
  <c r="L109" i="449" s="1"/>
  <c r="K86" i="449"/>
  <c r="K109" i="449" s="1"/>
  <c r="J86" i="449"/>
  <c r="J109" i="449" s="1"/>
  <c r="I86" i="449"/>
  <c r="I109" i="449" s="1"/>
  <c r="H86" i="449"/>
  <c r="H109" i="449" s="1"/>
  <c r="G86" i="449"/>
  <c r="G109" i="449" s="1"/>
  <c r="E86" i="449"/>
  <c r="D86" i="449"/>
  <c r="C86" i="449"/>
  <c r="B86" i="449"/>
  <c r="AH85" i="449"/>
  <c r="AG85" i="449"/>
  <c r="AF85" i="449"/>
  <c r="AH84" i="449"/>
  <c r="AG84" i="449"/>
  <c r="AF84" i="449"/>
  <c r="AH81" i="449"/>
  <c r="AG81" i="449"/>
  <c r="AF81" i="449"/>
  <c r="AH80" i="449"/>
  <c r="AG80" i="449"/>
  <c r="AF80" i="449"/>
  <c r="AH79" i="449"/>
  <c r="AG79" i="449"/>
  <c r="AF79" i="449"/>
  <c r="AH78" i="449"/>
  <c r="AG78" i="449"/>
  <c r="AF78" i="449"/>
  <c r="AH77" i="449"/>
  <c r="AG77" i="449"/>
  <c r="AF77" i="449"/>
  <c r="AH76" i="449"/>
  <c r="AG76" i="449"/>
  <c r="AF76" i="449"/>
  <c r="AH75" i="449"/>
  <c r="AG75" i="449"/>
  <c r="AF75" i="449"/>
  <c r="AH74" i="449"/>
  <c r="AG74" i="449"/>
  <c r="AF74" i="449"/>
  <c r="AH73" i="449"/>
  <c r="AG73" i="449"/>
  <c r="AF73" i="449"/>
  <c r="M71" i="449"/>
  <c r="M107" i="449" s="1"/>
  <c r="L71" i="449"/>
  <c r="L107" i="449" s="1"/>
  <c r="E71" i="449"/>
  <c r="D71" i="449"/>
  <c r="C71" i="449"/>
  <c r="B71" i="449"/>
  <c r="AA111" i="449"/>
  <c r="AA117" i="449" s="1"/>
  <c r="Z111" i="449"/>
  <c r="Z117" i="449" s="1"/>
  <c r="Y71" i="449"/>
  <c r="Y107" i="449" s="1"/>
  <c r="AC71" i="449"/>
  <c r="AC107" i="449" s="1"/>
  <c r="AB71" i="449"/>
  <c r="AB107" i="449" s="1"/>
  <c r="AA71" i="449"/>
  <c r="AA107" i="449" s="1"/>
  <c r="Z71" i="449"/>
  <c r="Z107" i="449" s="1"/>
  <c r="R111" i="449"/>
  <c r="R117" i="449" s="1"/>
  <c r="Q71" i="449"/>
  <c r="Q107" i="449" s="1"/>
  <c r="J138" i="449"/>
  <c r="T71" i="449"/>
  <c r="T107" i="449" s="1"/>
  <c r="S111" i="449"/>
  <c r="I71" i="449"/>
  <c r="I107" i="449" s="1"/>
  <c r="AC66" i="449"/>
  <c r="AC106" i="449" s="1"/>
  <c r="AB66" i="449"/>
  <c r="AB106" i="449" s="1"/>
  <c r="AA66" i="449"/>
  <c r="AA106" i="449" s="1"/>
  <c r="Z66" i="449"/>
  <c r="Z106" i="449" s="1"/>
  <c r="Y66" i="449"/>
  <c r="Y106" i="449" s="1"/>
  <c r="X66" i="449"/>
  <c r="X106" i="449" s="1"/>
  <c r="W66" i="449"/>
  <c r="W106" i="449" s="1"/>
  <c r="V66" i="449"/>
  <c r="V106" i="449" s="1"/>
  <c r="U66" i="449"/>
  <c r="U106" i="449" s="1"/>
  <c r="T66" i="449"/>
  <c r="T106" i="449" s="1"/>
  <c r="S66" i="449"/>
  <c r="S106" i="449" s="1"/>
  <c r="R66" i="449"/>
  <c r="R106" i="449" s="1"/>
  <c r="Q66" i="449"/>
  <c r="Q106" i="449" s="1"/>
  <c r="P66" i="449"/>
  <c r="P106" i="449" s="1"/>
  <c r="O66" i="449"/>
  <c r="O106" i="449" s="1"/>
  <c r="N66" i="449"/>
  <c r="N106" i="449" s="1"/>
  <c r="L66" i="449"/>
  <c r="L106" i="449" s="1"/>
  <c r="K66" i="449"/>
  <c r="K106" i="449" s="1"/>
  <c r="J66" i="449"/>
  <c r="J106" i="449" s="1"/>
  <c r="I66" i="449"/>
  <c r="I106" i="449" s="1"/>
  <c r="H66" i="449"/>
  <c r="H106" i="449" s="1"/>
  <c r="G66" i="449"/>
  <c r="G106" i="449" s="1"/>
  <c r="E66" i="449"/>
  <c r="D66" i="449"/>
  <c r="C66" i="449"/>
  <c r="B66" i="449"/>
  <c r="AH63" i="449"/>
  <c r="AG63" i="449"/>
  <c r="AF63" i="449"/>
  <c r="AH61" i="449"/>
  <c r="AG61" i="449"/>
  <c r="AF61" i="449"/>
  <c r="AH60" i="449"/>
  <c r="AG60" i="449"/>
  <c r="AF60" i="449"/>
  <c r="AH58" i="449"/>
  <c r="AG58" i="449"/>
  <c r="AF58" i="449"/>
  <c r="AH55" i="449"/>
  <c r="AG55" i="449"/>
  <c r="AF55" i="449"/>
  <c r="AH54" i="449"/>
  <c r="AG54" i="449"/>
  <c r="AF54" i="449"/>
  <c r="AH53" i="449"/>
  <c r="AG53" i="449"/>
  <c r="AF53" i="449"/>
  <c r="AH52" i="449"/>
  <c r="AG52" i="449"/>
  <c r="AF52" i="449"/>
  <c r="AC50" i="449"/>
  <c r="AC104" i="449" s="1"/>
  <c r="AB50" i="449"/>
  <c r="AB104" i="449" s="1"/>
  <c r="AA50" i="449"/>
  <c r="AA104" i="449" s="1"/>
  <c r="Z50" i="449"/>
  <c r="Z104" i="449" s="1"/>
  <c r="Y50" i="449"/>
  <c r="Y104" i="449" s="1"/>
  <c r="X50" i="449"/>
  <c r="X104" i="449" s="1"/>
  <c r="W50" i="449"/>
  <c r="W104" i="449" s="1"/>
  <c r="V50" i="449"/>
  <c r="V104" i="449" s="1"/>
  <c r="U50" i="449"/>
  <c r="U104" i="449" s="1"/>
  <c r="T50" i="449"/>
  <c r="T104" i="449" s="1"/>
  <c r="S50" i="449"/>
  <c r="S104" i="449" s="1"/>
  <c r="R50" i="449"/>
  <c r="R104" i="449" s="1"/>
  <c r="Q50" i="449"/>
  <c r="Q104" i="449" s="1"/>
  <c r="P50" i="449"/>
  <c r="P104" i="449" s="1"/>
  <c r="O50" i="449"/>
  <c r="O104" i="449" s="1"/>
  <c r="N50" i="449"/>
  <c r="N104" i="449" s="1"/>
  <c r="M50" i="449"/>
  <c r="M104" i="449" s="1"/>
  <c r="L50" i="449"/>
  <c r="L104" i="449" s="1"/>
  <c r="K50" i="449"/>
  <c r="K104" i="449" s="1"/>
  <c r="J50" i="449"/>
  <c r="J104" i="449" s="1"/>
  <c r="I50" i="449"/>
  <c r="I104" i="449" s="1"/>
  <c r="H50" i="449"/>
  <c r="H104" i="449" s="1"/>
  <c r="G50" i="449"/>
  <c r="G104" i="449" s="1"/>
  <c r="E50" i="449"/>
  <c r="D50" i="449"/>
  <c r="C50" i="449"/>
  <c r="B50" i="449"/>
  <c r="AH49" i="449"/>
  <c r="AG49" i="449"/>
  <c r="AF49" i="449"/>
  <c r="AC47" i="449"/>
  <c r="AC101" i="449" s="1"/>
  <c r="AB47" i="449"/>
  <c r="AB101" i="449" s="1"/>
  <c r="AA47" i="449"/>
  <c r="AA101" i="449" s="1"/>
  <c r="Z47" i="449"/>
  <c r="Z101" i="449" s="1"/>
  <c r="Y47" i="449"/>
  <c r="Y101" i="449" s="1"/>
  <c r="X47" i="449"/>
  <c r="X101" i="449" s="1"/>
  <c r="W47" i="449"/>
  <c r="W101" i="449" s="1"/>
  <c r="V47" i="449"/>
  <c r="V101" i="449" s="1"/>
  <c r="U47" i="449"/>
  <c r="U101" i="449" s="1"/>
  <c r="T47" i="449"/>
  <c r="T101" i="449" s="1"/>
  <c r="S47" i="449"/>
  <c r="S101" i="449" s="1"/>
  <c r="R47" i="449"/>
  <c r="R101" i="449" s="1"/>
  <c r="Q47" i="449"/>
  <c r="Q101" i="449" s="1"/>
  <c r="P47" i="449"/>
  <c r="P101" i="449" s="1"/>
  <c r="O47" i="449"/>
  <c r="O101" i="449" s="1"/>
  <c r="N47" i="449"/>
  <c r="N101" i="449" s="1"/>
  <c r="M47" i="449"/>
  <c r="M101" i="449" s="1"/>
  <c r="L47" i="449"/>
  <c r="L101" i="449" s="1"/>
  <c r="K47" i="449"/>
  <c r="K101" i="449" s="1"/>
  <c r="J47" i="449"/>
  <c r="J101" i="449" s="1"/>
  <c r="I47" i="449"/>
  <c r="I101" i="449" s="1"/>
  <c r="H47" i="449"/>
  <c r="H101" i="449" s="1"/>
  <c r="G47" i="449"/>
  <c r="G101" i="449" s="1"/>
  <c r="E47" i="449"/>
  <c r="D47" i="449"/>
  <c r="C47" i="449"/>
  <c r="B47" i="449"/>
  <c r="AH44" i="449"/>
  <c r="AG44" i="449"/>
  <c r="AF44" i="449"/>
  <c r="AH43" i="449"/>
  <c r="AG43" i="449"/>
  <c r="AF43" i="449"/>
  <c r="AH40" i="449"/>
  <c r="AG40" i="449"/>
  <c r="AF40" i="449"/>
  <c r="AH37" i="449"/>
  <c r="AG37" i="449"/>
  <c r="AF37" i="449"/>
  <c r="AH36" i="449"/>
  <c r="AG36" i="449"/>
  <c r="AF36" i="449"/>
  <c r="AH35" i="449"/>
  <c r="AG35" i="449"/>
  <c r="AF35" i="449"/>
  <c r="AA33" i="449"/>
  <c r="Z33" i="449"/>
  <c r="Z99" i="449" s="1"/>
  <c r="T33" i="449"/>
  <c r="T99" i="449" s="1"/>
  <c r="S33" i="449"/>
  <c r="S99" i="449" s="1"/>
  <c r="R33" i="449"/>
  <c r="R99" i="449" s="1"/>
  <c r="Q33" i="449"/>
  <c r="Q99" i="449" s="1"/>
  <c r="P33" i="449"/>
  <c r="P99" i="449" s="1"/>
  <c r="O33" i="449"/>
  <c r="O99" i="449" s="1"/>
  <c r="N33" i="449"/>
  <c r="N99" i="449" s="1"/>
  <c r="M33" i="449"/>
  <c r="L33" i="449"/>
  <c r="K33" i="449"/>
  <c r="K99" i="449" s="1"/>
  <c r="J33" i="449"/>
  <c r="J99" i="449" s="1"/>
  <c r="I33" i="449"/>
  <c r="I99" i="449" s="1"/>
  <c r="H33" i="449"/>
  <c r="H99" i="449" s="1"/>
  <c r="G33" i="449"/>
  <c r="G99" i="449" s="1"/>
  <c r="E33" i="449"/>
  <c r="D33" i="449"/>
  <c r="C33" i="449"/>
  <c r="B33" i="449"/>
  <c r="Y33" i="449"/>
  <c r="Y99" i="449" s="1"/>
  <c r="V111" i="449"/>
  <c r="V117" i="449" s="1"/>
  <c r="U111" i="449"/>
  <c r="W33" i="449"/>
  <c r="W99" i="449" s="1"/>
  <c r="T111" i="449"/>
  <c r="AC17" i="449"/>
  <c r="AC97" i="449" s="1"/>
  <c r="AB17" i="449"/>
  <c r="AB97" i="449" s="1"/>
  <c r="AA17" i="449"/>
  <c r="AA97" i="449" s="1"/>
  <c r="Z17" i="449"/>
  <c r="Z97" i="449" s="1"/>
  <c r="Y17" i="449"/>
  <c r="Y97" i="449" s="1"/>
  <c r="X17" i="449"/>
  <c r="W17" i="449"/>
  <c r="W97" i="449" s="1"/>
  <c r="V17" i="449"/>
  <c r="V97" i="449" s="1"/>
  <c r="U17" i="449"/>
  <c r="U97" i="449" s="1"/>
  <c r="T17" i="449"/>
  <c r="T97" i="449" s="1"/>
  <c r="S17" i="449"/>
  <c r="S97" i="449" s="1"/>
  <c r="R17" i="449"/>
  <c r="Q17" i="449"/>
  <c r="Q97" i="449" s="1"/>
  <c r="P17" i="449"/>
  <c r="O17" i="449"/>
  <c r="N17" i="449"/>
  <c r="N97" i="449" s="1"/>
  <c r="M17" i="449"/>
  <c r="M97" i="449" s="1"/>
  <c r="L17" i="449"/>
  <c r="L97" i="449" s="1"/>
  <c r="K17" i="449"/>
  <c r="K97" i="449" s="1"/>
  <c r="J17" i="449"/>
  <c r="J97" i="449" s="1"/>
  <c r="I17" i="449"/>
  <c r="I97" i="449" s="1"/>
  <c r="H17" i="449"/>
  <c r="H97" i="449" s="1"/>
  <c r="G17" i="449"/>
  <c r="G97" i="449" s="1"/>
  <c r="E17" i="449"/>
  <c r="D17" i="449"/>
  <c r="C17" i="449"/>
  <c r="B17" i="449"/>
  <c r="AH16" i="449"/>
  <c r="AG16" i="449"/>
  <c r="AF16" i="449"/>
  <c r="AH15" i="449"/>
  <c r="AG15" i="449"/>
  <c r="AF15" i="449"/>
  <c r="AH14" i="449"/>
  <c r="AG14" i="449"/>
  <c r="AF14" i="449"/>
  <c r="AH13" i="449"/>
  <c r="AG13" i="449"/>
  <c r="AF13" i="449"/>
  <c r="L9" i="449" a="1"/>
  <c r="L9" i="449" s="1"/>
  <c r="AC135" i="448"/>
  <c r="AC134" i="448"/>
  <c r="AC131" i="448"/>
  <c r="AC130" i="448"/>
  <c r="AC129" i="448"/>
  <c r="AC127" i="448"/>
  <c r="AC65" i="448"/>
  <c r="AC64" i="448"/>
  <c r="AC62" i="448"/>
  <c r="AC61" i="448"/>
  <c r="F48" i="88"/>
  <c r="F11" i="88"/>
  <c r="AB70" i="448"/>
  <c r="AB69" i="448"/>
  <c r="AB134" i="448" s="1"/>
  <c r="F27" i="88"/>
  <c r="F26" i="88"/>
  <c r="F24" i="88"/>
  <c r="F25" i="88"/>
  <c r="F23" i="88"/>
  <c r="F28" i="88"/>
  <c r="AA70" i="448"/>
  <c r="AA69" i="448"/>
  <c r="AA134" i="448" s="1"/>
  <c r="AB135" i="448"/>
  <c r="AB131" i="448"/>
  <c r="AB130" i="448"/>
  <c r="AB129" i="448"/>
  <c r="AB127" i="448"/>
  <c r="F31" i="88"/>
  <c r="F30" i="88"/>
  <c r="Z70" i="448"/>
  <c r="Z69" i="448"/>
  <c r="Z134" i="448" s="1"/>
  <c r="F32" i="88"/>
  <c r="F43" i="88"/>
  <c r="F42" i="88"/>
  <c r="F38" i="88"/>
  <c r="Y70" i="448"/>
  <c r="Y68" i="448"/>
  <c r="Y134" i="448" s="1"/>
  <c r="Y31" i="448"/>
  <c r="Y30" i="448"/>
  <c r="F41" i="88"/>
  <c r="F36" i="88"/>
  <c r="X30" i="448"/>
  <c r="X29" i="448"/>
  <c r="AA135" i="448"/>
  <c r="Z135" i="448"/>
  <c r="Y135" i="448"/>
  <c r="AA131" i="448"/>
  <c r="Z131" i="448"/>
  <c r="Y131" i="448"/>
  <c r="AA130" i="448"/>
  <c r="Z130" i="448"/>
  <c r="Y130" i="448"/>
  <c r="AA129" i="448"/>
  <c r="Z129" i="448"/>
  <c r="Y129" i="448"/>
  <c r="AA127" i="448"/>
  <c r="Z127" i="448"/>
  <c r="Y127" i="448"/>
  <c r="X135" i="448"/>
  <c r="X131" i="448"/>
  <c r="X130" i="448"/>
  <c r="X129" i="448"/>
  <c r="X127" i="448"/>
  <c r="X70" i="448"/>
  <c r="X68" i="448"/>
  <c r="F39" i="88"/>
  <c r="F35" i="88"/>
  <c r="W135" i="448"/>
  <c r="W131" i="448"/>
  <c r="W130" i="448"/>
  <c r="W129" i="448"/>
  <c r="W127" i="448"/>
  <c r="W70" i="448"/>
  <c r="W68" i="448"/>
  <c r="W30" i="448"/>
  <c r="W29" i="448"/>
  <c r="W28" i="448"/>
  <c r="W27" i="448"/>
  <c r="F34" i="88"/>
  <c r="F40" i="88"/>
  <c r="V30" i="448"/>
  <c r="V29" i="448"/>
  <c r="V28" i="448"/>
  <c r="V27" i="448"/>
  <c r="V26" i="448"/>
  <c r="V25" i="448"/>
  <c r="V135" i="448"/>
  <c r="V131" i="448"/>
  <c r="V130" i="448"/>
  <c r="V129" i="448"/>
  <c r="V127" i="448"/>
  <c r="V70" i="448"/>
  <c r="V68" i="448"/>
  <c r="U30" i="448"/>
  <c r="U29" i="448"/>
  <c r="U28" i="448"/>
  <c r="U27" i="448"/>
  <c r="U26" i="448"/>
  <c r="U25" i="448"/>
  <c r="T28" i="448"/>
  <c r="T27" i="448"/>
  <c r="T26" i="448"/>
  <c r="U135" i="448"/>
  <c r="U131" i="448"/>
  <c r="U130" i="448"/>
  <c r="U129" i="448"/>
  <c r="U127" i="448"/>
  <c r="U70" i="448"/>
  <c r="U68" i="448"/>
  <c r="U134" i="448" s="1"/>
  <c r="T135" i="448"/>
  <c r="T131" i="448"/>
  <c r="T130" i="448"/>
  <c r="T129" i="448"/>
  <c r="T127" i="448"/>
  <c r="T114" i="448"/>
  <c r="T70" i="448"/>
  <c r="T68" i="448"/>
  <c r="T134" i="448" s="1"/>
  <c r="W56" i="260" a="1"/>
  <c r="M137" i="450" l="1"/>
  <c r="J138" i="450"/>
  <c r="W56" i="260"/>
  <c r="L138" i="450"/>
  <c r="K138" i="450"/>
  <c r="G117" i="450"/>
  <c r="F33" i="450"/>
  <c r="F99" i="450" s="1"/>
  <c r="F70" i="450"/>
  <c r="F134" i="450" s="1"/>
  <c r="X137" i="450"/>
  <c r="I137" i="450"/>
  <c r="G138" i="450"/>
  <c r="Y137" i="450"/>
  <c r="J137" i="450"/>
  <c r="F137" i="450"/>
  <c r="Z137" i="450"/>
  <c r="K137" i="450"/>
  <c r="I138" i="450"/>
  <c r="T138" i="450"/>
  <c r="T111" i="450"/>
  <c r="T117" i="450" s="1"/>
  <c r="T71" i="450"/>
  <c r="T107" i="450" s="1"/>
  <c r="AA138" i="450"/>
  <c r="H138" i="450"/>
  <c r="AG64" i="450"/>
  <c r="AF56" i="450"/>
  <c r="AH56" i="450"/>
  <c r="AF65" i="450"/>
  <c r="Y71" i="450"/>
  <c r="Y107" i="450" s="1"/>
  <c r="AG65" i="450"/>
  <c r="G71" i="450"/>
  <c r="G107" i="450" s="1"/>
  <c r="AG70" i="450"/>
  <c r="W138" i="450"/>
  <c r="W111" i="450"/>
  <c r="W117" i="450" s="1"/>
  <c r="X138" i="450"/>
  <c r="X111" i="450"/>
  <c r="X117" i="450" s="1"/>
  <c r="Z138" i="450"/>
  <c r="AF68" i="450"/>
  <c r="O138" i="450"/>
  <c r="O111" i="450"/>
  <c r="O117" i="450" s="1"/>
  <c r="AH68" i="450"/>
  <c r="AG68" i="450"/>
  <c r="Y111" i="450"/>
  <c r="Y117" i="450" s="1"/>
  <c r="AF64" i="450"/>
  <c r="U138" i="450"/>
  <c r="U111" i="450"/>
  <c r="U117" i="450" s="1"/>
  <c r="U71" i="450"/>
  <c r="U107" i="450" s="1"/>
  <c r="AA71" i="450"/>
  <c r="AA107" i="450" s="1"/>
  <c r="AG84" i="450"/>
  <c r="AH84" i="450"/>
  <c r="AF84" i="450"/>
  <c r="L111" i="450"/>
  <c r="L117" i="450" s="1"/>
  <c r="AB71" i="450"/>
  <c r="AB107" i="450" s="1"/>
  <c r="AG56" i="450"/>
  <c r="M111" i="450"/>
  <c r="M117" i="450" s="1"/>
  <c r="M138" i="450"/>
  <c r="N138" i="450"/>
  <c r="N111" i="450"/>
  <c r="N117" i="450" s="1"/>
  <c r="Y86" i="450"/>
  <c r="Y109" i="450" s="1"/>
  <c r="V138" i="450"/>
  <c r="AG69" i="450"/>
  <c r="AF69" i="450"/>
  <c r="V111" i="450"/>
  <c r="V117" i="450" s="1"/>
  <c r="P138" i="450"/>
  <c r="P111" i="450"/>
  <c r="P117" i="450" s="1"/>
  <c r="G137" i="450"/>
  <c r="AA137" i="450"/>
  <c r="Y138" i="450"/>
  <c r="Q111" i="450"/>
  <c r="Q117" i="450" s="1"/>
  <c r="Q138" i="450"/>
  <c r="AA111" i="450"/>
  <c r="AA117" i="450" s="1"/>
  <c r="H137" i="450"/>
  <c r="AG61" i="450"/>
  <c r="AH69" i="450"/>
  <c r="AH61" i="450"/>
  <c r="Z71" i="450"/>
  <c r="Z107" i="450" s="1"/>
  <c r="AC111" i="449"/>
  <c r="AC117" i="449" s="1"/>
  <c r="W137" i="449"/>
  <c r="T117" i="449"/>
  <c r="N134" i="449"/>
  <c r="N138" i="449" s="1"/>
  <c r="N71" i="449"/>
  <c r="N107" i="449" s="1"/>
  <c r="M138" i="449"/>
  <c r="N117" i="449"/>
  <c r="AF62" i="449"/>
  <c r="AG62" i="449"/>
  <c r="M111" i="449"/>
  <c r="M117" i="449" s="1"/>
  <c r="AH62" i="449"/>
  <c r="AH56" i="449"/>
  <c r="AF56" i="449"/>
  <c r="L117" i="449"/>
  <c r="U117" i="449"/>
  <c r="S117" i="449"/>
  <c r="F66" i="449"/>
  <c r="F106" i="449" s="1"/>
  <c r="F137" i="449"/>
  <c r="M137" i="449"/>
  <c r="I138" i="449"/>
  <c r="R137" i="449"/>
  <c r="AC138" i="449"/>
  <c r="S137" i="449"/>
  <c r="Z138" i="449"/>
  <c r="T137" i="449"/>
  <c r="L137" i="449"/>
  <c r="U33" i="449"/>
  <c r="U99" i="449" s="1"/>
  <c r="O138" i="449"/>
  <c r="O71" i="449"/>
  <c r="O107" i="449" s="1"/>
  <c r="O111" i="449"/>
  <c r="O117" i="449" s="1"/>
  <c r="AA138" i="449"/>
  <c r="V33" i="449"/>
  <c r="V99" i="449" s="1"/>
  <c r="P138" i="449"/>
  <c r="P111" i="449"/>
  <c r="P117" i="449" s="1"/>
  <c r="P71" i="449"/>
  <c r="P107" i="449" s="1"/>
  <c r="X111" i="449"/>
  <c r="X117" i="449" s="1"/>
  <c r="X33" i="449"/>
  <c r="X99" i="449" s="1"/>
  <c r="X138" i="449"/>
  <c r="AH68" i="449"/>
  <c r="AF68" i="449"/>
  <c r="F111" i="449"/>
  <c r="F117" i="449" s="1"/>
  <c r="J71" i="449"/>
  <c r="J107" i="449" s="1"/>
  <c r="J111" i="449"/>
  <c r="J117" i="449" s="1"/>
  <c r="G138" i="449"/>
  <c r="AG68" i="449"/>
  <c r="G111" i="449"/>
  <c r="G117" i="449" s="1"/>
  <c r="H138" i="449"/>
  <c r="H111" i="449"/>
  <c r="H117" i="449" s="1"/>
  <c r="K71" i="449"/>
  <c r="K107" i="449" s="1"/>
  <c r="Y138" i="449"/>
  <c r="V138" i="449"/>
  <c r="W111" i="449"/>
  <c r="W117" i="449" s="1"/>
  <c r="W138" i="449"/>
  <c r="AG70" i="449"/>
  <c r="U138" i="449"/>
  <c r="AB111" i="449"/>
  <c r="AB117" i="449" s="1"/>
  <c r="I111" i="449"/>
  <c r="I117" i="449" s="1"/>
  <c r="U71" i="449"/>
  <c r="U107" i="449" s="1"/>
  <c r="S138" i="449"/>
  <c r="AG64" i="449"/>
  <c r="R71" i="449"/>
  <c r="R107" i="449" s="1"/>
  <c r="K111" i="449"/>
  <c r="K117" i="449" s="1"/>
  <c r="AG65" i="449"/>
  <c r="R138" i="449"/>
  <c r="W71" i="449"/>
  <c r="W107" i="449" s="1"/>
  <c r="X71" i="449"/>
  <c r="X107" i="449" s="1"/>
  <c r="T138" i="449"/>
  <c r="Q138" i="449"/>
  <c r="V71" i="449"/>
  <c r="V107" i="449" s="1"/>
  <c r="Q111" i="449"/>
  <c r="Q117" i="449" s="1"/>
  <c r="AF92" i="449"/>
  <c r="Y111" i="449"/>
  <c r="Y117" i="449" s="1"/>
  <c r="AF64" i="449"/>
  <c r="S71" i="449"/>
  <c r="S107" i="449" s="1"/>
  <c r="AF65" i="449"/>
  <c r="AC66" i="448"/>
  <c r="X134" i="448"/>
  <c r="W134" i="448"/>
  <c r="V134" i="448"/>
  <c r="S70" i="448"/>
  <c r="S68" i="448"/>
  <c r="S134" i="448" s="1"/>
  <c r="S114" i="448"/>
  <c r="R114" i="448"/>
  <c r="R70" i="448"/>
  <c r="R69" i="448"/>
  <c r="R134" i="448" s="1"/>
  <c r="F17" i="88"/>
  <c r="F33" i="88"/>
  <c r="F37" i="88"/>
  <c r="Q115" i="448"/>
  <c r="Q114" i="448"/>
  <c r="Q70" i="448"/>
  <c r="Q69" i="448"/>
  <c r="Q134" i="448" s="1"/>
  <c r="F21" i="88"/>
  <c r="P70" i="448"/>
  <c r="P69" i="448"/>
  <c r="P134" i="448" s="1"/>
  <c r="S135" i="448"/>
  <c r="R135" i="448"/>
  <c r="Q135" i="448"/>
  <c r="S131" i="448"/>
  <c r="R131" i="448"/>
  <c r="Q131" i="448"/>
  <c r="S130" i="448"/>
  <c r="R130" i="448"/>
  <c r="Q130" i="448"/>
  <c r="S129" i="448"/>
  <c r="R129" i="448"/>
  <c r="Q129" i="448"/>
  <c r="S127" i="448"/>
  <c r="R127" i="448"/>
  <c r="Q127" i="448"/>
  <c r="P135" i="448"/>
  <c r="P131" i="448"/>
  <c r="P130" i="448"/>
  <c r="P129" i="448"/>
  <c r="P127" i="448"/>
  <c r="P115" i="448"/>
  <c r="P114" i="448"/>
  <c r="O70" i="448"/>
  <c r="O69" i="448"/>
  <c r="O135" i="448"/>
  <c r="O134" i="448"/>
  <c r="O131" i="448"/>
  <c r="O130" i="448"/>
  <c r="O129" i="448"/>
  <c r="O127" i="448"/>
  <c r="AF92" i="450" l="1"/>
  <c r="F71" i="450"/>
  <c r="F107" i="450" s="1"/>
  <c r="AH92" i="450"/>
  <c r="AF70" i="450"/>
  <c r="AH70" i="450"/>
  <c r="F138" i="450"/>
  <c r="F111" i="450"/>
  <c r="F117" i="450" s="1"/>
  <c r="AC71" i="450"/>
  <c r="AC107" i="450" s="1"/>
  <c r="AC111" i="450"/>
  <c r="AC117" i="450" s="1"/>
  <c r="AH92" i="449"/>
  <c r="H71" i="449"/>
  <c r="H107" i="449" s="1"/>
  <c r="G107" i="449"/>
  <c r="F138" i="449"/>
  <c r="AF70" i="449"/>
  <c r="AH70" i="449"/>
  <c r="AG69" i="449"/>
  <c r="AF69" i="449"/>
  <c r="AH69" i="449"/>
  <c r="F107" i="449"/>
  <c r="N135" i="448"/>
  <c r="N134" i="448"/>
  <c r="N131" i="448"/>
  <c r="N130" i="448"/>
  <c r="N129" i="448"/>
  <c r="N127" i="448"/>
  <c r="M135" i="448"/>
  <c r="M134" i="448"/>
  <c r="M131" i="448"/>
  <c r="M130" i="448"/>
  <c r="M129" i="448"/>
  <c r="M127" i="448"/>
  <c r="F14" i="88"/>
  <c r="F19" i="88" l="1"/>
  <c r="F20" i="88"/>
  <c r="F15" i="88"/>
  <c r="L135" i="448"/>
  <c r="L134" i="448"/>
  <c r="L131" i="448"/>
  <c r="L130" i="448"/>
  <c r="L129" i="448"/>
  <c r="L127" i="448"/>
  <c r="F18" i="88" l="1"/>
  <c r="K135" i="448"/>
  <c r="K131" i="448"/>
  <c r="K130" i="448"/>
  <c r="K129" i="448"/>
  <c r="K127" i="448"/>
  <c r="K69" i="448"/>
  <c r="K68" i="448"/>
  <c r="K134" i="448" s="1"/>
  <c r="J69" i="448"/>
  <c r="J68" i="448"/>
  <c r="J135" i="448"/>
  <c r="J134" i="448"/>
  <c r="J131" i="448"/>
  <c r="J130" i="448"/>
  <c r="J129" i="448"/>
  <c r="J127" i="448"/>
  <c r="I69" i="448"/>
  <c r="I68" i="448"/>
  <c r="I134" i="448" s="1"/>
  <c r="H127" i="448"/>
  <c r="I127" i="448"/>
  <c r="H129" i="448"/>
  <c r="I129" i="448"/>
  <c r="H130" i="448"/>
  <c r="I130" i="448"/>
  <c r="H131" i="448"/>
  <c r="I131" i="448"/>
  <c r="H135" i="448"/>
  <c r="I135" i="448"/>
  <c r="H68" i="448"/>
  <c r="H69" i="448" s="1"/>
  <c r="G127" i="448"/>
  <c r="G129" i="448"/>
  <c r="G130" i="448"/>
  <c r="G131" i="448"/>
  <c r="G135" i="448"/>
  <c r="H134" i="448" l="1"/>
  <c r="G68" i="448"/>
  <c r="C890" i="79"/>
  <c r="C867" i="79"/>
  <c r="C868" i="79"/>
  <c r="C869" i="79"/>
  <c r="C870" i="79"/>
  <c r="C871" i="79"/>
  <c r="C872" i="79"/>
  <c r="C873" i="79"/>
  <c r="C874" i="79"/>
  <c r="C875" i="79"/>
  <c r="C876" i="79"/>
  <c r="C877" i="79"/>
  <c r="C878" i="79"/>
  <c r="C879" i="79"/>
  <c r="C880" i="79"/>
  <c r="C881" i="79"/>
  <c r="C882" i="79"/>
  <c r="C883" i="79"/>
  <c r="C884" i="79"/>
  <c r="C885" i="79"/>
  <c r="C886" i="79"/>
  <c r="C887" i="79"/>
  <c r="C888" i="79"/>
  <c r="C889" i="79"/>
  <c r="A888" i="79"/>
  <c r="A890" i="79" s="1"/>
  <c r="A887" i="79"/>
  <c r="A889" i="79" s="1"/>
  <c r="A884" i="79"/>
  <c r="A886" i="79" s="1"/>
  <c r="A883" i="79"/>
  <c r="A885" i="79" s="1"/>
  <c r="A882" i="79"/>
  <c r="A881" i="79"/>
  <c r="A880" i="79"/>
  <c r="A879" i="79"/>
  <c r="A878" i="79"/>
  <c r="F12" i="88"/>
  <c r="F68" i="448"/>
  <c r="A877" i="79"/>
  <c r="F13" i="88"/>
  <c r="G69" i="448" l="1"/>
  <c r="G134" i="448"/>
  <c r="F135" i="448"/>
  <c r="F131" i="448"/>
  <c r="F130" i="448"/>
  <c r="F129" i="448"/>
  <c r="F127" i="448"/>
  <c r="F86" i="448"/>
  <c r="F70" i="448"/>
  <c r="F134" i="448" s="1"/>
  <c r="F66" i="448"/>
  <c r="F50" i="448"/>
  <c r="F47" i="448"/>
  <c r="F33" i="448"/>
  <c r="F17" i="448"/>
  <c r="F71" i="448" l="1"/>
  <c r="Z138" i="448"/>
  <c r="Y138" i="448"/>
  <c r="J138" i="448"/>
  <c r="F138" i="448"/>
  <c r="J137" i="448"/>
  <c r="W138" i="448"/>
  <c r="U138" i="448"/>
  <c r="T138" i="448"/>
  <c r="O138" i="448"/>
  <c r="AB137" i="448"/>
  <c r="AA137" i="448"/>
  <c r="Z137" i="448"/>
  <c r="Y137" i="448"/>
  <c r="X137" i="448"/>
  <c r="W137" i="448"/>
  <c r="V137" i="448"/>
  <c r="U137" i="448"/>
  <c r="T137" i="448"/>
  <c r="S137" i="448"/>
  <c r="N137" i="448"/>
  <c r="H137" i="448"/>
  <c r="G137" i="448"/>
  <c r="F137" i="448"/>
  <c r="AC136" i="448"/>
  <c r="AB136" i="448"/>
  <c r="AA136" i="448"/>
  <c r="Z136" i="448"/>
  <c r="Y136" i="448"/>
  <c r="X136" i="448"/>
  <c r="W136" i="448"/>
  <c r="V136" i="448"/>
  <c r="U136" i="448"/>
  <c r="T136" i="448"/>
  <c r="S136" i="448"/>
  <c r="R136" i="448"/>
  <c r="Q136" i="448"/>
  <c r="P136" i="448"/>
  <c r="O136" i="448"/>
  <c r="N136" i="448"/>
  <c r="M136" i="448"/>
  <c r="L136" i="448"/>
  <c r="K136" i="448"/>
  <c r="J136" i="448"/>
  <c r="I136" i="448"/>
  <c r="H136" i="448"/>
  <c r="G136" i="448"/>
  <c r="F136" i="448"/>
  <c r="AC116" i="448"/>
  <c r="AB116" i="448"/>
  <c r="AA116" i="448"/>
  <c r="Z116" i="448"/>
  <c r="Y116" i="448"/>
  <c r="X116" i="448"/>
  <c r="W116" i="448"/>
  <c r="V116" i="448"/>
  <c r="U116" i="448"/>
  <c r="T116" i="448"/>
  <c r="S116" i="448"/>
  <c r="R116" i="448"/>
  <c r="Q116" i="448"/>
  <c r="P116" i="448"/>
  <c r="O116" i="448"/>
  <c r="N116" i="448"/>
  <c r="M116" i="448"/>
  <c r="L116" i="448"/>
  <c r="K116" i="448"/>
  <c r="J116" i="448"/>
  <c r="I116" i="448"/>
  <c r="H116" i="448"/>
  <c r="G116" i="448"/>
  <c r="F116" i="448"/>
  <c r="AA111" i="448"/>
  <c r="Z111" i="448"/>
  <c r="Z117" i="448" s="1"/>
  <c r="O111" i="448"/>
  <c r="O117" i="448" s="1"/>
  <c r="N111" i="448"/>
  <c r="N117" i="448" s="1"/>
  <c r="M111" i="448"/>
  <c r="M117" i="448" s="1"/>
  <c r="L111" i="448"/>
  <c r="L117" i="448" s="1"/>
  <c r="I111" i="448"/>
  <c r="I117" i="448" s="1"/>
  <c r="E89" i="448"/>
  <c r="D89" i="448"/>
  <c r="C89" i="448"/>
  <c r="B89" i="448"/>
  <c r="AC86" i="448"/>
  <c r="AC109" i="448" s="1"/>
  <c r="AB86" i="448"/>
  <c r="AB109" i="448" s="1"/>
  <c r="AA86" i="448"/>
  <c r="AA109" i="448" s="1"/>
  <c r="Z86" i="448"/>
  <c r="Z109" i="448" s="1"/>
  <c r="Y86" i="448"/>
  <c r="Y109" i="448" s="1"/>
  <c r="X86" i="448"/>
  <c r="X109" i="448" s="1"/>
  <c r="W86" i="448"/>
  <c r="W109" i="448" s="1"/>
  <c r="V86" i="448"/>
  <c r="V109" i="448" s="1"/>
  <c r="U86" i="448"/>
  <c r="U109" i="448" s="1"/>
  <c r="T86" i="448"/>
  <c r="T109" i="448" s="1"/>
  <c r="S86" i="448"/>
  <c r="S109" i="448" s="1"/>
  <c r="R86" i="448"/>
  <c r="R109" i="448" s="1"/>
  <c r="Q86" i="448"/>
  <c r="Q109" i="448" s="1"/>
  <c r="P86" i="448"/>
  <c r="P109" i="448" s="1"/>
  <c r="O86" i="448"/>
  <c r="O109" i="448" s="1"/>
  <c r="N86" i="448"/>
  <c r="N109" i="448" s="1"/>
  <c r="M86" i="448"/>
  <c r="M109" i="448" s="1"/>
  <c r="L86" i="448"/>
  <c r="L109" i="448" s="1"/>
  <c r="K86" i="448"/>
  <c r="K109" i="448" s="1"/>
  <c r="J86" i="448"/>
  <c r="J109" i="448" s="1"/>
  <c r="I86" i="448"/>
  <c r="I109" i="448" s="1"/>
  <c r="H86" i="448"/>
  <c r="H109" i="448" s="1"/>
  <c r="G86" i="448"/>
  <c r="G109" i="448" s="1"/>
  <c r="F109" i="448"/>
  <c r="E86" i="448"/>
  <c r="D86" i="448"/>
  <c r="C86" i="448"/>
  <c r="B86" i="448"/>
  <c r="AH85" i="448"/>
  <c r="AG85" i="448"/>
  <c r="AF85" i="448"/>
  <c r="AH84" i="448"/>
  <c r="AG84" i="448"/>
  <c r="AF84" i="448"/>
  <c r="AH81" i="448"/>
  <c r="AG81" i="448"/>
  <c r="AF81" i="448"/>
  <c r="AH80" i="448"/>
  <c r="AG80" i="448"/>
  <c r="AF80" i="448"/>
  <c r="AH79" i="448"/>
  <c r="AG79" i="448"/>
  <c r="AF79" i="448"/>
  <c r="AH78" i="448"/>
  <c r="AG78" i="448"/>
  <c r="AF78" i="448"/>
  <c r="AH77" i="448"/>
  <c r="AG77" i="448"/>
  <c r="AF77" i="448"/>
  <c r="AH76" i="448"/>
  <c r="AG76" i="448"/>
  <c r="AF76" i="448"/>
  <c r="AH75" i="448"/>
  <c r="AG75" i="448"/>
  <c r="AF75" i="448"/>
  <c r="AH74" i="448"/>
  <c r="AG74" i="448"/>
  <c r="AF74" i="448"/>
  <c r="AH73" i="448"/>
  <c r="AG73" i="448"/>
  <c r="AF73" i="448"/>
  <c r="AA71" i="448"/>
  <c r="AA107" i="448" s="1"/>
  <c r="Z71" i="448"/>
  <c r="Z107" i="448" s="1"/>
  <c r="Y71" i="448"/>
  <c r="Y107" i="448" s="1"/>
  <c r="X71" i="448"/>
  <c r="X107" i="448" s="1"/>
  <c r="W71" i="448"/>
  <c r="W107" i="448" s="1"/>
  <c r="V71" i="448"/>
  <c r="V107" i="448" s="1"/>
  <c r="U71" i="448"/>
  <c r="U107" i="448" s="1"/>
  <c r="T71" i="448"/>
  <c r="T107" i="448" s="1"/>
  <c r="S71" i="448"/>
  <c r="S107" i="448" s="1"/>
  <c r="R71" i="448"/>
  <c r="R107" i="448" s="1"/>
  <c r="O71" i="448"/>
  <c r="O107" i="448" s="1"/>
  <c r="N71" i="448"/>
  <c r="N107" i="448" s="1"/>
  <c r="M71" i="448"/>
  <c r="M107" i="448" s="1"/>
  <c r="L71" i="448"/>
  <c r="L107" i="448" s="1"/>
  <c r="I71" i="448"/>
  <c r="I107" i="448" s="1"/>
  <c r="E71" i="448"/>
  <c r="D71" i="448"/>
  <c r="C71" i="448"/>
  <c r="B71" i="448"/>
  <c r="P71" i="448"/>
  <c r="P107" i="448" s="1"/>
  <c r="AG69" i="448"/>
  <c r="AC71" i="448"/>
  <c r="AC107" i="448" s="1"/>
  <c r="AB111" i="448"/>
  <c r="K111" i="448"/>
  <c r="J111" i="448"/>
  <c r="AC106" i="448"/>
  <c r="AB66" i="448"/>
  <c r="AB106" i="448" s="1"/>
  <c r="AA66" i="448"/>
  <c r="AA106" i="448" s="1"/>
  <c r="Z66" i="448"/>
  <c r="Z106" i="448" s="1"/>
  <c r="Y66" i="448"/>
  <c r="Y106" i="448" s="1"/>
  <c r="X66" i="448"/>
  <c r="X106" i="448" s="1"/>
  <c r="W66" i="448"/>
  <c r="W106" i="448" s="1"/>
  <c r="V66" i="448"/>
  <c r="V106" i="448" s="1"/>
  <c r="U66" i="448"/>
  <c r="U106" i="448" s="1"/>
  <c r="T66" i="448"/>
  <c r="T106" i="448" s="1"/>
  <c r="S66" i="448"/>
  <c r="S106" i="448" s="1"/>
  <c r="R66" i="448"/>
  <c r="R106" i="448" s="1"/>
  <c r="Q66" i="448"/>
  <c r="Q106" i="448" s="1"/>
  <c r="O66" i="448"/>
  <c r="O106" i="448" s="1"/>
  <c r="N66" i="448"/>
  <c r="N106" i="448" s="1"/>
  <c r="M66" i="448"/>
  <c r="M106" i="448" s="1"/>
  <c r="L66" i="448"/>
  <c r="L106" i="448" s="1"/>
  <c r="K66" i="448"/>
  <c r="K106" i="448" s="1"/>
  <c r="J66" i="448"/>
  <c r="J106" i="448" s="1"/>
  <c r="I66" i="448"/>
  <c r="I106" i="448" s="1"/>
  <c r="H66" i="448"/>
  <c r="H106" i="448" s="1"/>
  <c r="G66" i="448"/>
  <c r="G106" i="448" s="1"/>
  <c r="F106" i="448"/>
  <c r="E66" i="448"/>
  <c r="D66" i="448"/>
  <c r="C66" i="448"/>
  <c r="B66" i="448"/>
  <c r="AH65" i="448"/>
  <c r="AG65" i="448"/>
  <c r="AF65" i="448"/>
  <c r="AF64" i="448"/>
  <c r="AH63" i="448"/>
  <c r="AG63" i="448"/>
  <c r="AF63" i="448"/>
  <c r="AH61" i="448"/>
  <c r="AG61" i="448"/>
  <c r="AF61" i="448"/>
  <c r="AH60" i="448"/>
  <c r="AG60" i="448"/>
  <c r="AF60" i="448"/>
  <c r="AH58" i="448"/>
  <c r="AG58" i="448"/>
  <c r="AF58" i="448"/>
  <c r="AH56" i="448"/>
  <c r="AG56" i="448"/>
  <c r="AF56" i="448"/>
  <c r="AH55" i="448"/>
  <c r="AG55" i="448"/>
  <c r="AF55" i="448"/>
  <c r="AH54" i="448"/>
  <c r="AG54" i="448"/>
  <c r="AF54" i="448"/>
  <c r="AH53" i="448"/>
  <c r="AG53" i="448"/>
  <c r="AF53" i="448"/>
  <c r="AH52" i="448"/>
  <c r="AG52" i="448"/>
  <c r="AF52" i="448"/>
  <c r="AC50" i="448"/>
  <c r="AC104" i="448" s="1"/>
  <c r="AB50" i="448"/>
  <c r="AB104" i="448" s="1"/>
  <c r="AA50" i="448"/>
  <c r="AA104" i="448" s="1"/>
  <c r="Z50" i="448"/>
  <c r="Z104" i="448" s="1"/>
  <c r="Y50" i="448"/>
  <c r="Y104" i="448" s="1"/>
  <c r="X50" i="448"/>
  <c r="X104" i="448" s="1"/>
  <c r="W50" i="448"/>
  <c r="W104" i="448" s="1"/>
  <c r="V50" i="448"/>
  <c r="V104" i="448" s="1"/>
  <c r="U50" i="448"/>
  <c r="U104" i="448" s="1"/>
  <c r="T50" i="448"/>
  <c r="T104" i="448" s="1"/>
  <c r="S50" i="448"/>
  <c r="S104" i="448" s="1"/>
  <c r="R50" i="448"/>
  <c r="R104" i="448" s="1"/>
  <c r="Q50" i="448"/>
  <c r="Q104" i="448" s="1"/>
  <c r="P50" i="448"/>
  <c r="P104" i="448" s="1"/>
  <c r="O50" i="448"/>
  <c r="O104" i="448" s="1"/>
  <c r="N50" i="448"/>
  <c r="N104" i="448" s="1"/>
  <c r="M50" i="448"/>
  <c r="M104" i="448" s="1"/>
  <c r="L50" i="448"/>
  <c r="L104" i="448" s="1"/>
  <c r="K50" i="448"/>
  <c r="K104" i="448" s="1"/>
  <c r="J50" i="448"/>
  <c r="J104" i="448" s="1"/>
  <c r="I50" i="448"/>
  <c r="I104" i="448" s="1"/>
  <c r="H50" i="448"/>
  <c r="H104" i="448" s="1"/>
  <c r="G50" i="448"/>
  <c r="G104" i="448" s="1"/>
  <c r="F104" i="448"/>
  <c r="E50" i="448"/>
  <c r="D50" i="448"/>
  <c r="C50" i="448"/>
  <c r="B50" i="448"/>
  <c r="AH49" i="448"/>
  <c r="AG49" i="448"/>
  <c r="AF49" i="448"/>
  <c r="AC47" i="448"/>
  <c r="AC101" i="448" s="1"/>
  <c r="AB47" i="448"/>
  <c r="AB101" i="448" s="1"/>
  <c r="AA47" i="448"/>
  <c r="AA101" i="448" s="1"/>
  <c r="Z47" i="448"/>
  <c r="Z101" i="448" s="1"/>
  <c r="Y47" i="448"/>
  <c r="Y101" i="448" s="1"/>
  <c r="X47" i="448"/>
  <c r="X101" i="448" s="1"/>
  <c r="W47" i="448"/>
  <c r="W101" i="448" s="1"/>
  <c r="V47" i="448"/>
  <c r="V101" i="448" s="1"/>
  <c r="U47" i="448"/>
  <c r="U101" i="448" s="1"/>
  <c r="T47" i="448"/>
  <c r="T101" i="448" s="1"/>
  <c r="S47" i="448"/>
  <c r="S101" i="448" s="1"/>
  <c r="R47" i="448"/>
  <c r="R101" i="448" s="1"/>
  <c r="Q47" i="448"/>
  <c r="Q101" i="448" s="1"/>
  <c r="P47" i="448"/>
  <c r="P101" i="448" s="1"/>
  <c r="O47" i="448"/>
  <c r="O101" i="448" s="1"/>
  <c r="N47" i="448"/>
  <c r="N101" i="448" s="1"/>
  <c r="M47" i="448"/>
  <c r="M101" i="448" s="1"/>
  <c r="L47" i="448"/>
  <c r="L101" i="448" s="1"/>
  <c r="K47" i="448"/>
  <c r="K101" i="448" s="1"/>
  <c r="J47" i="448"/>
  <c r="J101" i="448" s="1"/>
  <c r="I47" i="448"/>
  <c r="I101" i="448" s="1"/>
  <c r="H47" i="448"/>
  <c r="H101" i="448" s="1"/>
  <c r="G47" i="448"/>
  <c r="G101" i="448" s="1"/>
  <c r="F101" i="448"/>
  <c r="E47" i="448"/>
  <c r="D47" i="448"/>
  <c r="C47" i="448"/>
  <c r="B47" i="448"/>
  <c r="AH44" i="448"/>
  <c r="AG44" i="448"/>
  <c r="AF44" i="448"/>
  <c r="AH43" i="448"/>
  <c r="AG43" i="448"/>
  <c r="AF43" i="448"/>
  <c r="AH40" i="448"/>
  <c r="AG40" i="448"/>
  <c r="AF40" i="448"/>
  <c r="AH37" i="448"/>
  <c r="AG37" i="448"/>
  <c r="AF37" i="448"/>
  <c r="AH36" i="448"/>
  <c r="AG36" i="448"/>
  <c r="AF36" i="448"/>
  <c r="AH35" i="448"/>
  <c r="AG35" i="448"/>
  <c r="AF35" i="448"/>
  <c r="AC33" i="448"/>
  <c r="AC99" i="448" s="1"/>
  <c r="AB33" i="448"/>
  <c r="AB99" i="448" s="1"/>
  <c r="AA33" i="448"/>
  <c r="AA99" i="448" s="1"/>
  <c r="Z33" i="448"/>
  <c r="Z99" i="448" s="1"/>
  <c r="W33" i="448"/>
  <c r="W99" i="448" s="1"/>
  <c r="W100" i="448" s="1"/>
  <c r="V33" i="448"/>
  <c r="V99" i="448" s="1"/>
  <c r="V100" i="448" s="1"/>
  <c r="U33" i="448"/>
  <c r="U99" i="448" s="1"/>
  <c r="U100" i="448" s="1"/>
  <c r="T33" i="448"/>
  <c r="T99" i="448" s="1"/>
  <c r="T100" i="448" s="1"/>
  <c r="S33" i="448"/>
  <c r="S99" i="448" s="1"/>
  <c r="R33" i="448"/>
  <c r="R99" i="448" s="1"/>
  <c r="Q33" i="448"/>
  <c r="Q99" i="448" s="1"/>
  <c r="P33" i="448"/>
  <c r="P99" i="448" s="1"/>
  <c r="O33" i="448"/>
  <c r="O99" i="448" s="1"/>
  <c r="N33" i="448"/>
  <c r="N99" i="448" s="1"/>
  <c r="M33" i="448"/>
  <c r="M99" i="448" s="1"/>
  <c r="L33" i="448"/>
  <c r="L99" i="448" s="1"/>
  <c r="K33" i="448"/>
  <c r="K99" i="448" s="1"/>
  <c r="J33" i="448"/>
  <c r="J99" i="448" s="1"/>
  <c r="I33" i="448"/>
  <c r="I99" i="448" s="1"/>
  <c r="H33" i="448"/>
  <c r="H99" i="448" s="1"/>
  <c r="G33" i="448"/>
  <c r="G99" i="448" s="1"/>
  <c r="F99" i="448"/>
  <c r="E33" i="448"/>
  <c r="D33" i="448"/>
  <c r="C33" i="448"/>
  <c r="B33" i="448"/>
  <c r="Y33" i="448"/>
  <c r="Y99" i="448" s="1"/>
  <c r="Y100" i="448" s="1"/>
  <c r="AC17" i="448"/>
  <c r="AC97" i="448" s="1"/>
  <c r="AB17" i="448"/>
  <c r="AB97" i="448" s="1"/>
  <c r="AA17" i="448"/>
  <c r="AA97" i="448" s="1"/>
  <c r="Z17" i="448"/>
  <c r="Z97" i="448" s="1"/>
  <c r="Y17" i="448"/>
  <c r="Y97" i="448" s="1"/>
  <c r="X17" i="448"/>
  <c r="X97" i="448" s="1"/>
  <c r="W17" i="448"/>
  <c r="W97" i="448" s="1"/>
  <c r="V17" i="448"/>
  <c r="V97" i="448" s="1"/>
  <c r="U17" i="448"/>
  <c r="U97" i="448" s="1"/>
  <c r="T17" i="448"/>
  <c r="T97" i="448" s="1"/>
  <c r="S17" i="448"/>
  <c r="S97" i="448" s="1"/>
  <c r="R17" i="448"/>
  <c r="R97" i="448" s="1"/>
  <c r="Q17" i="448"/>
  <c r="Q97" i="448" s="1"/>
  <c r="P17" i="448"/>
  <c r="P97" i="448" s="1"/>
  <c r="O17" i="448"/>
  <c r="O97" i="448" s="1"/>
  <c r="N17" i="448"/>
  <c r="N97" i="448" s="1"/>
  <c r="M17" i="448"/>
  <c r="M97" i="448" s="1"/>
  <c r="L17" i="448"/>
  <c r="L97" i="448" s="1"/>
  <c r="K17" i="448"/>
  <c r="K97" i="448" s="1"/>
  <c r="J17" i="448"/>
  <c r="J97" i="448" s="1"/>
  <c r="I17" i="448"/>
  <c r="I97" i="448" s="1"/>
  <c r="H17" i="448"/>
  <c r="H97" i="448" s="1"/>
  <c r="G17" i="448"/>
  <c r="G97" i="448" s="1"/>
  <c r="F97" i="448"/>
  <c r="E17" i="448"/>
  <c r="D17" i="448"/>
  <c r="C17" i="448"/>
  <c r="B17" i="448"/>
  <c r="AH16" i="448"/>
  <c r="AG16" i="448"/>
  <c r="AF16" i="448"/>
  <c r="AH15" i="448"/>
  <c r="AG15" i="448"/>
  <c r="AF15" i="448"/>
  <c r="AH14" i="448"/>
  <c r="AG14" i="448"/>
  <c r="AF14" i="448"/>
  <c r="AH13" i="448"/>
  <c r="AG13" i="448"/>
  <c r="AF13" i="448"/>
  <c r="L9" i="448" a="1"/>
  <c r="L9" i="448" s="1"/>
  <c r="BU14" i="260" a="1"/>
  <c r="BU14" i="260" l="1"/>
  <c r="K117" i="448"/>
  <c r="J117" i="448"/>
  <c r="AH92" i="448"/>
  <c r="AA117" i="448"/>
  <c r="AF92" i="448"/>
  <c r="AB117" i="448"/>
  <c r="K137" i="448"/>
  <c r="G138" i="448"/>
  <c r="AA138" i="448"/>
  <c r="L137" i="448"/>
  <c r="AB138" i="448"/>
  <c r="M137" i="448"/>
  <c r="I138" i="448"/>
  <c r="X138" i="448"/>
  <c r="O137" i="448"/>
  <c r="K138" i="448"/>
  <c r="P137" i="448"/>
  <c r="L138" i="448"/>
  <c r="Q137" i="448"/>
  <c r="M138" i="448"/>
  <c r="I137" i="448"/>
  <c r="AC137" i="448"/>
  <c r="R137" i="448"/>
  <c r="N138" i="448"/>
  <c r="AH62" i="448"/>
  <c r="AG62" i="448"/>
  <c r="P111" i="448"/>
  <c r="P117" i="448" s="1"/>
  <c r="AF62" i="448"/>
  <c r="AC111" i="448"/>
  <c r="AC117" i="448" s="1"/>
  <c r="AH70" i="448"/>
  <c r="V138" i="448"/>
  <c r="AF70" i="448"/>
  <c r="AG70" i="448"/>
  <c r="S138" i="448"/>
  <c r="H138" i="448"/>
  <c r="AC138" i="448"/>
  <c r="Q71" i="448"/>
  <c r="Q107" i="448" s="1"/>
  <c r="Q111" i="448"/>
  <c r="Q117" i="448" s="1"/>
  <c r="Q138" i="448"/>
  <c r="R138" i="448"/>
  <c r="R111" i="448"/>
  <c r="R117" i="448" s="1"/>
  <c r="S111" i="448"/>
  <c r="S117" i="448" s="1"/>
  <c r="AF69" i="448"/>
  <c r="V111" i="448"/>
  <c r="V117" i="448" s="1"/>
  <c r="AG64" i="448"/>
  <c r="AH64" i="448"/>
  <c r="AF68" i="448"/>
  <c r="J71" i="448"/>
  <c r="J107" i="448" s="1"/>
  <c r="Y111" i="448"/>
  <c r="Y117" i="448" s="1"/>
  <c r="U111" i="448"/>
  <c r="U117" i="448" s="1"/>
  <c r="AH69" i="448"/>
  <c r="H71" i="448"/>
  <c r="H107" i="448" s="1"/>
  <c r="P66" i="448"/>
  <c r="P106" i="448" s="1"/>
  <c r="X111" i="448"/>
  <c r="X117" i="448" s="1"/>
  <c r="P138" i="448"/>
  <c r="AG68" i="448"/>
  <c r="K71" i="448"/>
  <c r="K107" i="448" s="1"/>
  <c r="F111" i="448"/>
  <c r="F117" i="448" s="1"/>
  <c r="T111" i="448"/>
  <c r="T117" i="448" s="1"/>
  <c r="F107" i="448"/>
  <c r="G71" i="448"/>
  <c r="G107" i="448" s="1"/>
  <c r="AB71" i="448"/>
  <c r="AB107" i="448" s="1"/>
  <c r="W111" i="448"/>
  <c r="W117" i="448" s="1"/>
  <c r="X33" i="448"/>
  <c r="X99" i="448" s="1"/>
  <c r="X100" i="448" s="1"/>
  <c r="AH68" i="448"/>
  <c r="G111" i="448"/>
  <c r="G117" i="448" s="1"/>
  <c r="H111" i="448"/>
  <c r="H117" i="448" s="1"/>
  <c r="C6" i="105" l="1"/>
  <c r="D6" i="105"/>
  <c r="E6" i="105" a="1"/>
  <c r="E6" i="105" s="1"/>
  <c r="E7" i="105" a="1"/>
  <c r="E7" i="105" s="1"/>
  <c r="C8" i="105"/>
  <c r="D8" i="105"/>
  <c r="E8" i="105" a="1"/>
  <c r="E8" i="105" s="1"/>
  <c r="C9" i="105"/>
  <c r="D9" i="105"/>
  <c r="E9" i="105" a="1"/>
  <c r="E9" i="105" s="1"/>
  <c r="C10" i="105"/>
  <c r="D10" i="105"/>
  <c r="E10" i="105" a="1"/>
  <c r="E10" i="105" s="1"/>
  <c r="C11" i="105"/>
  <c r="D11" i="105"/>
  <c r="E11" i="105" a="1"/>
  <c r="E11" i="105" s="1"/>
  <c r="C12" i="105"/>
  <c r="D12" i="105"/>
  <c r="E12" i="105" a="1"/>
  <c r="E12" i="105" s="1"/>
  <c r="C13" i="105"/>
  <c r="D13" i="105"/>
  <c r="E13" i="105" a="1"/>
  <c r="E13" i="105" s="1"/>
  <c r="B14" i="105"/>
  <c r="C14" i="105"/>
  <c r="D14" i="105"/>
  <c r="E14" i="105" a="1"/>
  <c r="E14" i="105" s="1"/>
  <c r="B15" i="105"/>
  <c r="C15" i="105"/>
  <c r="D15" i="105"/>
  <c r="E15" i="105" a="1"/>
  <c r="E15" i="105" s="1"/>
  <c r="B16" i="105"/>
  <c r="C16" i="105"/>
  <c r="D16" i="105"/>
  <c r="E16" i="105" a="1"/>
  <c r="E16" i="105" s="1"/>
  <c r="B17" i="105"/>
  <c r="C17" i="105"/>
  <c r="D17" i="105"/>
  <c r="E17" i="105" a="1"/>
  <c r="E17" i="105" s="1"/>
  <c r="B18" i="105"/>
  <c r="C18" i="105"/>
  <c r="D18" i="105"/>
  <c r="E18" i="105" a="1"/>
  <c r="E18" i="105" s="1"/>
  <c r="B19" i="105"/>
  <c r="C19" i="105"/>
  <c r="D19" i="105"/>
  <c r="E19" i="105" a="1"/>
  <c r="E19" i="105" s="1"/>
  <c r="B11" i="105" l="1"/>
  <c r="B10" i="105"/>
  <c r="B9" i="105"/>
  <c r="U21" i="253"/>
  <c r="T21" i="253"/>
  <c r="U20" i="253"/>
  <c r="T20" i="253"/>
  <c r="W42" i="253" a="1"/>
  <c r="C3" i="177" a="1"/>
  <c r="W20" i="253" a="1"/>
  <c r="B13" i="105" l="1"/>
  <c r="B7" i="105"/>
  <c r="C7" i="105"/>
  <c r="D7" i="105"/>
  <c r="B8" i="105"/>
  <c r="B12" i="105"/>
  <c r="B6" i="105"/>
  <c r="W20" i="253"/>
  <c r="C3" i="177"/>
  <c r="W42" i="253"/>
  <c r="A53" i="260" l="1"/>
  <c r="A52" i="260"/>
  <c r="A51" i="260"/>
  <c r="A50" i="260"/>
  <c r="A49" i="260"/>
  <c r="A74" i="260" s="1"/>
  <c r="A48" i="260"/>
  <c r="A47" i="260"/>
  <c r="A46" i="260"/>
  <c r="A45" i="260"/>
  <c r="A44" i="260"/>
  <c r="A43" i="260"/>
  <c r="A42" i="260"/>
  <c r="A41" i="260"/>
  <c r="A40" i="260"/>
  <c r="A39" i="260"/>
  <c r="A38" i="260"/>
  <c r="A37" i="260"/>
  <c r="A36" i="260"/>
  <c r="A35" i="260"/>
  <c r="A34" i="260"/>
  <c r="A33" i="260"/>
  <c r="A32" i="260"/>
  <c r="A31" i="260"/>
  <c r="A30" i="260"/>
  <c r="C49" i="260"/>
  <c r="E64" i="105" a="1"/>
  <c r="E64" i="105" s="1"/>
  <c r="D64" i="105"/>
  <c r="C64" i="105"/>
  <c r="B64" i="105"/>
  <c r="E63" i="105" a="1"/>
  <c r="E63" i="105" s="1"/>
  <c r="D63" i="105"/>
  <c r="C63" i="105"/>
  <c r="B63" i="105"/>
  <c r="E62" i="105" a="1"/>
  <c r="E62" i="105" s="1"/>
  <c r="D62" i="105"/>
  <c r="C62" i="105"/>
  <c r="B62" i="105"/>
  <c r="E61" i="105" a="1"/>
  <c r="E61" i="105" s="1"/>
  <c r="D61" i="105"/>
  <c r="C61" i="105"/>
  <c r="B61" i="105"/>
  <c r="E60" i="105" a="1"/>
  <c r="E60" i="105" s="1"/>
  <c r="D60" i="105"/>
  <c r="C60" i="105"/>
  <c r="B60" i="105"/>
  <c r="E59" i="105" a="1"/>
  <c r="E59" i="105" s="1"/>
  <c r="D59" i="105"/>
  <c r="C59" i="105"/>
  <c r="B59" i="105"/>
  <c r="E58" i="105" a="1"/>
  <c r="E58" i="105" s="1"/>
  <c r="D58" i="105"/>
  <c r="C58" i="105"/>
  <c r="B58" i="105"/>
  <c r="E57" i="105" a="1"/>
  <c r="E57" i="105" s="1"/>
  <c r="D57" i="105"/>
  <c r="C57" i="105"/>
  <c r="B57" i="105"/>
  <c r="E56" i="105" a="1"/>
  <c r="E56" i="105" s="1"/>
  <c r="D56" i="105"/>
  <c r="C56" i="105"/>
  <c r="B56" i="105"/>
  <c r="E55" i="105" a="1"/>
  <c r="E55" i="105" s="1"/>
  <c r="D55" i="105"/>
  <c r="C55" i="105"/>
  <c r="B55" i="105"/>
  <c r="E54" i="105" a="1"/>
  <c r="E54" i="105" s="1"/>
  <c r="D54" i="105"/>
  <c r="C54" i="105"/>
  <c r="B54" i="105"/>
  <c r="E53" i="105" a="1"/>
  <c r="E53" i="105" s="1"/>
  <c r="D53" i="105"/>
  <c r="C53" i="105"/>
  <c r="B53" i="105"/>
  <c r="E52" i="105" a="1"/>
  <c r="E52" i="105" s="1"/>
  <c r="D52" i="105"/>
  <c r="C52" i="105"/>
  <c r="B52" i="105"/>
  <c r="E51" i="105" a="1"/>
  <c r="E51" i="105" s="1"/>
  <c r="D51" i="105"/>
  <c r="C51" i="105"/>
  <c r="B51" i="105"/>
  <c r="E50" i="105" a="1"/>
  <c r="E50" i="105" s="1"/>
  <c r="D50" i="105"/>
  <c r="C50" i="105"/>
  <c r="B50" i="105"/>
  <c r="E49" i="105" a="1"/>
  <c r="E49" i="105" s="1"/>
  <c r="D49" i="105"/>
  <c r="C49" i="105"/>
  <c r="B49" i="105"/>
  <c r="E48" i="105" a="1"/>
  <c r="E48" i="105" s="1"/>
  <c r="D48" i="105"/>
  <c r="C48" i="105"/>
  <c r="B48" i="105"/>
  <c r="E47" i="105" a="1"/>
  <c r="E47" i="105" s="1"/>
  <c r="D47" i="105"/>
  <c r="C47" i="105"/>
  <c r="B47" i="105"/>
  <c r="E46" i="105" a="1"/>
  <c r="E46" i="105" s="1"/>
  <c r="D46" i="105"/>
  <c r="C46" i="105"/>
  <c r="B46" i="105"/>
  <c r="E45" i="105" a="1"/>
  <c r="E45" i="105" s="1"/>
  <c r="D45" i="105"/>
  <c r="C45" i="105"/>
  <c r="B45" i="105"/>
  <c r="E44" i="105" a="1"/>
  <c r="E44" i="105" s="1"/>
  <c r="D44" i="105"/>
  <c r="C44" i="105"/>
  <c r="B44" i="105"/>
  <c r="E43" i="105" a="1"/>
  <c r="E43" i="105" s="1"/>
  <c r="D43" i="105"/>
  <c r="C43" i="105"/>
  <c r="B43" i="105"/>
  <c r="E42" i="105" a="1"/>
  <c r="E42" i="105" s="1"/>
  <c r="D42" i="105"/>
  <c r="C42" i="105"/>
  <c r="B42" i="105"/>
  <c r="E41" i="105" a="1"/>
  <c r="E41" i="105" s="1"/>
  <c r="D41" i="105"/>
  <c r="C41" i="105"/>
  <c r="B41" i="105"/>
  <c r="E40" i="105" a="1"/>
  <c r="E40" i="105" s="1"/>
  <c r="D40" i="105"/>
  <c r="C40" i="105"/>
  <c r="B40" i="105"/>
  <c r="E39" i="105" a="1"/>
  <c r="E39" i="105" s="1"/>
  <c r="D39" i="105"/>
  <c r="C39" i="105"/>
  <c r="B39" i="105"/>
  <c r="E38" i="105" a="1"/>
  <c r="E38" i="105" s="1"/>
  <c r="D38" i="105"/>
  <c r="C38" i="105"/>
  <c r="B38" i="105"/>
  <c r="E37" i="105" a="1"/>
  <c r="E37" i="105" s="1"/>
  <c r="D37" i="105"/>
  <c r="C37" i="105"/>
  <c r="B37" i="105"/>
  <c r="E36" i="105" a="1"/>
  <c r="E36" i="105" s="1"/>
  <c r="D36" i="105"/>
  <c r="C36" i="105"/>
  <c r="B36" i="105"/>
  <c r="E35" i="105" a="1"/>
  <c r="E35" i="105" s="1"/>
  <c r="D35" i="105"/>
  <c r="C35" i="105"/>
  <c r="B35" i="105"/>
  <c r="E34" i="105" a="1"/>
  <c r="E34" i="105" s="1"/>
  <c r="D34" i="105"/>
  <c r="C34" i="105"/>
  <c r="B34" i="105"/>
  <c r="E33" i="105" a="1"/>
  <c r="E33" i="105" s="1"/>
  <c r="D33" i="105"/>
  <c r="C33" i="105"/>
  <c r="B33" i="105"/>
  <c r="E32" i="105" a="1"/>
  <c r="E32" i="105" s="1"/>
  <c r="D32" i="105"/>
  <c r="C32" i="105"/>
  <c r="B32" i="105"/>
  <c r="E31" i="105" a="1"/>
  <c r="E31" i="105" s="1"/>
  <c r="D31" i="105"/>
  <c r="C31" i="105"/>
  <c r="B31" i="105"/>
  <c r="E30" i="105" a="1"/>
  <c r="E30" i="105" s="1"/>
  <c r="D30" i="105"/>
  <c r="C30" i="105"/>
  <c r="B30" i="105"/>
  <c r="E29" i="105" a="1"/>
  <c r="E29" i="105" s="1"/>
  <c r="D29" i="105"/>
  <c r="C29" i="105"/>
  <c r="B29" i="105"/>
  <c r="E28" i="105" a="1"/>
  <c r="E28" i="105" s="1"/>
  <c r="D28" i="105"/>
  <c r="C28" i="105"/>
  <c r="B28" i="105"/>
  <c r="E27" i="105" a="1"/>
  <c r="E27" i="105" s="1"/>
  <c r="D27" i="105"/>
  <c r="C27" i="105"/>
  <c r="B27" i="105"/>
  <c r="E26" i="105" a="1"/>
  <c r="E26" i="105" s="1"/>
  <c r="D26" i="105"/>
  <c r="C26" i="105"/>
  <c r="B26" i="105"/>
  <c r="E25" i="105" a="1"/>
  <c r="E25" i="105" s="1"/>
  <c r="D25" i="105"/>
  <c r="C25" i="105"/>
  <c r="B25" i="105"/>
  <c r="E24" i="105" a="1"/>
  <c r="E24" i="105" s="1"/>
  <c r="D24" i="105"/>
  <c r="C24" i="105"/>
  <c r="B24" i="105"/>
  <c r="E23" i="105" a="1"/>
  <c r="E23" i="105" s="1"/>
  <c r="D23" i="105"/>
  <c r="C23" i="105"/>
  <c r="B23" i="105"/>
  <c r="E22" i="105" a="1"/>
  <c r="E22" i="105" s="1"/>
  <c r="D22" i="105"/>
  <c r="C22" i="105"/>
  <c r="B22" i="105"/>
  <c r="E21" i="105" a="1"/>
  <c r="E21" i="105" s="1"/>
  <c r="D21" i="105"/>
  <c r="C21" i="105"/>
  <c r="B21" i="105"/>
  <c r="E20" i="105" a="1"/>
  <c r="E20" i="105" s="1"/>
  <c r="D20" i="105"/>
  <c r="C20" i="105"/>
  <c r="B20" i="105"/>
  <c r="E5" i="105" a="1"/>
  <c r="E5" i="105" s="1"/>
  <c r="D5" i="105"/>
  <c r="C5" i="105"/>
  <c r="B5" i="105"/>
  <c r="E4" i="105" a="1"/>
  <c r="E4" i="105" s="1"/>
  <c r="D4" i="105"/>
  <c r="C4" i="105"/>
  <c r="B4" i="105"/>
  <c r="E3" i="105" a="1"/>
  <c r="E3" i="105" s="1"/>
  <c r="D3" i="105"/>
  <c r="C3" i="105"/>
  <c r="B3" i="105"/>
  <c r="E2" i="105" a="1"/>
  <c r="E2" i="105" s="1"/>
  <c r="D2" i="105"/>
  <c r="C2" i="105"/>
  <c r="B2" i="105"/>
  <c r="X28" i="112"/>
  <c r="W28" i="112"/>
  <c r="V28" i="112"/>
  <c r="U28" i="112"/>
  <c r="T28" i="112"/>
  <c r="S28" i="112"/>
  <c r="R28" i="112"/>
  <c r="Q28" i="112"/>
  <c r="P28" i="112"/>
  <c r="O28" i="112"/>
  <c r="N28" i="112"/>
  <c r="M28" i="112"/>
  <c r="L28" i="112"/>
  <c r="K28" i="112"/>
  <c r="J28" i="112"/>
  <c r="I28" i="112"/>
  <c r="H28" i="112"/>
  <c r="G28" i="112"/>
  <c r="F28" i="112"/>
  <c r="E28" i="112"/>
  <c r="D28" i="112"/>
  <c r="C28" i="112"/>
  <c r="B28" i="112"/>
  <c r="A28" i="112"/>
  <c r="X20" i="112"/>
  <c r="W20" i="112"/>
  <c r="V20" i="112"/>
  <c r="U20" i="112"/>
  <c r="T20" i="112"/>
  <c r="S20" i="112"/>
  <c r="R20" i="112"/>
  <c r="Q20" i="112"/>
  <c r="P20" i="112"/>
  <c r="O20" i="112"/>
  <c r="N20" i="112"/>
  <c r="M20" i="112"/>
  <c r="L20" i="112"/>
  <c r="K20" i="112"/>
  <c r="J20" i="112"/>
  <c r="I20" i="112"/>
  <c r="H20" i="112"/>
  <c r="G20" i="112"/>
  <c r="F20" i="112"/>
  <c r="E20" i="112"/>
  <c r="D20" i="112"/>
  <c r="C20" i="112"/>
  <c r="B20" i="112"/>
  <c r="A20" i="112"/>
  <c r="T37" i="251"/>
  <c r="H37" i="251"/>
  <c r="E37" i="251"/>
  <c r="D37" i="251"/>
  <c r="T25" i="251"/>
  <c r="H25" i="251"/>
  <c r="D25" i="251"/>
  <c r="T17" i="251"/>
  <c r="H17" i="251"/>
  <c r="E17" i="251"/>
  <c r="D17" i="251"/>
  <c r="T9" i="251"/>
  <c r="H9" i="251"/>
  <c r="E9" i="251"/>
  <c r="D9" i="251"/>
  <c r="AG5" i="251"/>
  <c r="AG3" i="251"/>
  <c r="D63" i="102"/>
  <c r="T36" i="102"/>
  <c r="H36" i="102"/>
  <c r="E36" i="102"/>
  <c r="D36" i="102"/>
  <c r="T25" i="102"/>
  <c r="H25" i="102"/>
  <c r="D25" i="102"/>
  <c r="T17" i="102"/>
  <c r="H17" i="102"/>
  <c r="E17" i="102"/>
  <c r="D17" i="102"/>
  <c r="T9" i="102"/>
  <c r="H9" i="102"/>
  <c r="E9" i="102"/>
  <c r="D9" i="102"/>
  <c r="AG5" i="102"/>
  <c r="AG3" i="102"/>
  <c r="I9" i="102" s="1"/>
  <c r="V36" i="253"/>
  <c r="H36" i="253"/>
  <c r="E36" i="253"/>
  <c r="D36" i="253"/>
  <c r="AB31" i="253"/>
  <c r="AB30" i="253"/>
  <c r="V25" i="253"/>
  <c r="H25" i="253"/>
  <c r="D25" i="253"/>
  <c r="V17" i="253"/>
  <c r="H17" i="253"/>
  <c r="E17" i="253"/>
  <c r="D17" i="253"/>
  <c r="V9" i="253"/>
  <c r="H9" i="253"/>
  <c r="E9" i="253"/>
  <c r="D9" i="253"/>
  <c r="AI5" i="253"/>
  <c r="AI3" i="253"/>
  <c r="AU641" i="79"/>
  <c r="AT641" i="79"/>
  <c r="AS641" i="79"/>
  <c r="AU580" i="79"/>
  <c r="AT580" i="79"/>
  <c r="AS580" i="79"/>
  <c r="AI501" i="79"/>
  <c r="AH501" i="79"/>
  <c r="A8" i="79"/>
  <c r="A11" i="79" s="1"/>
  <c r="A14" i="79" s="1"/>
  <c r="A20" i="79" s="1"/>
  <c r="A7" i="79"/>
  <c r="A10" i="79" s="1"/>
  <c r="A13" i="79" s="1"/>
  <c r="A19" i="79" s="1"/>
  <c r="C28" i="260"/>
  <c r="C27" i="260"/>
  <c r="C26" i="260"/>
  <c r="C25" i="260"/>
  <c r="C24" i="260"/>
  <c r="C23" i="260"/>
  <c r="C22" i="260"/>
  <c r="C21" i="260"/>
  <c r="C20" i="260"/>
  <c r="C19" i="260"/>
  <c r="C18" i="260"/>
  <c r="C17" i="260"/>
  <c r="C16" i="260"/>
  <c r="C15" i="260"/>
  <c r="C14" i="260"/>
  <c r="C13" i="260"/>
  <c r="C12" i="260"/>
  <c r="C11" i="260"/>
  <c r="C10" i="260"/>
  <c r="C9" i="260"/>
  <c r="C8" i="260"/>
  <c r="C7" i="260"/>
  <c r="C6" i="260"/>
  <c r="C5" i="260"/>
  <c r="C41" i="260" l="1"/>
  <c r="A66" i="260"/>
  <c r="C42" i="260"/>
  <c r="A67" i="260"/>
  <c r="C43" i="260"/>
  <c r="A68" i="260"/>
  <c r="C44" i="260"/>
  <c r="A69" i="260"/>
  <c r="C45" i="260"/>
  <c r="A70" i="260"/>
  <c r="C46" i="260"/>
  <c r="A71" i="260"/>
  <c r="C47" i="260"/>
  <c r="A72" i="260"/>
  <c r="C48" i="260"/>
  <c r="A73" i="260"/>
  <c r="A99" i="260"/>
  <c r="C74" i="260"/>
  <c r="C30" i="260"/>
  <c r="A55" i="260"/>
  <c r="C50" i="260"/>
  <c r="A75" i="260"/>
  <c r="C31" i="260"/>
  <c r="A56" i="260"/>
  <c r="C51" i="260"/>
  <c r="A76" i="260"/>
  <c r="C32" i="260"/>
  <c r="A57" i="260"/>
  <c r="C52" i="260"/>
  <c r="A77" i="260"/>
  <c r="C33" i="260"/>
  <c r="A58" i="260"/>
  <c r="C53" i="260"/>
  <c r="A78" i="260"/>
  <c r="C34" i="260"/>
  <c r="A59" i="260"/>
  <c r="C35" i="260"/>
  <c r="A60" i="260"/>
  <c r="C36" i="260"/>
  <c r="A61" i="260"/>
  <c r="C37" i="260"/>
  <c r="A62" i="260"/>
  <c r="C38" i="260"/>
  <c r="A63" i="260"/>
  <c r="C39" i="260"/>
  <c r="A64" i="260"/>
  <c r="C40" i="260"/>
  <c r="A65" i="260"/>
  <c r="AV641" i="79"/>
  <c r="C20" i="79"/>
  <c r="A22" i="79"/>
  <c r="AV580" i="79"/>
  <c r="A21" i="79"/>
  <c r="C19" i="79"/>
  <c r="I17" i="253"/>
  <c r="I25" i="251"/>
  <c r="I25" i="253"/>
  <c r="I9" i="253"/>
  <c r="I37" i="251"/>
  <c r="I36" i="253"/>
  <c r="I25" i="102"/>
  <c r="I17" i="102"/>
  <c r="I36" i="102"/>
  <c r="I17" i="251"/>
  <c r="I9" i="251"/>
  <c r="A86" i="260" l="1"/>
  <c r="C61" i="260"/>
  <c r="C55" i="260"/>
  <c r="A80" i="260"/>
  <c r="C99" i="260"/>
  <c r="A124" i="260"/>
  <c r="C60" i="260"/>
  <c r="A85" i="260"/>
  <c r="C59" i="260"/>
  <c r="A84" i="260"/>
  <c r="C73" i="260"/>
  <c r="A98" i="260"/>
  <c r="C78" i="260"/>
  <c r="A103" i="260"/>
  <c r="A97" i="260"/>
  <c r="C72" i="260"/>
  <c r="A83" i="260"/>
  <c r="C58" i="260"/>
  <c r="C71" i="260"/>
  <c r="A96" i="260"/>
  <c r="C77" i="260"/>
  <c r="A102" i="260"/>
  <c r="A95" i="260"/>
  <c r="C70" i="260"/>
  <c r="C65" i="260"/>
  <c r="A90" i="260"/>
  <c r="C57" i="260"/>
  <c r="A82" i="260"/>
  <c r="C69" i="260"/>
  <c r="A94" i="260"/>
  <c r="C64" i="260"/>
  <c r="A89" i="260"/>
  <c r="C76" i="260"/>
  <c r="A101" i="260"/>
  <c r="C68" i="260"/>
  <c r="A93" i="260"/>
  <c r="C63" i="260"/>
  <c r="A88" i="260"/>
  <c r="C56" i="260"/>
  <c r="A81" i="260"/>
  <c r="C67" i="260"/>
  <c r="A92" i="260"/>
  <c r="A87" i="260"/>
  <c r="C62" i="260"/>
  <c r="C75" i="260"/>
  <c r="A100" i="260"/>
  <c r="C66" i="260"/>
  <c r="A91" i="260"/>
  <c r="C21" i="79"/>
  <c r="A23" i="79"/>
  <c r="A24" i="79"/>
  <c r="C22" i="79"/>
  <c r="C93" i="260" l="1"/>
  <c r="A118" i="260"/>
  <c r="C97" i="260"/>
  <c r="A122" i="260"/>
  <c r="C101" i="260"/>
  <c r="A126" i="260"/>
  <c r="C103" i="260"/>
  <c r="A128" i="260"/>
  <c r="C81" i="260"/>
  <c r="A106" i="260"/>
  <c r="A119" i="260"/>
  <c r="C94" i="260"/>
  <c r="C84" i="260"/>
  <c r="A109" i="260"/>
  <c r="C86" i="260"/>
  <c r="A111" i="260"/>
  <c r="C91" i="260"/>
  <c r="A116" i="260"/>
  <c r="C82" i="260"/>
  <c r="A107" i="260"/>
  <c r="C85" i="260"/>
  <c r="A110" i="260"/>
  <c r="C89" i="260"/>
  <c r="A114" i="260"/>
  <c r="C98" i="260"/>
  <c r="A123" i="260"/>
  <c r="C100" i="260"/>
  <c r="A125" i="260"/>
  <c r="C90" i="260"/>
  <c r="A115" i="260"/>
  <c r="C124" i="260"/>
  <c r="A149" i="260"/>
  <c r="C80" i="260"/>
  <c r="A105" i="260"/>
  <c r="C87" i="260"/>
  <c r="A112" i="260"/>
  <c r="A120" i="260"/>
  <c r="C95" i="260"/>
  <c r="C92" i="260"/>
  <c r="A117" i="260"/>
  <c r="C102" i="260"/>
  <c r="A127" i="260"/>
  <c r="C96" i="260"/>
  <c r="A121" i="260"/>
  <c r="C88" i="260"/>
  <c r="A113" i="260"/>
  <c r="A108" i="260"/>
  <c r="C83" i="260"/>
  <c r="A26" i="79"/>
  <c r="C24" i="79"/>
  <c r="A25" i="79"/>
  <c r="C23" i="79"/>
  <c r="A153" i="260" l="1"/>
  <c r="C128" i="260"/>
  <c r="C108" i="260"/>
  <c r="A133" i="260"/>
  <c r="C113" i="260"/>
  <c r="A138" i="260"/>
  <c r="C123" i="260"/>
  <c r="A148" i="260"/>
  <c r="C126" i="260"/>
  <c r="A151" i="260"/>
  <c r="C119" i="260"/>
  <c r="A144" i="260"/>
  <c r="C121" i="260"/>
  <c r="A146" i="260"/>
  <c r="A142" i="260"/>
  <c r="C117" i="260"/>
  <c r="C107" i="260"/>
  <c r="A132" i="260"/>
  <c r="C122" i="260"/>
  <c r="A147" i="260"/>
  <c r="C116" i="260"/>
  <c r="A141" i="260"/>
  <c r="C125" i="260"/>
  <c r="A150" i="260"/>
  <c r="C127" i="260"/>
  <c r="A152" i="260"/>
  <c r="C120" i="260"/>
  <c r="A145" i="260"/>
  <c r="C112" i="260"/>
  <c r="A137" i="260"/>
  <c r="A136" i="260"/>
  <c r="C111" i="260"/>
  <c r="A143" i="260"/>
  <c r="C118" i="260"/>
  <c r="C114" i="260"/>
  <c r="A139" i="260"/>
  <c r="C110" i="260"/>
  <c r="A135" i="260"/>
  <c r="C105" i="260"/>
  <c r="A130" i="260"/>
  <c r="C109" i="260"/>
  <c r="A134" i="260"/>
  <c r="A174" i="260"/>
  <c r="C149" i="260"/>
  <c r="C115" i="260"/>
  <c r="A140" i="260"/>
  <c r="C106" i="260"/>
  <c r="A131" i="260"/>
  <c r="A28" i="79"/>
  <c r="C26" i="79"/>
  <c r="C25" i="79"/>
  <c r="A27" i="79"/>
  <c r="A167" i="260" l="1"/>
  <c r="C142" i="260"/>
  <c r="C146" i="260"/>
  <c r="A171" i="260"/>
  <c r="C143" i="260"/>
  <c r="A168" i="260"/>
  <c r="C151" i="260"/>
  <c r="A176" i="260"/>
  <c r="C145" i="260"/>
  <c r="A170" i="260"/>
  <c r="C148" i="260"/>
  <c r="A173" i="260"/>
  <c r="C136" i="260"/>
  <c r="A161" i="260"/>
  <c r="C137" i="260"/>
  <c r="A162" i="260"/>
  <c r="C131" i="260"/>
  <c r="A156" i="260"/>
  <c r="A165" i="260"/>
  <c r="C140" i="260"/>
  <c r="A177" i="260"/>
  <c r="C152" i="260"/>
  <c r="C138" i="260"/>
  <c r="A163" i="260"/>
  <c r="C133" i="260"/>
  <c r="A158" i="260"/>
  <c r="C139" i="260"/>
  <c r="A164" i="260"/>
  <c r="C144" i="260"/>
  <c r="A169" i="260"/>
  <c r="A178" i="260"/>
  <c r="C153" i="260"/>
  <c r="C150" i="260"/>
  <c r="A175" i="260"/>
  <c r="C147" i="260"/>
  <c r="A172" i="260"/>
  <c r="C134" i="260"/>
  <c r="A159" i="260"/>
  <c r="C135" i="260"/>
  <c r="A160" i="260"/>
  <c r="C132" i="260"/>
  <c r="A157" i="260"/>
  <c r="C174" i="260"/>
  <c r="A199" i="260"/>
  <c r="C141" i="260"/>
  <c r="A166" i="260"/>
  <c r="C130" i="260"/>
  <c r="A155" i="260"/>
  <c r="A29" i="79"/>
  <c r="C27" i="79"/>
  <c r="A30" i="79"/>
  <c r="C28" i="79"/>
  <c r="C162" i="260" l="1"/>
  <c r="A187" i="260"/>
  <c r="C175" i="260"/>
  <c r="A200" i="260"/>
  <c r="C161" i="260"/>
  <c r="A186" i="260"/>
  <c r="C172" i="260"/>
  <c r="A197" i="260"/>
  <c r="C155" i="260"/>
  <c r="A180" i="260"/>
  <c r="C164" i="260"/>
  <c r="A189" i="260"/>
  <c r="C176" i="260"/>
  <c r="A201" i="260"/>
  <c r="C173" i="260"/>
  <c r="A198" i="260"/>
  <c r="C169" i="260"/>
  <c r="A194" i="260"/>
  <c r="C178" i="260"/>
  <c r="A203" i="260"/>
  <c r="C170" i="260"/>
  <c r="A195" i="260"/>
  <c r="C166" i="260"/>
  <c r="A191" i="260"/>
  <c r="A183" i="260"/>
  <c r="C158" i="260"/>
  <c r="C168" i="260"/>
  <c r="A193" i="260"/>
  <c r="C171" i="260"/>
  <c r="A196" i="260"/>
  <c r="C163" i="260"/>
  <c r="A188" i="260"/>
  <c r="C177" i="260"/>
  <c r="A202" i="260"/>
  <c r="C167" i="260"/>
  <c r="A192" i="260"/>
  <c r="C157" i="260"/>
  <c r="A182" i="260"/>
  <c r="A224" i="260"/>
  <c r="C199" i="260"/>
  <c r="C165" i="260"/>
  <c r="A190" i="260"/>
  <c r="C160" i="260"/>
  <c r="A185" i="260"/>
  <c r="C159" i="260"/>
  <c r="A184" i="260"/>
  <c r="C156" i="260"/>
  <c r="A181" i="260"/>
  <c r="A31" i="79"/>
  <c r="C29" i="79"/>
  <c r="A32" i="79"/>
  <c r="C30" i="79"/>
  <c r="C224" i="260" l="1"/>
  <c r="A249" i="260"/>
  <c r="A225" i="260"/>
  <c r="C200" i="260"/>
  <c r="C202" i="260"/>
  <c r="A227" i="260"/>
  <c r="C201" i="260"/>
  <c r="A226" i="260"/>
  <c r="C198" i="260"/>
  <c r="A223" i="260"/>
  <c r="C196" i="260"/>
  <c r="A221" i="260"/>
  <c r="C192" i="260"/>
  <c r="A217" i="260"/>
  <c r="C188" i="260"/>
  <c r="A213" i="260"/>
  <c r="C197" i="260"/>
  <c r="A222" i="260"/>
  <c r="C180" i="260"/>
  <c r="A205" i="260"/>
  <c r="C191" i="260"/>
  <c r="A216" i="260"/>
  <c r="A209" i="260"/>
  <c r="C184" i="260"/>
  <c r="C186" i="260"/>
  <c r="A211" i="260"/>
  <c r="C189" i="260"/>
  <c r="A214" i="260"/>
  <c r="A206" i="260"/>
  <c r="C181" i="260"/>
  <c r="C193" i="260"/>
  <c r="A218" i="260"/>
  <c r="C183" i="260"/>
  <c r="A208" i="260"/>
  <c r="C203" i="260"/>
  <c r="A228" i="260"/>
  <c r="A210" i="260"/>
  <c r="C185" i="260"/>
  <c r="A215" i="260"/>
  <c r="C190" i="260"/>
  <c r="A220" i="260"/>
  <c r="C195" i="260"/>
  <c r="C187" i="260"/>
  <c r="A212" i="260"/>
  <c r="C182" i="260"/>
  <c r="A207" i="260"/>
  <c r="A219" i="260"/>
  <c r="C194" i="260"/>
  <c r="A34" i="79"/>
  <c r="C32" i="79"/>
  <c r="C31" i="79"/>
  <c r="A33" i="79"/>
  <c r="C215" i="260" l="1"/>
  <c r="A240" i="260"/>
  <c r="C222" i="260"/>
  <c r="A247" i="260"/>
  <c r="C228" i="260"/>
  <c r="A253" i="260"/>
  <c r="C213" i="260"/>
  <c r="A238" i="260"/>
  <c r="C208" i="260"/>
  <c r="A233" i="260"/>
  <c r="C218" i="260"/>
  <c r="A243" i="260"/>
  <c r="C221" i="260"/>
  <c r="A246" i="260"/>
  <c r="C223" i="260"/>
  <c r="A248" i="260"/>
  <c r="C206" i="260"/>
  <c r="A231" i="260"/>
  <c r="C217" i="260"/>
  <c r="A242" i="260"/>
  <c r="C226" i="260"/>
  <c r="A251" i="260"/>
  <c r="C214" i="260"/>
  <c r="A239" i="260"/>
  <c r="C207" i="260"/>
  <c r="A232" i="260"/>
  <c r="C211" i="260"/>
  <c r="A236" i="260"/>
  <c r="C227" i="260"/>
  <c r="A252" i="260"/>
  <c r="C219" i="260"/>
  <c r="A244" i="260"/>
  <c r="C212" i="260"/>
  <c r="A237" i="260"/>
  <c r="C209" i="260"/>
  <c r="A234" i="260"/>
  <c r="C225" i="260"/>
  <c r="A250" i="260"/>
  <c r="C216" i="260"/>
  <c r="A241" i="260"/>
  <c r="C220" i="260"/>
  <c r="A245" i="260"/>
  <c r="C205" i="260"/>
  <c r="A230" i="260"/>
  <c r="C249" i="260"/>
  <c r="A274" i="260"/>
  <c r="C210" i="260"/>
  <c r="A235" i="260"/>
  <c r="A35" i="79"/>
  <c r="C33" i="79"/>
  <c r="A36" i="79"/>
  <c r="C34" i="79"/>
  <c r="C241" i="260" l="1"/>
  <c r="A266" i="260"/>
  <c r="A267" i="260"/>
  <c r="C242" i="260"/>
  <c r="C250" i="260"/>
  <c r="A275" i="260"/>
  <c r="C231" i="260"/>
  <c r="A256" i="260"/>
  <c r="C234" i="260"/>
  <c r="A259" i="260"/>
  <c r="A273" i="260"/>
  <c r="C248" i="260"/>
  <c r="A262" i="260"/>
  <c r="C237" i="260"/>
  <c r="C246" i="260"/>
  <c r="A271" i="260"/>
  <c r="C244" i="260"/>
  <c r="A269" i="260"/>
  <c r="C243" i="260"/>
  <c r="A268" i="260"/>
  <c r="C252" i="260"/>
  <c r="A277" i="260"/>
  <c r="C233" i="260"/>
  <c r="A258" i="260"/>
  <c r="C235" i="260"/>
  <c r="A260" i="260"/>
  <c r="C236" i="260"/>
  <c r="A261" i="260"/>
  <c r="A263" i="260"/>
  <c r="C238" i="260"/>
  <c r="C232" i="260"/>
  <c r="A257" i="260"/>
  <c r="A299" i="260"/>
  <c r="C274" i="260"/>
  <c r="C253" i="260"/>
  <c r="A278" i="260"/>
  <c r="C230" i="260"/>
  <c r="A255" i="260"/>
  <c r="C239" i="260"/>
  <c r="A264" i="260"/>
  <c r="C247" i="260"/>
  <c r="A272" i="260"/>
  <c r="C245" i="260"/>
  <c r="A270" i="260"/>
  <c r="C251" i="260"/>
  <c r="A276" i="260"/>
  <c r="C240" i="260"/>
  <c r="A265" i="260"/>
  <c r="C35" i="79"/>
  <c r="A37" i="79"/>
  <c r="A38" i="79"/>
  <c r="C36" i="79"/>
  <c r="C267" i="260" l="1"/>
  <c r="A292" i="260"/>
  <c r="C264" i="260"/>
  <c r="A289" i="260"/>
  <c r="C277" i="260"/>
  <c r="A302" i="260"/>
  <c r="C268" i="260"/>
  <c r="A293" i="260"/>
  <c r="C255" i="260"/>
  <c r="A280" i="260"/>
  <c r="C269" i="260"/>
  <c r="A294" i="260"/>
  <c r="C272" i="260"/>
  <c r="A297" i="260"/>
  <c r="C266" i="260"/>
  <c r="A291" i="260"/>
  <c r="C278" i="260"/>
  <c r="A303" i="260"/>
  <c r="C271" i="260"/>
  <c r="A296" i="260"/>
  <c r="C299" i="260"/>
  <c r="A324" i="260"/>
  <c r="C262" i="260"/>
  <c r="A287" i="260"/>
  <c r="C257" i="260"/>
  <c r="A282" i="260"/>
  <c r="C273" i="260"/>
  <c r="A298" i="260"/>
  <c r="C263" i="260"/>
  <c r="A288" i="260"/>
  <c r="A281" i="260"/>
  <c r="C256" i="260"/>
  <c r="C259" i="260"/>
  <c r="A284" i="260"/>
  <c r="C265" i="260"/>
  <c r="A290" i="260"/>
  <c r="C261" i="260"/>
  <c r="A286" i="260"/>
  <c r="C276" i="260"/>
  <c r="A301" i="260"/>
  <c r="C260" i="260"/>
  <c r="A285" i="260"/>
  <c r="C275" i="260"/>
  <c r="A300" i="260"/>
  <c r="C270" i="260"/>
  <c r="A295" i="260"/>
  <c r="C258" i="260"/>
  <c r="A283" i="260"/>
  <c r="A39" i="79"/>
  <c r="C37" i="79"/>
  <c r="A40" i="79"/>
  <c r="C38" i="79"/>
  <c r="AU257" i="260" a="1"/>
  <c r="BJ265" i="260" a="1"/>
  <c r="N278" i="260" a="1"/>
  <c r="BJ265" i="260" l="1"/>
  <c r="AU257" i="260"/>
  <c r="N278" i="260"/>
  <c r="C286" i="260"/>
  <c r="A311" i="260"/>
  <c r="C303" i="260"/>
  <c r="A328" i="260"/>
  <c r="C290" i="260"/>
  <c r="A315" i="260"/>
  <c r="C297" i="260"/>
  <c r="A322" i="260"/>
  <c r="C281" i="260"/>
  <c r="A306" i="260"/>
  <c r="C280" i="260"/>
  <c r="A305" i="260"/>
  <c r="C296" i="260"/>
  <c r="A321" i="260"/>
  <c r="A313" i="260"/>
  <c r="C288" i="260"/>
  <c r="A319" i="260"/>
  <c r="C294" i="260"/>
  <c r="C283" i="260"/>
  <c r="A308" i="260"/>
  <c r="C298" i="260"/>
  <c r="A323" i="260"/>
  <c r="C293" i="260"/>
  <c r="A318" i="260"/>
  <c r="A327" i="260"/>
  <c r="C302" i="260"/>
  <c r="C284" i="260"/>
  <c r="A309" i="260"/>
  <c r="C282" i="260"/>
  <c r="A307" i="260"/>
  <c r="C300" i="260"/>
  <c r="A325" i="260"/>
  <c r="A312" i="260"/>
  <c r="C287" i="260"/>
  <c r="C289" i="260"/>
  <c r="A314" i="260"/>
  <c r="C295" i="260"/>
  <c r="A320" i="260"/>
  <c r="C301" i="260"/>
  <c r="A326" i="260"/>
  <c r="C291" i="260"/>
  <c r="A316" i="260"/>
  <c r="C285" i="260"/>
  <c r="A310" i="260"/>
  <c r="C324" i="260"/>
  <c r="A349" i="260"/>
  <c r="A317" i="260"/>
  <c r="C292" i="260"/>
  <c r="C40" i="79"/>
  <c r="A42" i="79"/>
  <c r="A41" i="79"/>
  <c r="C39" i="79"/>
  <c r="W300" i="260" a="1"/>
  <c r="W300" i="260" l="1"/>
  <c r="C307" i="260"/>
  <c r="A332" i="260"/>
  <c r="C309" i="260"/>
  <c r="A334" i="260"/>
  <c r="C317" i="260"/>
  <c r="A342" i="260"/>
  <c r="C349" i="260"/>
  <c r="A374" i="260"/>
  <c r="C327" i="260"/>
  <c r="A352" i="260"/>
  <c r="C310" i="260"/>
  <c r="A335" i="260"/>
  <c r="C318" i="260"/>
  <c r="A343" i="260"/>
  <c r="C316" i="260"/>
  <c r="A341" i="260"/>
  <c r="C323" i="260"/>
  <c r="A348" i="260"/>
  <c r="C326" i="260"/>
  <c r="A351" i="260"/>
  <c r="C308" i="260"/>
  <c r="A333" i="260"/>
  <c r="C320" i="260"/>
  <c r="A345" i="260"/>
  <c r="A339" i="260"/>
  <c r="C314" i="260"/>
  <c r="C319" i="260"/>
  <c r="A344" i="260"/>
  <c r="C313" i="260"/>
  <c r="A338" i="260"/>
  <c r="C321" i="260"/>
  <c r="A346" i="260"/>
  <c r="C312" i="260"/>
  <c r="A337" i="260"/>
  <c r="C325" i="260"/>
  <c r="A350" i="260"/>
  <c r="C305" i="260"/>
  <c r="A330" i="260"/>
  <c r="C306" i="260"/>
  <c r="A331" i="260"/>
  <c r="C322" i="260"/>
  <c r="A347" i="260"/>
  <c r="C315" i="260"/>
  <c r="A340" i="260"/>
  <c r="C328" i="260"/>
  <c r="A353" i="260"/>
  <c r="C311" i="260"/>
  <c r="A336" i="260"/>
  <c r="C41" i="79"/>
  <c r="A43" i="79"/>
  <c r="C42" i="79"/>
  <c r="A44" i="79"/>
  <c r="A363" i="260" l="1"/>
  <c r="C338" i="260"/>
  <c r="C336" i="260"/>
  <c r="A361" i="260"/>
  <c r="C339" i="260"/>
  <c r="A364" i="260"/>
  <c r="C340" i="260"/>
  <c r="A365" i="260"/>
  <c r="C347" i="260"/>
  <c r="A372" i="260"/>
  <c r="C333" i="260"/>
  <c r="A358" i="260"/>
  <c r="C331" i="260"/>
  <c r="A356" i="260"/>
  <c r="C351" i="260"/>
  <c r="A376" i="260"/>
  <c r="C348" i="260"/>
  <c r="A373" i="260"/>
  <c r="C343" i="260"/>
  <c r="A368" i="260"/>
  <c r="C330" i="260"/>
  <c r="A355" i="260"/>
  <c r="C350" i="260"/>
  <c r="A375" i="260"/>
  <c r="C341" i="260"/>
  <c r="A366" i="260"/>
  <c r="C337" i="260"/>
  <c r="A362" i="260"/>
  <c r="C346" i="260"/>
  <c r="A371" i="260"/>
  <c r="C335" i="260"/>
  <c r="A360" i="260"/>
  <c r="C352" i="260"/>
  <c r="A377" i="260"/>
  <c r="C344" i="260"/>
  <c r="A369" i="260"/>
  <c r="C374" i="260"/>
  <c r="A399" i="260"/>
  <c r="A367" i="260"/>
  <c r="C342" i="260"/>
  <c r="C345" i="260"/>
  <c r="A370" i="260"/>
  <c r="C334" i="260"/>
  <c r="A359" i="260"/>
  <c r="C353" i="260"/>
  <c r="A378" i="260"/>
  <c r="C332" i="260"/>
  <c r="A357" i="260"/>
  <c r="A46" i="79"/>
  <c r="C44" i="79"/>
  <c r="A45" i="79"/>
  <c r="C43" i="79"/>
  <c r="A392" i="260" l="1"/>
  <c r="C367" i="260"/>
  <c r="C366" i="260"/>
  <c r="A391" i="260"/>
  <c r="C370" i="260"/>
  <c r="A395" i="260"/>
  <c r="C355" i="260"/>
  <c r="A380" i="260"/>
  <c r="A393" i="260"/>
  <c r="C368" i="260"/>
  <c r="C399" i="260"/>
  <c r="A424" i="260"/>
  <c r="C373" i="260"/>
  <c r="A398" i="260"/>
  <c r="C369" i="260"/>
  <c r="A394" i="260"/>
  <c r="C376" i="260"/>
  <c r="A401" i="260"/>
  <c r="C377" i="260"/>
  <c r="A402" i="260"/>
  <c r="A381" i="260"/>
  <c r="C356" i="260"/>
  <c r="C360" i="260"/>
  <c r="A385" i="260"/>
  <c r="C358" i="260"/>
  <c r="A383" i="260"/>
  <c r="C371" i="260"/>
  <c r="A396" i="260"/>
  <c r="C372" i="260"/>
  <c r="A397" i="260"/>
  <c r="C357" i="260"/>
  <c r="A382" i="260"/>
  <c r="C362" i="260"/>
  <c r="A387" i="260"/>
  <c r="C365" i="260"/>
  <c r="A390" i="260"/>
  <c r="C378" i="260"/>
  <c r="A403" i="260"/>
  <c r="C364" i="260"/>
  <c r="A389" i="260"/>
  <c r="C361" i="260"/>
  <c r="A386" i="260"/>
  <c r="C359" i="260"/>
  <c r="A384" i="260"/>
  <c r="C375" i="260"/>
  <c r="A400" i="260"/>
  <c r="C363" i="260"/>
  <c r="A388" i="260"/>
  <c r="C45" i="79"/>
  <c r="A47" i="79"/>
  <c r="A48" i="79"/>
  <c r="C46" i="79"/>
  <c r="W376" i="260" a="1"/>
  <c r="W376" i="260" l="1"/>
  <c r="C397" i="260"/>
  <c r="A422" i="260"/>
  <c r="C388" i="260"/>
  <c r="A413" i="260"/>
  <c r="C396" i="260"/>
  <c r="A421" i="260"/>
  <c r="C400" i="260"/>
  <c r="A425" i="260"/>
  <c r="C383" i="260"/>
  <c r="A408" i="260"/>
  <c r="C384" i="260"/>
  <c r="A409" i="260"/>
  <c r="C386" i="260"/>
  <c r="A411" i="260"/>
  <c r="C389" i="260"/>
  <c r="A414" i="260"/>
  <c r="C402" i="260"/>
  <c r="A427" i="260"/>
  <c r="C403" i="260"/>
  <c r="A428" i="260"/>
  <c r="C401" i="260"/>
  <c r="A426" i="260"/>
  <c r="C394" i="260"/>
  <c r="A419" i="260"/>
  <c r="C390" i="260"/>
  <c r="A415" i="260"/>
  <c r="A412" i="260"/>
  <c r="C387" i="260"/>
  <c r="C398" i="260"/>
  <c r="A423" i="260"/>
  <c r="C382" i="260"/>
  <c r="A407" i="260"/>
  <c r="A449" i="260"/>
  <c r="C424" i="260"/>
  <c r="C393" i="260"/>
  <c r="A418" i="260"/>
  <c r="C380" i="260"/>
  <c r="A405" i="260"/>
  <c r="C395" i="260"/>
  <c r="A420" i="260"/>
  <c r="C385" i="260"/>
  <c r="A410" i="260"/>
  <c r="A416" i="260"/>
  <c r="C391" i="260"/>
  <c r="C381" i="260"/>
  <c r="A406" i="260"/>
  <c r="C392" i="260"/>
  <c r="A417" i="260"/>
  <c r="A50" i="79"/>
  <c r="C48" i="79"/>
  <c r="A49" i="79"/>
  <c r="C47" i="79"/>
  <c r="AZ391" i="260" a="1"/>
  <c r="AZ391" i="260" l="1"/>
  <c r="C417" i="260"/>
  <c r="A442" i="260"/>
  <c r="C412" i="260"/>
  <c r="A437" i="260"/>
  <c r="C406" i="260"/>
  <c r="A431" i="260"/>
  <c r="C416" i="260"/>
  <c r="A441" i="260"/>
  <c r="C410" i="260"/>
  <c r="A435" i="260"/>
  <c r="C426" i="260"/>
  <c r="A451" i="260"/>
  <c r="C422" i="260"/>
  <c r="A447" i="260"/>
  <c r="C420" i="260"/>
  <c r="A445" i="260"/>
  <c r="C428" i="260"/>
  <c r="A453" i="260"/>
  <c r="C427" i="260"/>
  <c r="A452" i="260"/>
  <c r="C414" i="260"/>
  <c r="A439" i="260"/>
  <c r="C405" i="260"/>
  <c r="A430" i="260"/>
  <c r="C418" i="260"/>
  <c r="A443" i="260"/>
  <c r="C411" i="260"/>
  <c r="A436" i="260"/>
  <c r="C449" i="260"/>
  <c r="A474" i="260"/>
  <c r="C407" i="260"/>
  <c r="A432" i="260"/>
  <c r="C409" i="260"/>
  <c r="A434" i="260"/>
  <c r="C423" i="260"/>
  <c r="A448" i="260"/>
  <c r="C408" i="260"/>
  <c r="A433" i="260"/>
  <c r="C425" i="260"/>
  <c r="A450" i="260"/>
  <c r="C415" i="260"/>
  <c r="A440" i="260"/>
  <c r="C421" i="260"/>
  <c r="A446" i="260"/>
  <c r="C413" i="260"/>
  <c r="A438" i="260"/>
  <c r="C419" i="260"/>
  <c r="A444" i="260"/>
  <c r="C49" i="79"/>
  <c r="A51" i="79"/>
  <c r="A52" i="79"/>
  <c r="C50" i="79"/>
  <c r="C444" i="260" l="1"/>
  <c r="A469" i="260"/>
  <c r="C438" i="260"/>
  <c r="A463" i="260"/>
  <c r="A468" i="260"/>
  <c r="C443" i="260"/>
  <c r="C446" i="260"/>
  <c r="A471" i="260"/>
  <c r="C440" i="260"/>
  <c r="A465" i="260"/>
  <c r="C442" i="260"/>
  <c r="A467" i="260"/>
  <c r="C450" i="260"/>
  <c r="A475" i="260"/>
  <c r="C452" i="260"/>
  <c r="A477" i="260"/>
  <c r="C433" i="260"/>
  <c r="A458" i="260"/>
  <c r="C453" i="260"/>
  <c r="A478" i="260"/>
  <c r="C448" i="260"/>
  <c r="A473" i="260"/>
  <c r="C445" i="260"/>
  <c r="A470" i="260"/>
  <c r="C434" i="260"/>
  <c r="A459" i="260"/>
  <c r="C447" i="260"/>
  <c r="A472" i="260"/>
  <c r="A457" i="260"/>
  <c r="C432" i="260"/>
  <c r="C451" i="260"/>
  <c r="A476" i="260"/>
  <c r="C474" i="260"/>
  <c r="A499" i="260"/>
  <c r="C435" i="260"/>
  <c r="A460" i="260"/>
  <c r="C436" i="260"/>
  <c r="A461" i="260"/>
  <c r="C441" i="260"/>
  <c r="A466" i="260"/>
  <c r="C431" i="260"/>
  <c r="A456" i="260"/>
  <c r="C430" i="260"/>
  <c r="A455" i="260"/>
  <c r="C437" i="260"/>
  <c r="A462" i="260"/>
  <c r="C439" i="260"/>
  <c r="A464" i="260"/>
  <c r="C51" i="79"/>
  <c r="A53" i="79"/>
  <c r="C52" i="79"/>
  <c r="A54" i="79"/>
  <c r="C457" i="260" l="1"/>
  <c r="A482" i="260"/>
  <c r="C464" i="260"/>
  <c r="A489" i="260"/>
  <c r="C459" i="260"/>
  <c r="A484" i="260"/>
  <c r="C455" i="260"/>
  <c r="A480" i="260"/>
  <c r="C470" i="260"/>
  <c r="A495" i="260"/>
  <c r="C456" i="260"/>
  <c r="A481" i="260"/>
  <c r="C473" i="260"/>
  <c r="A498" i="260"/>
  <c r="C466" i="260"/>
  <c r="A491" i="260"/>
  <c r="C478" i="260"/>
  <c r="A503" i="260"/>
  <c r="C458" i="260"/>
  <c r="A483" i="260"/>
  <c r="C460" i="260"/>
  <c r="A485" i="260"/>
  <c r="C461" i="260"/>
  <c r="A486" i="260"/>
  <c r="C477" i="260"/>
  <c r="A502" i="260"/>
  <c r="C499" i="260"/>
  <c r="A524" i="260"/>
  <c r="C475" i="260"/>
  <c r="A500" i="260"/>
  <c r="C476" i="260"/>
  <c r="A501" i="260"/>
  <c r="A492" i="260"/>
  <c r="C467" i="260"/>
  <c r="C465" i="260"/>
  <c r="A490" i="260"/>
  <c r="C472" i="260"/>
  <c r="A497" i="260"/>
  <c r="C471" i="260"/>
  <c r="A496" i="260"/>
  <c r="C468" i="260"/>
  <c r="A493" i="260"/>
  <c r="A488" i="260"/>
  <c r="C463" i="260"/>
  <c r="C469" i="260"/>
  <c r="A494" i="260"/>
  <c r="C462" i="260"/>
  <c r="A487" i="260"/>
  <c r="A56" i="79"/>
  <c r="C54" i="79"/>
  <c r="A55" i="79"/>
  <c r="C53" i="79"/>
  <c r="A519" i="260" l="1"/>
  <c r="C494" i="260"/>
  <c r="C502" i="260"/>
  <c r="A527" i="260"/>
  <c r="C486" i="260"/>
  <c r="A511" i="260"/>
  <c r="A513" i="260"/>
  <c r="C488" i="260"/>
  <c r="C493" i="260"/>
  <c r="A518" i="260"/>
  <c r="C485" i="260"/>
  <c r="A510" i="260"/>
  <c r="C482" i="260"/>
  <c r="A507" i="260"/>
  <c r="C496" i="260"/>
  <c r="A521" i="260"/>
  <c r="C483" i="260"/>
  <c r="A508" i="260"/>
  <c r="A528" i="260"/>
  <c r="C503" i="260"/>
  <c r="C497" i="260"/>
  <c r="A522" i="260"/>
  <c r="C492" i="260"/>
  <c r="A517" i="260"/>
  <c r="C501" i="260"/>
  <c r="A526" i="260"/>
  <c r="C481" i="260"/>
  <c r="A506" i="260"/>
  <c r="C491" i="260"/>
  <c r="A516" i="260"/>
  <c r="C500" i="260"/>
  <c r="A525" i="260"/>
  <c r="C495" i="260"/>
  <c r="A520" i="260"/>
  <c r="C490" i="260"/>
  <c r="A515" i="260"/>
  <c r="C498" i="260"/>
  <c r="A523" i="260"/>
  <c r="C487" i="260"/>
  <c r="A512" i="260"/>
  <c r="C524" i="260"/>
  <c r="A549" i="260"/>
  <c r="C480" i="260"/>
  <c r="A505" i="260"/>
  <c r="C484" i="260"/>
  <c r="A509" i="260"/>
  <c r="C489" i="260"/>
  <c r="A514" i="260"/>
  <c r="A57" i="79"/>
  <c r="C55" i="79"/>
  <c r="C56" i="79"/>
  <c r="A58" i="79"/>
  <c r="C510" i="260" l="1"/>
  <c r="A535" i="260"/>
  <c r="C518" i="260"/>
  <c r="A543" i="260"/>
  <c r="C549" i="260"/>
  <c r="A574" i="260"/>
  <c r="C522" i="260"/>
  <c r="A547" i="260"/>
  <c r="A537" i="260"/>
  <c r="C512" i="260"/>
  <c r="C523" i="260"/>
  <c r="A548" i="260"/>
  <c r="C508" i="260"/>
  <c r="A533" i="260"/>
  <c r="C515" i="260"/>
  <c r="A540" i="260"/>
  <c r="C521" i="260"/>
  <c r="A546" i="260"/>
  <c r="C528" i="260"/>
  <c r="A553" i="260"/>
  <c r="C520" i="260"/>
  <c r="A545" i="260"/>
  <c r="C507" i="260"/>
  <c r="A532" i="260"/>
  <c r="C525" i="260"/>
  <c r="A550" i="260"/>
  <c r="C516" i="260"/>
  <c r="A541" i="260"/>
  <c r="C514" i="260"/>
  <c r="A539" i="260"/>
  <c r="C506" i="260"/>
  <c r="A531" i="260"/>
  <c r="C509" i="260"/>
  <c r="A534" i="260"/>
  <c r="C526" i="260"/>
  <c r="A551" i="260"/>
  <c r="C511" i="260"/>
  <c r="A536" i="260"/>
  <c r="C505" i="260"/>
  <c r="A530" i="260"/>
  <c r="A542" i="260"/>
  <c r="C517" i="260"/>
  <c r="A552" i="260"/>
  <c r="C527" i="260"/>
  <c r="A538" i="260"/>
  <c r="C513" i="260"/>
  <c r="C519" i="260"/>
  <c r="A544" i="260"/>
  <c r="A60" i="79"/>
  <c r="C58" i="79"/>
  <c r="A59" i="79"/>
  <c r="C57" i="79"/>
  <c r="C537" i="260" l="1"/>
  <c r="A562" i="260"/>
  <c r="C547" i="260"/>
  <c r="A572" i="260"/>
  <c r="A599" i="260"/>
  <c r="C574" i="260"/>
  <c r="C530" i="260"/>
  <c r="A555" i="260"/>
  <c r="A578" i="260"/>
  <c r="C553" i="260"/>
  <c r="C546" i="260"/>
  <c r="A571" i="260"/>
  <c r="C536" i="260"/>
  <c r="A561" i="260"/>
  <c r="C551" i="260"/>
  <c r="A576" i="260"/>
  <c r="C540" i="260"/>
  <c r="A565" i="260"/>
  <c r="C534" i="260"/>
  <c r="A559" i="260"/>
  <c r="C533" i="260"/>
  <c r="A558" i="260"/>
  <c r="C531" i="260"/>
  <c r="A556" i="260"/>
  <c r="C548" i="260"/>
  <c r="A573" i="260"/>
  <c r="C539" i="260"/>
  <c r="A564" i="260"/>
  <c r="C541" i="260"/>
  <c r="A566" i="260"/>
  <c r="C544" i="260"/>
  <c r="A569" i="260"/>
  <c r="C550" i="260"/>
  <c r="A575" i="260"/>
  <c r="C538" i="260"/>
  <c r="A563" i="260"/>
  <c r="C532" i="260"/>
  <c r="A557" i="260"/>
  <c r="C543" i="260"/>
  <c r="A568" i="260"/>
  <c r="A577" i="260"/>
  <c r="C552" i="260"/>
  <c r="C545" i="260"/>
  <c r="A570" i="260"/>
  <c r="C535" i="260"/>
  <c r="A560" i="260"/>
  <c r="C542" i="260"/>
  <c r="A567" i="260"/>
  <c r="A62" i="79"/>
  <c r="C59" i="79"/>
  <c r="A63" i="79"/>
  <c r="C60" i="79"/>
  <c r="C566" i="260" l="1"/>
  <c r="A591" i="260"/>
  <c r="C564" i="260"/>
  <c r="A589" i="260"/>
  <c r="C558" i="260"/>
  <c r="A583" i="260"/>
  <c r="C562" i="260"/>
  <c r="A587" i="260"/>
  <c r="C577" i="260"/>
  <c r="A602" i="260"/>
  <c r="C568" i="260"/>
  <c r="A593" i="260"/>
  <c r="C559" i="260"/>
  <c r="A584" i="260"/>
  <c r="C557" i="260"/>
  <c r="A582" i="260"/>
  <c r="C565" i="260"/>
  <c r="A590" i="260"/>
  <c r="C563" i="260"/>
  <c r="A588" i="260"/>
  <c r="C576" i="260"/>
  <c r="A601" i="260"/>
  <c r="C575" i="260"/>
  <c r="A600" i="260"/>
  <c r="C561" i="260"/>
  <c r="A586" i="260"/>
  <c r="C569" i="260"/>
  <c r="A594" i="260"/>
  <c r="C571" i="260"/>
  <c r="A596" i="260"/>
  <c r="C578" i="260"/>
  <c r="A603" i="260"/>
  <c r="C560" i="260"/>
  <c r="A585" i="260"/>
  <c r="C567" i="260"/>
  <c r="A592" i="260"/>
  <c r="C555" i="260"/>
  <c r="A580" i="260"/>
  <c r="C573" i="260"/>
  <c r="A598" i="260"/>
  <c r="C599" i="260"/>
  <c r="A624" i="260"/>
  <c r="C570" i="260"/>
  <c r="A595" i="260"/>
  <c r="C556" i="260"/>
  <c r="A581" i="260"/>
  <c r="C572" i="260"/>
  <c r="A597" i="260"/>
  <c r="A65" i="79"/>
  <c r="C63" i="79"/>
  <c r="A64" i="79"/>
  <c r="C62" i="79"/>
  <c r="C585" i="260" l="1"/>
  <c r="A610" i="260"/>
  <c r="C593" i="260"/>
  <c r="A618" i="260"/>
  <c r="C596" i="260"/>
  <c r="A621" i="260"/>
  <c r="C602" i="260"/>
  <c r="A627" i="260"/>
  <c r="C597" i="260"/>
  <c r="A622" i="260"/>
  <c r="C594" i="260"/>
  <c r="A619" i="260"/>
  <c r="A612" i="260"/>
  <c r="C587" i="260"/>
  <c r="C581" i="260"/>
  <c r="A606" i="260"/>
  <c r="C586" i="260"/>
  <c r="A611" i="260"/>
  <c r="C583" i="260"/>
  <c r="A608" i="260"/>
  <c r="C603" i="260"/>
  <c r="A628" i="260"/>
  <c r="C580" i="260"/>
  <c r="A605" i="260"/>
  <c r="C589" i="260"/>
  <c r="A614" i="260"/>
  <c r="C584" i="260"/>
  <c r="A609" i="260"/>
  <c r="C588" i="260"/>
  <c r="A613" i="260"/>
  <c r="C582" i="260"/>
  <c r="A607" i="260"/>
  <c r="C591" i="260"/>
  <c r="A616" i="260"/>
  <c r="C598" i="260"/>
  <c r="A623" i="260"/>
  <c r="C590" i="260"/>
  <c r="A615" i="260"/>
  <c r="C592" i="260"/>
  <c r="A617" i="260"/>
  <c r="C595" i="260"/>
  <c r="A620" i="260"/>
  <c r="C600" i="260"/>
  <c r="A625" i="260"/>
  <c r="C624" i="260"/>
  <c r="A649" i="260"/>
  <c r="C601" i="260"/>
  <c r="A626" i="260"/>
  <c r="C64" i="79"/>
  <c r="A66" i="79"/>
  <c r="A67" i="79"/>
  <c r="C65" i="79"/>
  <c r="C608" i="260" l="1"/>
  <c r="A633" i="260"/>
  <c r="C615" i="260"/>
  <c r="A640" i="260"/>
  <c r="C616" i="260"/>
  <c r="A641" i="260"/>
  <c r="C612" i="260"/>
  <c r="A637" i="260"/>
  <c r="C619" i="260"/>
  <c r="A644" i="260"/>
  <c r="C613" i="260"/>
  <c r="A638" i="260"/>
  <c r="A647" i="260"/>
  <c r="C622" i="260"/>
  <c r="C626" i="260"/>
  <c r="A651" i="260"/>
  <c r="A634" i="260"/>
  <c r="C609" i="260"/>
  <c r="C627" i="260"/>
  <c r="A652" i="260"/>
  <c r="C649" i="260"/>
  <c r="A674" i="260"/>
  <c r="C614" i="260"/>
  <c r="A639" i="260"/>
  <c r="C621" i="260"/>
  <c r="A646" i="260"/>
  <c r="C623" i="260"/>
  <c r="A648" i="260"/>
  <c r="A650" i="260"/>
  <c r="C625" i="260"/>
  <c r="C618" i="260"/>
  <c r="A643" i="260"/>
  <c r="C611" i="260"/>
  <c r="A636" i="260"/>
  <c r="A632" i="260"/>
  <c r="C607" i="260"/>
  <c r="C610" i="260"/>
  <c r="A635" i="260"/>
  <c r="C617" i="260"/>
  <c r="A642" i="260"/>
  <c r="C606" i="260"/>
  <c r="A631" i="260"/>
  <c r="C605" i="260"/>
  <c r="A630" i="260"/>
  <c r="A645" i="260"/>
  <c r="C620" i="260"/>
  <c r="C628" i="260"/>
  <c r="A653" i="260"/>
  <c r="A68" i="79"/>
  <c r="C66" i="79"/>
  <c r="A69" i="79"/>
  <c r="C67" i="79"/>
  <c r="C642" i="260" l="1"/>
  <c r="A667" i="260"/>
  <c r="C651" i="260"/>
  <c r="A676" i="260"/>
  <c r="C638" i="260"/>
  <c r="A663" i="260"/>
  <c r="C644" i="260"/>
  <c r="A669" i="260"/>
  <c r="C650" i="260"/>
  <c r="A675" i="260"/>
  <c r="C653" i="260"/>
  <c r="A678" i="260"/>
  <c r="C648" i="260"/>
  <c r="A673" i="260"/>
  <c r="C637" i="260"/>
  <c r="A662" i="260"/>
  <c r="C646" i="260"/>
  <c r="A671" i="260"/>
  <c r="C641" i="260"/>
  <c r="A666" i="260"/>
  <c r="C652" i="260"/>
  <c r="A677" i="260"/>
  <c r="C636" i="260"/>
  <c r="A661" i="260"/>
  <c r="C647" i="260"/>
  <c r="A672" i="260"/>
  <c r="C639" i="260"/>
  <c r="A664" i="260"/>
  <c r="C640" i="260"/>
  <c r="A665" i="260"/>
  <c r="C635" i="260"/>
  <c r="A660" i="260"/>
  <c r="C643" i="260"/>
  <c r="A668" i="260"/>
  <c r="C674" i="260"/>
  <c r="A699" i="260"/>
  <c r="C634" i="260"/>
  <c r="A659" i="260"/>
  <c r="C632" i="260"/>
  <c r="A657" i="260"/>
  <c r="C645" i="260"/>
  <c r="A670" i="260"/>
  <c r="C630" i="260"/>
  <c r="A655" i="260"/>
  <c r="C631" i="260"/>
  <c r="A656" i="260"/>
  <c r="C633" i="260"/>
  <c r="A658" i="260"/>
  <c r="A71" i="79"/>
  <c r="C69" i="79"/>
  <c r="C68" i="79"/>
  <c r="A70" i="79"/>
  <c r="C666" i="260" l="1"/>
  <c r="A691" i="260"/>
  <c r="C699" i="260"/>
  <c r="A724" i="260"/>
  <c r="C668" i="260"/>
  <c r="A693" i="260"/>
  <c r="C678" i="260"/>
  <c r="A703" i="260"/>
  <c r="A690" i="260"/>
  <c r="C665" i="260"/>
  <c r="C675" i="260"/>
  <c r="A700" i="260"/>
  <c r="C658" i="260"/>
  <c r="A683" i="260"/>
  <c r="A689" i="260"/>
  <c r="C664" i="260"/>
  <c r="C669" i="260"/>
  <c r="A694" i="260"/>
  <c r="C656" i="260"/>
  <c r="A681" i="260"/>
  <c r="C672" i="260"/>
  <c r="A697" i="260"/>
  <c r="C663" i="260"/>
  <c r="A688" i="260"/>
  <c r="C662" i="260"/>
  <c r="A687" i="260"/>
  <c r="C671" i="260"/>
  <c r="A696" i="260"/>
  <c r="C673" i="260"/>
  <c r="A698" i="260"/>
  <c r="C661" i="260"/>
  <c r="A686" i="260"/>
  <c r="C676" i="260"/>
  <c r="A701" i="260"/>
  <c r="C657" i="260"/>
  <c r="A682" i="260"/>
  <c r="C660" i="260"/>
  <c r="A685" i="260"/>
  <c r="C677" i="260"/>
  <c r="A702" i="260"/>
  <c r="C659" i="260"/>
  <c r="A684" i="260"/>
  <c r="C655" i="260"/>
  <c r="A680" i="260"/>
  <c r="A695" i="260"/>
  <c r="C670" i="260"/>
  <c r="A692" i="260"/>
  <c r="C667" i="260"/>
  <c r="A72" i="79"/>
  <c r="C70" i="79"/>
  <c r="A73" i="79"/>
  <c r="C71" i="79"/>
  <c r="BD390" i="260" a="1"/>
  <c r="I33" i="177" a="1"/>
  <c r="W44" i="260" a="1"/>
  <c r="AU157" i="260" a="1"/>
  <c r="AD120" i="260" a="1"/>
  <c r="BU290" i="260" a="1"/>
  <c r="AZ30" i="260" a="1"/>
  <c r="AU71" i="260" a="1"/>
  <c r="AR101" i="260" a="1"/>
  <c r="G8" i="177" a="1"/>
  <c r="Z272" i="260" a="1"/>
  <c r="BQ114" i="260" a="1"/>
  <c r="U54" i="177" a="1"/>
  <c r="BU30" i="260" a="1"/>
  <c r="Z226" i="260" a="1"/>
  <c r="BD231" i="260" a="1"/>
  <c r="AZ40" i="260" a="1"/>
  <c r="BQ88" i="260" a="1"/>
  <c r="N82" i="260" a="1"/>
  <c r="Y60" i="177" a="1"/>
  <c r="BD81" i="260" a="1"/>
  <c r="BJ40" i="260" a="1"/>
  <c r="Y3" i="177" a="1"/>
  <c r="AH71" i="260" a="1"/>
  <c r="BJ115" i="260" a="1"/>
  <c r="AU281" i="260" a="1"/>
  <c r="BN184" i="260" a="1"/>
  <c r="AL40" i="260" a="1"/>
  <c r="X27" i="177" a="1"/>
  <c r="X48" i="177" a="1"/>
  <c r="AL191" i="260" a="1"/>
  <c r="O15" i="177" a="1"/>
  <c r="Q16" i="177" a="1"/>
  <c r="BD333" i="260" a="1"/>
  <c r="AH187" i="260" a="1"/>
  <c r="BD427" i="260" a="1"/>
  <c r="M12" i="177" a="1"/>
  <c r="BU338" i="260" a="1"/>
  <c r="BQ81" i="260" a="1"/>
  <c r="N48" i="177" a="1"/>
  <c r="N61" i="260" a="1"/>
  <c r="Q38" i="177" a="1"/>
  <c r="R48" i="177" a="1"/>
  <c r="R214" i="260" a="1"/>
  <c r="G19" i="177" a="1"/>
  <c r="AZ250" i="260" a="1"/>
  <c r="R51" i="260" a="1"/>
  <c r="BQ37" i="260" a="1"/>
  <c r="AR74" i="260" a="1"/>
  <c r="C32" i="177" a="1"/>
  <c r="C36" i="177" a="1"/>
  <c r="BJ132" i="260" a="1"/>
  <c r="J173" i="260" a="1"/>
  <c r="AH291" i="260" a="1"/>
  <c r="W115" i="260" a="1"/>
  <c r="C43" i="177" a="1"/>
  <c r="J57" i="260" a="1"/>
  <c r="AR96" i="260" a="1"/>
  <c r="R340" i="260" a="1"/>
  <c r="G171" i="260" a="1"/>
  <c r="BQ157" i="260" a="1"/>
  <c r="H20" i="177" a="1"/>
  <c r="G31" i="260" a="1"/>
  <c r="AL98" i="260" a="1"/>
  <c r="BD171" i="260" a="1"/>
  <c r="BU239" i="260" a="1"/>
  <c r="R149" i="260" a="1"/>
  <c r="O63" i="177" a="1"/>
  <c r="J55" i="177" a="1"/>
  <c r="AR15" i="260" a="1"/>
  <c r="J56" i="260" a="1"/>
  <c r="AD45" i="260" a="1"/>
  <c r="BJ296" i="260" a="1"/>
  <c r="AH91" i="260" a="1"/>
  <c r="AR294" i="260" a="1"/>
  <c r="M40" i="177" a="1"/>
  <c r="W30" i="260" a="1"/>
  <c r="AZ91" i="260" a="1"/>
  <c r="K10" i="177" a="1"/>
  <c r="AU44" i="260" a="1"/>
  <c r="AZ82" i="260" a="1"/>
  <c r="R60" i="177" a="1"/>
  <c r="V51" i="177" a="1"/>
  <c r="T56" i="177" a="1"/>
  <c r="BQ145" i="260" a="1"/>
  <c r="N245" i="260" a="1"/>
  <c r="AU19" i="260" a="1"/>
  <c r="AZ37" i="260" a="1"/>
  <c r="AU335" i="260" a="1"/>
  <c r="Z174" i="260" a="1"/>
  <c r="P21" i="177" a="1"/>
  <c r="AZ102" i="260" a="1"/>
  <c r="E40" i="177" a="1"/>
  <c r="R23" i="177" a="1"/>
  <c r="BJ136" i="260" a="1"/>
  <c r="D51" i="177" a="1"/>
  <c r="BY107" i="260" a="1"/>
  <c r="BQ95" i="260" a="1"/>
  <c r="J53" i="260" a="1"/>
  <c r="Z90" i="260" a="1"/>
  <c r="AD96" i="260" a="1"/>
  <c r="BJ375" i="260" a="1"/>
  <c r="AD99" i="260" a="1"/>
  <c r="AH17" i="260" a="1"/>
  <c r="U29" i="251" a="1"/>
  <c r="N238" i="260" a="1"/>
  <c r="E55" i="177" a="1"/>
  <c r="BU212" i="260" a="1"/>
  <c r="G388" i="260" a="1"/>
  <c r="P31" i="177" a="1"/>
  <c r="AU98" i="260" a="1"/>
  <c r="AZ8" i="260" a="1"/>
  <c r="R30" i="260" a="1"/>
  <c r="Q51" i="177" a="1"/>
  <c r="W57" i="260" a="1"/>
  <c r="M21" i="177" a="1"/>
  <c r="W40" i="253" a="1"/>
  <c r="O21" i="177" a="1"/>
  <c r="BD132" i="260" a="1"/>
  <c r="AR158" i="260" a="1"/>
  <c r="G405" i="260" a="1"/>
  <c r="M50" i="177" a="1"/>
  <c r="K4" i="177" a="1"/>
  <c r="AL144" i="260" a="1"/>
  <c r="AZ303" i="260" a="1"/>
  <c r="BN183" i="260" a="1"/>
  <c r="BD25" i="260" a="1"/>
  <c r="G65" i="177" a="1"/>
  <c r="Z30" i="260" a="1"/>
  <c r="V63" i="177" a="1"/>
  <c r="N168" i="260" a="1"/>
  <c r="AR350" i="260" a="1"/>
  <c r="AU86" i="260" a="1"/>
  <c r="W42" i="260" a="1"/>
  <c r="AZ156" i="260" a="1"/>
  <c r="R39" i="260" a="1"/>
  <c r="F8" i="177" a="1"/>
  <c r="W338" i="260" a="1"/>
  <c r="AH214" i="260" a="1"/>
  <c r="U49" i="177" a="1"/>
  <c r="AR338" i="260" a="1"/>
  <c r="AR228" i="260" a="1"/>
  <c r="N299" i="260" a="1"/>
  <c r="AU70" i="260" a="1"/>
  <c r="AD252" i="260" a="1"/>
  <c r="AR137" i="260" a="1"/>
  <c r="BN116" i="260" a="1"/>
  <c r="BY10" i="260" a="1"/>
  <c r="AL77" i="260" a="1"/>
  <c r="G215" i="260" a="1"/>
  <c r="BN57" i="260" a="1"/>
  <c r="BN251" i="260" a="1"/>
  <c r="BQ294" i="260" a="1"/>
  <c r="D42" i="177" a="1"/>
  <c r="AH13" i="260" a="1"/>
  <c r="AH76" i="260" a="1"/>
  <c r="BJ117" i="260" a="1"/>
  <c r="R202" i="260" a="1"/>
  <c r="BD351" i="260" a="1"/>
  <c r="J163" i="260" a="1"/>
  <c r="Z141" i="260" a="1"/>
  <c r="BY88" i="260" a="1"/>
  <c r="F23" i="177" a="1"/>
  <c r="BQ27" i="260" a="1"/>
  <c r="AD312" i="260" a="1"/>
  <c r="H14" i="177" a="1"/>
  <c r="D12" i="177" a="1"/>
  <c r="BU53" i="260" a="1"/>
  <c r="M22" i="177" a="1"/>
  <c r="BU243" i="260" a="1"/>
  <c r="V4" i="177" a="1"/>
  <c r="Z22" i="177" a="1"/>
  <c r="BQ76" i="260" a="1"/>
  <c r="BN49" i="260" a="1"/>
  <c r="W106" i="260" a="1"/>
  <c r="AH293" i="260" a="1"/>
  <c r="AZ35" i="260" a="1"/>
  <c r="H55" i="177" a="1"/>
  <c r="BQ131" i="260" a="1"/>
  <c r="G26" i="177" a="1"/>
  <c r="BJ156" i="260" a="1"/>
  <c r="O29" i="177" a="1"/>
  <c r="AZ69" i="260" a="1"/>
  <c r="BY33" i="260" a="1"/>
  <c r="S57" i="177" a="1"/>
  <c r="BQ107" i="260" a="1"/>
  <c r="BU281" i="260" a="1"/>
  <c r="G30" i="177" a="1"/>
  <c r="S52" i="177" a="1"/>
  <c r="BJ111" i="260" a="1"/>
  <c r="BJ174" i="260" a="1"/>
  <c r="J172" i="260" a="1"/>
  <c r="W190" i="260" a="1"/>
  <c r="J53" i="177" a="1"/>
  <c r="W10" i="177" a="1"/>
  <c r="R255" i="260" a="1"/>
  <c r="AZ27" i="260" a="1"/>
  <c r="D43" i="177" a="1"/>
  <c r="P29" i="177" a="1"/>
  <c r="Z66" i="260" a="1"/>
  <c r="V28" i="177" a="1"/>
  <c r="AU143" i="260" a="1"/>
  <c r="J241" i="260" a="1"/>
  <c r="AU128" i="260" a="1"/>
  <c r="Z140" i="260" a="1"/>
  <c r="BY16" i="260" a="1"/>
  <c r="BJ62" i="260" a="1"/>
  <c r="BU210" i="260" a="1"/>
  <c r="Z27" i="260" a="1"/>
  <c r="AL112" i="260" a="1"/>
  <c r="I20" i="177" a="1"/>
  <c r="H11" i="177" a="1"/>
  <c r="G189" i="260" a="1"/>
  <c r="BY102" i="260" a="1"/>
  <c r="J99" i="260" a="1"/>
  <c r="AR88" i="260" a="1"/>
  <c r="W194" i="260" a="1"/>
  <c r="BD46" i="260" a="1"/>
  <c r="BQ325" i="260" a="1"/>
  <c r="BY46" i="260" a="1"/>
  <c r="BN33" i="260" a="1"/>
  <c r="L12" i="177" a="1"/>
  <c r="BN211" i="260" a="1"/>
  <c r="P37" i="177" a="1"/>
  <c r="R180" i="260" a="1"/>
  <c r="Q39" i="177" a="1"/>
  <c r="O50" i="177" a="1"/>
  <c r="M10" i="177" a="1"/>
  <c r="U57" i="177" a="1"/>
  <c r="AH152" i="260" a="1"/>
  <c r="AU14" i="260" a="1"/>
  <c r="G221" i="260" a="1"/>
  <c r="BU220" i="260" a="1"/>
  <c r="AL227" i="260" a="1"/>
  <c r="AR73" i="260" a="1"/>
  <c r="W343" i="260" a="1"/>
  <c r="AU74" i="260" a="1"/>
  <c r="BU244" i="260" a="1"/>
  <c r="J91" i="260" a="1"/>
  <c r="N125" i="260" a="1"/>
  <c r="AD73" i="260" a="1"/>
  <c r="BU177" i="260" a="1"/>
  <c r="BY106" i="260" a="1"/>
  <c r="BJ144" i="260" a="1"/>
  <c r="Z46" i="260" a="1"/>
  <c r="G35" i="177" a="1"/>
  <c r="H46" i="177" a="1"/>
  <c r="AH299" i="260" a="1"/>
  <c r="AL326" i="260" a="1"/>
  <c r="BY143" i="260" a="1"/>
  <c r="AL153" i="260" a="1"/>
  <c r="AD97" i="260" a="1"/>
  <c r="J50" i="177" a="1"/>
  <c r="AH278" i="260" a="1"/>
  <c r="BU315" i="260" a="1"/>
  <c r="AL151" i="260" a="1"/>
  <c r="J210" i="260" a="1"/>
  <c r="W161" i="260" a="1"/>
  <c r="AL70" i="260" a="1"/>
  <c r="AZ73" i="260" a="1"/>
  <c r="BD210" i="260" a="1"/>
  <c r="P3" i="177" a="1"/>
  <c r="K54" i="177" a="1"/>
  <c r="W288" i="260" a="1"/>
  <c r="BD160" i="260" a="1"/>
  <c r="BD222" i="260" a="1"/>
  <c r="BQ218" i="260" a="1"/>
  <c r="X61" i="177" a="1"/>
  <c r="AD343" i="260" a="1"/>
  <c r="C62" i="177" a="1"/>
  <c r="BN82" i="260" a="1"/>
  <c r="L37" i="177" a="1"/>
  <c r="J13" i="177" a="1"/>
  <c r="BQ141" i="260" a="1"/>
  <c r="BN59" i="260" a="1"/>
  <c r="BU383" i="260" a="1"/>
  <c r="Z65" i="260" a="1"/>
  <c r="AZ191" i="260" a="1"/>
  <c r="BJ38" i="260" a="1"/>
  <c r="G192" i="260" a="1"/>
  <c r="BJ326" i="260" a="1"/>
  <c r="BD313" i="260" a="1"/>
  <c r="AD172" i="260" a="1"/>
  <c r="BQ36" i="260" a="1"/>
  <c r="AD16" i="260" a="1"/>
  <c r="AZ23" i="260" a="1"/>
  <c r="AD36" i="260" a="1"/>
  <c r="N65" i="260" a="1"/>
  <c r="Z169" i="260" a="1"/>
  <c r="AL20" i="260" a="1"/>
  <c r="AD20" i="260" a="1"/>
  <c r="BQ137" i="260" a="1"/>
  <c r="AU132" i="260" a="1"/>
  <c r="BD269" i="260" a="1"/>
  <c r="AH98" i="260" a="1"/>
  <c r="H7" i="177" a="1"/>
  <c r="BQ31" i="260" a="1"/>
  <c r="AL390" i="260" a="1"/>
  <c r="N226" i="260" a="1"/>
  <c r="N176" i="260" a="1"/>
  <c r="AU96" i="260" a="1"/>
  <c r="R223" i="260" a="1"/>
  <c r="I13" i="177" a="1"/>
  <c r="R231" i="260" a="1"/>
  <c r="BN245" i="260" a="1"/>
  <c r="R73" i="260" a="1"/>
  <c r="AD77" i="260" a="1"/>
  <c r="J188" i="260" a="1"/>
  <c r="N336" i="260" a="1"/>
  <c r="AL95" i="260" a="1"/>
  <c r="W21" i="177" a="1"/>
  <c r="N178" i="260" a="1"/>
  <c r="Y9" i="177" a="1"/>
  <c r="BU135" i="260" a="1"/>
  <c r="W47" i="177" a="1"/>
  <c r="Z20" i="177" a="1"/>
  <c r="AH37" i="260" a="1"/>
  <c r="BU131" i="260" a="1"/>
  <c r="R53" i="260" a="1"/>
  <c r="Y21" i="177" a="1"/>
  <c r="J201" i="260" a="1"/>
  <c r="AU52" i="260" a="1"/>
  <c r="N109" i="260" a="1"/>
  <c r="BD258" i="260" a="1"/>
  <c r="O43" i="177" a="1"/>
  <c r="G106" i="260" a="1"/>
  <c r="AZ165" i="260" a="1"/>
  <c r="N276" i="260" a="1"/>
  <c r="R115" i="260" a="1"/>
  <c r="BD90" i="260" a="1"/>
  <c r="S54" i="177" a="1"/>
  <c r="R87" i="260" a="1"/>
  <c r="BJ94" i="260" a="1"/>
  <c r="R89" i="260" a="1"/>
  <c r="AH116" i="260" a="1"/>
  <c r="BY59" i="260" a="1"/>
  <c r="AU170" i="260" a="1"/>
  <c r="BQ216" i="260" a="1"/>
  <c r="AD118" i="260" a="1"/>
  <c r="BU97" i="260" a="1"/>
  <c r="J168" i="260" a="1"/>
  <c r="AL303" i="260" a="1"/>
  <c r="AR349" i="260" a="1"/>
  <c r="AD41" i="260" a="1"/>
  <c r="BD452" i="260" a="1"/>
  <c r="V6" i="177" a="1"/>
  <c r="D64" i="177" a="1"/>
  <c r="BQ364" i="260" a="1"/>
  <c r="BY81" i="260" a="1"/>
  <c r="BD176" i="260" a="1"/>
  <c r="BQ43" i="260" a="1"/>
  <c r="AZ119" i="260" a="1"/>
  <c r="Z250" i="260" a="1"/>
  <c r="BD7" i="260" a="1"/>
  <c r="AZ189" i="260" a="1"/>
  <c r="J19" i="260" a="1"/>
  <c r="H29" i="177" a="1"/>
  <c r="Q43" i="177" a="1"/>
  <c r="BJ155" i="260" a="1"/>
  <c r="AL337" i="260" a="1"/>
  <c r="R172" i="260" a="1"/>
  <c r="R109" i="260" a="1"/>
  <c r="AH96" i="260" a="1"/>
  <c r="D39" i="177" a="1"/>
  <c r="BU153" i="260" a="1"/>
  <c r="AR41" i="260" a="1"/>
  <c r="BY133" i="260" a="1"/>
  <c r="AR130" i="260" a="1"/>
  <c r="AR7" i="260" a="1"/>
  <c r="K16" i="177" a="1"/>
  <c r="N153" i="260" a="1"/>
  <c r="AU264" i="260" a="1"/>
  <c r="BU331" i="260" a="1"/>
  <c r="M41" i="177" a="1"/>
  <c r="BQ82" i="260" a="1"/>
  <c r="AZ97" i="260" a="1"/>
  <c r="G103" i="260" a="1"/>
  <c r="V45" i="177" a="1"/>
  <c r="E21" i="177" a="1"/>
  <c r="AU51" i="260" a="1"/>
  <c r="AR270" i="260" a="1"/>
  <c r="BD206" i="260" a="1"/>
  <c r="BJ134" i="260" a="1"/>
  <c r="R36" i="260" a="1"/>
  <c r="W282" i="260" a="1"/>
  <c r="BQ357" i="260" a="1"/>
  <c r="AR70" i="260" a="1"/>
  <c r="J134" i="260" a="1"/>
  <c r="AR382" i="260" a="1"/>
  <c r="BD169" i="260" a="1"/>
  <c r="W227" i="260" a="1"/>
  <c r="J122" i="260" a="1"/>
  <c r="F47" i="177" a="1"/>
  <c r="BJ222" i="260" a="1"/>
  <c r="F27" i="177" a="1"/>
  <c r="AH326" i="260" a="1"/>
  <c r="AL24" i="260" a="1"/>
  <c r="AU34" i="260" a="1"/>
  <c r="C51" i="177" a="1"/>
  <c r="AR193" i="260" a="1"/>
  <c r="I50" i="177" a="1"/>
  <c r="G76" i="260" a="1"/>
  <c r="AU160" i="260" a="1"/>
  <c r="AZ56" i="260" a="1"/>
  <c r="AU48" i="260" a="1"/>
  <c r="G159" i="260" a="1"/>
  <c r="AH399" i="260" a="1"/>
  <c r="BN301" i="260" a="1"/>
  <c r="BU269" i="260" a="1"/>
  <c r="BY184" i="260" a="1"/>
  <c r="BD148" i="260" a="1"/>
  <c r="Z36" i="260" a="1"/>
  <c r="V55" i="177" a="1"/>
  <c r="BJ330" i="260" a="1"/>
  <c r="W149" i="260" a="1"/>
  <c r="Q56" i="177" a="1"/>
  <c r="S31" i="177" a="1"/>
  <c r="BQ269" i="260" a="1"/>
  <c r="J409" i="260" a="1"/>
  <c r="AD24" i="260" a="1"/>
  <c r="AH166" i="260" a="1"/>
  <c r="BJ171" i="260" a="1"/>
  <c r="Z374" i="260" a="1"/>
  <c r="N7" i="260" a="1"/>
  <c r="Q54" i="177" a="1"/>
  <c r="AH196" i="260" a="1"/>
  <c r="BD278" i="260" a="1"/>
  <c r="AH200" i="260" a="1"/>
  <c r="J71" i="260" a="1"/>
  <c r="W63" i="260" a="1"/>
  <c r="W18" i="177" a="1"/>
  <c r="AD345" i="260" a="1"/>
  <c r="AU142" i="260" a="1"/>
  <c r="BQ72" i="260" a="1"/>
  <c r="AU207" i="260" a="1"/>
  <c r="BQ231" i="260" a="1"/>
  <c r="Z339" i="260" a="1"/>
  <c r="BN62" i="260" a="1"/>
  <c r="AD119" i="260" a="1"/>
  <c r="AD89" i="260" a="1"/>
  <c r="J253" i="260" a="1"/>
  <c r="Z241" i="260" a="1"/>
  <c r="W208" i="260" a="1"/>
  <c r="BN55" i="260" a="1"/>
  <c r="AR99" i="260" a="1"/>
  <c r="AL143" i="260" a="1"/>
  <c r="BD190" i="260" a="1"/>
  <c r="I27" i="177" a="1"/>
  <c r="D17" i="177" a="1"/>
  <c r="AZ166" i="260" a="1"/>
  <c r="P30" i="177" a="1"/>
  <c r="W181" i="260" a="1"/>
  <c r="BD273" i="260" a="1"/>
  <c r="W197" i="260" a="1"/>
  <c r="AU91" i="260" a="1"/>
  <c r="AH66" i="260" a="1"/>
  <c r="BY190" i="260" a="1"/>
  <c r="BY50" i="260" a="1"/>
  <c r="AU26" i="260" a="1"/>
  <c r="W219" i="260" a="1"/>
  <c r="AZ249" i="260" a="1"/>
  <c r="W45" i="177" a="1"/>
  <c r="AZ117" i="260" a="1"/>
  <c r="J245" i="260" a="1"/>
  <c r="M52" i="177" a="1"/>
  <c r="Z44" i="260" a="1"/>
  <c r="L14" i="177" a="1"/>
  <c r="BJ24" i="260" a="1"/>
  <c r="BQ321" i="260" a="1"/>
  <c r="BY44" i="260" a="1"/>
  <c r="BJ76" i="260" a="1"/>
  <c r="W96" i="260" a="1"/>
  <c r="Q37" i="177" a="1"/>
  <c r="Z23" i="177" a="1"/>
  <c r="BU19" i="260" a="1"/>
  <c r="N207" i="260" a="1"/>
  <c r="BU274" i="260" a="1"/>
  <c r="E61" i="177" a="1"/>
  <c r="BY112" i="260" a="1"/>
  <c r="BD162" i="260" a="1"/>
  <c r="U28" i="102" a="1"/>
  <c r="BY170" i="260" a="1"/>
  <c r="BJ135" i="260" a="1"/>
  <c r="M24" i="177" a="1"/>
  <c r="G297" i="260" a="1"/>
  <c r="AH115" i="260" a="1"/>
  <c r="AU165" i="260" a="1"/>
  <c r="AR169" i="260" a="1"/>
  <c r="AR163" i="260" a="1"/>
  <c r="U14" i="177" a="1"/>
  <c r="AD126" i="260" a="1"/>
  <c r="P25" i="177" a="1"/>
  <c r="F15" i="177" a="1"/>
  <c r="BY94" i="260" a="1"/>
  <c r="J140" i="260" a="1"/>
  <c r="BQ252" i="260" a="1"/>
  <c r="AL163" i="260" a="1"/>
  <c r="J51" i="177" a="1"/>
  <c r="BJ140" i="260" a="1"/>
  <c r="G242" i="260" a="1"/>
  <c r="G158" i="260" a="1"/>
  <c r="AU192" i="260" a="1"/>
  <c r="G22" i="177" a="1"/>
  <c r="AL126" i="260" a="1"/>
  <c r="BU325" i="260" a="1"/>
  <c r="Z51" i="177" a="1"/>
  <c r="Z41" i="177" a="1"/>
  <c r="G45" i="177" a="1"/>
  <c r="C61" i="177" a="1"/>
  <c r="M8" i="177" a="1"/>
  <c r="T61" i="177" a="1"/>
  <c r="N15" i="260" a="1"/>
  <c r="Z42" i="260" a="1"/>
  <c r="J150" i="260" a="1"/>
  <c r="M54" i="177" a="1"/>
  <c r="M61" i="177" a="1"/>
  <c r="AL19" i="260" a="1"/>
  <c r="AH19" i="260" a="1"/>
  <c r="G43" i="260" a="1"/>
  <c r="N52" i="260" a="1"/>
  <c r="J43" i="177" a="1"/>
  <c r="BY175" i="260" a="1"/>
  <c r="BN65" i="260" a="1"/>
  <c r="Z64" i="260" a="1"/>
  <c r="S22" i="177" a="1"/>
  <c r="AZ112" i="260" a="1"/>
  <c r="G100" i="260" a="1"/>
  <c r="R16" i="177" a="1"/>
  <c r="AL266" i="260" a="1"/>
  <c r="N158" i="260" a="1"/>
  <c r="BQ167" i="260" a="1"/>
  <c r="J64" i="260" a="1"/>
  <c r="BN276" i="260" a="1"/>
  <c r="AZ33" i="260" a="1"/>
  <c r="BQ44" i="260" a="1"/>
  <c r="U27" i="177" a="1"/>
  <c r="BJ210" i="260" a="1"/>
  <c r="AL221" i="260" a="1"/>
  <c r="Z190" i="260" a="1"/>
  <c r="AR201" i="260" a="1"/>
  <c r="N293" i="260" a="1"/>
  <c r="BJ34" i="260" a="1"/>
  <c r="BN24" i="260" a="1"/>
  <c r="R113" i="260" a="1"/>
  <c r="J37" i="177" a="1"/>
  <c r="T5" i="177" a="1"/>
  <c r="BQ180" i="260" a="1"/>
  <c r="BQ7" i="260" a="1"/>
  <c r="Z423" i="260" a="1"/>
  <c r="BQ162" i="260" a="1"/>
  <c r="BU127" i="260" a="1"/>
  <c r="V7" i="177" a="1"/>
  <c r="AU6" i="260" a="1"/>
  <c r="W131" i="260" a="1"/>
  <c r="U28" i="177" a="1"/>
  <c r="U39" i="177" a="1"/>
  <c r="G58" i="260" a="1"/>
  <c r="BJ18" i="260" a="1"/>
  <c r="N50" i="260" a="1"/>
  <c r="G125" i="260" a="1"/>
  <c r="AL41" i="260" a="1"/>
  <c r="AD37" i="260" a="1"/>
  <c r="Z5" i="260" a="1"/>
  <c r="H13" i="177" a="1"/>
  <c r="R217" i="260" a="1"/>
  <c r="BJ42" i="260" a="1"/>
  <c r="BJ87" i="260" a="1"/>
  <c r="AU311" i="260" a="1"/>
  <c r="AL23" i="260" a="1"/>
  <c r="AU11" i="260" a="1"/>
  <c r="V44" i="177" a="1"/>
  <c r="AR162" i="260" a="1"/>
  <c r="AD17" i="260" a="1"/>
  <c r="G17" i="177" a="1"/>
  <c r="BJ100" i="260" a="1"/>
  <c r="BU18" i="260" a="1"/>
  <c r="X60" i="177" a="1"/>
  <c r="G199" i="260" a="1"/>
  <c r="G345" i="260" a="1"/>
  <c r="AL92" i="260" a="1"/>
  <c r="Z3" i="177" a="1"/>
  <c r="BY169" i="260" a="1"/>
  <c r="C44" i="177" a="1"/>
  <c r="Y40" i="177" a="1"/>
  <c r="AU12" i="260" a="1"/>
  <c r="BQ135" i="260" a="1"/>
  <c r="AH264" i="260" a="1"/>
  <c r="AR49" i="260" a="1"/>
  <c r="Z18" i="260" a="1"/>
  <c r="AH38" i="260" a="1"/>
  <c r="AH252" i="260" a="1"/>
  <c r="M9" i="177" a="1"/>
  <c r="E24" i="177" a="1"/>
  <c r="AZ193" i="260" a="1"/>
  <c r="G172" i="260" a="1"/>
  <c r="BD115" i="260" a="1"/>
  <c r="BY87" i="260" a="1"/>
  <c r="R21" i="260" a="1"/>
  <c r="BJ106" i="260" a="1"/>
  <c r="W60" i="260" a="1"/>
  <c r="K37" i="177" a="1"/>
  <c r="AZ84" i="260" a="1"/>
  <c r="J25" i="177" a="1"/>
  <c r="BU51" i="260" a="1"/>
  <c r="W315" i="260" a="1"/>
  <c r="BQ100" i="260" a="1"/>
  <c r="R233" i="260" a="1"/>
  <c r="J195" i="260" a="1"/>
  <c r="Y62" i="177" a="1"/>
  <c r="AR44" i="260" a="1"/>
  <c r="BY18" i="260" a="1"/>
  <c r="BQ238" i="260" a="1"/>
  <c r="BQ119" i="260" a="1"/>
  <c r="BQ21" i="260" a="1"/>
  <c r="BJ284" i="260" a="1"/>
  <c r="Q61" i="177" a="1"/>
  <c r="BJ25" i="260" a="1"/>
  <c r="G120" i="260" a="1"/>
  <c r="BQ264" i="260" a="1"/>
  <c r="AH58" i="260" a="1"/>
  <c r="R72" i="260" a="1"/>
  <c r="BU234" i="260" a="1"/>
  <c r="Z249" i="260" a="1"/>
  <c r="BU42" i="260" a="1"/>
  <c r="BQ24" i="260" a="1"/>
  <c r="W89" i="260" a="1"/>
  <c r="K59" i="177" a="1"/>
  <c r="D24" i="177" a="1"/>
  <c r="N180" i="260" a="1"/>
  <c r="BQ220" i="260" a="1"/>
  <c r="W22" i="177" a="1"/>
  <c r="N214" i="260" a="1"/>
  <c r="AZ118" i="260" a="1"/>
  <c r="AR109" i="260" a="1"/>
  <c r="BU75" i="260" a="1"/>
  <c r="X50" i="177" a="1"/>
  <c r="AR50" i="260" a="1"/>
  <c r="AL298" i="260" a="1"/>
  <c r="BN19" i="260" a="1"/>
  <c r="D13" i="177" a="1"/>
  <c r="BY41" i="260" a="1"/>
  <c r="AR136" i="260" a="1"/>
  <c r="BU200" i="260" a="1"/>
  <c r="AR77" i="260" a="1"/>
  <c r="BU109" i="260" a="1"/>
  <c r="G275" i="260" a="1"/>
  <c r="BD263" i="260" a="1"/>
  <c r="R112" i="260" a="1"/>
  <c r="BJ37" i="260" a="1"/>
  <c r="N23" i="177" a="1"/>
  <c r="G299" i="260" a="1"/>
  <c r="AH143" i="260" a="1"/>
  <c r="BD102" i="260" a="1"/>
  <c r="BD114" i="260" a="1"/>
  <c r="G98" i="260" a="1"/>
  <c r="E62" i="177" a="1"/>
  <c r="AR186" i="260" a="1"/>
  <c r="BN340" i="260" a="1"/>
  <c r="W42" i="177" a="1"/>
  <c r="L29" i="177" a="1"/>
  <c r="T16" i="177" a="1"/>
  <c r="R150" i="260" a="1"/>
  <c r="AZ6" i="260" a="1"/>
  <c r="R40" i="260" a="1"/>
  <c r="Z318" i="260" a="1"/>
  <c r="AH50" i="260" a="1"/>
  <c r="J233" i="260" a="1"/>
  <c r="BD195" i="260" a="1"/>
  <c r="BY142" i="260" a="1"/>
  <c r="AD139" i="260" a="1"/>
  <c r="AD245" i="260" a="1"/>
  <c r="O46" i="177" a="1"/>
  <c r="AL273" i="260" a="1"/>
  <c r="BD311" i="260" a="1"/>
  <c r="R265" i="260" a="1"/>
  <c r="G114" i="260" a="1"/>
  <c r="J55" i="260" a="1"/>
  <c r="W6" i="260" a="1"/>
  <c r="K36" i="177" a="1"/>
  <c r="AH178" i="260" a="1"/>
  <c r="W21" i="253" a="1"/>
  <c r="J231" i="260" a="1"/>
  <c r="BN180" i="260" a="1"/>
  <c r="Y29" i="177" a="1"/>
  <c r="BU83" i="260" a="1"/>
  <c r="BY121" i="260" a="1"/>
  <c r="K15" i="177" a="1"/>
  <c r="R26" i="177" a="1"/>
  <c r="BY177" i="260" a="1"/>
  <c r="P36" i="177" a="1"/>
  <c r="AL189" i="260" a="1"/>
  <c r="G55" i="177" a="1"/>
  <c r="J151" i="260" a="1"/>
  <c r="AR369" i="260" a="1"/>
  <c r="Z91" i="260" a="1"/>
  <c r="AR337" i="260" a="1"/>
  <c r="L19" i="177" a="1"/>
  <c r="BD199" i="260" a="1"/>
  <c r="G348" i="260" a="1"/>
  <c r="K29" i="177" a="1"/>
  <c r="J9" i="177" a="1"/>
  <c r="N333" i="260" a="1"/>
  <c r="C11" i="177" a="1"/>
  <c r="N115" i="260" a="1"/>
  <c r="BD211" i="260" a="1"/>
  <c r="BN189" i="260" a="1"/>
  <c r="BU58" i="260" a="1"/>
  <c r="AZ266" i="260" a="1"/>
  <c r="J54" i="177" a="1"/>
  <c r="N269" i="260" a="1"/>
  <c r="BQ101" i="260" a="1"/>
  <c r="BQ208" i="260" a="1"/>
  <c r="H65" i="177" a="1"/>
  <c r="P4" i="177" a="1"/>
  <c r="BU249" i="260" a="1"/>
  <c r="L45" i="177" a="1"/>
  <c r="BD62" i="260" a="1"/>
  <c r="J230" i="260" a="1"/>
  <c r="AU168" i="260" a="1"/>
  <c r="BU106" i="260" a="1"/>
  <c r="AH350" i="260" a="1"/>
  <c r="BU323" i="260" a="1"/>
  <c r="O20" i="177" a="1"/>
  <c r="BJ285" i="260" a="1"/>
  <c r="AZ230" i="260" a="1"/>
  <c r="N215" i="260" a="1"/>
  <c r="R277" i="260" a="1"/>
  <c r="O23" i="177" a="1"/>
  <c r="AL248" i="260" a="1"/>
  <c r="BD243" i="260" a="1"/>
  <c r="AU163" i="260" a="1"/>
  <c r="BN394" i="260" a="1"/>
  <c r="D21" i="177" a="1"/>
  <c r="AZ133" i="260" a="1"/>
  <c r="E64" i="177" a="1"/>
  <c r="AZ59" i="260" a="1"/>
  <c r="AU185" i="260" a="1"/>
  <c r="BU247" i="260" a="1"/>
  <c r="AD147" i="260" a="1"/>
  <c r="BJ78" i="260" a="1"/>
  <c r="C37" i="177" a="1"/>
  <c r="H26" i="177" a="1"/>
  <c r="AU83" i="260" a="1"/>
  <c r="BD128" i="260" a="1"/>
  <c r="BU40" i="260" a="1"/>
  <c r="BU105" i="260" a="1"/>
  <c r="BU110" i="260" a="1"/>
  <c r="AU5" i="260" a="1"/>
  <c r="AZ334" i="260" a="1"/>
  <c r="AL50" i="260" a="1"/>
  <c r="AD200" i="260" a="1"/>
  <c r="AZ106" i="260" a="1"/>
  <c r="Q65" i="177" a="1"/>
  <c r="BQ260" i="260" a="1"/>
  <c r="BD296" i="260" a="1"/>
  <c r="G58" i="177" a="1"/>
  <c r="R120" i="260" a="1"/>
  <c r="R27" i="177" a="1"/>
  <c r="BJ15" i="260" a="1"/>
  <c r="P53" i="177" a="1"/>
  <c r="BU143" i="260" a="1"/>
  <c r="X39" i="177" a="1"/>
  <c r="BU299" i="260" a="1"/>
  <c r="BQ20" i="260" a="1"/>
  <c r="AR75" i="260" a="1"/>
  <c r="Z313" i="260" a="1"/>
  <c r="BD28" i="260" a="1"/>
  <c r="BQ122" i="260" a="1"/>
  <c r="BJ110" i="260" a="1"/>
  <c r="AU231" i="260" a="1"/>
  <c r="BY199" i="260" a="1"/>
  <c r="N45" i="260" a="1"/>
  <c r="G12" i="260" a="1"/>
  <c r="M6" i="177" a="1"/>
  <c r="BN135" i="260" a="1"/>
  <c r="G368" i="260" a="1"/>
  <c r="BY61" i="260" a="1"/>
  <c r="X49" i="177" a="1"/>
  <c r="R386" i="260" a="1"/>
  <c r="Z240" i="260" a="1"/>
  <c r="AZ142" i="260" a="1"/>
  <c r="J301" i="260" a="1"/>
  <c r="AH123" i="260" a="1"/>
  <c r="AU200" i="260" a="1"/>
  <c r="I48" i="177" a="1"/>
  <c r="AU233" i="260" a="1"/>
  <c r="Y11" i="177" a="1"/>
  <c r="AR249" i="260" a="1"/>
  <c r="AU80" i="260" a="1"/>
  <c r="K6" i="177" a="1"/>
  <c r="T42" i="177" a="1"/>
  <c r="AR378" i="260" a="1"/>
  <c r="Q62" i="177" a="1"/>
  <c r="BN313" i="260" a="1"/>
  <c r="Y48" i="177" a="1"/>
  <c r="W246" i="260" a="1"/>
  <c r="W66" i="260" a="1"/>
  <c r="BN142" i="260" a="1"/>
  <c r="BU248" i="260" a="1"/>
  <c r="R237" i="260" a="1"/>
  <c r="E65" i="177" a="1"/>
  <c r="N26" i="177" a="1"/>
  <c r="W112" i="260" a="1"/>
  <c r="R48" i="260" a="1"/>
  <c r="AU217" i="260" a="1"/>
  <c r="AD201" i="260" a="1"/>
  <c r="K50" i="177" a="1"/>
  <c r="BU136" i="260" a="1"/>
  <c r="AH35" i="260" a="1"/>
  <c r="Z24" i="177" a="1"/>
  <c r="BU169" i="260" a="1"/>
  <c r="BN182" i="260" a="1"/>
  <c r="BQ170" i="260" a="1"/>
  <c r="AL199" i="260" a="1"/>
  <c r="AL290" i="260" a="1"/>
  <c r="AR212" i="260" a="1"/>
  <c r="AD95" i="260" a="1"/>
  <c r="AU196" i="260" a="1"/>
  <c r="Q52" i="177" a="1"/>
  <c r="Z30" i="177" a="1"/>
  <c r="AZ32" i="260" a="1"/>
  <c r="Z142" i="260" a="1"/>
  <c r="K26" i="177" a="1"/>
  <c r="G15" i="177" a="1"/>
  <c r="BD152" i="260" a="1"/>
  <c r="M42" i="177" a="1"/>
  <c r="D63" i="177" a="1"/>
  <c r="F25" i="177" a="1"/>
  <c r="J6" i="177" a="1"/>
  <c r="BJ165" i="260" a="1"/>
  <c r="AH127" i="260" a="1"/>
  <c r="C55" i="177" a="1"/>
  <c r="H19" i="177" a="1"/>
  <c r="O9" i="177" a="1"/>
  <c r="BY42" i="260" a="1"/>
  <c r="D27" i="177" a="1"/>
  <c r="BN74" i="260" a="1"/>
  <c r="AL18" i="260" a="1"/>
  <c r="N24" i="260" a="1"/>
  <c r="AH43" i="260" a="1"/>
  <c r="AZ15" i="260" a="1"/>
  <c r="Y59" i="177" a="1"/>
  <c r="BD341" i="260" a="1"/>
  <c r="N274" i="260" a="1"/>
  <c r="BU298" i="260" a="1"/>
  <c r="L30" i="177" a="1"/>
  <c r="W62" i="177" a="1"/>
  <c r="W36" i="177" a="1"/>
  <c r="G55" i="260" a="1"/>
  <c r="W107" i="260" a="1"/>
  <c r="Z146" i="260" a="1"/>
  <c r="J20" i="260" a="1"/>
  <c r="K18" i="177" a="1"/>
  <c r="Z171" i="260" a="1"/>
  <c r="BJ81" i="260" a="1"/>
  <c r="N39" i="260" a="1"/>
  <c r="AL47" i="260" a="1"/>
  <c r="C14" i="177" a="1"/>
  <c r="BU196" i="260" a="1"/>
  <c r="BQ228" i="260" a="1"/>
  <c r="V43" i="177" a="1"/>
  <c r="AZ11" i="260" a="1"/>
  <c r="BN286" i="260" a="1"/>
  <c r="F53" i="177" a="1"/>
  <c r="BU91" i="260" a="1"/>
  <c r="M57" i="177" a="1"/>
  <c r="AH153" i="260" a="1"/>
  <c r="J28" i="260" a="1"/>
  <c r="BU180" i="260" a="1"/>
  <c r="AZ70" i="260" a="1"/>
  <c r="AD248" i="260" a="1"/>
  <c r="N60" i="177" a="1"/>
  <c r="N31" i="260" a="1"/>
  <c r="W133" i="260" a="1"/>
  <c r="BY77" i="260" a="1"/>
  <c r="BJ177" i="260" a="1"/>
  <c r="BD111" i="260" a="1"/>
  <c r="BY70" i="260" a="1"/>
  <c r="BN121" i="260" a="1"/>
  <c r="BQ161" i="260" a="1"/>
  <c r="AR336" i="260" a="1"/>
  <c r="AH223" i="260" a="1"/>
  <c r="BU157" i="260" a="1"/>
  <c r="G16" i="260" a="1"/>
  <c r="K8" i="177" a="1"/>
  <c r="AH70" i="260" a="1"/>
  <c r="BU101" i="260" a="1"/>
  <c r="BD101" i="260" a="1"/>
  <c r="BU225" i="260" a="1"/>
  <c r="D32" i="177" a="1"/>
  <c r="AU283" i="260" a="1"/>
  <c r="BQ73" i="260" a="1"/>
  <c r="J328" i="260" a="1"/>
  <c r="AH245" i="260" a="1"/>
  <c r="BY69" i="260" a="1"/>
  <c r="R276" i="260" a="1"/>
  <c r="BQ33" i="260" a="1"/>
  <c r="R162" i="260" a="1"/>
  <c r="J146" i="260" a="1"/>
  <c r="G13" i="177" a="1"/>
  <c r="AL292" i="260" a="1"/>
  <c r="AR51" i="260" a="1"/>
  <c r="R170" i="260" a="1"/>
  <c r="G124" i="260" a="1"/>
  <c r="F52" i="177" a="1"/>
  <c r="Z96" i="260" a="1"/>
  <c r="BN20" i="260" a="1"/>
  <c r="E6" i="177" a="1"/>
  <c r="Z269" i="260" a="1"/>
  <c r="N366" i="260" a="1"/>
  <c r="BN118" i="260" a="1"/>
  <c r="G328" i="260" a="1"/>
  <c r="BN282" i="260" a="1"/>
  <c r="BJ114" i="260" a="1"/>
  <c r="Z127" i="260" a="1"/>
  <c r="BY23" i="260" a="1"/>
  <c r="I61" i="177" a="1"/>
  <c r="N201" i="260" a="1"/>
  <c r="AZ98" i="260" a="1"/>
  <c r="BU65" i="260" a="1"/>
  <c r="K65" i="177" a="1"/>
  <c r="AU240" i="260" a="1"/>
  <c r="BJ147" i="260" a="1"/>
  <c r="AL71" i="260" a="1"/>
  <c r="E53" i="177" a="1"/>
  <c r="G25" i="260" a="1"/>
  <c r="BQ182" i="260" a="1"/>
  <c r="BN330" i="260" a="1"/>
  <c r="W270" i="260" a="1"/>
  <c r="AR112" i="260" a="1"/>
  <c r="AZ53" i="260" a="1"/>
  <c r="Z124" i="260" a="1"/>
  <c r="R164" i="260" a="1"/>
  <c r="R119" i="260" a="1"/>
  <c r="BN42" i="260" a="1"/>
  <c r="Y13" i="177" a="1"/>
  <c r="Z29" i="177" a="1"/>
  <c r="N12" i="260" a="1"/>
  <c r="G70" i="260" a="1"/>
  <c r="BD65" i="260" a="1"/>
  <c r="BJ289" i="260" a="1"/>
  <c r="AD146" i="260" a="1"/>
  <c r="G62" i="177" a="1"/>
  <c r="W122" i="260" a="1"/>
  <c r="AR253" i="260" a="1"/>
  <c r="R74" i="260" a="1"/>
  <c r="C58" i="177" a="1"/>
  <c r="BN153" i="260" a="1"/>
  <c r="BJ85" i="260" a="1"/>
  <c r="BU68" i="260" a="1"/>
  <c r="AZ308" i="260" a="1"/>
  <c r="BU146" i="260" a="1"/>
  <c r="N375" i="260" a="1"/>
  <c r="BQ146" i="260" a="1"/>
  <c r="C52" i="177" a="1"/>
  <c r="W218" i="260" a="1"/>
  <c r="G307" i="260" a="1"/>
  <c r="R9" i="177" a="1"/>
  <c r="E44" i="177" a="1"/>
  <c r="AZ333" i="260" a="1"/>
  <c r="BQ87" i="260" a="1"/>
  <c r="R160" i="260" a="1"/>
  <c r="Z71" i="260" a="1"/>
  <c r="J306" i="260" a="1"/>
  <c r="BU126" i="260" a="1"/>
  <c r="AZ9" i="260" a="1"/>
  <c r="BN88" i="260" a="1"/>
  <c r="AD303" i="260" a="1"/>
  <c r="F11" i="177" a="1"/>
  <c r="J82" i="260" a="1"/>
  <c r="Y56" i="177" a="1"/>
  <c r="AR317" i="260" a="1"/>
  <c r="BJ128" i="260" a="1"/>
  <c r="BJ232" i="260" a="1"/>
  <c r="BQ25" i="260" a="1"/>
  <c r="AD202" i="260" a="1"/>
  <c r="AH89" i="260" a="1"/>
  <c r="BY19" i="260" a="1"/>
  <c r="AL100" i="260" a="1"/>
  <c r="R3" i="177" a="1"/>
  <c r="AU38" i="260" a="1"/>
  <c r="AL218" i="260" a="1"/>
  <c r="W214" i="260" a="1"/>
  <c r="BN273" i="260" a="1"/>
  <c r="Z198" i="260" a="1"/>
  <c r="AD163" i="260" a="1"/>
  <c r="BD83" i="260" a="1"/>
  <c r="BY93" i="260" a="1"/>
  <c r="AH49" i="260" a="1"/>
  <c r="G190" i="260" a="1"/>
  <c r="L24" i="177" a="1"/>
  <c r="N174" i="260" a="1"/>
  <c r="AR216" i="260" a="1"/>
  <c r="AH112" i="260" a="1"/>
  <c r="L65" i="177" a="1"/>
  <c r="BQ150" i="260" a="1"/>
  <c r="AD216" i="260" a="1"/>
  <c r="J14" i="177" a="1"/>
  <c r="AL59" i="260" a="1"/>
  <c r="G173" i="260" a="1"/>
  <c r="BQ138" i="260" a="1"/>
  <c r="AU245" i="260" a="1"/>
  <c r="P28" i="177" a="1"/>
  <c r="BJ217" i="260" a="1"/>
  <c r="N175" i="260" a="1"/>
  <c r="BJ45" i="260" a="1"/>
  <c r="BU160" i="260" a="1"/>
  <c r="N44" i="177" a="1"/>
  <c r="AH346" i="260" a="1"/>
  <c r="Z165" i="260" a="1"/>
  <c r="AZ223" i="260" a="1"/>
  <c r="AH114" i="260" a="1"/>
  <c r="U30" i="102" a="1"/>
  <c r="BD116" i="260" a="1"/>
  <c r="AH64" i="260" a="1"/>
  <c r="Z51" i="260" a="1"/>
  <c r="G225" i="260" a="1"/>
  <c r="K53" i="177" a="1"/>
  <c r="N72" i="260" a="1"/>
  <c r="BJ269" i="260" a="1"/>
  <c r="J38" i="260" a="1"/>
  <c r="J10" i="177" a="1"/>
  <c r="F37" i="177" a="1"/>
  <c r="W94" i="260" a="1"/>
  <c r="G10" i="260" a="1"/>
  <c r="R70" i="260" a="1"/>
  <c r="N47" i="260" a="1"/>
  <c r="AU159" i="260" a="1"/>
  <c r="AR132" i="260" a="1"/>
  <c r="AH490" i="260" a="1"/>
  <c r="J48" i="260" a="1"/>
  <c r="AZ87" i="260" a="1"/>
  <c r="R71" i="260" a="1"/>
  <c r="G222" i="260" a="1"/>
  <c r="W191" i="260" a="1"/>
  <c r="Q44" i="177" a="1"/>
  <c r="N221" i="260" a="1"/>
  <c r="BD24" i="260" a="1"/>
  <c r="R6" i="177" a="1"/>
  <c r="AD175" i="260" a="1"/>
  <c r="M28" i="177" a="1"/>
  <c r="W447" i="260" a="1"/>
  <c r="W111" i="260" a="1"/>
  <c r="X26" i="177" a="1"/>
  <c r="AU301" i="260" a="1"/>
  <c r="BJ286" i="260" a="1"/>
  <c r="AU93" i="260" a="1"/>
  <c r="K33" i="177" a="1"/>
  <c r="N46" i="260" a="1"/>
  <c r="BD121" i="260" a="1"/>
  <c r="BN56" i="260" a="1"/>
  <c r="J40" i="260" a="1"/>
  <c r="AZ120" i="260" a="1"/>
  <c r="R197" i="260" a="1"/>
  <c r="BY72" i="260" a="1"/>
  <c r="BN72" i="260" a="1"/>
  <c r="BJ14" i="260" a="1"/>
  <c r="J206" i="260" a="1"/>
  <c r="N162" i="260" a="1"/>
  <c r="AD63" i="260" a="1"/>
  <c r="AR36" i="260" a="1"/>
  <c r="BU24" i="260" a="1"/>
  <c r="Z16" i="260" a="1"/>
  <c r="R50" i="260" a="1"/>
  <c r="Z326" i="260" a="1"/>
  <c r="I30" i="177" a="1"/>
  <c r="BU267" i="260" a="1"/>
  <c r="R178" i="260" a="1"/>
  <c r="D15" i="177" a="1"/>
  <c r="AU269" i="260" a="1"/>
  <c r="V27" i="177" a="1"/>
  <c r="S30" i="177" a="1"/>
  <c r="N225" i="260" a="1"/>
  <c r="U52" i="177" a="1"/>
  <c r="R5" i="260" a="1"/>
  <c r="BQ115" i="260" a="1"/>
  <c r="W4" i="177" a="1"/>
  <c r="G127" i="260" a="1"/>
  <c r="C60" i="177" a="1"/>
  <c r="BD9" i="260" a="1"/>
  <c r="R17" i="177" a="1"/>
  <c r="W83" i="260" a="1"/>
  <c r="G130" i="260" a="1"/>
  <c r="V24" i="177" a="1"/>
  <c r="AH351" i="260" a="1"/>
  <c r="BQ309" i="260" a="1"/>
  <c r="AL91" i="260" a="1"/>
  <c r="AU127" i="260" a="1"/>
  <c r="R183" i="260" a="1"/>
  <c r="AH61" i="260" a="1"/>
  <c r="X23" i="177" a="1"/>
  <c r="J89" i="260" a="1"/>
  <c r="BU87" i="260" a="1"/>
  <c r="AH150" i="260" a="1"/>
  <c r="AL116" i="260" a="1"/>
  <c r="J130" i="260" a="1"/>
  <c r="J353" i="260" a="1"/>
  <c r="AR76" i="260" a="1"/>
  <c r="J142" i="260" a="1"/>
  <c r="AL162" i="260" a="1"/>
  <c r="BD47" i="260" a="1"/>
  <c r="G89" i="260" a="1"/>
  <c r="BD44" i="260" a="1"/>
  <c r="BJ315" i="260" a="1"/>
  <c r="AD195" i="260" a="1"/>
  <c r="Z39" i="260" a="1"/>
  <c r="J139" i="260" a="1"/>
  <c r="BJ39" i="260" a="1"/>
  <c r="BN167" i="260" a="1"/>
  <c r="AH102" i="260" a="1"/>
  <c r="AU135" i="260" a="1"/>
  <c r="AU322" i="260" a="1"/>
  <c r="W23" i="177" a="1"/>
  <c r="I12" i="177" a="1"/>
  <c r="T49" i="177" a="1"/>
  <c r="BD235" i="260" a="1"/>
  <c r="F65" i="177" a="1"/>
  <c r="Y15" i="177" a="1"/>
  <c r="Y20" i="177" a="1"/>
  <c r="AR297" i="260" a="1"/>
  <c r="N111" i="260" a="1"/>
  <c r="BN162" i="260" a="1"/>
  <c r="G20" i="260" a="1"/>
  <c r="AZ93" i="260" a="1"/>
  <c r="J65" i="177" a="1"/>
  <c r="W253" i="260" a="1"/>
  <c r="G41" i="177" a="1"/>
  <c r="W163" i="260" a="1"/>
  <c r="R116" i="260" a="1"/>
  <c r="AD5" i="260" a="1"/>
  <c r="AD191" i="260" a="1"/>
  <c r="J364" i="260" a="1"/>
  <c r="AL288" i="260" a="1"/>
  <c r="BY186" i="260" a="1"/>
  <c r="BD26" i="260" a="1"/>
  <c r="R53" i="177" a="1"/>
  <c r="W198" i="260" a="1"/>
  <c r="AL196" i="260" a="1"/>
  <c r="AU37" i="260" a="1"/>
  <c r="BD248" i="260" a="1"/>
  <c r="J333" i="260" a="1"/>
  <c r="N307" i="260" a="1"/>
  <c r="D7" i="177" a="1"/>
  <c r="W234" i="260" a="1"/>
  <c r="AZ10" i="260" a="1"/>
  <c r="BD43" i="260" a="1"/>
  <c r="AU241" i="260" a="1"/>
  <c r="W170" i="260" a="1"/>
  <c r="V3" i="177" a="1"/>
  <c r="R128" i="260" a="1"/>
  <c r="W320" i="260" a="1"/>
  <c r="BD146" i="260" a="1"/>
  <c r="N64" i="177" a="1"/>
  <c r="AU40" i="260" a="1"/>
  <c r="AU53" i="260" a="1"/>
  <c r="E23" i="177" a="1"/>
  <c r="AD125" i="260" a="1"/>
  <c r="AD150" i="260" a="1"/>
  <c r="N88" i="260" a="1"/>
  <c r="AU58" i="260" a="1"/>
  <c r="AD320" i="260" a="1"/>
  <c r="BN10" i="260" a="1"/>
  <c r="S19" i="177" a="1"/>
  <c r="L59" i="177" a="1"/>
  <c r="BN425" i="260" a="1"/>
  <c r="BD302" i="260" a="1"/>
  <c r="D4" i="177" a="1"/>
  <c r="BU187" i="260" a="1"/>
  <c r="AD31" i="260" a="1"/>
  <c r="AL262" i="260" a="1"/>
  <c r="AU323" i="260" a="1"/>
  <c r="AR134" i="260" a="1"/>
  <c r="AH163" i="260" a="1"/>
  <c r="AZ184" i="260" a="1"/>
  <c r="Z15" i="260" a="1"/>
  <c r="N302" i="260" a="1"/>
  <c r="G36" i="177" a="1"/>
  <c r="AH25" i="260" a="1"/>
  <c r="W32" i="177" a="1"/>
  <c r="BU199" i="260" a="1"/>
  <c r="BY71" i="260" a="1"/>
  <c r="BU49" i="260" a="1"/>
  <c r="AL349" i="260" a="1"/>
  <c r="AU330" i="260" a="1"/>
  <c r="AD40" i="260" a="1"/>
  <c r="BY21" i="260" a="1"/>
  <c r="L51" i="177" a="1"/>
  <c r="S23" i="177" a="1"/>
  <c r="Z41" i="260" a="1"/>
  <c r="R52" i="177" a="1"/>
  <c r="Z59" i="260" a="1"/>
  <c r="G16" i="177" a="1"/>
  <c r="W265" i="260" a="1"/>
  <c r="BY147" i="260" a="1"/>
  <c r="T45" i="177" a="1"/>
  <c r="S13" i="177" a="1"/>
  <c r="AD199" i="260" a="1"/>
  <c r="N165" i="260" a="1"/>
  <c r="D45" i="177" a="1"/>
  <c r="W26" i="177" a="1"/>
  <c r="R42" i="260" a="1"/>
  <c r="J147" i="260" a="1"/>
  <c r="BD234" i="260" a="1"/>
  <c r="J59" i="260" a="1"/>
  <c r="BU218" i="260" a="1"/>
  <c r="AH48" i="260" a="1"/>
  <c r="AR334" i="260" a="1"/>
  <c r="BJ340" i="260" a="1"/>
  <c r="BJ36" i="260" a="1"/>
  <c r="BU80" i="260" a="1"/>
  <c r="W82" i="260" a="1"/>
  <c r="G14" i="177" a="1"/>
  <c r="O54" i="177" a="1"/>
  <c r="Y41" i="177" a="1"/>
  <c r="AL414" i="260" a="1"/>
  <c r="BD267" i="260" a="1"/>
  <c r="BQ52" i="260" a="1"/>
  <c r="G59" i="177" a="1"/>
  <c r="H31" i="177" a="1"/>
  <c r="AD127" i="260" a="1"/>
  <c r="N321" i="260" a="1"/>
  <c r="BJ256" i="260" a="1"/>
  <c r="N190" i="260" a="1"/>
  <c r="AZ269" i="260" a="1"/>
  <c r="H49" i="177" a="1"/>
  <c r="Z21" i="177" a="1"/>
  <c r="AL120" i="260" a="1"/>
  <c r="S21" i="177" a="1"/>
  <c r="N300" i="260" a="1"/>
  <c r="J84" i="260" a="1"/>
  <c r="AR28" i="260" a="1"/>
  <c r="AL5" i="260" a="1"/>
  <c r="AL32" i="260" a="1"/>
  <c r="N306" i="260" a="1"/>
  <c r="G14" i="260" a="1"/>
  <c r="R11" i="177" a="1"/>
  <c r="AZ74" i="260" a="1"/>
  <c r="BQ96" i="260" a="1"/>
  <c r="R40" i="177" a="1"/>
  <c r="R28" i="177" a="1"/>
  <c r="AR94" i="260" a="1"/>
  <c r="G126" i="260" a="1"/>
  <c r="V9" i="177" a="1"/>
  <c r="O49" i="177" a="1"/>
  <c r="F39" i="177" a="1"/>
  <c r="P61" i="177" a="1"/>
  <c r="BU47" i="260" a="1"/>
  <c r="BJ64" i="260" a="1"/>
  <c r="BU282" i="260" a="1"/>
  <c r="G94" i="260" a="1"/>
  <c r="AH11" i="260" a="1"/>
  <c r="AR60" i="260" a="1"/>
  <c r="AR251" i="260" a="1"/>
  <c r="AD249" i="260" a="1"/>
  <c r="M11" i="177" a="1"/>
  <c r="W223" i="260" a="1"/>
  <c r="AR23" i="260" a="1"/>
  <c r="AL75" i="260" a="1"/>
  <c r="N257" i="260" a="1"/>
  <c r="W63" i="177" a="1"/>
  <c r="AZ200" i="260" a="1"/>
  <c r="BN318" i="260" a="1"/>
  <c r="BU317" i="260" a="1"/>
  <c r="J6" i="260" a="1"/>
  <c r="Z8" i="177" a="1"/>
  <c r="BY96" i="260" a="1"/>
  <c r="N30" i="260" a="1"/>
  <c r="N247" i="260" a="1"/>
  <c r="J217" i="260" a="1"/>
  <c r="BY127" i="260" a="1"/>
  <c r="N116" i="260" a="1"/>
  <c r="BQ340" i="260" a="1"/>
  <c r="L28" i="177" a="1"/>
  <c r="R8" i="177" a="1"/>
  <c r="BN13" i="260" a="1"/>
  <c r="G42" i="260" a="1"/>
  <c r="I51" i="177" a="1"/>
  <c r="AH139" i="260" a="1"/>
  <c r="AR67" i="260" a="1"/>
  <c r="V35" i="177" a="1"/>
  <c r="J62" i="177" a="1"/>
  <c r="R69" i="260" a="1"/>
  <c r="BU171" i="260" a="1"/>
  <c r="D29" i="177" a="1"/>
  <c r="BU223" i="260" a="1"/>
  <c r="X13" i="177" a="1"/>
  <c r="N171" i="260" a="1"/>
  <c r="BN384" i="260" a="1"/>
  <c r="AD13" i="260" a="1"/>
  <c r="BD345" i="260" a="1"/>
  <c r="M25" i="177" a="1"/>
  <c r="J102" i="260" a="1"/>
  <c r="AZ96" i="260" a="1"/>
  <c r="G227" i="260" a="1"/>
  <c r="AZ416" i="260" a="1"/>
  <c r="G135" i="260" a="1"/>
  <c r="P20" i="177" a="1"/>
  <c r="I65" i="177" a="1"/>
  <c r="J136" i="260" a="1"/>
  <c r="AU67" i="260" a="1"/>
  <c r="AU97" i="260" a="1"/>
  <c r="G256" i="260" a="1"/>
  <c r="BJ86" i="260" a="1"/>
  <c r="J61" i="177" a="1"/>
  <c r="Z265" i="260" a="1"/>
  <c r="BJ48" i="260" a="1"/>
  <c r="W33" i="260" a="1"/>
  <c r="AL344" i="260" a="1"/>
  <c r="AZ75" i="260" a="1"/>
  <c r="G150" i="260" a="1"/>
  <c r="L33" i="177" a="1"/>
  <c r="N166" i="260" a="1"/>
  <c r="W313" i="260" a="1"/>
  <c r="AH27" i="260" a="1"/>
  <c r="AR214" i="260" a="1"/>
  <c r="R90" i="260" a="1"/>
  <c r="Z45" i="177" a="1"/>
  <c r="BU77" i="260" a="1"/>
  <c r="BY120" i="260" a="1"/>
  <c r="W108" i="260" a="1"/>
  <c r="Z22" i="260" a="1"/>
  <c r="BD123" i="260" a="1"/>
  <c r="Z40" i="260" a="1"/>
  <c r="BN52" i="260" a="1"/>
  <c r="T3" i="177" a="1"/>
  <c r="BU41" i="260" a="1"/>
  <c r="Z317" i="260" a="1"/>
  <c r="BU202" i="260" a="1"/>
  <c r="AZ17" i="260" a="1"/>
  <c r="V21" i="177" a="1"/>
  <c r="BJ159" i="260" a="1"/>
  <c r="R45" i="177" a="1"/>
  <c r="BD48" i="260" a="1"/>
  <c r="BQ272" i="260" a="1"/>
  <c r="BQ224" i="260" a="1"/>
  <c r="BD410" i="260" a="1"/>
  <c r="BY180" i="260" a="1"/>
  <c r="Y44" i="177" a="1"/>
  <c r="AZ283" i="260" a="1"/>
  <c r="J20" i="177" a="1"/>
  <c r="BN106" i="260" a="1"/>
  <c r="BN145" i="260" a="1"/>
  <c r="BQ270" i="260" a="1"/>
  <c r="AU140" i="260" a="1"/>
  <c r="BY32" i="260" a="1"/>
  <c r="T51" i="177" a="1"/>
  <c r="G21" i="260" a="1"/>
  <c r="W337" i="260" a="1"/>
  <c r="AD278" i="260" a="1"/>
  <c r="BQ194" i="260" a="1"/>
  <c r="Z148" i="260" a="1"/>
  <c r="N146" i="260" a="1"/>
  <c r="J258" i="260" a="1"/>
  <c r="J326" i="260" a="1"/>
  <c r="AD337" i="260" a="1"/>
  <c r="F35" i="177" a="1"/>
  <c r="J11" i="177" a="1"/>
  <c r="BQ190" i="260" a="1"/>
  <c r="BY188" i="260" a="1"/>
  <c r="AU362" i="260" a="1"/>
  <c r="AZ60" i="260" a="1"/>
  <c r="R200" i="260" a="1"/>
  <c r="G40" i="177" a="1"/>
  <c r="BU85" i="260" a="1"/>
  <c r="R130" i="260" a="1"/>
  <c r="L52" i="177" a="1"/>
  <c r="AU236" i="260" a="1"/>
  <c r="K19" i="177" a="1"/>
  <c r="L39" i="177" a="1"/>
  <c r="BQ215" i="260" a="1"/>
  <c r="BU145" i="260" a="1"/>
  <c r="L8" i="177" a="1"/>
  <c r="G86" i="260" a="1"/>
  <c r="L56" i="177" a="1"/>
  <c r="S16" i="177" a="1"/>
  <c r="J26" i="177" a="1"/>
  <c r="Z120" i="260" a="1"/>
  <c r="AL268" i="260" a="1"/>
  <c r="N34" i="260" a="1"/>
  <c r="N360" i="260" a="1"/>
  <c r="W187" i="260" a="1"/>
  <c r="N118" i="260" a="1"/>
  <c r="N73" i="260" a="1"/>
  <c r="BN174" i="260" a="1"/>
  <c r="BQ359" i="260" a="1"/>
  <c r="W141" i="260" a="1"/>
  <c r="BD37" i="260" a="1"/>
  <c r="J12" i="177" a="1"/>
  <c r="Z217" i="260" a="1"/>
  <c r="N93" i="260" a="1"/>
  <c r="Z89" i="260" a="1"/>
  <c r="G291" i="260" a="1"/>
  <c r="BJ44" i="260" a="1"/>
  <c r="AR219" i="260" a="1"/>
  <c r="AU171" i="260" a="1"/>
  <c r="BJ47" i="260" a="1"/>
  <c r="BN369" i="260" a="1"/>
  <c r="AU340" i="260" a="1"/>
  <c r="BU183" i="260" a="1"/>
  <c r="G37" i="177" a="1"/>
  <c r="BQ112" i="260" a="1"/>
  <c r="J48" i="177" a="1"/>
  <c r="Z73" i="260" a="1"/>
  <c r="AL187" i="260" a="1"/>
  <c r="BJ283" i="260" a="1"/>
  <c r="AH328" i="260" a="1"/>
  <c r="AZ144" i="260" a="1"/>
  <c r="AH440" i="260" a="1"/>
  <c r="D5" i="177" a="1"/>
  <c r="N14" i="260" a="1"/>
  <c r="Y17" i="177" a="1"/>
  <c r="AZ350" i="260" a="1"/>
  <c r="Z212" i="260" a="1"/>
  <c r="BD120" i="260" a="1"/>
  <c r="BQ303" i="260" a="1"/>
  <c r="W61" i="177" a="1"/>
  <c r="AL245" i="260" a="1"/>
  <c r="AL250" i="260" a="1"/>
  <c r="BD265" i="260" a="1"/>
  <c r="BD49" i="260" a="1"/>
  <c r="AZ47" i="260" a="1"/>
  <c r="BQ206" i="260" a="1"/>
  <c r="AL150" i="260" a="1"/>
  <c r="V32" i="177" a="1"/>
  <c r="AZ135" i="260" a="1"/>
  <c r="U24" i="177" a="1"/>
  <c r="AZ248" i="260" a="1"/>
  <c r="J45" i="177" a="1"/>
  <c r="G6" i="260" a="1"/>
  <c r="R210" i="260" a="1"/>
  <c r="D30" i="177" a="1"/>
  <c r="AR117" i="260" a="1"/>
  <c r="AR187" i="260" a="1"/>
  <c r="AR34" i="260" a="1"/>
  <c r="P24" i="177" a="1"/>
  <c r="AH90" i="260" a="1"/>
  <c r="I32" i="177" a="1"/>
  <c r="AL117" i="260" a="1"/>
  <c r="BQ67" i="260" a="1"/>
  <c r="W113" i="260" a="1"/>
  <c r="AL76" i="260" a="1"/>
  <c r="J51" i="260" a="1"/>
  <c r="D60" i="177" a="1"/>
  <c r="G183" i="260" a="1"/>
  <c r="N370" i="260" a="1"/>
  <c r="W324" i="260" a="1"/>
  <c r="G5" i="260" a="1"/>
  <c r="BD91" i="260" a="1"/>
  <c r="W10" i="260" a="1"/>
  <c r="BJ278" i="260" a="1"/>
  <c r="R46" i="177" a="1"/>
  <c r="R181" i="260" a="1"/>
  <c r="U55" i="177" a="1"/>
  <c r="AH193" i="260" a="1"/>
  <c r="BN175" i="260" a="1"/>
  <c r="BU189" i="260" a="1"/>
  <c r="L10" i="177" a="1"/>
  <c r="AH248" i="260" a="1"/>
  <c r="N144" i="260" a="1"/>
  <c r="J235" i="260" a="1"/>
  <c r="J131" i="260" a="1"/>
  <c r="N211" i="260" a="1"/>
  <c r="AH42" i="260" a="1"/>
  <c r="J203" i="260" a="1"/>
  <c r="BJ303" i="260" a="1"/>
  <c r="BN111" i="260" a="1"/>
  <c r="AZ320" i="260" a="1"/>
  <c r="L60" i="177" a="1"/>
  <c r="J219" i="260" a="1"/>
  <c r="BJ384" i="260" a="1"/>
  <c r="K35" i="177" a="1"/>
  <c r="Z32" i="260" a="1"/>
  <c r="R38" i="177" a="1"/>
  <c r="BJ320" i="260" a="1"/>
  <c r="W178" i="260" a="1"/>
  <c r="AD347" i="260" a="1"/>
  <c r="BN21" i="260" a="1"/>
  <c r="BJ334" i="260" a="1"/>
  <c r="AU328" i="260" a="1"/>
  <c r="N102" i="260" a="1"/>
  <c r="AU337" i="260" a="1"/>
  <c r="BU190" i="260" a="1"/>
  <c r="AU239" i="260" a="1"/>
  <c r="E13" i="177" a="1"/>
  <c r="S20" i="177" a="1"/>
  <c r="G23" i="177" a="1"/>
  <c r="BQ266" i="260" a="1"/>
  <c r="BJ185" i="260" a="1"/>
  <c r="Y58" i="177" a="1"/>
  <c r="N6" i="177" a="1"/>
  <c r="BQ402" i="260" a="1"/>
  <c r="Z341" i="260" a="1"/>
  <c r="F31" i="177" a="1"/>
  <c r="AR84" i="260" a="1"/>
  <c r="Z43" i="177" a="1"/>
  <c r="AZ45" i="260" a="1"/>
  <c r="O40" i="177" a="1"/>
  <c r="AR168" i="260" a="1"/>
  <c r="C38" i="177" a="1"/>
  <c r="BY130" i="260" a="1"/>
  <c r="BU359" i="260" a="1"/>
  <c r="AU244" i="260" a="1"/>
  <c r="G271" i="260" a="1"/>
  <c r="E26" i="177" a="1"/>
  <c r="Z149" i="260" a="1"/>
  <c r="BN150" i="260" a="1"/>
  <c r="P58" i="177" a="1"/>
  <c r="BJ13" i="260" a="1"/>
  <c r="AH60" i="260" a="1"/>
  <c r="N198" i="260" a="1"/>
  <c r="U30" i="177" a="1"/>
  <c r="AH65" i="260" a="1"/>
  <c r="BY173" i="260" a="1"/>
  <c r="N55" i="177" a="1"/>
  <c r="R7" i="260" a="1"/>
  <c r="AZ31" i="260" a="1"/>
  <c r="BJ120" i="260" a="1"/>
  <c r="G252" i="260" a="1"/>
  <c r="W121" i="260" a="1"/>
  <c r="AR61" i="260" a="1"/>
  <c r="BU64" i="260" a="1"/>
  <c r="BU48" i="260" a="1"/>
  <c r="J113" i="260" a="1"/>
  <c r="R145" i="260" a="1"/>
  <c r="M3" i="177" a="1"/>
  <c r="AD189" i="260" a="1"/>
  <c r="F9" i="177" a="1"/>
  <c r="N143" i="260" a="1"/>
  <c r="AU115" i="260" a="1"/>
  <c r="BD98" i="260" a="1"/>
  <c r="AL294" i="260" a="1"/>
  <c r="W29" i="253" a="1"/>
  <c r="BN66" i="260" a="1"/>
  <c r="AU148" i="260" a="1"/>
  <c r="G75" i="260" a="1"/>
  <c r="BU86" i="260" a="1"/>
  <c r="AR144" i="260" a="1"/>
  <c r="V31" i="177" a="1"/>
  <c r="W15" i="260" a="1"/>
  <c r="J159" i="260" a="1"/>
  <c r="BN244" i="260" a="1"/>
  <c r="BQ323" i="260" a="1"/>
  <c r="D26" i="177" a="1"/>
  <c r="BD149" i="260" a="1"/>
  <c r="BQ71" i="260" a="1"/>
  <c r="Z61" i="260" a="1"/>
  <c r="BN178" i="260" a="1"/>
  <c r="BD66" i="260" a="1"/>
  <c r="R35" i="177" a="1"/>
  <c r="J74" i="260" a="1"/>
  <c r="AL14" i="260" a="1"/>
  <c r="X42" i="177" a="1"/>
  <c r="BD348" i="260" a="1"/>
  <c r="AH119" i="260" a="1"/>
  <c r="R31" i="260" a="1"/>
  <c r="W55" i="177" a="1"/>
  <c r="J14" i="260" a="1"/>
  <c r="BD144" i="260" a="1"/>
  <c r="AH400" i="260" a="1"/>
  <c r="AH294" i="260" a="1"/>
  <c r="I49" i="177" a="1"/>
  <c r="BJ133" i="260" a="1"/>
  <c r="BY152" i="260" a="1"/>
  <c r="AR181" i="260" a="1"/>
  <c r="S47" i="177" a="1"/>
  <c r="V23" i="177" a="1"/>
  <c r="Z58" i="177" a="1"/>
  <c r="BD245" i="260" a="1"/>
  <c r="N42" i="260" a="1"/>
  <c r="J116" i="260" a="1"/>
  <c r="J365" i="260" a="1"/>
  <c r="W28" i="177" a="1"/>
  <c r="G46" i="177" a="1"/>
  <c r="F22" i="177" a="1"/>
  <c r="AH52" i="260" a="1"/>
  <c r="AD11" i="260" a="1"/>
  <c r="BQ5" i="260" a="1"/>
  <c r="BD8" i="260" a="1"/>
  <c r="BD75" i="260" a="1"/>
  <c r="BY194" i="260" a="1"/>
  <c r="F20" i="177" a="1"/>
  <c r="G60" i="260" a="1"/>
  <c r="AL73" i="260" a="1"/>
  <c r="V65" i="177" a="1"/>
  <c r="AU360" i="260" a="1"/>
  <c r="AD102" i="260" a="1"/>
  <c r="BJ199" i="260" a="1"/>
  <c r="AZ36" i="260" a="1"/>
  <c r="Y33" i="177" a="1"/>
  <c r="T41" i="177" a="1"/>
  <c r="BN299" i="260" a="1"/>
  <c r="AL201" i="260" a="1"/>
  <c r="Z16" i="177" a="1"/>
  <c r="J93" i="260" a="1"/>
  <c r="AU338" i="260" a="1"/>
  <c r="R177" i="260" a="1"/>
  <c r="BY119" i="260" a="1"/>
  <c r="AU101" i="260" a="1"/>
  <c r="R198" i="260" a="1"/>
  <c r="Z49" i="177" a="1"/>
  <c r="AL314" i="260" a="1"/>
  <c r="BD147" i="260" a="1"/>
  <c r="Z56" i="260" a="1"/>
  <c r="W171" i="260" a="1"/>
  <c r="H47" i="177" a="1"/>
  <c r="Z63" i="260" a="1"/>
  <c r="R111" i="260" a="1"/>
  <c r="X17" i="177" a="1"/>
  <c r="BU170" i="260" a="1"/>
  <c r="AU87" i="260" a="1"/>
  <c r="BJ58" i="260" a="1"/>
  <c r="X44" i="177" a="1"/>
  <c r="V15" i="177" a="1"/>
  <c r="N149" i="260" a="1"/>
  <c r="Q64" i="177" a="1"/>
  <c r="Q23" i="177" a="1"/>
  <c r="BQ342" i="260" a="1"/>
  <c r="G144" i="260" a="1"/>
  <c r="AR66" i="260" a="1"/>
  <c r="N191" i="260" a="1"/>
  <c r="BJ240" i="260" a="1"/>
  <c r="L21" i="177" a="1"/>
  <c r="R378" i="260" a="1"/>
  <c r="J148" i="260" a="1"/>
  <c r="BU12" i="260" a="1"/>
  <c r="O31" i="177" a="1"/>
  <c r="G119" i="260" a="1"/>
  <c r="I37" i="177" a="1"/>
  <c r="AU59" i="260" a="1"/>
  <c r="Q20" i="177" a="1"/>
  <c r="BY200" i="260" a="1"/>
  <c r="BN120" i="260" a="1"/>
  <c r="BU102" i="260" a="1"/>
  <c r="AH57" i="260" a="1"/>
  <c r="BJ218" i="260" a="1"/>
  <c r="AL142" i="260" a="1"/>
  <c r="AU62" i="260" a="1"/>
  <c r="AD88" i="260" a="1"/>
  <c r="M63" i="177" a="1"/>
  <c r="AH301" i="260" a="1"/>
  <c r="N67" i="260" a="1"/>
  <c r="M32" i="177" a="1"/>
  <c r="J191" i="260" a="1"/>
  <c r="R209" i="260" a="1"/>
  <c r="BQ97" i="260" a="1"/>
  <c r="Z201" i="260" a="1"/>
  <c r="Z52" i="260" a="1"/>
  <c r="AR375" i="260" a="1"/>
  <c r="G93" i="260" a="1"/>
  <c r="N17" i="177" a="1"/>
  <c r="AL56" i="260" a="1"/>
  <c r="BQ111" i="260" a="1"/>
  <c r="AU111" i="260" a="1"/>
  <c r="R166" i="260" a="1"/>
  <c r="L62" i="177" a="1"/>
  <c r="BU82" i="260" a="1"/>
  <c r="AD137" i="260" a="1"/>
  <c r="S43" i="177" a="1"/>
  <c r="W77" i="260" a="1"/>
  <c r="BU411" i="260" a="1"/>
  <c r="N218" i="260" a="1"/>
  <c r="F55" i="177" a="1"/>
  <c r="E17" i="177" a="1"/>
  <c r="AZ228" i="260" a="1"/>
  <c r="BN134" i="260" a="1"/>
  <c r="BJ124" i="260" a="1"/>
  <c r="G152" i="260" a="1"/>
  <c r="AR155" i="260" a="1"/>
  <c r="BQ175" i="260" a="1"/>
  <c r="BU241" i="260" a="1"/>
  <c r="BN73" i="260" a="1"/>
  <c r="N244" i="260" a="1"/>
  <c r="T14" i="177" a="1"/>
  <c r="AZ192" i="260" a="1"/>
  <c r="Z151" i="260" a="1"/>
  <c r="BN323" i="260" a="1"/>
  <c r="K52" i="177" a="1"/>
  <c r="N132" i="260" a="1"/>
  <c r="BU251" i="260" a="1"/>
  <c r="R246" i="260" a="1"/>
  <c r="C65" i="177" a="1"/>
  <c r="BN249" i="260" a="1"/>
  <c r="R131" i="260" a="1"/>
  <c r="G410" i="260" a="1"/>
  <c r="AD273" i="260" a="1"/>
  <c r="BQ93" i="260" a="1"/>
  <c r="R77" i="260" a="1"/>
  <c r="AZ245" i="260" a="1"/>
  <c r="W109" i="260" a="1"/>
  <c r="U42" i="177" a="1"/>
  <c r="AH171" i="260" a="1"/>
  <c r="F3" i="177" a="1"/>
  <c r="Z193" i="260" a="1"/>
  <c r="C29" i="177" a="1"/>
  <c r="N5" i="260" a="1"/>
  <c r="O11" i="177" a="1"/>
  <c r="BD53" i="260" a="1"/>
  <c r="R64" i="260" a="1"/>
  <c r="J288" i="260" a="1"/>
  <c r="BQ136" i="260" a="1"/>
  <c r="R28" i="260" a="1"/>
  <c r="R256" i="260" a="1"/>
  <c r="AZ128" i="260" a="1"/>
  <c r="AD151" i="260" a="1"/>
  <c r="AZ241" i="260" a="1"/>
  <c r="D35" i="177" a="1"/>
  <c r="J361" i="260" a="1"/>
  <c r="BU23" i="260" a="1"/>
  <c r="N356" i="260" a="1"/>
  <c r="J213" i="260" a="1"/>
  <c r="BQ444" i="260" a="1"/>
  <c r="AL46" i="260" a="1"/>
  <c r="Z87" i="260" a="1"/>
  <c r="Z147" i="260" a="1"/>
  <c r="BD58" i="260" a="1"/>
  <c r="R232" i="260" a="1"/>
  <c r="R235" i="260" a="1"/>
  <c r="AL57" i="260" a="1"/>
  <c r="U64" i="177" a="1"/>
  <c r="J109" i="260" a="1"/>
  <c r="J98" i="260" a="1"/>
  <c r="BD27" i="260" a="1"/>
  <c r="N378" i="260" a="1"/>
  <c r="G241" i="260" a="1"/>
  <c r="AH428" i="260" a="1"/>
  <c r="G132" i="260" a="1"/>
  <c r="G65" i="260" a="1"/>
  <c r="E15" i="177" a="1"/>
  <c r="AU57" i="260" a="1"/>
  <c r="BY135" i="260" a="1"/>
  <c r="L58" i="177" a="1"/>
  <c r="N123" i="260" a="1"/>
  <c r="AZ322" i="260" a="1"/>
  <c r="N55" i="260" a="1"/>
  <c r="X9" i="177" a="1"/>
  <c r="W449" i="260" a="1"/>
  <c r="BD353" i="260" a="1"/>
  <c r="G342" i="260" a="1"/>
  <c r="X28" i="177" a="1"/>
  <c r="R382" i="260" a="1"/>
  <c r="BD170" i="260" a="1"/>
  <c r="Z36" i="177" a="1"/>
  <c r="J108" i="260" a="1"/>
  <c r="D55" i="177" a="1"/>
  <c r="R176" i="260" a="1"/>
  <c r="G263" i="260" a="1"/>
  <c r="BN99" i="260" a="1"/>
  <c r="AZ100" i="260" a="1"/>
  <c r="M15" i="177" a="1"/>
  <c r="BN225" i="260" a="1"/>
  <c r="AL137" i="260" a="1"/>
  <c r="W53" i="177" a="1"/>
  <c r="AU261" i="260" a="1"/>
  <c r="BD117" i="260" a="1"/>
  <c r="BJ357" i="260" a="1"/>
  <c r="M47" i="177" a="1"/>
  <c r="BN257" i="260" a="1"/>
  <c r="BJ88" i="260" a="1"/>
  <c r="O3" i="177" a="1"/>
  <c r="W5" i="260" a="1"/>
  <c r="AD170" i="260" a="1"/>
  <c r="R153" i="260" a="1"/>
  <c r="BU193" i="260" a="1"/>
  <c r="R88" i="260" a="1"/>
  <c r="BY7" i="260" a="1"/>
  <c r="BQ133" i="260" a="1"/>
  <c r="BU152" i="260" a="1"/>
  <c r="BD290" i="260" a="1"/>
  <c r="BN407" i="260" a="1"/>
  <c r="AZ172" i="260" a="1"/>
  <c r="AH198" i="260" a="1"/>
  <c r="BU111" i="260" a="1"/>
  <c r="W5" i="177" a="1"/>
  <c r="Z215" i="260" a="1"/>
  <c r="R285" i="260" a="1"/>
  <c r="AD30" i="260" a="1"/>
  <c r="BN63" i="260" a="1"/>
  <c r="AD451" i="260" a="1"/>
  <c r="J58" i="260" a="1"/>
  <c r="G10" i="177" a="1"/>
  <c r="W251" i="260" a="1"/>
  <c r="R65" i="260" a="1"/>
  <c r="G230" i="260" a="1"/>
  <c r="T33" i="177" a="1"/>
  <c r="AU56" i="260" a="1"/>
  <c r="L4" i="177" a="1"/>
  <c r="AZ195" i="260" a="1"/>
  <c r="D38" i="177" a="1"/>
  <c r="AU99" i="260" a="1"/>
  <c r="Z103" i="260" a="1"/>
  <c r="T15" i="177" a="1"/>
  <c r="BN248" i="260" a="1"/>
  <c r="AD239" i="260" a="1"/>
  <c r="AZ300" i="260" a="1"/>
  <c r="N241" i="260" a="1"/>
  <c r="R173" i="260" a="1"/>
  <c r="U19" i="177" a="1"/>
  <c r="I54" i="177" a="1"/>
  <c r="Z70" i="260" a="1"/>
  <c r="R215" i="260" a="1"/>
  <c r="AD253" i="260" a="1"/>
  <c r="AR225" i="260" a="1"/>
  <c r="BD59" i="260" a="1"/>
  <c r="W50" i="177" a="1"/>
  <c r="N19" i="260" a="1"/>
  <c r="J100" i="260" a="1"/>
  <c r="BJ109" i="260" a="1"/>
  <c r="BN164" i="260" a="1"/>
  <c r="C26" i="177" a="1"/>
  <c r="AZ147" i="260" a="1"/>
  <c r="J296" i="260" a="1"/>
  <c r="BY166" i="260" a="1"/>
  <c r="BQ38" i="260" a="1"/>
  <c r="AZ13" i="260" a="1"/>
  <c r="AR62" i="260" a="1"/>
  <c r="K22" i="177" a="1"/>
  <c r="W86" i="260" a="1"/>
  <c r="BQ214" i="260" a="1"/>
  <c r="BN272" i="260" a="1"/>
  <c r="J126" i="260" a="1"/>
  <c r="M45" i="177" a="1"/>
  <c r="G97" i="260" a="1"/>
  <c r="AR322" i="260" a="1"/>
  <c r="G105" i="260" a="1"/>
  <c r="H58" i="177" a="1"/>
  <c r="AZ113" i="260" a="1"/>
  <c r="AD55" i="260" a="1"/>
  <c r="L18" i="177" a="1"/>
  <c r="Z403" i="260" a="1"/>
  <c r="E19" i="177" a="1"/>
  <c r="R118" i="260" a="1"/>
  <c r="J178" i="260" a="1"/>
  <c r="AZ222" i="260" a="1"/>
  <c r="M5" i="177" a="1"/>
  <c r="AU61" i="260" a="1"/>
  <c r="AH72" i="260" a="1"/>
  <c r="W264" i="260" a="1"/>
  <c r="BJ442" i="260" a="1"/>
  <c r="W326" i="260" a="1"/>
  <c r="G53" i="177" a="1"/>
  <c r="G85" i="260" a="1"/>
  <c r="BN163" i="260" a="1"/>
  <c r="AR119" i="260" a="1"/>
  <c r="R284" i="260" a="1"/>
  <c r="J308" i="260" a="1"/>
  <c r="AR209" i="260" a="1"/>
  <c r="BQ108" i="260" a="1"/>
  <c r="AR199" i="260" a="1"/>
  <c r="R299" i="260" a="1"/>
  <c r="BQ56" i="260" a="1"/>
  <c r="F18" i="177" a="1"/>
  <c r="J75" i="260" a="1"/>
  <c r="L63" i="177" a="1"/>
  <c r="BY114" i="260" a="1"/>
  <c r="V57" i="177" a="1"/>
  <c r="BU433" i="260" a="1"/>
  <c r="Z348" i="260" a="1"/>
  <c r="W235" i="260" a="1"/>
  <c r="E57" i="177" a="1"/>
  <c r="BD56" i="260" a="1"/>
  <c r="X20" i="177" a="1"/>
  <c r="AL115" i="260" a="1"/>
  <c r="BU117" i="260" a="1"/>
  <c r="G234" i="260" a="1"/>
  <c r="J13" i="260" a="1"/>
  <c r="AD262" i="260" a="1"/>
  <c r="N40" i="260" a="1"/>
  <c r="K20" i="177" a="1"/>
  <c r="AR326" i="260" a="1"/>
  <c r="BU10" i="260" a="1"/>
  <c r="BQ84" i="260" a="1"/>
  <c r="BQ186" i="260" a="1"/>
  <c r="S28" i="177" a="1"/>
  <c r="AR215" i="260" a="1"/>
  <c r="AR434" i="260" a="1"/>
  <c r="N127" i="260" a="1"/>
  <c r="AD145" i="260" a="1"/>
  <c r="J128" i="260" a="1"/>
  <c r="Z196" i="260" a="1"/>
  <c r="N213" i="260" a="1"/>
  <c r="Q13" i="177" a="1"/>
  <c r="P59" i="177" a="1"/>
  <c r="AU155" i="260" a="1"/>
  <c r="V47" i="177" a="1"/>
  <c r="BJ460" i="260" a="1"/>
  <c r="G409" i="260" a="1"/>
  <c r="AD117" i="260" a="1"/>
  <c r="BU121" i="260" a="1"/>
  <c r="BD309" i="260" a="1"/>
  <c r="U13" i="177" a="1"/>
  <c r="R86" i="260" a="1"/>
  <c r="G68" i="260" a="1"/>
  <c r="Z277" i="260" a="1"/>
  <c r="BN449" i="260" a="1"/>
  <c r="AU72" i="260" a="1"/>
  <c r="Z47" i="260" a="1"/>
  <c r="AL166" i="260" a="1"/>
  <c r="BQ65" i="260" a="1"/>
  <c r="AL60" i="260" a="1"/>
  <c r="AU209" i="260" a="1"/>
  <c r="Z126" i="260" a="1"/>
  <c r="C12" i="177" a="1"/>
  <c r="W147" i="260" a="1"/>
  <c r="N28" i="177" a="1"/>
  <c r="T46" i="177" a="1"/>
  <c r="Z177" i="260" a="1"/>
  <c r="BU393" i="260" a="1"/>
  <c r="BJ91" i="260" a="1"/>
  <c r="BD336" i="260" a="1"/>
  <c r="Z189" i="260" a="1"/>
  <c r="BQ293" i="260" a="1"/>
  <c r="BQ165" i="260" a="1"/>
  <c r="AU188" i="260" a="1"/>
  <c r="BJ139" i="260" a="1"/>
  <c r="N12" i="177" a="1"/>
  <c r="G18" i="177" a="1"/>
  <c r="AU294" i="260" a="1"/>
  <c r="AU385" i="260" a="1"/>
  <c r="R313" i="260" a="1"/>
  <c r="Z37" i="260" a="1"/>
  <c r="AD103" i="260" a="1"/>
  <c r="I56" i="177" a="1"/>
  <c r="G99" i="260" a="1"/>
  <c r="AU268" i="260" a="1"/>
  <c r="K58" i="177" a="1"/>
  <c r="AU27" i="260" a="1"/>
  <c r="Y16" i="177" a="1"/>
  <c r="F26" i="177" a="1"/>
  <c r="BJ211" i="260" a="1"/>
  <c r="AU116" i="260" a="1"/>
  <c r="G180" i="260" a="1"/>
  <c r="N119" i="260" a="1"/>
  <c r="R161" i="260" a="1"/>
  <c r="AH44" i="260" a="1"/>
  <c r="N312" i="260" a="1"/>
  <c r="R5" i="177" a="1"/>
  <c r="BQ225" i="260" a="1"/>
  <c r="AH203" i="260" a="1"/>
  <c r="J190" i="260" a="1"/>
  <c r="BU186" i="260" a="1"/>
  <c r="AH195" i="260" a="1"/>
  <c r="R108" i="260" a="1"/>
  <c r="AU358" i="260" a="1"/>
  <c r="J111" i="260" a="1"/>
  <c r="BQ240" i="260" a="1"/>
  <c r="AZ5" i="260" a="1"/>
  <c r="BD328" i="260" a="1"/>
  <c r="C7" i="177" a="1"/>
  <c r="W39" i="253" a="1"/>
  <c r="W116" i="260" a="1"/>
  <c r="AZ287" i="260" a="1"/>
  <c r="J60" i="177" a="1"/>
  <c r="BJ449" i="260" a="1"/>
  <c r="BY12" i="260" a="1"/>
  <c r="P11" i="177" a="1"/>
  <c r="BU343" i="260" a="1"/>
  <c r="N251" i="260" a="1"/>
  <c r="J144" i="260" a="1"/>
  <c r="W23" i="260" a="1"/>
  <c r="Y10" i="177" a="1"/>
  <c r="R368" i="260" a="1"/>
  <c r="BU394" i="260" a="1"/>
  <c r="AZ52" i="260" a="1"/>
  <c r="W36" i="260" a="1"/>
  <c r="X11" i="177" a="1"/>
  <c r="AD92" i="260" a="1"/>
  <c r="AL442" i="260" a="1"/>
  <c r="BU297" i="260" a="1"/>
  <c r="BN241" i="260" a="1"/>
  <c r="N16" i="260" a="1"/>
  <c r="Z167" i="260" a="1"/>
  <c r="AU260" i="260" a="1"/>
  <c r="AZ148" i="260" a="1"/>
  <c r="BQ35" i="260" a="1"/>
  <c r="BU362" i="260" a="1"/>
  <c r="BJ214" i="260" a="1"/>
  <c r="P64" i="177" a="1"/>
  <c r="Z138" i="260" a="1"/>
  <c r="O8" i="177" a="1"/>
  <c r="AZ167" i="260" a="1"/>
  <c r="R211" i="260" a="1"/>
  <c r="Z437" i="260" a="1"/>
  <c r="AH69" i="260" a="1"/>
  <c r="BQ435" i="260" a="1"/>
  <c r="BQ168" i="260" a="1"/>
  <c r="BY189" i="260" a="1"/>
  <c r="R374" i="260" a="1"/>
  <c r="V48" i="177" a="1"/>
  <c r="BJ308" i="260" a="1"/>
  <c r="N192" i="260" a="1"/>
  <c r="AU88" i="260" a="1"/>
  <c r="BD31" i="260" a="1"/>
  <c r="J298" i="260" a="1"/>
  <c r="Y52" i="177" a="1"/>
  <c r="AZ396" i="260" a="1"/>
  <c r="BQ223" i="260" a="1"/>
  <c r="Z369" i="260" a="1"/>
  <c r="BN93" i="260" a="1"/>
  <c r="AR380" i="260" a="1"/>
  <c r="W20" i="177" a="1"/>
  <c r="AH315" i="260" a="1"/>
  <c r="AZ196" i="260" a="1"/>
  <c r="Z32" i="177" a="1"/>
  <c r="Z162" i="260" a="1"/>
  <c r="BU192" i="260" a="1"/>
  <c r="AH222" i="260" a="1"/>
  <c r="AD70" i="260" a="1"/>
  <c r="BU319" i="260" a="1"/>
  <c r="BU332" i="260" a="1"/>
  <c r="BD153" i="260" a="1"/>
  <c r="BQ196" i="260" a="1"/>
  <c r="BQ209" i="260" a="1"/>
  <c r="BN246" i="260" a="1"/>
  <c r="BJ194" i="260" a="1"/>
  <c r="R114" i="260" a="1"/>
  <c r="AH169" i="260" a="1"/>
  <c r="BN346" i="260" a="1"/>
  <c r="BN140" i="260" a="1"/>
  <c r="BY95" i="260" a="1"/>
  <c r="BD241" i="260" a="1"/>
  <c r="J274" i="260" a="1"/>
  <c r="F51" i="177" a="1"/>
  <c r="BU44" i="260" a="1"/>
  <c r="AZ110" i="260" a="1"/>
  <c r="BD401" i="260" a="1"/>
  <c r="AH117" i="260" a="1"/>
  <c r="BQ353" i="260" a="1"/>
  <c r="W231" i="260" a="1"/>
  <c r="U43" i="177" a="1"/>
  <c r="P17" i="177" a="1"/>
  <c r="G72" i="260" a="1"/>
  <c r="BN125" i="260" a="1"/>
  <c r="N37" i="177" a="1"/>
  <c r="BU35" i="260" a="1"/>
  <c r="R438" i="260" a="1"/>
  <c r="BN438" i="260" a="1"/>
  <c r="BJ310" i="260" a="1"/>
  <c r="BY84" i="260" a="1"/>
  <c r="AU136" i="260" a="1"/>
  <c r="W12" i="177" a="1"/>
  <c r="N98" i="260" a="1"/>
  <c r="AU107" i="260" a="1"/>
  <c r="BD112" i="260" a="1"/>
  <c r="M58" i="177" a="1"/>
  <c r="R156" i="260" a="1"/>
  <c r="J88" i="260" a="1"/>
  <c r="H17" i="177" a="1"/>
  <c r="AD143" i="260" a="1"/>
  <c r="BN181" i="260" a="1"/>
  <c r="AR232" i="260" a="1"/>
  <c r="AH99" i="260" a="1"/>
  <c r="BD139" i="260" a="1"/>
  <c r="AH172" i="260" a="1"/>
  <c r="Z65" i="177" a="1"/>
  <c r="O7" i="177" a="1"/>
  <c r="AR218" i="260" a="1"/>
  <c r="P7" i="177" a="1"/>
  <c r="AU305" i="260" a="1"/>
  <c r="W84" i="260" a="1"/>
  <c r="W19" i="177" a="1"/>
  <c r="J180" i="260" a="1"/>
  <c r="T43" i="177" a="1"/>
  <c r="N78" i="260" a="1"/>
  <c r="AD340" i="260" a="1"/>
  <c r="Q57" i="177" a="1"/>
  <c r="BQ246" i="260" a="1"/>
  <c r="BU300" i="260" a="1"/>
  <c r="N23" i="260" a="1"/>
  <c r="Z28" i="260" a="1"/>
  <c r="BQ187" i="260" a="1"/>
  <c r="BJ272" i="260" a="1"/>
  <c r="F42" i="177" a="1"/>
  <c r="V38" i="177" a="1"/>
  <c r="BN152" i="260" a="1"/>
  <c r="R85" i="260" a="1"/>
  <c r="AH33" i="260" a="1"/>
  <c r="G37" i="260" a="1"/>
  <c r="AH177" i="260" a="1"/>
  <c r="W127" i="260" a="1"/>
  <c r="Z214" i="260" a="1"/>
  <c r="BD368" i="260" a="1"/>
  <c r="R43" i="260" a="1"/>
  <c r="X12" i="177" a="1"/>
  <c r="BJ138" i="260" a="1"/>
  <c r="V14" i="177" a="1"/>
  <c r="AU191" i="260" a="1"/>
  <c r="AD140" i="260" a="1"/>
  <c r="AD71" i="260" a="1"/>
  <c r="AD166" i="260" a="1"/>
  <c r="N19" i="177" a="1"/>
  <c r="Z40" i="177" a="1"/>
  <c r="N270" i="260" a="1"/>
  <c r="G469" i="260" a="1"/>
  <c r="Z53" i="177" a="1"/>
  <c r="G311" i="260" a="1"/>
  <c r="H40" i="177" a="1"/>
  <c r="J112" i="260" a="1"/>
  <c r="Z52" i="177" a="1"/>
  <c r="AR268" i="260" a="1"/>
  <c r="J133" i="260" a="1"/>
  <c r="AH55" i="260" a="1"/>
  <c r="AU161" i="260" a="1"/>
  <c r="R191" i="260" a="1"/>
  <c r="AL350" i="260" a="1"/>
  <c r="AZ276" i="260" a="1"/>
  <c r="G188" i="260" a="1"/>
  <c r="AZ198" i="260" a="1"/>
  <c r="BN9" i="260" a="1"/>
  <c r="AH389" i="260" a="1"/>
  <c r="AZ259" i="260" a="1"/>
  <c r="BU237" i="260" a="1"/>
  <c r="Z21" i="260" a="1"/>
  <c r="Z251" i="260" a="1"/>
  <c r="Z45" i="260" a="1"/>
  <c r="Y64" i="177" a="1"/>
  <c r="G17" i="260" a="1"/>
  <c r="G49" i="177" a="1"/>
  <c r="BJ72" i="260" a="1"/>
  <c r="J16" i="260" a="1"/>
  <c r="M4" i="177" a="1"/>
  <c r="N27" i="177" a="1"/>
  <c r="AH92" i="260" a="1"/>
  <c r="BN31" i="260" a="1"/>
  <c r="AU415" i="260" a="1"/>
  <c r="BN23" i="260" a="1"/>
  <c r="BN307" i="260" a="1"/>
  <c r="AU64" i="260" a="1"/>
  <c r="C53" i="177" a="1"/>
  <c r="W352" i="260" a="1"/>
  <c r="AU153" i="260" a="1"/>
  <c r="Y55" i="177" a="1"/>
  <c r="BJ137" i="260" a="1"/>
  <c r="AR384" i="260" a="1"/>
  <c r="W40" i="177" a="1"/>
  <c r="N322" i="260" a="1"/>
  <c r="AH26" i="260" a="1"/>
  <c r="BJ101" i="260" a="1"/>
  <c r="N18" i="177" a="1"/>
  <c r="BJ74" i="260" a="1"/>
  <c r="G9" i="260" a="1"/>
  <c r="AR323" i="260" a="1"/>
  <c r="G52" i="177" a="1"/>
  <c r="BD23" i="260" a="1"/>
  <c r="BD94" i="260" a="1"/>
  <c r="BJ205" i="260" a="1"/>
  <c r="W375" i="260" a="1"/>
  <c r="W185" i="260" a="1"/>
  <c r="BQ68" i="260" a="1"/>
  <c r="N26" i="260" a="1"/>
  <c r="G320" i="260" a="1"/>
  <c r="BJ61" i="260" a="1"/>
  <c r="AL34" i="260" a="1"/>
  <c r="I4" i="177" a="1"/>
  <c r="BQ281" i="260" a="1"/>
  <c r="G364" i="260" a="1"/>
  <c r="J223" i="260" a="1"/>
  <c r="R218" i="260" a="1"/>
  <c r="BU403" i="260" a="1"/>
  <c r="W25" i="177" a="1"/>
  <c r="BY125" i="260" a="1"/>
  <c r="T11" i="177" a="1"/>
  <c r="AU309" i="260" a="1"/>
  <c r="R409" i="260" a="1"/>
  <c r="Q36" i="177" a="1"/>
  <c r="AD61" i="260" a="1"/>
  <c r="BU17" i="260" a="1"/>
  <c r="Z14" i="177" a="1"/>
  <c r="J246" i="260" a="1"/>
  <c r="AD32" i="260" a="1"/>
  <c r="J66" i="260" a="1"/>
  <c r="BQ407" i="260" a="1"/>
  <c r="K30" i="177" a="1"/>
  <c r="BD5" i="260" a="1"/>
  <c r="BQ287" i="260" a="1"/>
  <c r="BU425" i="260" a="1"/>
  <c r="U51" i="177" a="1"/>
  <c r="BJ343" i="260" a="1"/>
  <c r="BD42" i="260" a="1"/>
  <c r="V36" i="177" a="1"/>
  <c r="BU151" i="260" a="1"/>
  <c r="BQ69" i="260" a="1"/>
  <c r="BJ116" i="260" a="1"/>
  <c r="X55" i="177" a="1"/>
  <c r="BJ126" i="260" a="1"/>
  <c r="G330" i="260" a="1"/>
  <c r="N142" i="260" a="1"/>
  <c r="AZ139" i="260" a="1"/>
  <c r="BJ241" i="260" a="1"/>
  <c r="BQ248" i="260" a="1"/>
  <c r="BJ398" i="260" a="1"/>
  <c r="AL89" i="260" a="1"/>
  <c r="AR110" i="260" a="1"/>
  <c r="W310" i="260" a="1"/>
  <c r="R142" i="260" a="1"/>
  <c r="AR177" i="260" a="1"/>
  <c r="BD375" i="260" a="1"/>
  <c r="AL141" i="260" a="1"/>
  <c r="AZ90" i="260" a="1"/>
  <c r="AR152" i="260" a="1"/>
  <c r="BJ11" i="260" a="1"/>
  <c r="AD21" i="260" a="1"/>
  <c r="BY11" i="260" a="1"/>
  <c r="BU173" i="260" a="1"/>
  <c r="S8" i="177" a="1"/>
  <c r="AZ291" i="260" a="1"/>
  <c r="J44" i="260" a="1"/>
  <c r="BJ27" i="260" a="1"/>
  <c r="BN173" i="260" a="1"/>
  <c r="BU365" i="260" a="1"/>
  <c r="BU139" i="260" a="1"/>
  <c r="S49" i="177" a="1"/>
  <c r="J43" i="260" a="1"/>
  <c r="J220" i="260" a="1"/>
  <c r="BN92" i="260" a="1"/>
  <c r="W263" i="260" a="1"/>
  <c r="V62" i="177" a="1"/>
  <c r="BD246" i="260" a="1"/>
  <c r="AZ176" i="260" a="1"/>
  <c r="AZ153" i="260" a="1"/>
  <c r="AL11" i="260" a="1"/>
  <c r="D50" i="177" a="1"/>
  <c r="AL123" i="260" a="1"/>
  <c r="AD152" i="260" a="1"/>
  <c r="N25" i="177" a="1"/>
  <c r="J196" i="260" a="1"/>
  <c r="AD288" i="260" a="1"/>
  <c r="Z39" i="177" a="1"/>
  <c r="W46" i="177" a="1"/>
  <c r="Z60" i="177" a="1"/>
  <c r="G341" i="260" a="1"/>
  <c r="G296" i="260" a="1"/>
  <c r="G15" i="260" a="1"/>
  <c r="BY141" i="260" a="1"/>
  <c r="D48" i="177" a="1"/>
  <c r="I10" i="177" a="1"/>
  <c r="N148" i="260" a="1"/>
  <c r="BN319" i="260" a="1"/>
  <c r="BJ183" i="260" a="1"/>
  <c r="BN221" i="260" a="1"/>
  <c r="AH39" i="260" a="1"/>
  <c r="J419" i="260" a="1"/>
  <c r="BN141" i="260" a="1"/>
  <c r="BU174" i="260" a="1"/>
  <c r="AL170" i="260" a="1"/>
  <c r="AZ162" i="260" a="1"/>
  <c r="G237" i="260" a="1"/>
  <c r="BQ32" i="260" a="1"/>
  <c r="AL55" i="260" a="1"/>
  <c r="AZ317" i="260" a="1"/>
  <c r="Z187" i="260" a="1"/>
  <c r="BN399" i="260" a="1"/>
  <c r="D9" i="177" a="1"/>
  <c r="AR21" i="260" a="1"/>
  <c r="G344" i="260" a="1"/>
  <c r="BY15" i="260" a="1"/>
  <c r="AR208" i="260" a="1"/>
  <c r="G69" i="260" a="1"/>
  <c r="AZ103" i="260" a="1"/>
  <c r="S35" i="177" a="1"/>
  <c r="Z349" i="260" a="1"/>
  <c r="AD14" i="260" a="1"/>
  <c r="BN298" i="260" a="1"/>
  <c r="W9" i="253" a="1"/>
  <c r="W213" i="260" a="1"/>
  <c r="C35" i="177" a="1"/>
  <c r="AH401" i="260" a="1"/>
  <c r="N21" i="177" a="1"/>
  <c r="AR244" i="260" a="1"/>
  <c r="BQ352" i="260" a="1"/>
  <c r="AL148" i="260" a="1"/>
  <c r="BN22" i="260" a="1"/>
  <c r="W261" i="260" a="1"/>
  <c r="J52" i="260" a="1"/>
  <c r="AZ315" i="260" a="1"/>
  <c r="W360" i="260" a="1"/>
  <c r="S40" i="177" a="1"/>
  <c r="AZ324" i="260" a="1"/>
  <c r="R441" i="260" a="1"/>
  <c r="G40" i="260" a="1"/>
  <c r="AL300" i="260" a="1"/>
  <c r="BN383" i="260" a="1"/>
  <c r="AL188" i="260" a="1"/>
  <c r="J94" i="260" a="1"/>
  <c r="AD44" i="260" a="1"/>
  <c r="AR260" i="260" a="1"/>
  <c r="AU139" i="260" a="1"/>
  <c r="AL124" i="260" a="1"/>
  <c r="BU305" i="260" a="1"/>
  <c r="M13" i="177" a="1"/>
  <c r="BD396" i="260" a="1"/>
  <c r="U21" i="102" a="1"/>
  <c r="AD220" i="260" a="1"/>
  <c r="W128" i="260" a="1"/>
  <c r="J373" i="260" a="1"/>
  <c r="W193" i="260" a="1"/>
  <c r="AZ340" i="260" a="1"/>
  <c r="G260" i="260" a="1"/>
  <c r="AZ169" i="260" a="1"/>
  <c r="BU50" i="260" a="1"/>
  <c r="Y19" i="177" a="1"/>
  <c r="G44" i="177" a="1"/>
  <c r="W8" i="260" a="1"/>
  <c r="AH240" i="260" a="1"/>
  <c r="J21" i="177" a="1"/>
  <c r="Z7" i="177" a="1"/>
  <c r="G270" i="260" a="1"/>
  <c r="W69" i="260" a="1"/>
  <c r="W368" i="260" a="1"/>
  <c r="W305" i="260" a="1"/>
  <c r="BQ28" i="260" a="1"/>
  <c r="Z26" i="260" a="1"/>
  <c r="BY22" i="260" a="1"/>
  <c r="AH46" i="260" a="1"/>
  <c r="W7" i="177" a="1"/>
  <c r="Z63" i="177" a="1"/>
  <c r="BD318" i="260" a="1"/>
  <c r="BQ339" i="260" a="1"/>
  <c r="R57" i="260" a="1"/>
  <c r="BN300" i="260" a="1"/>
  <c r="Z38" i="177" a="1"/>
  <c r="BQ449" i="260" a="1"/>
  <c r="D16" i="177" a="1"/>
  <c r="J164" i="260" a="1"/>
  <c r="W92" i="260" a="1"/>
  <c r="BQ183" i="260" a="1"/>
  <c r="P52" i="177" a="1"/>
  <c r="Z18" i="177" a="1"/>
  <c r="AH120" i="260" a="1"/>
  <c r="R55" i="177" a="1"/>
  <c r="BJ252" i="260" a="1"/>
  <c r="BJ196" i="260" a="1"/>
  <c r="AZ51" i="260" a="1"/>
  <c r="BQ320" i="260" a="1"/>
  <c r="AD22" i="260" a="1"/>
  <c r="BN34" i="260" a="1"/>
  <c r="H44" i="177" a="1"/>
  <c r="X45" i="177" a="1"/>
  <c r="R52" i="260" a="1"/>
  <c r="J80" i="260" a="1"/>
  <c r="AD265" i="260" a="1"/>
  <c r="R80" i="260" a="1"/>
  <c r="BN423" i="260" a="1"/>
  <c r="E27" i="177" a="1"/>
  <c r="Z34" i="260" a="1"/>
  <c r="AZ205" i="260" a="1"/>
  <c r="AL401" i="260" a="1"/>
  <c r="BD184" i="260" a="1"/>
  <c r="G38" i="177" a="1"/>
  <c r="J107" i="260" a="1"/>
  <c r="BN137" i="260" a="1"/>
  <c r="BJ46" i="260" a="1"/>
  <c r="N407" i="260" a="1"/>
  <c r="P13" i="177" a="1"/>
  <c r="BD134" i="260" a="1"/>
  <c r="BD159" i="260" a="1"/>
  <c r="BQ372" i="260" a="1"/>
  <c r="O42" i="177" a="1"/>
  <c r="AU55" i="260" a="1"/>
  <c r="R412" i="260" a="1"/>
  <c r="Z324" i="260" a="1"/>
  <c r="AD275" i="260" a="1"/>
  <c r="AR65" i="260" a="1"/>
  <c r="AR314" i="260" a="1"/>
  <c r="K44" i="177" a="1"/>
  <c r="R24" i="177" a="1"/>
  <c r="AL45" i="260" a="1"/>
  <c r="AH224" i="260" a="1"/>
  <c r="BJ266" i="260" a="1"/>
  <c r="BN215" i="260" a="1"/>
  <c r="AR167" i="260" a="1"/>
  <c r="K27" i="177" a="1"/>
  <c r="BN41" i="260" a="1"/>
  <c r="BU384" i="260" a="1"/>
  <c r="W395" i="260" a="1"/>
  <c r="AU126" i="260" a="1"/>
  <c r="AL33" i="260" a="1"/>
  <c r="L6" i="177" a="1"/>
  <c r="AU228" i="260" a="1"/>
  <c r="L13" i="177" a="1"/>
  <c r="BQ185" i="260" a="1"/>
  <c r="AU123" i="260" a="1"/>
  <c r="W167" i="260" a="1"/>
  <c r="J117" i="260" a="1"/>
  <c r="R182" i="260" a="1"/>
  <c r="G185" i="260" a="1"/>
  <c r="AH414" i="260" a="1"/>
  <c r="BY123" i="260" a="1"/>
  <c r="BJ162" i="260" a="1"/>
  <c r="AL296" i="260" a="1"/>
  <c r="Z238" i="260" a="1"/>
  <c r="N145" i="260" a="1"/>
  <c r="BN203" i="260" a="1"/>
  <c r="BQ278" i="260" a="1"/>
  <c r="F17" i="177" a="1"/>
  <c r="W48" i="177" a="1"/>
  <c r="Q21" i="177" a="1"/>
  <c r="AH312" i="260" a="1"/>
  <c r="BQ198" i="260" a="1"/>
  <c r="AZ20" i="260" a="1"/>
  <c r="W16" i="177" a="1"/>
  <c r="F33" i="177" a="1"/>
  <c r="X53" i="177" a="1"/>
  <c r="AZ265" i="260" a="1"/>
  <c r="BD136" i="260" a="1"/>
  <c r="AR321" i="260" a="1"/>
  <c r="BQ472" i="260" a="1"/>
  <c r="G331" i="260" a="1"/>
  <c r="D62" i="177" a="1"/>
  <c r="AR250" i="260" a="1"/>
  <c r="J17" i="177" a="1"/>
  <c r="BY153" i="260" a="1"/>
  <c r="G367" i="260" a="1"/>
  <c r="BU455" i="260" a="1"/>
  <c r="AR300" i="260" a="1"/>
  <c r="Z125" i="260" a="1"/>
  <c r="Z316" i="260" a="1"/>
  <c r="BD168" i="260" a="1"/>
  <c r="BD383" i="260" a="1"/>
  <c r="AR344" i="260" a="1"/>
  <c r="Q3" i="177" a="1"/>
  <c r="BJ361" i="260" a="1"/>
  <c r="BD126" i="260" a="1"/>
  <c r="AL43" i="260" a="1"/>
  <c r="AZ407" i="260" a="1"/>
  <c r="Z188" i="260" a="1"/>
  <c r="R216" i="260" a="1"/>
  <c r="AR164" i="260" a="1"/>
  <c r="R21" i="177" a="1"/>
  <c r="N397" i="260" a="1"/>
  <c r="M19" i="177" a="1"/>
  <c r="G134" i="260" a="1"/>
  <c r="N54" i="177" a="1"/>
  <c r="R186" i="260" a="1"/>
  <c r="AR274" i="260" a="1"/>
  <c r="Z153" i="260" a="1"/>
  <c r="G147" i="260" a="1"/>
  <c r="AU201" i="260" a="1"/>
  <c r="W210" i="260" a="1"/>
  <c r="BD320" i="260" a="1"/>
  <c r="W74" i="260" a="1"/>
  <c r="AZ274" i="260" a="1"/>
  <c r="BN192" i="260" a="1"/>
  <c r="BN353" i="260" a="1"/>
  <c r="AZ41" i="260" a="1"/>
  <c r="X64" i="177" a="1"/>
  <c r="AU169" i="260" a="1"/>
  <c r="AZ293" i="260" a="1"/>
  <c r="BU310" i="260" a="1"/>
  <c r="AR311" i="260" a="1"/>
  <c r="AL122" i="260" a="1"/>
  <c r="X19" i="177" a="1"/>
  <c r="Z31" i="260" a="1"/>
  <c r="AH277" i="260" a="1"/>
  <c r="Y35" i="177" a="1"/>
  <c r="BD167" i="260" a="1"/>
  <c r="AH24" i="260" a="1"/>
  <c r="J374" i="260" a="1"/>
  <c r="R338" i="260" a="1"/>
  <c r="D37" i="177" a="1"/>
  <c r="AL264" i="260" a="1"/>
  <c r="J257" i="260" a="1"/>
  <c r="BQ164" i="260" a="1"/>
  <c r="X65" i="177" a="1"/>
  <c r="N283" i="260" a="1"/>
  <c r="W123" i="260" a="1"/>
  <c r="O25" i="177" a="1"/>
  <c r="I36" i="177" a="1"/>
  <c r="W9" i="260" a="1"/>
  <c r="R63" i="260" a="1"/>
  <c r="H59" i="177" a="1"/>
  <c r="J62" i="260" a="1"/>
  <c r="AL37" i="260" a="1"/>
  <c r="U40" i="251" a="1"/>
  <c r="W100" i="260" a="1"/>
  <c r="W26" i="260" a="1"/>
  <c r="AU78" i="260" a="1"/>
  <c r="G24" i="177" a="1"/>
  <c r="S14" i="177" a="1"/>
  <c r="BD335" i="260" a="1"/>
  <c r="BD21" i="260" a="1"/>
  <c r="BD36" i="260" a="1"/>
  <c r="AR276" i="260" a="1"/>
  <c r="BD51" i="260" a="1"/>
  <c r="BU253" i="260" a="1"/>
  <c r="S42" i="177" a="1"/>
  <c r="T44" i="177" a="1"/>
  <c r="N99" i="260" a="1"/>
  <c r="BQ290" i="260" a="1"/>
  <c r="V40" i="177" a="1"/>
  <c r="AZ22" i="260" a="1"/>
  <c r="AZ34" i="260" a="1"/>
  <c r="BU138" i="260" a="1"/>
  <c r="BQ296" i="260" a="1"/>
  <c r="BN26" i="260" a="1"/>
  <c r="W48" i="260" a="1"/>
  <c r="J138" i="260" a="1"/>
  <c r="R62" i="177" a="1"/>
  <c r="BN158" i="260" a="1"/>
  <c r="J46" i="260" a="1"/>
  <c r="Z365" i="260" a="1"/>
  <c r="AR126" i="260" a="1"/>
  <c r="T10" i="177" a="1"/>
  <c r="AH95" i="260" a="1"/>
  <c r="Y27" i="177" a="1"/>
  <c r="M35" i="177" a="1"/>
  <c r="D40" i="177" a="1"/>
  <c r="BJ89" i="260" a="1"/>
  <c r="L15" i="177" a="1"/>
  <c r="BQ217" i="260" a="1"/>
  <c r="F28" i="177" a="1"/>
  <c r="N58" i="177" a="1"/>
  <c r="BU261" i="260" a="1"/>
  <c r="U31" i="177" a="1"/>
  <c r="U65" i="177" a="1"/>
  <c r="W222" i="260" a="1"/>
  <c r="BQ128" i="260" a="1"/>
  <c r="AU141" i="260" a="1"/>
  <c r="F56" i="177" a="1"/>
  <c r="S41" i="177" a="1"/>
  <c r="V59" i="177" a="1"/>
  <c r="W130" i="260" a="1"/>
  <c r="BD281" i="260" a="1"/>
  <c r="T20" i="177" a="1"/>
  <c r="AZ157" i="260" a="1"/>
  <c r="BU21" i="260" a="1"/>
  <c r="BY144" i="260" a="1"/>
  <c r="BU397" i="260" a="1"/>
  <c r="N395" i="260" a="1"/>
  <c r="AZ111" i="260" a="1"/>
  <c r="W56" i="177" a="1"/>
  <c r="W17" i="260" a="1"/>
  <c r="AU287" i="260" a="1"/>
  <c r="R50" i="177" a="1"/>
  <c r="G6" i="177" a="1"/>
  <c r="R236" i="260" a="1"/>
  <c r="BQ26" i="260" a="1"/>
  <c r="N62" i="260" a="1"/>
  <c r="AR194" i="260" a="1"/>
  <c r="J268" i="260" a="1"/>
  <c r="AZ209" i="260" a="1"/>
  <c r="AR30" i="260" a="1"/>
  <c r="G112" i="260" a="1"/>
  <c r="AZ19" i="260" a="1"/>
  <c r="BD223" i="260" a="1"/>
  <c r="N376" i="260" a="1"/>
  <c r="BD326" i="260" a="1"/>
  <c r="AZ219" i="260" a="1"/>
  <c r="Z42" i="177" a="1"/>
  <c r="G426" i="260" a="1"/>
  <c r="BY158" i="260" a="1"/>
  <c r="AD395" i="260" a="1"/>
  <c r="AU82" i="260" a="1"/>
  <c r="N326" i="260" a="1"/>
  <c r="AU181" i="260" a="1"/>
  <c r="T55" i="177" a="1"/>
  <c r="T21" i="177" a="1"/>
  <c r="AR114" i="260" a="1"/>
  <c r="AR236" i="260" a="1"/>
  <c r="G28" i="177" a="1"/>
  <c r="BN351" i="260" a="1"/>
  <c r="BN50" i="260" a="1"/>
  <c r="W233" i="260" a="1"/>
  <c r="AZ121" i="260" a="1"/>
  <c r="V5" i="177" a="1"/>
  <c r="Z74" i="260" a="1"/>
  <c r="H30" i="177" a="1"/>
  <c r="S4" i="177" a="1"/>
  <c r="F50" i="177" a="1"/>
  <c r="G175" i="260" a="1"/>
  <c r="AR80" i="260" a="1"/>
  <c r="G473" i="260" a="1"/>
  <c r="AU238" i="260" a="1"/>
  <c r="BU208" i="260" a="1"/>
  <c r="P56" i="177" a="1"/>
  <c r="H9" i="177" a="1"/>
  <c r="BU286" i="260" a="1"/>
  <c r="U8" i="177" a="1"/>
  <c r="AU253" i="260" a="1"/>
  <c r="U12" i="177" a="1"/>
  <c r="BJ292" i="260" a="1"/>
  <c r="G228" i="260" a="1"/>
  <c r="K45" i="177" a="1"/>
  <c r="AD323" i="260" a="1"/>
  <c r="AH189" i="260" a="1"/>
  <c r="Z11" i="177" a="1"/>
  <c r="F13" i="177" a="1"/>
  <c r="BY97" i="260" a="1"/>
  <c r="W308" i="260" a="1"/>
  <c r="N273" i="260" a="1"/>
  <c r="Z55" i="260" a="1"/>
  <c r="N138" i="260" a="1"/>
  <c r="AZ83" i="260" a="1"/>
  <c r="G153" i="260" a="1"/>
  <c r="J250" i="260" a="1"/>
  <c r="I24" i="177" a="1"/>
  <c r="BN12" i="260" a="1"/>
  <c r="W11" i="260" a="1"/>
  <c r="BY150" i="260" a="1"/>
  <c r="BN17" i="260" a="1"/>
  <c r="AZ7" i="260" a="1"/>
  <c r="AD47" i="260" a="1"/>
  <c r="R38" i="260" a="1"/>
  <c r="AD251" i="260" a="1"/>
  <c r="BY124" i="260" a="1"/>
  <c r="K64" i="177" a="1"/>
  <c r="G47" i="260" a="1"/>
  <c r="R94" i="260" a="1"/>
  <c r="BU94" i="260" a="1"/>
  <c r="K12" i="177" a="1"/>
  <c r="X15" i="177" a="1"/>
  <c r="BY40" i="260" a="1"/>
  <c r="N17" i="260" a="1"/>
  <c r="BY137" i="260" a="1"/>
  <c r="C41" i="177" a="1"/>
  <c r="N40" i="177" a="1"/>
  <c r="W202" i="260" a="1"/>
  <c r="N25" i="260" a="1"/>
  <c r="J36" i="177" a="1"/>
  <c r="BU184" i="260" a="1"/>
  <c r="AL13" i="260" a="1"/>
  <c r="P57" i="177" a="1"/>
  <c r="R372" i="260" a="1"/>
  <c r="AU293" i="260" a="1"/>
  <c r="G5" i="177" a="1"/>
  <c r="BN371" i="260" a="1"/>
  <c r="AL17" i="260" a="1"/>
  <c r="R27" i="260" a="1"/>
  <c r="BU321" i="260" a="1"/>
  <c r="AL152" i="260" a="1"/>
  <c r="BQ362" i="260" a="1"/>
  <c r="N89" i="260" a="1"/>
  <c r="BU115" i="260" a="1"/>
  <c r="AD321" i="260" a="1"/>
  <c r="AD26" i="260" a="1"/>
  <c r="R12" i="177" a="1"/>
  <c r="P50" i="177" a="1"/>
  <c r="W19" i="260" a="1"/>
  <c r="AL48" i="260" a="1"/>
  <c r="BD130" i="260" a="1"/>
  <c r="G326" i="260" a="1"/>
  <c r="W298" i="260" a="1"/>
  <c r="N348" i="260" a="1"/>
  <c r="AL287" i="260" a="1"/>
  <c r="R290" i="260" a="1"/>
  <c r="AU312" i="260" a="1"/>
  <c r="W70" i="260" a="1"/>
  <c r="D14" i="177" a="1"/>
  <c r="N106" i="260" a="1"/>
  <c r="J316" i="260" a="1"/>
  <c r="Z50" i="177" a="1"/>
  <c r="AD122" i="260" a="1"/>
  <c r="D56" i="177" a="1"/>
  <c r="H42" i="177" a="1"/>
  <c r="AR57" i="260" a="1"/>
  <c r="W13" i="177" a="1"/>
  <c r="N151" i="260" a="1"/>
  <c r="BJ122" i="260" a="1"/>
  <c r="AR306" i="260" a="1"/>
  <c r="BD338" i="260" a="1"/>
  <c r="G44" i="260" a="1"/>
  <c r="Z345" i="260" a="1"/>
  <c r="J431" i="260" a="1"/>
  <c r="BD218" i="260" a="1"/>
  <c r="AL320" i="260" a="1"/>
  <c r="AR377" i="260" a="1"/>
  <c r="U23" i="177" a="1"/>
  <c r="BY31" i="260" a="1"/>
  <c r="O45" i="177" a="1"/>
  <c r="D19" i="177" a="1"/>
  <c r="N97" i="260" a="1"/>
  <c r="J49" i="260" a="1"/>
  <c r="J392" i="260" a="1"/>
  <c r="BJ208" i="260" a="1"/>
  <c r="BJ381" i="260" a="1"/>
  <c r="N66" i="260" a="1"/>
  <c r="BJ84" i="260" a="1"/>
  <c r="AL295" i="260" a="1"/>
  <c r="F14" i="177" a="1"/>
  <c r="BY157" i="260" a="1"/>
  <c r="Z49" i="260" a="1"/>
  <c r="N266" i="260" a="1"/>
  <c r="BJ246" i="260" a="1"/>
  <c r="N194" i="260" a="1"/>
  <c r="AD164" i="260" a="1"/>
  <c r="BN147" i="260" a="1"/>
  <c r="N420" i="260" a="1"/>
  <c r="BD164" i="260" a="1"/>
  <c r="BN202" i="260" a="1"/>
  <c r="BU259" i="260" a="1"/>
  <c r="AD391" i="260" a="1"/>
  <c r="BD214" i="260" a="1"/>
  <c r="BU246" i="260" a="1"/>
  <c r="R32" i="177" a="1"/>
  <c r="AD241" i="260" a="1"/>
  <c r="Z55" i="177" a="1"/>
  <c r="BD217" i="260" a="1"/>
  <c r="W88" i="260" a="1"/>
  <c r="N105" i="260" a="1"/>
  <c r="AZ66" i="260" a="1"/>
  <c r="BJ108" i="260" a="1"/>
  <c r="L32" i="177" a="1"/>
  <c r="AR256" i="260" a="1"/>
  <c r="AU262" i="260" a="1"/>
  <c r="BQ102" i="260" a="1"/>
  <c r="BQ17" i="260" a="1"/>
  <c r="BJ388" i="260" a="1"/>
  <c r="AZ81" i="260" a="1"/>
  <c r="BN209" i="260" a="1"/>
  <c r="AL52" i="260" a="1"/>
  <c r="X35" i="177" a="1"/>
  <c r="V19" i="177" a="1"/>
  <c r="AR46" i="260" a="1"/>
  <c r="AU103" i="260" a="1"/>
  <c r="AR5" i="260" a="1"/>
  <c r="R22" i="260" a="1"/>
  <c r="BD317" i="260" a="1"/>
  <c r="M55" i="177" a="1"/>
  <c r="I60" i="177" a="1"/>
  <c r="G131" i="260" a="1"/>
  <c r="N141" i="260" a="1"/>
  <c r="BJ145" i="260" a="1"/>
  <c r="Q59" i="177" a="1"/>
  <c r="BY80" i="260" a="1"/>
  <c r="W58" i="177" a="1"/>
  <c r="N91" i="260" a="1"/>
  <c r="G113" i="260" a="1"/>
  <c r="AL377" i="260" a="1"/>
  <c r="J205" i="260" a="1"/>
  <c r="U41" i="177" a="1"/>
  <c r="BJ282" i="260" a="1"/>
  <c r="R19" i="260" a="1"/>
  <c r="N33" i="177" a="1"/>
  <c r="BU283" i="260" a="1"/>
  <c r="BD161" i="260" a="1"/>
  <c r="V12" i="177" a="1"/>
  <c r="W55" i="260" a="1"/>
  <c r="G4" i="177" a="1"/>
  <c r="G177" i="260" a="1"/>
  <c r="BQ176" i="260" a="1"/>
  <c r="AR242" i="260" a="1"/>
  <c r="AR175" i="260" a="1"/>
  <c r="F61" i="177" a="1"/>
  <c r="R62" i="260" a="1"/>
  <c r="P39" i="177" a="1"/>
  <c r="BJ166" i="260" a="1"/>
  <c r="G80" i="260" a="1"/>
  <c r="BY183" i="260" a="1"/>
  <c r="AZ236" i="260" a="1"/>
  <c r="BU33" i="260" a="1"/>
  <c r="T4" i="177" a="1"/>
  <c r="R33" i="260" a="1"/>
  <c r="BU122" i="260" a="1"/>
  <c r="BQ9" i="260" a="1"/>
  <c r="AH124" i="260" a="1"/>
  <c r="N181" i="260" a="1"/>
  <c r="BU100" i="260" a="1"/>
  <c r="BD198" i="260" a="1"/>
  <c r="Q31" i="177" a="1"/>
  <c r="AZ16" i="260" a="1"/>
  <c r="J49" i="177" a="1"/>
  <c r="BQ55" i="260" a="1"/>
  <c r="T36" i="177" a="1"/>
  <c r="W397" i="260" a="1"/>
  <c r="BQ241" i="260" a="1"/>
  <c r="AL338" i="260" a="1"/>
  <c r="J292" i="260" a="1"/>
  <c r="BU167" i="260" a="1"/>
  <c r="N130" i="260" a="1"/>
  <c r="R126" i="260" a="1"/>
  <c r="BY35" i="260" a="1"/>
  <c r="Z33" i="177" a="1"/>
  <c r="R303" i="260" a="1"/>
  <c r="BJ142" i="260" a="1"/>
  <c r="AU84" i="260" a="1"/>
  <c r="J209" i="260" a="1"/>
  <c r="AZ101" i="260" a="1"/>
  <c r="Z300" i="260" a="1"/>
  <c r="BN151" i="260" a="1"/>
  <c r="W271" i="260" a="1"/>
  <c r="AZ39" i="260" a="1"/>
  <c r="AH122" i="260" a="1"/>
  <c r="AU42" i="260" a="1"/>
  <c r="J85" i="260" a="1"/>
  <c r="K3" i="177" a="1"/>
  <c r="D6" i="177" a="1"/>
  <c r="AR118" i="260" a="1"/>
  <c r="J61" i="260" a="1"/>
  <c r="J197" i="260" a="1"/>
  <c r="BU211" i="260" a="1"/>
  <c r="AD56" i="260" a="1"/>
  <c r="AR43" i="260" a="1"/>
  <c r="AR299" i="260" a="1"/>
  <c r="H54" i="177" a="1"/>
  <c r="AL322" i="260" a="1"/>
  <c r="Y32" i="177" a="1"/>
  <c r="BN231" i="260" a="1"/>
  <c r="N239" i="260" a="1"/>
  <c r="N227" i="260" a="1"/>
  <c r="BD50" i="260" a="1"/>
  <c r="AU208" i="260" a="1"/>
  <c r="N410" i="260" a="1"/>
  <c r="AL317" i="260" a="1"/>
  <c r="G156" i="260" a="1"/>
  <c r="K14" i="177" a="1"/>
  <c r="G170" i="260" a="1"/>
  <c r="BD113" i="260" a="1"/>
  <c r="AL103" i="260" a="1"/>
  <c r="AZ398" i="260" a="1"/>
  <c r="BY76" i="260" a="1"/>
  <c r="AR402" i="260" a="1"/>
  <c r="E59" i="177" a="1"/>
  <c r="BN18" i="260" a="1"/>
  <c r="AL278" i="260" a="1"/>
  <c r="BN281" i="260" a="1"/>
  <c r="AR362" i="260" a="1"/>
  <c r="BD262" i="260" a="1"/>
  <c r="BQ83" i="260" a="1"/>
  <c r="BN37" i="260" a="1"/>
  <c r="S25" i="177" a="1"/>
  <c r="AR26" i="260" a="1"/>
  <c r="D59" i="177" a="1"/>
  <c r="AR220" i="260" a="1"/>
  <c r="J35" i="260" a="1"/>
  <c r="R117" i="260" a="1"/>
  <c r="AD328" i="260" a="1"/>
  <c r="W49" i="177" a="1"/>
  <c r="J232" i="260" a="1"/>
  <c r="G41" i="260" a="1"/>
  <c r="Q58" i="177" a="1"/>
  <c r="BD34" i="260" a="1"/>
  <c r="J22" i="177" a="1"/>
  <c r="R91" i="260" a="1"/>
  <c r="W459" i="260" a="1"/>
  <c r="W118" i="260" a="1"/>
  <c r="AZ328" i="260" a="1"/>
  <c r="W309" i="260" a="1"/>
  <c r="M64" i="177" a="1"/>
  <c r="BD236" i="260" a="1"/>
  <c r="N57" i="177" a="1"/>
  <c r="AZ12" i="260" a="1"/>
  <c r="U44" i="177" a="1"/>
  <c r="BQ171" i="260" a="1"/>
  <c r="O16" i="177" a="1"/>
  <c r="BJ113" i="260" a="1"/>
  <c r="AH118" i="260" a="1"/>
  <c r="T17" i="177" a="1"/>
  <c r="AU214" i="260" a="1"/>
  <c r="AR108" i="260" a="1"/>
  <c r="BY67" i="260" a="1"/>
  <c r="T24" i="177" a="1"/>
  <c r="BJ200" i="260" a="1"/>
  <c r="AZ264" i="260" a="1"/>
  <c r="G90" i="260" a="1"/>
  <c r="N242" i="260" a="1"/>
  <c r="AL224" i="260" a="1"/>
  <c r="AH202" i="260" a="1"/>
  <c r="BD105" i="260" a="1"/>
  <c r="N311" i="260" a="1"/>
  <c r="AR107" i="260" a="1"/>
  <c r="L54" i="177" a="1"/>
  <c r="AZ71" i="260" a="1"/>
  <c r="AD69" i="260" a="1"/>
  <c r="AZ327" i="260" a="1"/>
  <c r="AL247" i="260" a="1"/>
  <c r="BJ234" i="260" a="1"/>
  <c r="BJ341" i="260" a="1"/>
  <c r="BJ123" i="260" a="1"/>
  <c r="AL351" i="260" a="1"/>
  <c r="BQ247" i="260" a="1"/>
  <c r="G226" i="260" a="1"/>
  <c r="J162" i="260" a="1"/>
  <c r="AU315" i="260" a="1"/>
  <c r="BN32" i="260" a="1"/>
  <c r="G62" i="260" a="1"/>
  <c r="R190" i="260" a="1"/>
  <c r="BD30" i="260" a="1"/>
  <c r="AD215" i="260" a="1"/>
  <c r="Y63" i="177" a="1"/>
  <c r="W157" i="260" a="1"/>
  <c r="BU294" i="260" a="1"/>
  <c r="W228" i="260" a="1"/>
  <c r="AH194" i="260" a="1"/>
  <c r="E45" i="177" a="1"/>
  <c r="BQ201" i="260" a="1"/>
  <c r="E38" i="177" a="1"/>
  <c r="N101" i="260" a="1"/>
  <c r="BN336" i="260" a="1"/>
  <c r="AU122" i="260" a="1"/>
  <c r="Y30" i="177" a="1"/>
  <c r="W386" i="260" a="1"/>
  <c r="J240" i="260" a="1"/>
  <c r="W39" i="260" a="1"/>
  <c r="BN94" i="260" a="1"/>
  <c r="BY55" i="260" a="1"/>
  <c r="W146" i="260" a="1"/>
  <c r="N208" i="260" a="1"/>
  <c r="BN61" i="260" a="1"/>
  <c r="BN403" i="260" a="1"/>
  <c r="AD192" i="260" a="1"/>
  <c r="J389" i="260" a="1"/>
  <c r="BD207" i="260" a="1"/>
  <c r="E56" i="177" a="1"/>
  <c r="Z6" i="177" a="1"/>
  <c r="M59" i="177" a="1"/>
  <c r="M30" i="177" a="1"/>
  <c r="AL27" i="260" a="1"/>
  <c r="I39" i="177" a="1"/>
  <c r="AU277" i="260" a="1"/>
  <c r="X59" i="177" a="1"/>
  <c r="N280" i="260" a="1"/>
  <c r="BN195" i="260" a="1"/>
  <c r="E46" i="177" a="1"/>
  <c r="Z425" i="260" a="1"/>
  <c r="S53" i="177" a="1"/>
  <c r="D20" i="177" a="1"/>
  <c r="AU221" i="260" a="1"/>
  <c r="W50" i="260" a="1"/>
  <c r="AL346" i="260" a="1"/>
  <c r="N294" i="260" a="1"/>
  <c r="AH121" i="260" a="1"/>
  <c r="N186" i="260" a="1"/>
  <c r="P49" i="177" a="1"/>
  <c r="AH191" i="260" a="1"/>
  <c r="R295" i="260" a="1"/>
  <c r="Y8" i="177" a="1"/>
  <c r="AZ68" i="260" a="1"/>
  <c r="V17" i="177" a="1"/>
  <c r="P6" i="177" a="1"/>
  <c r="R105" i="260" a="1"/>
  <c r="AD53" i="260" a="1"/>
  <c r="AZ325" i="260" a="1"/>
  <c r="AZ99" i="260" a="1"/>
  <c r="AD190" i="260" a="1"/>
  <c r="J56" i="177" a="1"/>
  <c r="BJ158" i="260" a="1"/>
  <c r="Z64" i="177" a="1"/>
  <c r="AH250" i="260" a="1"/>
  <c r="Z268" i="260" a="1"/>
  <c r="G387" i="260" a="1"/>
  <c r="U25" i="177" a="1"/>
  <c r="O13" i="177" a="1"/>
  <c r="Z213" i="260" a="1"/>
  <c r="AH41" i="260" a="1"/>
  <c r="N42" i="177" a="1"/>
  <c r="AL58" i="260" a="1"/>
  <c r="Z93" i="260" a="1"/>
  <c r="BQ94" i="260" a="1"/>
  <c r="R98" i="260" a="1"/>
  <c r="BJ270" i="260" a="1"/>
  <c r="AU242" i="260" a="1"/>
  <c r="BU22" i="260" a="1"/>
  <c r="BY78" i="260" a="1"/>
  <c r="BD272" i="260" a="1"/>
  <c r="R15" i="177" a="1"/>
  <c r="N100" i="260" a="1"/>
  <c r="BN259" i="260" a="1"/>
  <c r="BU31" i="260" a="1"/>
  <c r="G92" i="260" a="1"/>
  <c r="S48" i="177" a="1"/>
  <c r="BJ314" i="260" a="1"/>
  <c r="BY52" i="260" a="1"/>
  <c r="J92" i="260" a="1"/>
  <c r="BJ294" i="260" a="1"/>
  <c r="W80" i="260" a="1"/>
  <c r="I47" i="177" a="1"/>
  <c r="AU172" i="260" a="1"/>
  <c r="AL190" i="260" a="1"/>
  <c r="AU13" i="260" a="1"/>
  <c r="AL138" i="260" a="1"/>
  <c r="AU76" i="260" a="1"/>
  <c r="H61" i="177" a="1"/>
  <c r="AU45" i="260" a="1"/>
  <c r="P40" i="177" a="1"/>
  <c r="R41" i="177" a="1"/>
  <c r="AU369" i="260" a="1"/>
  <c r="AR222" i="260" a="1"/>
  <c r="AU81" i="260" a="1"/>
  <c r="Z390" i="260" a="1"/>
  <c r="AH225" i="260" a="1"/>
  <c r="Z119" i="260" a="1"/>
  <c r="BQ315" i="260" a="1"/>
  <c r="F46" i="177" a="1"/>
  <c r="P44" i="177" a="1"/>
  <c r="J348" i="260" a="1"/>
  <c r="BQ477" i="260" a="1"/>
  <c r="AR8" i="260" a="1"/>
  <c r="AL324" i="260" a="1"/>
  <c r="R13" i="260" a="1"/>
  <c r="BQ77" i="260" a="1"/>
  <c r="BJ35" i="260" a="1"/>
  <c r="W18" i="260" a="1"/>
  <c r="S32" i="177" a="1"/>
  <c r="O18" i="177" a="1"/>
  <c r="AR55" i="260" a="1"/>
  <c r="BN45" i="260" a="1"/>
  <c r="AH337" i="260" a="1"/>
  <c r="AR47" i="260" a="1"/>
  <c r="AL212" i="260" a="1"/>
  <c r="W32" i="260" a="1"/>
  <c r="AU20" i="260" a="1"/>
  <c r="AL251" i="260" a="1"/>
  <c r="AH322" i="260" a="1"/>
  <c r="BD277" i="260" a="1"/>
  <c r="BQ376" i="260" a="1"/>
  <c r="BJ59" i="260" a="1"/>
  <c r="D47" i="177" a="1"/>
  <c r="Z296" i="260" a="1"/>
  <c r="BN224" i="260" a="1"/>
  <c r="I17" i="177" a="1"/>
  <c r="Q19" i="177" a="1"/>
  <c r="J24" i="177" a="1"/>
  <c r="Q7" i="177" a="1"/>
  <c r="BJ322" i="260" a="1"/>
  <c r="AL369" i="260" a="1"/>
  <c r="F5" i="177" a="1"/>
  <c r="J182" i="260" a="1"/>
  <c r="W367" i="260" a="1"/>
  <c r="Z17" i="260" a="1"/>
  <c r="BU11" i="260" a="1"/>
  <c r="R230" i="260" a="1"/>
  <c r="BN168" i="260" a="1"/>
  <c r="R9" i="260" a="1"/>
  <c r="AZ170" i="260" a="1"/>
  <c r="R196" i="260" a="1"/>
  <c r="R19" i="177" a="1"/>
  <c r="BQ213" i="260" a="1"/>
  <c r="AL200" i="260" a="1"/>
  <c r="G262" i="260" a="1"/>
  <c r="G184" i="260" a="1"/>
  <c r="AZ267" i="260" a="1"/>
  <c r="P16" i="177" a="1"/>
  <c r="AZ123" i="260" a="1"/>
  <c r="G42" i="177" a="1"/>
  <c r="BN381" i="260" a="1"/>
  <c r="Z72" i="260" a="1"/>
  <c r="T38" i="177" a="1"/>
  <c r="AR247" i="260" a="1"/>
  <c r="W46" i="260" a="1"/>
  <c r="H57" i="177" a="1"/>
  <c r="Z242" i="260" a="1"/>
  <c r="Z117" i="260" a="1"/>
  <c r="G413" i="260" a="1"/>
  <c r="V52" i="177" a="1"/>
  <c r="AR373" i="260" a="1"/>
  <c r="AZ149" i="260" a="1"/>
  <c r="BN303" i="260" a="1"/>
  <c r="AU353" i="260" a="1"/>
  <c r="U15" i="177" a="1"/>
  <c r="AH402" i="260" a="1"/>
  <c r="AU263" i="260" a="1"/>
  <c r="AZ275" i="260" a="1"/>
  <c r="R269" i="260" a="1"/>
  <c r="AZ380" i="260" a="1"/>
  <c r="R203" i="260" a="1"/>
  <c r="N185" i="260" a="1"/>
  <c r="N425" i="260" a="1"/>
  <c r="R346" i="260" a="1"/>
  <c r="BN40" i="260" a="1"/>
  <c r="BU346" i="260" a="1"/>
  <c r="G28" i="260" a="1"/>
  <c r="E54" i="177" a="1"/>
  <c r="S55" i="177" a="1"/>
  <c r="AL253" i="260" a="1"/>
  <c r="AZ38" i="260" a="1"/>
  <c r="N38" i="260" a="1"/>
  <c r="J170" i="260" a="1"/>
  <c r="P35" i="177" a="1"/>
  <c r="BJ80" i="260" a="1"/>
  <c r="AZ297" i="260" a="1"/>
  <c r="BY105" i="260" a="1"/>
  <c r="W230" i="260" a="1"/>
  <c r="BD32" i="260" a="1"/>
  <c r="AU162" i="260" a="1"/>
  <c r="Y65" i="177" a="1"/>
  <c r="AD138" i="260" a="1"/>
  <c r="N216" i="260" a="1"/>
  <c r="BU370" i="260" a="1"/>
  <c r="R14" i="260" a="1"/>
  <c r="W262" i="260" a="1"/>
  <c r="AZ177" i="260" a="1"/>
  <c r="D46" i="177" a="1"/>
  <c r="H51" i="177" a="1"/>
  <c r="BD131" i="260" a="1"/>
  <c r="O22" i="177" a="1"/>
  <c r="Q18" i="177" a="1"/>
  <c r="BD197" i="260" a="1"/>
  <c r="BJ22" i="260" a="1"/>
  <c r="AL449" i="260" a="1"/>
  <c r="Z47" i="177" a="1"/>
  <c r="AR145" i="260" a="1"/>
  <c r="BJ5" i="260" a="1"/>
  <c r="BQ155" i="260" a="1"/>
  <c r="BQ110" i="260" a="1"/>
  <c r="N20" i="177" a="1"/>
  <c r="Z75" i="260" a="1"/>
  <c r="BU257" i="260" a="1"/>
  <c r="J236" i="260" a="1"/>
  <c r="N147" i="260" a="1"/>
  <c r="J127" i="260" a="1"/>
  <c r="N86" i="260" a="1"/>
  <c r="BN86" i="260" a="1"/>
  <c r="W199" i="260" a="1"/>
  <c r="J115" i="260" a="1"/>
  <c r="E58" i="177" a="1"/>
  <c r="AU320" i="260" a="1"/>
  <c r="BN284" i="260" a="1"/>
  <c r="X56" i="177" a="1"/>
  <c r="BY74" i="260" a="1"/>
  <c r="BN100" i="260" a="1"/>
  <c r="AD43" i="260" a="1"/>
  <c r="BD10" i="260" a="1"/>
  <c r="W53" i="260" a="1"/>
  <c r="AU282" i="260" a="1"/>
  <c r="BD191" i="260" a="1"/>
  <c r="BN35" i="260" a="1"/>
  <c r="I63" i="177" a="1"/>
  <c r="J289" i="260" a="1"/>
  <c r="BQ117" i="260" a="1"/>
  <c r="P14" i="177" a="1"/>
  <c r="G78" i="260" a="1"/>
  <c r="R36" i="177" a="1"/>
  <c r="AH373" i="260" a="1"/>
  <c r="AL318" i="260" a="1"/>
  <c r="AZ72" i="260" a="1"/>
  <c r="G164" i="260" a="1"/>
  <c r="I22" i="177" a="1"/>
  <c r="AZ273" i="260" a="1"/>
  <c r="BD266" i="260" a="1"/>
  <c r="W31" i="260" a="1"/>
  <c r="BU72" i="260" a="1"/>
  <c r="AD15" i="260" a="1"/>
  <c r="J320" i="260" a="1"/>
  <c r="T13" i="177" a="1"/>
  <c r="O6" i="177" a="1"/>
  <c r="J50" i="260" a="1"/>
  <c r="AZ296" i="260" a="1"/>
  <c r="Y18" i="177" a="1"/>
  <c r="W247" i="260" a="1"/>
  <c r="AD144" i="260" a="1"/>
  <c r="J174" i="260" a="1"/>
  <c r="N94" i="260" a="1"/>
  <c r="J52" i="177" a="1"/>
  <c r="BQ268" i="260" a="1"/>
  <c r="M37" i="177" a="1"/>
  <c r="BQ211" i="260" a="1"/>
  <c r="AZ338" i="260" a="1"/>
  <c r="BN68" i="260" a="1"/>
  <c r="BQ262" i="260" a="1"/>
  <c r="M31" i="177" a="1"/>
  <c r="BJ376" i="260" a="1"/>
  <c r="S63" i="177" a="1"/>
  <c r="BD92" i="260" a="1"/>
  <c r="BJ150" i="260" a="1"/>
  <c r="W59" i="177" a="1"/>
  <c r="AL68" i="260" a="1"/>
  <c r="BJ131" i="260" a="1"/>
  <c r="AD58" i="260" a="1"/>
  <c r="BU209" i="260" a="1"/>
  <c r="AL239" i="260" a="1"/>
  <c r="AL277" i="260" a="1"/>
  <c r="K43" i="177" a="1"/>
  <c r="N282" i="260" a="1"/>
  <c r="Y14" i="177" a="1"/>
  <c r="J3" i="177" a="1"/>
  <c r="AU384" i="260" a="1"/>
  <c r="J95" i="260" a="1"/>
  <c r="BQ57" i="260" a="1"/>
  <c r="N83" i="260" a="1"/>
  <c r="AL94" i="260" a="1"/>
  <c r="AU23" i="260" a="1"/>
  <c r="P10" i="177" a="1"/>
  <c r="Q29" i="177" a="1"/>
  <c r="G162" i="260" a="1"/>
  <c r="J44" i="177" a="1"/>
  <c r="AU302" i="260" a="1"/>
  <c r="D28" i="177" a="1"/>
  <c r="AH22" i="260" a="1"/>
  <c r="N27" i="260" a="1"/>
  <c r="BJ152" i="260" a="1"/>
  <c r="W203" i="260" a="1"/>
  <c r="BY8" i="260" a="1"/>
  <c r="P54" i="177" a="1"/>
  <c r="AD290" i="260" a="1"/>
  <c r="R46" i="260" a="1"/>
  <c r="BD19" i="260" a="1"/>
  <c r="X5" i="177" a="1"/>
  <c r="BQ85" i="260" a="1"/>
  <c r="I15" i="177" a="1"/>
  <c r="AZ263" i="260" a="1"/>
  <c r="H33" i="177" a="1"/>
  <c r="AD76" i="260" a="1"/>
  <c r="W31" i="177" a="1"/>
  <c r="AH237" i="260" a="1"/>
  <c r="BY193" i="260" a="1"/>
  <c r="AH218" i="260" a="1"/>
  <c r="W76" i="260" a="1"/>
  <c r="K51" i="177" a="1"/>
  <c r="V16" i="177" a="1"/>
  <c r="G235" i="260" a="1"/>
  <c r="AR146" i="260" a="1"/>
  <c r="BJ178" i="260" a="1"/>
  <c r="G47" i="177" a="1"/>
  <c r="BD419" i="260" a="1"/>
  <c r="BJ167" i="260" a="1"/>
  <c r="AH28" i="260" a="1"/>
  <c r="AH67" i="260" a="1"/>
  <c r="R17" i="260" a="1"/>
  <c r="AZ137" i="260" a="1"/>
  <c r="K61" i="177" a="1"/>
  <c r="AZ412" i="260" a="1"/>
  <c r="BQ147" i="260" a="1"/>
  <c r="BJ245" i="260" a="1"/>
  <c r="I8" i="177" a="1"/>
  <c r="BU275" i="260" a="1"/>
  <c r="E42" i="177" a="1"/>
  <c r="R238" i="260" a="1"/>
  <c r="L61" i="177" a="1"/>
  <c r="J402" i="260" a="1"/>
  <c r="BU89" i="260" a="1"/>
  <c r="BQ75" i="260" a="1"/>
  <c r="Z325" i="260" a="1"/>
  <c r="BQ371" i="260" a="1"/>
  <c r="W344" i="260" a="1"/>
  <c r="U28" i="251" a="1"/>
  <c r="R65" i="177" a="1"/>
  <c r="BU203" i="260" a="1"/>
  <c r="R67" i="260" a="1"/>
  <c r="BJ151" i="260" a="1"/>
  <c r="BY131" i="260" a="1"/>
  <c r="R248" i="260" a="1"/>
  <c r="AD39" i="260" a="1"/>
  <c r="K13" i="177" a="1"/>
  <c r="W60" i="177" a="1"/>
  <c r="BJ69" i="260" a="1"/>
  <c r="K7" i="177" a="1"/>
  <c r="R58" i="177" a="1"/>
  <c r="G122" i="260" a="1"/>
  <c r="BN269" i="260" a="1"/>
  <c r="BU39" i="260" a="1"/>
  <c r="Z145" i="260" a="1"/>
  <c r="Z98" i="260" a="1"/>
  <c r="AU375" i="260" a="1"/>
  <c r="R18" i="177" a="1"/>
  <c r="W189" i="260" a="1"/>
  <c r="BU124" i="260" a="1"/>
  <c r="AZ360" i="260" a="1"/>
  <c r="AU443" i="260" a="1"/>
  <c r="AR14" i="260" a="1"/>
  <c r="N14" i="177" a="1"/>
  <c r="BQ311" i="260" a="1"/>
  <c r="AZ203" i="260" a="1"/>
  <c r="BU369" i="260" a="1"/>
  <c r="R141" i="260" a="1"/>
  <c r="N275" i="260" a="1"/>
  <c r="J47" i="260" a="1"/>
  <c r="BQ158" i="260" a="1"/>
  <c r="W192" i="260" a="1"/>
  <c r="R221" i="260" a="1"/>
  <c r="R127" i="260" a="1"/>
  <c r="BJ172" i="260" a="1"/>
  <c r="BQ169" i="260" a="1"/>
  <c r="BY178" i="260" a="1"/>
  <c r="BJ319" i="260" a="1"/>
  <c r="W291" i="260" a="1"/>
  <c r="O53" i="177" a="1"/>
  <c r="T48" i="177" a="1"/>
  <c r="BU336" i="260" a="1"/>
  <c r="AR243" i="260" a="1"/>
  <c r="AR138" i="260" a="1"/>
  <c r="F38" i="177" a="1"/>
  <c r="AD471" i="260" a="1"/>
  <c r="BN420" i="260" a="1"/>
  <c r="L57" i="177" a="1"/>
  <c r="BD228" i="260" a="1"/>
  <c r="AR143" i="260" a="1"/>
  <c r="AL64" i="260" a="1"/>
  <c r="BY66" i="260" a="1"/>
  <c r="BU295" i="260" a="1"/>
  <c r="R225" i="260" a="1"/>
  <c r="AZ233" i="260" a="1"/>
  <c r="BN109" i="260" a="1"/>
  <c r="BU165" i="260" a="1"/>
  <c r="BJ105" i="260" a="1"/>
  <c r="N327" i="260" a="1"/>
  <c r="AZ67" i="260" a="1"/>
  <c r="N69" i="260" a="1"/>
  <c r="J42" i="177" a="1"/>
  <c r="BU32" i="260" a="1"/>
  <c r="R283" i="260" a="1"/>
  <c r="N13" i="260" a="1"/>
  <c r="AZ58" i="260" a="1"/>
  <c r="Z289" i="260" a="1"/>
  <c r="AU290" i="260" a="1"/>
  <c r="BU57" i="260" a="1"/>
  <c r="BQ124" i="260" a="1"/>
  <c r="G166" i="260" a="1"/>
  <c r="R101" i="260" a="1"/>
  <c r="AD389" i="260" a="1"/>
  <c r="E49" i="177" a="1"/>
  <c r="AR202" i="260" a="1"/>
  <c r="N10" i="260" a="1"/>
  <c r="BQ10" i="260" a="1"/>
  <c r="AZ152" i="260" a="1"/>
  <c r="G35" i="260" a="1"/>
  <c r="AR286" i="260" a="1"/>
  <c r="Z100" i="260" a="1"/>
  <c r="AD225" i="260" a="1"/>
  <c r="J396" i="260" a="1"/>
  <c r="BD446" i="260" a="1"/>
  <c r="J381" i="260" a="1"/>
  <c r="AU199" i="260" a="1"/>
  <c r="BJ364" i="260" a="1"/>
  <c r="R451" i="260" a="1"/>
  <c r="AL192" i="260" a="1"/>
  <c r="AH465" i="260" a="1"/>
  <c r="AZ446" i="260" a="1"/>
  <c r="D36" i="177" a="1"/>
  <c r="AL275" i="260" a="1"/>
  <c r="AH87" i="260" a="1"/>
  <c r="AL312" i="260" a="1"/>
  <c r="N202" i="260" a="1"/>
  <c r="G115" i="260" a="1"/>
  <c r="BN48" i="260" a="1"/>
  <c r="BN373" i="260" a="1"/>
  <c r="AZ201" i="260" a="1"/>
  <c r="BD276" i="260" a="1"/>
  <c r="O19" i="177" a="1"/>
  <c r="BN443" i="260" a="1"/>
  <c r="R260" i="260" a="1"/>
  <c r="AD169" i="260" a="1"/>
  <c r="AR345" i="260" a="1"/>
  <c r="R309" i="260" a="1"/>
  <c r="AZ164" i="260" a="1"/>
  <c r="N508" i="260" a="1"/>
  <c r="AU451" i="260" a="1"/>
  <c r="R339" i="260" a="1"/>
  <c r="BD165" i="260" a="1"/>
  <c r="AZ305" i="260" a="1"/>
  <c r="W168" i="260" a="1"/>
  <c r="X4" i="177" a="1"/>
  <c r="J347" i="260" a="1"/>
  <c r="Z94" i="260" a="1"/>
  <c r="BN89" i="260" a="1"/>
  <c r="AU69" i="260" a="1"/>
  <c r="N426" i="260" a="1"/>
  <c r="AD299" i="260" a="1"/>
  <c r="BU326" i="260" a="1"/>
  <c r="N423" i="260" a="1"/>
  <c r="R287" i="260" a="1"/>
  <c r="AZ77" i="260" a="1"/>
  <c r="BD478" i="260" a="1"/>
  <c r="BN233" i="260" a="1"/>
  <c r="AU450" i="260" a="1"/>
  <c r="AU35" i="260" a="1"/>
  <c r="G488" i="260" a="1"/>
  <c r="J181" i="260" a="1"/>
  <c r="BN268" i="260" a="1"/>
  <c r="AU348" i="260" a="1"/>
  <c r="R59" i="260" a="1"/>
  <c r="BD285" i="260" a="1"/>
  <c r="AZ369" i="260" a="1"/>
  <c r="J367" i="260" a="1"/>
  <c r="K42" i="177" a="1"/>
  <c r="R205" i="260" a="1"/>
  <c r="AR173" i="260" a="1"/>
  <c r="W176" i="260" a="1"/>
  <c r="AU398" i="260" a="1"/>
  <c r="P8" i="177" a="1"/>
  <c r="H43" i="177" a="1"/>
  <c r="BU96" i="260" a="1"/>
  <c r="O33" i="177" a="1"/>
  <c r="T6" i="177" a="1"/>
  <c r="BN170" i="260" a="1"/>
  <c r="BN317" i="260" a="1"/>
  <c r="U21" i="251" a="1"/>
  <c r="BN139" i="260" a="1"/>
  <c r="AL425" i="260" a="1"/>
  <c r="BQ292" i="260" a="1"/>
  <c r="AD203" i="260" a="1"/>
  <c r="BN200" i="260" a="1"/>
  <c r="BQ148" i="260" a="1"/>
  <c r="AZ405" i="260" a="1"/>
  <c r="Z290" i="260" a="1"/>
  <c r="BN38" i="260" a="1"/>
  <c r="BJ33" i="260" a="1"/>
  <c r="AR320" i="260" a="1"/>
  <c r="AU190" i="260" a="1"/>
  <c r="Z175" i="260" a="1"/>
  <c r="BN80" i="260" a="1"/>
  <c r="AR127" i="260" a="1"/>
  <c r="AR95" i="260" a="1"/>
  <c r="D44" i="177" a="1"/>
  <c r="N22" i="177" a="1"/>
  <c r="T63" i="177" a="1"/>
  <c r="W164" i="260" a="1"/>
  <c r="BU178" i="260" a="1"/>
  <c r="W7" i="260" a="1"/>
  <c r="R37" i="177" a="1"/>
  <c r="BD388" i="260" a="1"/>
  <c r="AL240" i="260" a="1"/>
  <c r="BN293" i="260" a="1"/>
  <c r="G424" i="260" a="1"/>
  <c r="BQ338" i="260" a="1"/>
  <c r="AU224" i="260" a="1"/>
  <c r="M44" i="177" a="1"/>
  <c r="G51" i="260" a="1"/>
  <c r="W342" i="260" a="1"/>
  <c r="J17" i="260" a="1"/>
  <c r="Z228" i="260" a="1"/>
  <c r="BN232" i="260" a="1"/>
  <c r="G286" i="260" a="1"/>
  <c r="G36" i="260" a="1"/>
  <c r="BQ392" i="260" a="1"/>
  <c r="AD100" i="260" a="1"/>
  <c r="BU318" i="260" a="1"/>
  <c r="BY113" i="260" a="1"/>
  <c r="F49" i="177" a="1"/>
  <c r="AZ246" i="260" a="1"/>
  <c r="BQ408" i="260" a="1"/>
  <c r="J362" i="260" a="1"/>
  <c r="R327" i="260" a="1"/>
  <c r="AD42" i="260" a="1"/>
  <c r="AR24" i="260" a="1"/>
  <c r="X18" i="177" a="1"/>
  <c r="BN391" i="260" a="1"/>
  <c r="V39" i="177" a="1"/>
  <c r="BD14" i="260" a="1"/>
  <c r="BJ242" i="260" a="1"/>
  <c r="AH219" i="260" a="1"/>
  <c r="U40" i="177" a="1"/>
  <c r="BJ436" i="260" a="1"/>
  <c r="R106" i="260" a="1"/>
  <c r="BJ53" i="260" a="1"/>
  <c r="W136" i="260" a="1"/>
  <c r="AU49" i="260" a="1"/>
  <c r="AU41" i="260" a="1"/>
  <c r="BY155" i="260" a="1"/>
  <c r="G57" i="177" a="1"/>
  <c r="BJ425" i="260" a="1"/>
  <c r="F10" i="177" a="1"/>
  <c r="G208" i="260" a="1"/>
  <c r="AH88" i="260" a="1"/>
  <c r="AU85" i="260" a="1"/>
  <c r="W295" i="260" a="1"/>
  <c r="G23" i="260" a="1"/>
  <c r="G140" i="260" a="1"/>
  <c r="BU345" i="260" a="1"/>
  <c r="R343" i="260" a="1"/>
  <c r="BJ353" i="260" a="1"/>
  <c r="BQ191" i="260" a="1"/>
  <c r="AU121" i="260" a="1"/>
  <c r="C42" i="177" a="1"/>
  <c r="R152" i="260" a="1"/>
  <c r="AZ417" i="260" a="1"/>
  <c r="AZ213" i="260" a="1"/>
  <c r="N434" i="260" a="1"/>
  <c r="AU178" i="260" a="1"/>
  <c r="J156" i="260" a="1"/>
  <c r="M23" i="177" a="1"/>
  <c r="I6" i="177" a="1"/>
  <c r="AH170" i="260" a="1"/>
  <c r="BQ6" i="260" a="1"/>
  <c r="G264" i="260" a="1"/>
  <c r="N134" i="260" a="1"/>
  <c r="W207" i="260" a="1"/>
  <c r="AR56" i="260" a="1"/>
  <c r="N4" i="177" a="1"/>
  <c r="BU168" i="260" a="1"/>
  <c r="AR190" i="260" a="1"/>
  <c r="BQ132" i="260" a="1"/>
  <c r="BN310" i="260" a="1"/>
  <c r="BY90" i="260" a="1"/>
  <c r="BJ50" i="260" a="1"/>
  <c r="BY198" i="260" a="1"/>
  <c r="BD187" i="260" a="1"/>
  <c r="R250" i="260" a="1"/>
  <c r="G38" i="260" a="1"/>
  <c r="AH213" i="260" a="1"/>
  <c r="BJ95" i="260" a="1"/>
  <c r="U41" i="251" a="1"/>
  <c r="BY148" i="260" a="1"/>
  <c r="AH387" i="260" a="1"/>
  <c r="BQ312" i="260" a="1"/>
  <c r="BN146" i="260" a="1"/>
  <c r="Z62" i="260" a="1"/>
  <c r="U47" i="177" a="1"/>
  <c r="J30" i="260" a="1"/>
  <c r="AU194" i="260" a="1"/>
  <c r="BJ192" i="260" a="1"/>
  <c r="J418" i="260" a="1"/>
  <c r="V42" i="177" a="1"/>
  <c r="C45" i="177" a="1"/>
  <c r="W125" i="260" a="1"/>
  <c r="AZ158" i="260" a="1"/>
  <c r="S27" i="177" a="1"/>
  <c r="BJ427" i="260" a="1"/>
  <c r="AR85" i="260" a="1"/>
  <c r="BJ267" i="260" a="1"/>
  <c r="R426" i="260" a="1"/>
  <c r="BN386" i="260" a="1"/>
  <c r="AU361" i="260" a="1"/>
  <c r="G137" i="260" a="1"/>
  <c r="BN148" i="260" a="1"/>
  <c r="Y7" i="177" a="1"/>
  <c r="AH173" i="260" a="1"/>
  <c r="J34" i="260" a="1"/>
  <c r="AU313" i="260" a="1"/>
  <c r="BD402" i="260" a="1"/>
  <c r="G485" i="260" a="1"/>
  <c r="AD243" i="260" a="1"/>
  <c r="BU201" i="260" a="1"/>
  <c r="BQ496" i="260" a="1"/>
  <c r="AH217" i="260" a="1"/>
  <c r="BJ12" i="260" a="1"/>
  <c r="BU449" i="260" a="1"/>
  <c r="BD175" i="260" a="1"/>
  <c r="M62" i="177" a="1"/>
  <c r="AR183" i="260" a="1"/>
  <c r="W281" i="260" a="1"/>
  <c r="BU81" i="260" a="1"/>
  <c r="BD349" i="260" a="1"/>
  <c r="J28" i="177" a="1"/>
  <c r="J12" i="260" a="1"/>
  <c r="AL25" i="260" a="1"/>
  <c r="G376" i="260" a="1"/>
  <c r="W256" i="260" a="1"/>
  <c r="BD524" i="260" a="1"/>
  <c r="AL49" i="260" a="1"/>
  <c r="G351" i="260" a="1"/>
  <c r="AH303" i="260" a="1"/>
  <c r="J37" i="260" a="1"/>
  <c r="BU347" i="260" a="1"/>
  <c r="Y28" i="177" a="1"/>
  <c r="AL96" i="260" a="1"/>
  <c r="R174" i="260" a="1"/>
  <c r="AZ94" i="260" a="1"/>
  <c r="BD363" i="260" a="1"/>
  <c r="M49" i="177" a="1"/>
  <c r="BD140" i="260" a="1"/>
  <c r="G287" i="260" a="1"/>
  <c r="BJ202" i="260" a="1"/>
  <c r="AH147" i="260" a="1"/>
  <c r="BQ41" i="260" a="1"/>
  <c r="BN149" i="260" a="1"/>
  <c r="AH73" i="260" a="1"/>
  <c r="Q30" i="177" a="1"/>
  <c r="N18" i="260" a="1"/>
  <c r="BJ157" i="260" a="1"/>
  <c r="AH53" i="260" a="1"/>
  <c r="AU218" i="260" a="1"/>
  <c r="W266" i="260" a="1"/>
  <c r="Z26" i="177" a="1"/>
  <c r="G211" i="260" a="1"/>
  <c r="Z353" i="260" a="1"/>
  <c r="BD226" i="260" a="1"/>
  <c r="P63" i="177" a="1"/>
  <c r="BQ405" i="260" a="1"/>
  <c r="T23" i="177" a="1"/>
  <c r="BJ247" i="260" a="1"/>
  <c r="C18" i="177" a="1"/>
  <c r="AU39" i="260" a="1"/>
  <c r="AL289" i="260" a="1"/>
  <c r="BQ139" i="260" a="1"/>
  <c r="AH36" i="260" a="1"/>
  <c r="AU175" i="260" a="1"/>
  <c r="BU309" i="260" a="1"/>
  <c r="Q24" i="177" a="1"/>
  <c r="G198" i="260" a="1"/>
  <c r="AU109" i="260" a="1"/>
  <c r="J360" i="260" a="1"/>
  <c r="R12" i="260" a="1"/>
  <c r="D10" i="177" a="1"/>
  <c r="AL97" i="260" a="1"/>
  <c r="BN226" i="260" a="1"/>
  <c r="J166" i="260" a="1"/>
  <c r="Z273" i="260" a="1"/>
  <c r="AZ44" i="260" a="1"/>
  <c r="AL302" i="260" a="1"/>
  <c r="Z12" i="260" a="1"/>
  <c r="AD263" i="260" a="1"/>
  <c r="AU130" i="260" a="1"/>
  <c r="BY122" i="260" a="1"/>
  <c r="W137" i="260" a="1"/>
  <c r="BU197" i="260" a="1"/>
  <c r="BD221" i="260" a="1"/>
  <c r="BQ177" i="260" a="1"/>
  <c r="G232" i="260" a="1"/>
  <c r="W443" i="260" a="1"/>
  <c r="BN108" i="260" a="1"/>
  <c r="Z262" i="260" a="1"/>
  <c r="Q35" i="177" a="1"/>
  <c r="J405" i="260" a="1"/>
  <c r="G52" i="260" a="1"/>
  <c r="J187" i="260" a="1"/>
  <c r="AH140" i="260" a="1"/>
  <c r="BD467" i="260" a="1"/>
  <c r="BY165" i="260" a="1"/>
  <c r="BD125" i="260" a="1"/>
  <c r="AH128" i="260" a="1"/>
  <c r="AZ286" i="260" a="1"/>
  <c r="Z271" i="260" a="1"/>
  <c r="AL36" i="260" a="1"/>
  <c r="W426" i="260" a="1"/>
  <c r="N476" i="260" a="1"/>
  <c r="W39" i="177" a="1"/>
  <c r="W201" i="260" a="1"/>
  <c r="AR234" i="260" a="1"/>
  <c r="BU15" i="260" a="1"/>
  <c r="G174" i="260" a="1"/>
  <c r="BN176" i="260" a="1"/>
  <c r="U36" i="177" a="1"/>
  <c r="BD85" i="260" a="1"/>
  <c r="BJ20" i="260" a="1"/>
  <c r="D58" i="177" a="1"/>
  <c r="BU9" i="260" a="1"/>
  <c r="BU161" i="260" a="1"/>
  <c r="Z77" i="260" a="1"/>
  <c r="BJ63" i="260" a="1"/>
  <c r="AD212" i="260" a="1"/>
  <c r="G238" i="260" a="1"/>
  <c r="BQ401" i="260" a="1"/>
  <c r="W142" i="260" a="1"/>
  <c r="Z199" i="260" a="1"/>
  <c r="Y42" i="177" a="1"/>
  <c r="BN136" i="260" a="1"/>
  <c r="AL125" i="260" a="1"/>
  <c r="AR18" i="260" a="1"/>
  <c r="W334" i="260" a="1"/>
  <c r="W330" i="260" a="1"/>
  <c r="V13" i="177" a="1"/>
  <c r="AU114" i="260" a="1"/>
  <c r="J248" i="260" a="1"/>
  <c r="AR113" i="260" a="1"/>
  <c r="BJ253" i="260" a="1"/>
  <c r="BQ19" i="260" a="1"/>
  <c r="BY99" i="260" a="1"/>
  <c r="J36" i="260" a="1"/>
  <c r="J421" i="260" a="1"/>
  <c r="AZ376" i="260" a="1"/>
  <c r="BN385" i="260" a="1"/>
  <c r="AH142" i="260" a="1"/>
  <c r="R11" i="260" a="1"/>
  <c r="AH491" i="260" a="1"/>
  <c r="BQ22" i="260" a="1"/>
  <c r="AL30" i="260" a="1"/>
  <c r="Z4" i="177" a="1"/>
  <c r="T35" i="177" a="1"/>
  <c r="I42" i="177" a="1"/>
  <c r="AR217" i="260" a="1"/>
  <c r="G18" i="260" a="1"/>
  <c r="AD52" i="260" a="1"/>
  <c r="BD362" i="260" a="1"/>
  <c r="AU77" i="260" a="1"/>
  <c r="G378" i="260" a="1"/>
  <c r="BJ258" i="260" a="1"/>
  <c r="AZ255" i="260" a="1"/>
  <c r="BU238" i="260" a="1"/>
  <c r="G398" i="260" a="1"/>
  <c r="U7" i="177" a="1"/>
  <c r="G84" i="260" a="1"/>
  <c r="J275" i="260" a="1"/>
  <c r="AD413" i="260" a="1"/>
  <c r="W165" i="260" a="1"/>
  <c r="AU147" i="260" a="1"/>
  <c r="BD457" i="260" a="1"/>
  <c r="Z123" i="260" a="1"/>
  <c r="Z252" i="260" a="1"/>
  <c r="BN532" i="260" a="1"/>
  <c r="W481" i="260" a="1"/>
  <c r="AH31" i="260" a="1"/>
  <c r="J69" i="260" a="1"/>
  <c r="N494" i="260" a="1"/>
  <c r="BQ118" i="260" a="1"/>
  <c r="BN392" i="260" a="1"/>
  <c r="Z394" i="260" a="1"/>
  <c r="BN500" i="260" a="1"/>
  <c r="T26" i="177" a="1"/>
  <c r="S5" i="177" a="1"/>
  <c r="BD45" i="260" a="1"/>
  <c r="N56" i="177" a="1"/>
  <c r="AH398" i="260" a="1"/>
  <c r="AD487" i="260" a="1"/>
  <c r="BQ153" i="260" a="1"/>
  <c r="W148" i="260" a="1"/>
  <c r="BQ284" i="260" a="1"/>
  <c r="AR331" i="260" a="1"/>
  <c r="BQ64" i="260" a="1"/>
  <c r="BQ189" i="260" a="1"/>
  <c r="AZ175" i="260" a="1"/>
  <c r="Z445" i="260" a="1"/>
  <c r="J125" i="260" a="1"/>
  <c r="Y47" i="177" a="1"/>
  <c r="R380" i="260" a="1"/>
  <c r="R56" i="260" a="1"/>
  <c r="AH319" i="260" a="1"/>
  <c r="F16" i="177" a="1"/>
  <c r="W59" i="260" a="1"/>
  <c r="R7" i="177" a="1"/>
  <c r="K25" i="177" a="1"/>
  <c r="BU123" i="260" a="1"/>
  <c r="G347" i="260" a="1"/>
  <c r="W61" i="260" a="1"/>
  <c r="J269" i="260" a="1"/>
  <c r="AU186" i="260" a="1"/>
  <c r="D8" i="177" a="1"/>
  <c r="AZ150" i="260" a="1"/>
  <c r="H36" i="177" a="1"/>
  <c r="AD94" i="260" a="1"/>
  <c r="BQ121" i="260" a="1"/>
  <c r="BD135" i="260" a="1"/>
  <c r="G224" i="260" a="1"/>
  <c r="BJ97" i="260" a="1"/>
  <c r="BJ197" i="260" a="1"/>
  <c r="BN112" i="260" a="1"/>
  <c r="W75" i="260" a="1"/>
  <c r="R18" i="260" a="1"/>
  <c r="BQ47" i="260" a="1"/>
  <c r="G31" i="177" a="1"/>
  <c r="BN5" i="260" a="1"/>
  <c r="BQ337" i="260" a="1"/>
  <c r="N121" i="260" a="1"/>
  <c r="S29" i="177" a="1"/>
  <c r="AL167" i="260" a="1"/>
  <c r="BN160" i="260" a="1"/>
  <c r="AZ301" i="260" a="1"/>
  <c r="R132" i="260" a="1"/>
  <c r="BJ414" i="260" a="1"/>
  <c r="R424" i="260" a="1"/>
  <c r="S24" i="177" a="1"/>
  <c r="N400" i="260" a="1"/>
  <c r="AR237" i="260" a="1"/>
  <c r="J273" i="260" a="1"/>
  <c r="BD95" i="260" a="1"/>
  <c r="BJ203" i="260" a="1"/>
  <c r="BQ313" i="260" a="1"/>
  <c r="AR69" i="260" a="1"/>
  <c r="R310" i="260" a="1"/>
  <c r="U46" i="177" a="1"/>
  <c r="AZ161" i="260" a="1"/>
  <c r="BY64" i="260" a="1"/>
  <c r="AR93" i="260" a="1"/>
  <c r="G277" i="260" a="1"/>
  <c r="I35" i="177" a="1"/>
  <c r="R20" i="177" a="1"/>
  <c r="R122" i="260" a="1"/>
  <c r="N3" i="177" a="1"/>
  <c r="F59" i="177" a="1"/>
  <c r="G118" i="260" a="1"/>
  <c r="BU306" i="260" a="1"/>
  <c r="W209" i="260" a="1"/>
  <c r="H35" i="177" a="1"/>
  <c r="BY134" i="260" a="1"/>
  <c r="BU374" i="260" a="1"/>
  <c r="AL177" i="260" a="1"/>
  <c r="BJ118" i="260" a="1"/>
  <c r="J70" i="260" a="1"/>
  <c r="N8" i="260" a="1"/>
  <c r="N343" i="260" a="1"/>
  <c r="G56" i="260" a="1"/>
  <c r="R138" i="260" a="1"/>
  <c r="AZ107" i="260" a="1"/>
  <c r="AD48" i="260" a="1"/>
  <c r="G268" i="260" a="1"/>
  <c r="O26" i="177" a="1"/>
  <c r="E20" i="177" a="1"/>
  <c r="Z301" i="260" a="1"/>
  <c r="AH190" i="260" a="1"/>
  <c r="BU140" i="260" a="1"/>
  <c r="BU231" i="260" a="1"/>
  <c r="I62" i="177" a="1"/>
  <c r="Z88" i="260" a="1"/>
  <c r="BQ140" i="260" a="1"/>
  <c r="J23" i="260" a="1"/>
  <c r="Z19" i="177" a="1"/>
  <c r="BD323" i="260" a="1"/>
  <c r="S26" i="177" a="1"/>
  <c r="BJ261" i="260" a="1"/>
  <c r="AR248" i="260" a="1"/>
  <c r="BD282" i="260" a="1"/>
  <c r="BJ146" i="260" a="1"/>
  <c r="AR295" i="260" a="1"/>
  <c r="H18" i="177" a="1"/>
  <c r="AL121" i="260" a="1"/>
  <c r="O12" i="177" a="1"/>
  <c r="BU215" i="260" a="1"/>
  <c r="AR309" i="260" a="1"/>
  <c r="R45" i="260" a="1"/>
  <c r="BN43" i="260" a="1"/>
  <c r="G243" i="260" a="1"/>
  <c r="V20" i="177" a="1"/>
  <c r="R22" i="177" a="1"/>
  <c r="W110" i="260" a="1"/>
  <c r="W416" i="260" a="1"/>
  <c r="G186" i="260" a="1"/>
  <c r="AR399" i="260" a="1"/>
  <c r="R44" i="260" a="1"/>
  <c r="G151" i="260" a="1"/>
  <c r="W103" i="260" a="1"/>
  <c r="AD363" i="260" a="1"/>
  <c r="J294" i="260" a="1"/>
  <c r="AR48" i="260" a="1"/>
  <c r="W434" i="260" a="1"/>
  <c r="AH94" i="260" a="1"/>
  <c r="J149" i="260" a="1"/>
  <c r="AD50" i="260" a="1"/>
  <c r="Z173" i="260" a="1"/>
  <c r="BU236" i="260" a="1"/>
  <c r="I38" i="177" a="1"/>
  <c r="D61" i="177" a="1"/>
  <c r="G357" i="260" a="1"/>
  <c r="G316" i="260" a="1"/>
  <c r="AD165" i="260" a="1"/>
  <c r="C28" i="177" a="1"/>
  <c r="AU324" i="260" a="1"/>
  <c r="S38" i="177" a="1"/>
  <c r="J438" i="260" a="1"/>
  <c r="Z253" i="260" a="1"/>
  <c r="AD176" i="260" a="1"/>
  <c r="BU240" i="260" a="1"/>
  <c r="BJ103" i="260" a="1"/>
  <c r="Z57" i="177" a="1"/>
  <c r="T29" i="177" a="1"/>
  <c r="O60" i="177" a="1"/>
  <c r="G406" i="260" a="1"/>
  <c r="I19" i="177" a="1"/>
  <c r="C46" i="177" a="1"/>
  <c r="AL118" i="260" a="1"/>
  <c r="R64" i="177" a="1"/>
  <c r="D41" i="177" a="1"/>
  <c r="O47" i="177" a="1"/>
  <c r="W289" i="260" a="1"/>
  <c r="M48" i="177" a="1"/>
  <c r="N164" i="260" a="1"/>
  <c r="X63" i="177" a="1"/>
  <c r="AH68" i="260" a="1"/>
  <c r="R194" i="260" a="1"/>
  <c r="L25" i="177" a="1"/>
  <c r="G294" i="260" a="1"/>
  <c r="BU98" i="260" a="1"/>
  <c r="BU25" i="260" a="1"/>
  <c r="N59" i="260" a="1"/>
  <c r="BJ418" i="260" a="1"/>
  <c r="BQ245" i="260" a="1"/>
  <c r="AU413" i="260" a="1"/>
  <c r="BY116" i="260" a="1"/>
  <c r="W153" i="260" a="1"/>
  <c r="BN114" i="260" a="1"/>
  <c r="BQ317" i="260" a="1"/>
  <c r="G393" i="260" a="1"/>
  <c r="G67" i="260" a="1"/>
  <c r="BQ336" i="260" a="1"/>
  <c r="BD99" i="260" a="1"/>
  <c r="AR63" i="260" a="1"/>
  <c r="AD268" i="260" a="1"/>
  <c r="BN440" i="260" a="1"/>
  <c r="BQ314" i="260" a="1"/>
  <c r="G370" i="260" a="1"/>
  <c r="AL87" i="260" a="1"/>
  <c r="W132" i="260" a="1"/>
  <c r="AU166" i="260" a="1"/>
  <c r="AR87" i="260" a="1"/>
  <c r="BQ30" i="260" a="1"/>
  <c r="W47" i="260" a="1"/>
  <c r="G322" i="260" a="1"/>
  <c r="AU435" i="260" a="1"/>
  <c r="BN85" i="260" a="1"/>
  <c r="BD87" i="260" a="1"/>
  <c r="AU189" i="260" a="1"/>
  <c r="K32" i="177" a="1"/>
  <c r="AU442" i="260" a="1"/>
  <c r="AL127" i="260" a="1"/>
  <c r="J207" i="260" a="1"/>
  <c r="AZ132" i="260" a="1"/>
  <c r="AR289" i="260" a="1"/>
  <c r="AH276" i="260" a="1"/>
  <c r="AU176" i="260" a="1"/>
  <c r="AL353" i="260" a="1"/>
  <c r="P60" i="177" a="1"/>
  <c r="BD78" i="260" a="1"/>
  <c r="AR178" i="260" a="1"/>
  <c r="G250" i="260" a="1"/>
  <c r="W385" i="260" a="1"/>
  <c r="AU33" i="260" a="1"/>
  <c r="BD133" i="260" a="1"/>
  <c r="N236" i="260" a="1"/>
  <c r="W158" i="260" a="1"/>
  <c r="AZ199" i="260" a="1"/>
  <c r="J8" i="177" a="1"/>
  <c r="J158" i="260" a="1"/>
  <c r="G464" i="260" a="1"/>
  <c r="Z221" i="260" a="1"/>
  <c r="AL216" i="260" a="1"/>
  <c r="BJ370" i="260" a="1"/>
  <c r="AD38" i="260" a="1"/>
  <c r="G138" i="260" a="1"/>
  <c r="D52" i="177" a="1"/>
  <c r="E60" i="177" a="1"/>
  <c r="L43" i="177" a="1"/>
  <c r="AU63" i="260" a="1"/>
  <c r="AR346" i="260" a="1"/>
  <c r="J119" i="260" a="1"/>
  <c r="AR325" i="260" a="1"/>
  <c r="AR32" i="260" a="1"/>
  <c r="BU313" i="260" a="1"/>
  <c r="AZ127" i="260" a="1"/>
  <c r="I58" i="177" a="1"/>
  <c r="BD284" i="260" a="1"/>
  <c r="N268" i="260" a="1"/>
  <c r="AH320" i="260" a="1"/>
  <c r="J106" i="260" a="1"/>
  <c r="W335" i="260" a="1"/>
  <c r="BD409" i="260" a="1"/>
  <c r="R375" i="260" a="1"/>
  <c r="BN122" i="260" a="1"/>
  <c r="AR198" i="260" a="1"/>
  <c r="BY13" i="260" a="1"/>
  <c r="AH288" i="260" a="1"/>
  <c r="J68" i="260" a="1"/>
  <c r="Z202" i="260" a="1"/>
  <c r="F64" i="177" a="1"/>
  <c r="J4" i="177" a="1"/>
  <c r="V53" i="177" a="1"/>
  <c r="Z247" i="260" a="1"/>
  <c r="L36" i="177" a="1"/>
  <c r="M7" i="177" a="1"/>
  <c r="R398" i="260" a="1"/>
  <c r="AZ290" i="260" a="1"/>
  <c r="R227" i="260" a="1"/>
  <c r="AL119" i="260" a="1"/>
  <c r="Y45" i="177" a="1"/>
  <c r="BQ178" i="260" a="1"/>
  <c r="BN155" i="260" a="1"/>
  <c r="AZ251" i="260" a="1"/>
  <c r="AR207" i="260" a="1"/>
  <c r="AU24" i="260" a="1"/>
  <c r="BQ48" i="260" a="1"/>
  <c r="BJ402" i="260" a="1"/>
  <c r="Z54" i="177" a="1"/>
  <c r="AZ335" i="260" a="1"/>
  <c r="BD448" i="260" a="1"/>
  <c r="R253" i="260" a="1"/>
  <c r="AZ382" i="260" a="1"/>
  <c r="Z53" i="260" a="1"/>
  <c r="N289" i="260" a="1"/>
  <c r="BU66" i="260" a="1"/>
  <c r="J73" i="260" a="1"/>
  <c r="J420" i="260" a="1"/>
  <c r="BD477" i="260" a="1"/>
  <c r="J5" i="260" a="1"/>
  <c r="BQ123" i="260" a="1"/>
  <c r="AL267" i="260" a="1"/>
  <c r="P12" i="177" a="1"/>
  <c r="R247" i="260" a="1"/>
  <c r="Z10" i="177" a="1"/>
  <c r="AU47" i="260" a="1"/>
  <c r="W438" i="260" a="1"/>
  <c r="C31" i="177" a="1"/>
  <c r="BN157" i="260" a="1"/>
  <c r="BN143" i="260" a="1"/>
  <c r="BY162" i="260" a="1"/>
  <c r="R159" i="260" a="1"/>
  <c r="BJ215" i="260" a="1"/>
  <c r="AL362" i="260" a="1"/>
  <c r="J349" i="260" a="1"/>
  <c r="K39" i="177" a="1"/>
  <c r="AU433" i="260" a="1"/>
  <c r="BD93" i="260" a="1"/>
  <c r="W220" i="260" a="1"/>
  <c r="BU88" i="260" a="1"/>
  <c r="BQ331" i="260" a="1"/>
  <c r="X8" i="177" a="1"/>
  <c r="Y43" i="177" a="1"/>
  <c r="AZ190" i="260" a="1"/>
  <c r="BJ268" i="260" a="1"/>
  <c r="BY58" i="260" a="1"/>
  <c r="N448" i="260" a="1"/>
  <c r="BJ73" i="260" a="1"/>
  <c r="BY196" i="260" a="1"/>
  <c r="BQ98" i="260" a="1"/>
  <c r="X29" i="177" a="1"/>
  <c r="U10" i="177" a="1"/>
  <c r="BD55" i="260" a="1"/>
  <c r="BN212" i="260" a="1"/>
  <c r="AU267" i="260" a="1"/>
  <c r="AR45" i="260" a="1"/>
  <c r="E52" i="177" a="1"/>
  <c r="N108" i="260" a="1"/>
  <c r="Z166" i="260" a="1"/>
  <c r="G149" i="260" a="1"/>
  <c r="R289" i="260" a="1"/>
  <c r="AL238" i="260" a="1"/>
  <c r="G312" i="260" a="1"/>
  <c r="BQ197" i="260" a="1"/>
  <c r="AU428" i="260" a="1"/>
  <c r="J160" i="260" a="1"/>
  <c r="BJ121" i="260" a="1"/>
  <c r="BD39" i="260" a="1"/>
  <c r="AZ239" i="260" a="1"/>
  <c r="R349" i="260" a="1"/>
  <c r="BU349" i="260" a="1"/>
  <c r="W78" i="260" a="1"/>
  <c r="J283" i="260" a="1"/>
  <c r="BN70" i="260" a="1"/>
  <c r="G359" i="260" a="1"/>
  <c r="N339" i="260" a="1"/>
  <c r="AU187" i="260" a="1"/>
  <c r="AD178" i="260" a="1"/>
  <c r="J27" i="260" a="1"/>
  <c r="U16" i="177" a="1"/>
  <c r="J202" i="260" a="1"/>
  <c r="AH188" i="260" a="1"/>
  <c r="E25" i="177" a="1"/>
  <c r="AL241" i="260" a="1"/>
  <c r="AD34" i="260" a="1"/>
  <c r="AU273" i="260" a="1"/>
  <c r="BD297" i="260" a="1"/>
  <c r="BJ300" i="260" a="1"/>
  <c r="BU76" i="260" a="1"/>
  <c r="O4" i="177" a="1"/>
  <c r="AD364" i="260" a="1"/>
  <c r="BD301" i="260" a="1"/>
  <c r="BN206" i="260" a="1"/>
  <c r="Z203" i="260" a="1"/>
  <c r="J105" i="260" a="1"/>
  <c r="G419" i="260" a="1"/>
  <c r="AL367" i="260" a="1"/>
  <c r="BD194" i="260" a="1"/>
  <c r="BU327" i="260" a="1"/>
  <c r="BU227" i="260" a="1"/>
  <c r="N258" i="260" a="1"/>
  <c r="BD242" i="260" a="1"/>
  <c r="AH40" i="260" a="1"/>
  <c r="W81" i="260" a="1"/>
  <c r="Z266" i="260" a="1"/>
  <c r="Q33" i="177" a="1"/>
  <c r="AH362" i="260" a="1"/>
  <c r="AL225" i="260" a="1"/>
  <c r="J403" i="260" a="1"/>
  <c r="W249" i="260" a="1"/>
  <c r="BD108" i="260" a="1"/>
  <c r="N51" i="260" a="1"/>
  <c r="BJ302" i="260" a="1"/>
  <c r="BQ355" i="260" a="1"/>
  <c r="AR9" i="260" a="1"/>
  <c r="J277" i="260" a="1"/>
  <c r="G142" i="260" a="1"/>
  <c r="BJ119" i="260" a="1"/>
  <c r="W54" i="177" a="1"/>
  <c r="BN308" i="260" a="1"/>
  <c r="BJ7" i="260" a="1"/>
  <c r="AU17" i="260" a="1"/>
  <c r="BU233" i="260" a="1"/>
  <c r="Q27" i="177" a="1"/>
  <c r="AH228" i="260" a="1"/>
  <c r="W114" i="260" a="1"/>
  <c r="BJ435" i="260" a="1"/>
  <c r="G39" i="260" a="1"/>
  <c r="S3" i="177" a="1"/>
  <c r="W182" i="260" a="1"/>
  <c r="BD33" i="260" a="1"/>
  <c r="AU286" i="260" a="1"/>
  <c r="G81" i="260" a="1"/>
  <c r="R377" i="260" a="1"/>
  <c r="J310" i="260" a="1"/>
  <c r="V56" i="177" a="1"/>
  <c r="W40" i="260" a="1"/>
  <c r="V10" i="177" a="1"/>
  <c r="R262" i="260" a="1"/>
  <c r="H6" i="177" a="1"/>
  <c r="D23" i="177" a="1"/>
  <c r="J81" i="260" a="1"/>
  <c r="AH216" i="260" a="1"/>
  <c r="BQ280" i="260" a="1"/>
  <c r="BJ262" i="260" a="1"/>
  <c r="AL128" i="260" a="1"/>
  <c r="G301" i="260" a="1"/>
  <c r="R123" i="260" a="1"/>
  <c r="Z33" i="260" a="1"/>
  <c r="J22" i="260" a="1"/>
  <c r="BU435" i="260" a="1"/>
  <c r="BD186" i="260" a="1"/>
  <c r="W186" i="260" a="1"/>
  <c r="AZ14" i="260" a="1"/>
  <c r="BJ327" i="260" a="1"/>
  <c r="O51" i="177" a="1"/>
  <c r="X30" i="177" a="1"/>
  <c r="BD205" i="260" a="1"/>
  <c r="BJ332" i="260" a="1"/>
  <c r="W150" i="260" a="1"/>
  <c r="AR165" i="260" a="1"/>
  <c r="AR258" i="260" a="1"/>
  <c r="BQ267" i="260" a="1"/>
  <c r="BD451" i="260" a="1"/>
  <c r="AZ80" i="260" a="1"/>
  <c r="N114" i="260" a="1"/>
  <c r="AR92" i="260" a="1"/>
  <c r="AR128" i="260" a="1"/>
  <c r="AD27" i="260" a="1"/>
  <c r="G109" i="260" a="1"/>
  <c r="BQ160" i="260" a="1"/>
  <c r="BN338" i="260" a="1"/>
  <c r="N172" i="260" a="1"/>
  <c r="AH100" i="260" a="1"/>
  <c r="W442" i="260" a="1"/>
  <c r="AD153" i="260" a="1"/>
  <c r="BN128" i="260" a="1"/>
  <c r="BJ28" i="260" a="1"/>
  <c r="BD260" i="260" a="1"/>
  <c r="J416" i="260" a="1"/>
  <c r="Z377" i="260" a="1"/>
  <c r="Z417" i="260" a="1"/>
  <c r="W145" i="260" a="1"/>
  <c r="BJ273" i="260" a="1"/>
  <c r="AR6" i="260" a="1"/>
  <c r="R47" i="177" a="1"/>
  <c r="L44" i="177" a="1"/>
  <c r="Y26" i="177" a="1"/>
  <c r="R102" i="260" a="1"/>
  <c r="P38" i="177" a="1"/>
  <c r="BU360" i="260" a="1"/>
  <c r="BN185" i="260" a="1"/>
  <c r="W240" i="260" a="1"/>
  <c r="BN138" i="260" a="1"/>
  <c r="BQ230" i="260" a="1"/>
  <c r="W294" i="260" a="1"/>
  <c r="BY151" i="260" a="1"/>
  <c r="N467" i="260" a="1"/>
  <c r="G431" i="260" a="1"/>
  <c r="N7" i="177" a="1"/>
  <c r="BU43" i="260" a="1"/>
  <c r="W327" i="260" a="1"/>
  <c r="D22" i="177" a="1"/>
  <c r="W87" i="260" a="1"/>
  <c r="AR264" i="260" a="1"/>
  <c r="J411" i="260" a="1"/>
  <c r="R83" i="260" a="1"/>
  <c r="Z14" i="260" a="1"/>
  <c r="AL365" i="260" a="1"/>
  <c r="AL168" i="260" a="1"/>
  <c r="BN6" i="260" a="1"/>
  <c r="R362" i="260" a="1"/>
  <c r="BN278" i="260" a="1"/>
  <c r="G202" i="260" a="1"/>
  <c r="AU295" i="260" a="1"/>
  <c r="BD17" i="260" a="1"/>
  <c r="AZ26" i="260" a="1"/>
  <c r="BD327" i="260" a="1"/>
  <c r="G321" i="260" a="1"/>
  <c r="BD188" i="260" a="1"/>
  <c r="R185" i="260" a="1"/>
  <c r="AD400" i="260" a="1"/>
  <c r="Y39" i="177" a="1"/>
  <c r="AZ353" i="260" a="1"/>
  <c r="AZ257" i="260" a="1"/>
  <c r="BD68" i="260" a="1"/>
  <c r="BU148" i="260" a="1"/>
  <c r="AR139" i="260" a="1"/>
  <c r="AH418" i="260" a="1"/>
  <c r="T53" i="177" a="1"/>
  <c r="AD168" i="260" a="1"/>
  <c r="G102" i="260" a="1"/>
  <c r="R305" i="260" a="1"/>
  <c r="N122" i="260" a="1"/>
  <c r="BQ382" i="260" a="1"/>
  <c r="AZ181" i="260" a="1"/>
  <c r="T47" i="177" a="1"/>
  <c r="AZ261" i="260" a="1"/>
  <c r="AZ294" i="260" a="1"/>
  <c r="G136" i="260" a="1"/>
  <c r="N310" i="260" a="1"/>
  <c r="AD415" i="260" a="1"/>
  <c r="BJ471" i="260" a="1"/>
  <c r="AR277" i="260" a="1"/>
  <c r="AR182" i="260" a="1"/>
  <c r="E3" i="177" a="1"/>
  <c r="U45" i="177" a="1"/>
  <c r="BD22" i="260" a="1"/>
  <c r="AD124" i="260" a="1"/>
  <c r="R266" i="260" a="1"/>
  <c r="AZ136" i="260" a="1"/>
  <c r="J427" i="260" a="1"/>
  <c r="BY89" i="260" a="1"/>
  <c r="W248" i="260" a="1"/>
  <c r="N65" i="177" a="1"/>
  <c r="Q53" i="177" a="1"/>
  <c r="BJ102" i="260" a="1"/>
  <c r="BJ243" i="260" a="1"/>
  <c r="F6" i="177" a="1"/>
  <c r="I14" i="177" a="1"/>
  <c r="BU303" i="260" a="1"/>
  <c r="BQ134" i="260" a="1"/>
  <c r="N205" i="260" a="1"/>
  <c r="BJ6" i="260" a="1"/>
  <c r="AU198" i="260" a="1"/>
  <c r="AL391" i="260" a="1"/>
  <c r="BQ152" i="260" a="1"/>
  <c r="BN305" i="260" a="1"/>
  <c r="AZ310" i="260" a="1"/>
  <c r="N38" i="177" a="1"/>
  <c r="AR71" i="260" a="1"/>
  <c r="BD89" i="260" a="1"/>
  <c r="BD76" i="260" a="1"/>
  <c r="P48" i="177" a="1"/>
  <c r="R10" i="177" a="1"/>
  <c r="J260" i="260" a="1"/>
  <c r="BU385" i="260" a="1"/>
  <c r="Z350" i="260" a="1"/>
  <c r="Z340" i="260" a="1"/>
  <c r="G363" i="260" a="1"/>
  <c r="R137" i="260" a="1"/>
  <c r="G353" i="260" a="1"/>
  <c r="BJ90" i="260" a="1"/>
  <c r="AR16" i="260" a="1"/>
  <c r="AR192" i="260" a="1"/>
  <c r="AL403" i="260" a="1"/>
  <c r="BD73" i="260" a="1"/>
  <c r="AZ63" i="260" a="1"/>
  <c r="R333" i="260" a="1"/>
  <c r="D57" i="177" a="1"/>
  <c r="BY20" i="260" a="1"/>
  <c r="G220" i="260" a="1"/>
  <c r="N495" i="260" a="1"/>
  <c r="BU496" i="260" a="1"/>
  <c r="P51" i="177" a="1"/>
  <c r="BQ18" i="260" a="1"/>
  <c r="AU292" i="260" a="1"/>
  <c r="BN187" i="260" a="1"/>
  <c r="BJ32" i="260" a="1"/>
  <c r="R33" i="177" a="1"/>
  <c r="N314" i="260" a="1"/>
  <c r="W241" i="260" a="1"/>
  <c r="AL574" i="260" a="1"/>
  <c r="J83" i="260" a="1"/>
  <c r="AH452" i="260" a="1"/>
  <c r="R34" i="260" a="1"/>
  <c r="J10" i="260" a="1"/>
  <c r="BU469" i="260" a="1"/>
  <c r="AD439" i="260" a="1"/>
  <c r="R442" i="260" a="1"/>
  <c r="P18" i="177" a="1"/>
  <c r="AR395" i="260" a="1"/>
  <c r="AH370" i="260" a="1"/>
  <c r="D11" i="177" a="1"/>
  <c r="O24" i="177" a="1"/>
  <c r="N113" i="260" a="1"/>
  <c r="BU448" i="260" a="1"/>
  <c r="R443" i="260" a="1"/>
  <c r="R175" i="260" a="1"/>
  <c r="X21" i="177" a="1"/>
  <c r="G346" i="260" a="1"/>
  <c r="BD264" i="260" a="1"/>
  <c r="D25" i="177" a="1"/>
  <c r="AD60" i="260" a="1"/>
  <c r="BJ191" i="260" a="1"/>
  <c r="BN165" i="260" a="1"/>
  <c r="N353" i="260" a="1"/>
  <c r="BQ200" i="260" a="1"/>
  <c r="BU73" i="260" a="1"/>
  <c r="Q4" i="177" a="1"/>
  <c r="AD351" i="260" a="1"/>
  <c r="G373" i="260" a="1"/>
  <c r="BN75" i="260" a="1"/>
  <c r="BU164" i="260" a="1"/>
  <c r="AR97" i="260" a="1"/>
  <c r="Z337" i="260" a="1"/>
  <c r="BU287" i="260" a="1"/>
  <c r="AU300" i="260" a="1"/>
  <c r="AU100" i="260" a="1"/>
  <c r="AH144" i="260" a="1"/>
  <c r="N41" i="260" a="1"/>
  <c r="C30" i="177" a="1"/>
  <c r="I18" i="177" a="1"/>
  <c r="BJ10" i="260" a="1"/>
  <c r="BJ107" i="260" a="1"/>
  <c r="V30" i="177" a="1"/>
  <c r="J7" i="177" a="1"/>
  <c r="BY109" i="260" a="1"/>
  <c r="AD442" i="260" a="1"/>
  <c r="R278" i="260" a="1"/>
  <c r="G280" i="260" a="1"/>
  <c r="BN234" i="260" a="1"/>
  <c r="BD400" i="260" a="1"/>
  <c r="BU103" i="260" a="1"/>
  <c r="BQ285" i="260" a="1"/>
  <c r="R60" i="260" a="1"/>
  <c r="BN124" i="260" a="1"/>
  <c r="R24" i="260" a="1"/>
  <c r="G11" i="260" a="1"/>
  <c r="Z194" i="260" a="1"/>
  <c r="AL140" i="260" a="1"/>
  <c r="AR428" i="260" a="1"/>
  <c r="AR280" i="260" a="1"/>
  <c r="BJ276" i="260" a="1"/>
  <c r="W237" i="260" a="1"/>
  <c r="AU193" i="260" a="1"/>
  <c r="BU159" i="260" a="1"/>
  <c r="AR315" i="260" a="1"/>
  <c r="Z239" i="260" a="1"/>
  <c r="W38" i="260" a="1"/>
  <c r="G71" i="260" a="1"/>
  <c r="BU214" i="260" a="1"/>
  <c r="Z61" i="177" a="1"/>
  <c r="BY118" i="260" a="1"/>
  <c r="BD283" i="260" a="1"/>
  <c r="H21" i="177" a="1"/>
  <c r="R10" i="260" a="1"/>
  <c r="W250" i="260" a="1"/>
  <c r="N71" i="260" a="1"/>
  <c r="AH226" i="260" a="1"/>
  <c r="I53" i="177" a="1"/>
  <c r="BU272" i="260" a="1"/>
  <c r="BD334" i="260" a="1"/>
  <c r="AD65" i="260" a="1"/>
  <c r="BQ563" i="260" a="1"/>
  <c r="H45" i="177" a="1"/>
  <c r="BJ295" i="260" a="1"/>
  <c r="AZ521" i="260" a="1"/>
  <c r="M38" i="177" a="1"/>
  <c r="T62" i="177" a="1"/>
  <c r="BN401" i="260" a="1"/>
  <c r="BD224" i="260" a="1"/>
  <c r="R241" i="260" a="1"/>
  <c r="W311" i="260" a="1"/>
  <c r="BJ237" i="260" a="1"/>
  <c r="R267" i="260" a="1"/>
  <c r="G165" i="260" a="1"/>
  <c r="AL347" i="260" a="1"/>
  <c r="AH367" i="260" a="1"/>
  <c r="L47" i="177" a="1"/>
  <c r="J41" i="260" a="1"/>
  <c r="BQ90" i="260" a="1"/>
  <c r="N502" i="260" a="1"/>
  <c r="S62" i="177" a="1"/>
  <c r="AR371" i="260" a="1"/>
  <c r="AR27" i="260" a="1"/>
  <c r="AR116" i="260" a="1"/>
  <c r="F19" i="177" a="1"/>
  <c r="Z78" i="260" a="1"/>
  <c r="Z192" i="260" a="1"/>
  <c r="BU116" i="260" a="1"/>
  <c r="AZ143" i="260" a="1"/>
  <c r="BD20" i="260" a="1"/>
  <c r="M20" i="177" a="1"/>
  <c r="Z60" i="260" a="1"/>
  <c r="G246" i="260" a="1"/>
  <c r="AZ25" i="260" a="1"/>
  <c r="P22" i="177" a="1"/>
  <c r="BJ75" i="260" a="1"/>
  <c r="F41" i="177" a="1"/>
  <c r="BQ120" i="260" a="1"/>
  <c r="AD292" i="260" a="1"/>
  <c r="AD474" i="260" a="1"/>
  <c r="AD298" i="260" a="1"/>
  <c r="BQ271" i="260" a="1"/>
  <c r="AR205" i="260" a="1"/>
  <c r="AU459" i="260" a="1"/>
  <c r="AH397" i="260" a="1"/>
  <c r="W216" i="260" a="1"/>
  <c r="Y6" i="177" a="1"/>
  <c r="N284" i="260" a="1"/>
  <c r="BJ255" i="260" a="1"/>
  <c r="Z15" i="177" a="1"/>
  <c r="R371" i="260" a="1"/>
  <c r="R240" i="260" a="1"/>
  <c r="AL195" i="260" a="1"/>
  <c r="J222" i="260" a="1"/>
  <c r="Z97" i="260" a="1"/>
  <c r="Z121" i="260" a="1"/>
  <c r="BN418" i="260" a="1"/>
  <c r="Q17" i="177" a="1"/>
  <c r="Z152" i="260" a="1"/>
  <c r="R245" i="260" a="1"/>
  <c r="X57" i="177" a="1"/>
  <c r="X10" i="177" a="1"/>
  <c r="G123" i="260" a="1"/>
  <c r="N199" i="260" a="1"/>
  <c r="BN98" i="260" a="1"/>
  <c r="U22" i="177" a="1"/>
  <c r="Z31" i="177" a="1"/>
  <c r="BN132" i="260" a="1"/>
  <c r="Z245" i="260" a="1"/>
  <c r="N460" i="260" a="1"/>
  <c r="BU28" i="260" a="1"/>
  <c r="AL319" i="260" a="1"/>
  <c r="J192" i="260" a="1"/>
  <c r="BJ143" i="260" a="1"/>
  <c r="BD275" i="260" a="1"/>
  <c r="N287" i="260" a="1"/>
  <c r="BD72" i="260" a="1"/>
  <c r="J38" i="177" a="1"/>
  <c r="AZ180" i="260" a="1"/>
  <c r="L7" i="177" a="1"/>
  <c r="R39" i="177" a="1"/>
  <c r="AR121" i="260" a="1"/>
  <c r="R96" i="260" a="1"/>
  <c r="S36" i="177" a="1"/>
  <c r="AZ423" i="260" a="1"/>
  <c r="E10" i="177" a="1"/>
  <c r="BN250" i="260" a="1"/>
  <c r="Z139" i="260" a="1"/>
  <c r="AD221" i="260" a="1"/>
  <c r="BJ337" i="260" a="1"/>
  <c r="AZ532" i="260" a="1"/>
  <c r="N390" i="260" a="1"/>
  <c r="BD398" i="260" a="1"/>
  <c r="AD264" i="260" a="1"/>
  <c r="AL299" i="260" a="1"/>
  <c r="W138" i="260" a="1"/>
  <c r="R158" i="260" a="1"/>
  <c r="O14" i="177" a="1"/>
  <c r="AD438" i="260" a="1"/>
  <c r="AH192" i="260" a="1"/>
  <c r="R242" i="260" a="1"/>
  <c r="R478" i="260" a="1"/>
  <c r="D31" i="177" a="1"/>
  <c r="G34" i="260" a="1"/>
  <c r="BD240" i="260" a="1"/>
  <c r="BY149" i="260" a="1"/>
  <c r="G266" i="260" a="1"/>
  <c r="BY185" i="260" a="1"/>
  <c r="AL228" i="260" a="1"/>
  <c r="AU43" i="260" a="1"/>
  <c r="AD112" i="260" a="1"/>
  <c r="BU37" i="260" a="1"/>
  <c r="BN11" i="260" a="1"/>
  <c r="BJ306" i="260" a="1"/>
  <c r="AU119" i="260" a="1"/>
  <c r="AR292" i="260" a="1"/>
  <c r="H22" i="177" a="1"/>
  <c r="BD74" i="260" a="1"/>
  <c r="P41" i="177" a="1"/>
  <c r="BJ71" i="260" a="1"/>
  <c r="AD93" i="260" a="1"/>
  <c r="AH321" i="260" a="1"/>
  <c r="J176" i="260" a="1"/>
  <c r="BN499" i="260" a="1"/>
  <c r="AZ242" i="260" a="1"/>
  <c r="BD421" i="260" a="1"/>
  <c r="G22" i="260" a="1"/>
  <c r="AU296" i="260" a="1"/>
  <c r="BN291" i="260" a="1"/>
  <c r="G281" i="260" a="1"/>
  <c r="AU28" i="260" a="1"/>
  <c r="W30" i="177" a="1"/>
  <c r="P43" i="177" a="1"/>
  <c r="J135" i="260" a="1"/>
  <c r="AZ345" i="260" a="1"/>
  <c r="J437" i="260" a="1"/>
  <c r="AZ247" i="260" a="1"/>
  <c r="W98" i="260" a="1"/>
  <c r="BY146" i="260" a="1"/>
  <c r="W64" i="177" a="1"/>
  <c r="AL113" i="260" a="1"/>
  <c r="W174" i="260" a="1"/>
  <c r="W286" i="260" a="1"/>
  <c r="BQ328" i="260" a="1"/>
  <c r="T32" i="177" a="1"/>
  <c r="AD64" i="260" a="1"/>
  <c r="AZ197" i="260" a="1"/>
  <c r="R360" i="260" a="1"/>
  <c r="G30" i="260" a="1"/>
  <c r="BU60" i="260" a="1"/>
  <c r="AR419" i="260" a="1"/>
  <c r="Z163" i="260" a="1"/>
  <c r="BD208" i="260" a="1"/>
  <c r="R434" i="260" a="1"/>
  <c r="W236" i="260" a="1"/>
  <c r="F4" i="177" a="1"/>
  <c r="AU145" i="260" a="1"/>
  <c r="G293" i="260" a="1"/>
  <c r="AU271" i="260" a="1"/>
  <c r="G83" i="260" a="1"/>
  <c r="R328" i="260" a="1"/>
  <c r="AR91" i="260" a="1"/>
  <c r="AR408" i="260" a="1"/>
  <c r="AZ18" i="260" a="1"/>
  <c r="Q22" i="177" a="1"/>
  <c r="BQ300" i="260" a="1"/>
  <c r="U3" i="177" a="1"/>
  <c r="AH77" i="260" a="1"/>
  <c r="AH239" i="260" a="1"/>
  <c r="BN91" i="260" a="1"/>
  <c r="AR59" i="260" a="1"/>
  <c r="BQ58" i="260" a="1"/>
  <c r="AZ182" i="260" a="1"/>
  <c r="AR403" i="260" a="1"/>
  <c r="BJ317" i="260" a="1"/>
  <c r="BQ265" i="260" a="1"/>
  <c r="AR78" i="260" a="1"/>
  <c r="AD274" i="260" a="1"/>
  <c r="W242" i="260" a="1"/>
  <c r="AR417" i="260" a="1"/>
  <c r="BQ239" i="260" a="1"/>
  <c r="N398" i="260" a="1"/>
  <c r="BQ334" i="260" a="1"/>
  <c r="H10" i="177" a="1"/>
  <c r="AR176" i="260" a="1"/>
  <c r="BY27" i="260" a="1"/>
  <c r="BD63" i="260" a="1"/>
  <c r="AZ424" i="260" a="1"/>
  <c r="Z191" i="260" a="1"/>
  <c r="AU146" i="260" a="1"/>
  <c r="AZ262" i="260" a="1"/>
  <c r="AH347" i="260" a="1"/>
  <c r="AZ270" i="260" a="1"/>
  <c r="AU210" i="260" a="1"/>
  <c r="AZ418" i="260" a="1"/>
  <c r="AU272" i="260" a="1"/>
  <c r="S60" i="177" a="1"/>
  <c r="AZ57" i="260" a="1"/>
  <c r="X16" i="177" a="1"/>
  <c r="BN77" i="260" a="1"/>
  <c r="AD266" i="260" a="1"/>
  <c r="BQ203" i="260" a="1"/>
  <c r="W195" i="260" a="1"/>
  <c r="N11" i="177" a="1"/>
  <c r="G499" i="260" a="1"/>
  <c r="AR135" i="260" a="1"/>
  <c r="W332" i="260" a="1"/>
  <c r="BN196" i="260" a="1"/>
  <c r="BQ39" i="260" a="1"/>
  <c r="AR195" i="260" a="1"/>
  <c r="BU320" i="260" a="1"/>
  <c r="M46" i="177" a="1"/>
  <c r="W200" i="260" a="1"/>
  <c r="O59" i="177" a="1"/>
  <c r="Z23" i="260" a="1"/>
  <c r="T27" i="177" a="1"/>
  <c r="BY43" i="260" a="1"/>
  <c r="AH447" i="260" a="1"/>
  <c r="AU326" i="260" a="1"/>
  <c r="AD238" i="260" a="1"/>
  <c r="BU155" i="260" a="1"/>
  <c r="N70" i="260" a="1"/>
  <c r="G64" i="260" a="1"/>
  <c r="AZ361" i="260" a="1"/>
  <c r="BD256" i="260" a="1"/>
  <c r="AR170" i="260" a="1"/>
  <c r="G361" i="260" a="1"/>
  <c r="BD312" i="260" a="1"/>
  <c r="BJ382" i="260" a="1"/>
  <c r="AU237" i="260" a="1"/>
  <c r="BQ181" i="260" a="1"/>
  <c r="AL270" i="260" a="1"/>
  <c r="BN230" i="260" a="1"/>
  <c r="BQ361" i="260" a="1"/>
  <c r="BJ173" i="260" a="1"/>
  <c r="BJ311" i="260" a="1"/>
  <c r="W177" i="260" a="1"/>
  <c r="AH75" i="260" a="1"/>
  <c r="AR13" i="260" a="1"/>
  <c r="J57" i="177" a="1"/>
  <c r="Z99" i="260" a="1"/>
  <c r="R20" i="260" a="1"/>
  <c r="AL67" i="260" a="1"/>
  <c r="G91" i="260" a="1"/>
  <c r="BQ172" i="260" a="1"/>
  <c r="BQ80" i="260" a="1"/>
  <c r="BJ68" i="260" a="1"/>
  <c r="BU142" i="260" a="1"/>
  <c r="W49" i="260" a="1"/>
  <c r="AD12" i="260" a="1"/>
  <c r="E31" i="177" a="1"/>
  <c r="BD70" i="260" a="1"/>
  <c r="BU162" i="260" a="1"/>
  <c r="BQ221" i="260" a="1"/>
  <c r="W323" i="260" a="1"/>
  <c r="W169" i="260" a="1"/>
  <c r="BD307" i="260" a="1"/>
  <c r="BU156" i="260" a="1"/>
  <c r="AU195" i="260" a="1"/>
  <c r="BN194" i="260" a="1"/>
  <c r="G133" i="260" a="1"/>
  <c r="BJ49" i="260" a="1"/>
  <c r="J35" i="177" a="1"/>
  <c r="O30" i="177" a="1"/>
  <c r="W257" i="260" a="1"/>
  <c r="BJ225" i="260" a="1"/>
  <c r="K38" i="177" a="1"/>
  <c r="BQ78" i="260" a="1"/>
  <c r="Y61" i="177" a="1"/>
  <c r="R356" i="260" a="1"/>
  <c r="R270" i="260" a="1"/>
  <c r="BQ244" i="260" a="1"/>
  <c r="R259" i="260" a="1"/>
  <c r="BD250" i="260" a="1"/>
  <c r="AU223" i="260" a="1"/>
  <c r="AZ461" i="260" a="1"/>
  <c r="U20" i="102" a="1"/>
  <c r="BN107" i="260" a="1"/>
  <c r="J18" i="177" a="1"/>
  <c r="AR301" i="260" a="1"/>
  <c r="G20" i="177" a="1"/>
  <c r="W72" i="260" a="1"/>
  <c r="I41" i="177" a="1"/>
  <c r="BN171" i="260" a="1"/>
  <c r="BN190" i="260" a="1"/>
  <c r="AD72" i="260" a="1"/>
  <c r="F62" i="177" a="1"/>
  <c r="AH227" i="260" a="1"/>
  <c r="BN96" i="260" a="1"/>
  <c r="AZ178" i="260" a="1"/>
  <c r="U29" i="177" a="1"/>
  <c r="N267" i="260" a="1"/>
  <c r="BD200" i="260" a="1"/>
  <c r="BJ377" i="260" a="1"/>
  <c r="BN375" i="260" a="1"/>
  <c r="AR156" i="260" a="1"/>
  <c r="C27" i="177" a="1"/>
  <c r="G13" i="260" a="1"/>
  <c r="W33" i="177" a="1"/>
  <c r="N32" i="260" a="1"/>
  <c r="BU84" i="260" a="1"/>
  <c r="BN123" i="260" a="1"/>
  <c r="BD38" i="260" a="1"/>
  <c r="BU361" i="260" a="1"/>
  <c r="BQ365" i="260" a="1"/>
  <c r="Y22" i="177" a="1"/>
  <c r="W445" i="260" a="1"/>
  <c r="Z44" i="177" a="1"/>
  <c r="J63" i="177" a="1"/>
  <c r="G319" i="260" a="1"/>
  <c r="AZ108" i="260" a="1"/>
  <c r="U56" i="177" a="1"/>
  <c r="BQ500" i="260" a="1"/>
  <c r="T8" i="177" a="1"/>
  <c r="G261" i="260" a="1"/>
  <c r="AU370" i="260" a="1"/>
  <c r="AU251" i="260" a="1"/>
  <c r="BD350" i="260" a="1"/>
  <c r="BN247" i="260" a="1"/>
  <c r="N528" i="260" a="1"/>
  <c r="BD172" i="260" a="1"/>
  <c r="AZ215" i="260" a="1"/>
  <c r="K63" i="177" a="1"/>
  <c r="AL375" i="260" a="1"/>
  <c r="BN265" i="260" a="1"/>
  <c r="W65" i="177" a="1"/>
  <c r="BQ416" i="260" a="1"/>
  <c r="BN332" i="260" a="1"/>
  <c r="BD52" i="260" a="1"/>
  <c r="BY164" i="260" a="1"/>
  <c r="BN314" i="260" a="1"/>
  <c r="BJ313" i="260" a="1"/>
  <c r="Z57" i="260" a="1"/>
  <c r="N357" i="260" a="1"/>
  <c r="BJ423" i="260" a="1"/>
  <c r="J72" i="260" a="1"/>
  <c r="AD393" i="260" a="1"/>
  <c r="N259" i="260" a="1"/>
  <c r="N253" i="260" a="1"/>
  <c r="G66" i="260" a="1"/>
  <c r="C15" i="177" a="1"/>
  <c r="AU386" i="260" a="1"/>
  <c r="BQ103" i="260" a="1"/>
  <c r="J307" i="260" a="1"/>
  <c r="N196" i="260" a="1"/>
  <c r="AZ159" i="260" a="1"/>
  <c r="J243" i="260" a="1"/>
  <c r="AH151" i="260" a="1"/>
  <c r="N9" i="260" a="1"/>
  <c r="W381" i="260" a="1"/>
  <c r="BQ13" i="260" a="1"/>
  <c r="AR238" i="260" a="1"/>
  <c r="AD469" i="260" a="1"/>
  <c r="BN235" i="260" a="1"/>
  <c r="N330" i="260" a="1"/>
  <c r="J531" i="260" a="1"/>
  <c r="AR507" i="260" a="1"/>
  <c r="Z28" i="177" a="1"/>
  <c r="Z444" i="260" a="1"/>
  <c r="BN81" i="260" a="1"/>
  <c r="G207" i="260" a="1"/>
  <c r="G196" i="260" a="1"/>
  <c r="BJ175" i="260" a="1"/>
  <c r="BN193" i="260" a="1"/>
  <c r="BJ17" i="260" a="1"/>
  <c r="BJ323" i="260" a="1"/>
  <c r="W377" i="260" a="1"/>
  <c r="J302" i="260" a="1"/>
  <c r="BY56" i="260" a="1"/>
  <c r="BY145" i="260" a="1"/>
  <c r="N52" i="177" a="1"/>
  <c r="BQ343" i="260" a="1"/>
  <c r="BD213" i="260" a="1"/>
  <c r="BY187" i="260" a="1"/>
  <c r="Z373" i="260" a="1"/>
  <c r="J63" i="260" a="1"/>
  <c r="BN255" i="260" a="1"/>
  <c r="G45" i="260" a="1"/>
  <c r="Z303" i="260" a="1"/>
  <c r="N30" i="177" a="1"/>
  <c r="S45" i="177" a="1"/>
  <c r="G309" i="260" a="1"/>
  <c r="BJ293" i="260" a="1"/>
  <c r="X3" i="177" a="1"/>
  <c r="BU381" i="260" a="1"/>
  <c r="J141" i="260" a="1"/>
  <c r="BQ99" i="260" a="1"/>
  <c r="J212" i="260" a="1"/>
  <c r="BD88" i="260" a="1"/>
  <c r="G265" i="260" a="1"/>
  <c r="AZ194" i="260" a="1"/>
  <c r="AD18" i="260" a="1"/>
  <c r="U62" i="177" a="1"/>
  <c r="BJ207" i="260" a="1"/>
  <c r="Y49" i="177" a="1"/>
  <c r="BJ362" i="260" a="1"/>
  <c r="AZ243" i="260" a="1"/>
  <c r="BQ345" i="260" a="1"/>
  <c r="BN333" i="260" a="1"/>
  <c r="R188" i="260" a="1"/>
  <c r="F12" i="177" a="1"/>
  <c r="AL444" i="260" a="1"/>
  <c r="Z56" i="177" a="1"/>
  <c r="J225" i="260" a="1"/>
  <c r="BN296" i="260" a="1"/>
  <c r="R15" i="260" a="1"/>
  <c r="R302" i="260" a="1"/>
  <c r="R342" i="260" a="1"/>
  <c r="N263" i="260" a="1"/>
  <c r="BQ517" i="260" a="1"/>
  <c r="AZ516" i="260" a="1"/>
  <c r="BN238" i="260" a="1"/>
  <c r="J537" i="260" a="1"/>
  <c r="AL395" i="260" a="1"/>
  <c r="W14" i="177" a="1"/>
  <c r="AU373" i="260" a="1"/>
  <c r="BD407" i="260" a="1"/>
  <c r="Z576" i="260" a="1"/>
  <c r="BJ318" i="260" a="1"/>
  <c r="AL291" i="260" a="1"/>
  <c r="W486" i="260" a="1"/>
  <c r="AD294" i="260" a="1"/>
  <c r="BQ393" i="260" a="1"/>
  <c r="AR392" i="260" a="1"/>
  <c r="BN476" i="260" a="1"/>
  <c r="BN220" i="260" a="1"/>
  <c r="J278" i="260" a="1"/>
  <c r="BU452" i="260" a="1"/>
  <c r="G335" i="260" a="1"/>
  <c r="AZ238" i="260" a="1"/>
  <c r="AH271" i="260" a="1"/>
  <c r="AL145" i="260" a="1"/>
  <c r="BU363" i="260" a="1"/>
  <c r="BU489" i="260" a="1"/>
  <c r="AU211" i="260" a="1"/>
  <c r="BD158" i="260" a="1"/>
  <c r="BU308" i="260" a="1"/>
  <c r="AL370" i="260" a="1"/>
  <c r="AZ394" i="260" a="1"/>
  <c r="AR22" i="260" a="1"/>
  <c r="AU255" i="260" a="1"/>
  <c r="X47" i="177" a="1"/>
  <c r="N210" i="260" a="1"/>
  <c r="BD271" i="260" a="1"/>
  <c r="J86" i="260" a="1"/>
  <c r="V11" i="177" a="1"/>
  <c r="K24" i="177" a="1"/>
  <c r="O58" i="177" a="1"/>
  <c r="AD149" i="260" a="1"/>
  <c r="AD66" i="260" a="1"/>
  <c r="AR19" i="260" a="1"/>
  <c r="BJ274" i="260" a="1"/>
  <c r="AL44" i="260" a="1"/>
  <c r="D54" i="177" a="1"/>
  <c r="G26" i="260" a="1"/>
  <c r="BD141" i="260" a="1"/>
  <c r="BN131" i="260" a="1"/>
  <c r="N411" i="260" a="1"/>
  <c r="AZ319" i="260" a="1"/>
  <c r="R436" i="260" a="1"/>
  <c r="AD425" i="260" a="1"/>
  <c r="M27" i="177" a="1"/>
  <c r="BY172" i="260" a="1"/>
  <c r="F58" i="177" a="1"/>
  <c r="C6" i="177" a="1"/>
  <c r="BU509" i="260" a="1"/>
  <c r="BN15" i="260" a="1"/>
  <c r="W105" i="260" a="1"/>
  <c r="G430" i="260" a="1"/>
  <c r="G267" i="260" a="1"/>
  <c r="N39" i="177" a="1"/>
  <c r="J193" i="260" a="1"/>
  <c r="AU108" i="260" a="1"/>
  <c r="BJ301" i="260" a="1"/>
  <c r="BY14" i="260" a="1"/>
  <c r="W260" i="260" a="1"/>
  <c r="BD422" i="260" a="1"/>
  <c r="Z59" i="177" a="1"/>
  <c r="R199" i="260" a="1"/>
  <c r="V29" i="177" a="1"/>
  <c r="BN90" i="260" a="1"/>
  <c r="AR100" i="260" a="1"/>
  <c r="AU137" i="260" a="1"/>
  <c r="AU377" i="260" a="1"/>
  <c r="AZ272" i="260" a="1"/>
  <c r="G57" i="260" a="1"/>
  <c r="Q42" i="177" a="1"/>
  <c r="AH176" i="260" a="1"/>
  <c r="BU217" i="260" a="1"/>
  <c r="BN101" i="260" a="1"/>
  <c r="AR153" i="260" a="1"/>
  <c r="M60" i="177" a="1"/>
  <c r="BD247" i="260" a="1"/>
  <c r="O5" i="177" a="1"/>
  <c r="AD162" i="260" a="1"/>
  <c r="BD470" i="260" a="1"/>
  <c r="J242" i="260" a="1"/>
  <c r="BQ144" i="260" a="1"/>
  <c r="BQ166" i="260" a="1"/>
  <c r="BN326" i="260" a="1"/>
  <c r="BY24" i="260" a="1"/>
  <c r="BN335" i="260" a="1"/>
  <c r="BD387" i="260" a="1"/>
  <c r="BN166" i="260" a="1"/>
  <c r="J9" i="260" a="1"/>
  <c r="AR39" i="260" a="1"/>
  <c r="BD107" i="260" a="1"/>
  <c r="AL99" i="260" a="1"/>
  <c r="G206" i="260" a="1"/>
  <c r="J485" i="260" a="1"/>
  <c r="W431" i="260" a="1"/>
  <c r="G168" i="260" a="1"/>
  <c r="J395" i="260" a="1"/>
  <c r="BN352" i="260" a="1"/>
  <c r="AL441" i="260" a="1"/>
  <c r="W226" i="260" a="1"/>
  <c r="H8" i="177" a="1"/>
  <c r="N188" i="260" a="1"/>
  <c r="Z170" i="260" a="1"/>
  <c r="BD460" i="260" a="1"/>
  <c r="BQ263" i="260" a="1"/>
  <c r="AR151" i="260" a="1"/>
  <c r="J103" i="260" a="1"/>
  <c r="N447" i="260" a="1"/>
  <c r="AD572" i="260" a="1"/>
  <c r="J101" i="260" a="1"/>
  <c r="AR124" i="260" a="1"/>
  <c r="L11" i="177" a="1"/>
  <c r="AD390" i="260" a="1"/>
  <c r="N431" i="260" a="1"/>
  <c r="U60" i="177" a="1"/>
  <c r="BQ330" i="260" a="1"/>
  <c r="AD394" i="260" a="1"/>
  <c r="AZ252" i="260" a="1"/>
  <c r="AZ560" i="260" a="1"/>
  <c r="R351" i="260" a="1"/>
  <c r="Z502" i="260" a="1"/>
  <c r="N443" i="260" a="1"/>
  <c r="AL169" i="260" a="1"/>
  <c r="AD141" i="260" a="1"/>
  <c r="BD386" i="260" a="1"/>
  <c r="R95" i="260" a="1"/>
  <c r="AR115" i="260" a="1"/>
  <c r="BN260" i="260" a="1"/>
  <c r="BD413" i="260" a="1"/>
  <c r="BQ502" i="260" a="1"/>
  <c r="AZ210" i="260" a="1"/>
  <c r="Z25" i="177" a="1"/>
  <c r="BJ342" i="260" a="1"/>
  <c r="R189" i="260" a="1"/>
  <c r="BY136" i="260" a="1"/>
  <c r="BN236" i="260" a="1"/>
  <c r="AZ160" i="260" a="1"/>
  <c r="AZ187" i="260" a="1"/>
  <c r="G146" i="260" a="1"/>
  <c r="W350" i="260" a="1"/>
  <c r="BJ271" i="260" a="1"/>
  <c r="Z469" i="260" a="1"/>
  <c r="BN240" i="260" a="1"/>
  <c r="BU477" i="260" a="1"/>
  <c r="Z418" i="260" a="1"/>
  <c r="G141" i="260" a="1"/>
  <c r="C8" i="177" a="1"/>
  <c r="G365" i="260" a="1"/>
  <c r="AZ313" i="260" a="1"/>
  <c r="BN482" i="260" a="1"/>
  <c r="C10" i="177" a="1"/>
  <c r="BN517" i="260" a="1"/>
  <c r="AU448" i="260" a="1"/>
  <c r="W278" i="260" a="1"/>
  <c r="BJ477" i="260" a="1"/>
  <c r="Z346" i="260" a="1"/>
  <c r="G334" i="260" a="1"/>
  <c r="AZ116" i="260" a="1"/>
  <c r="Z219" i="260" a="1"/>
  <c r="BU260" i="260" a="1"/>
  <c r="BJ96" i="260" a="1"/>
  <c r="AH292" i="260" a="1"/>
  <c r="L17" i="177" a="1"/>
  <c r="BJ244" i="260" a="1"/>
  <c r="AL339" i="260" a="1"/>
  <c r="L5" i="177" a="1"/>
  <c r="BJ19" i="260" a="1"/>
  <c r="G148" i="260" a="1"/>
  <c r="Z17" i="177" a="1"/>
  <c r="BU515" i="260" a="1"/>
  <c r="E37" i="177" a="1"/>
  <c r="Z237" i="260" a="1"/>
  <c r="N62" i="177" a="1"/>
  <c r="J476" i="260" a="1"/>
  <c r="C48" i="177" a="1"/>
  <c r="AH412" i="260" a="1"/>
  <c r="AR37" i="260" a="1"/>
  <c r="N24" i="177" a="1"/>
  <c r="AH313" i="260" a="1"/>
  <c r="BU430" i="260" a="1"/>
  <c r="BD124" i="260" a="1"/>
  <c r="BN201" i="260" a="1"/>
  <c r="Z112" i="260" a="1"/>
  <c r="AL174" i="260" a="1"/>
  <c r="AL415" i="260" a="1"/>
  <c r="R143" i="260" a="1"/>
  <c r="Z288" i="260" a="1"/>
  <c r="BN363" i="260" a="1"/>
  <c r="R44" i="177" a="1"/>
  <c r="J118" i="260" a="1"/>
  <c r="N136" i="260" a="1"/>
  <c r="BQ288" i="260" a="1"/>
  <c r="BN110" i="260" a="1"/>
  <c r="BJ298" i="260" a="1"/>
  <c r="BJ21" i="260" a="1"/>
  <c r="AD518" i="260" a="1"/>
  <c r="U32" i="177" a="1"/>
  <c r="AD123" i="260" a="1"/>
  <c r="R477" i="260" a="1"/>
  <c r="BN347" i="260" a="1"/>
  <c r="G56" i="177" a="1"/>
  <c r="R413" i="260" a="1"/>
  <c r="AU227" i="260" a="1"/>
  <c r="BQ173" i="260" a="1"/>
  <c r="BN214" i="260" a="1"/>
  <c r="AR90" i="260" a="1"/>
  <c r="AH162" i="260" a="1"/>
  <c r="Z518" i="260" a="1"/>
  <c r="Z473" i="260" a="1"/>
  <c r="BJ297" i="260" a="1"/>
  <c r="R163" i="260" a="1"/>
  <c r="J498" i="260" a="1"/>
  <c r="K21" i="177" a="1"/>
  <c r="Q48" i="177" a="1"/>
  <c r="BJ291" i="260" a="1"/>
  <c r="BN328" i="260" a="1"/>
  <c r="AR210" i="260" a="1"/>
  <c r="R16" i="260" a="1"/>
  <c r="AL513" i="260" a="1"/>
  <c r="Z314" i="260" a="1"/>
  <c r="AD427" i="260" a="1"/>
  <c r="N512" i="260" a="1"/>
  <c r="BQ74" i="260" a="1"/>
  <c r="W418" i="260" a="1"/>
  <c r="Z338" i="260" a="1"/>
  <c r="N389" i="260" a="1"/>
  <c r="Q63" i="177" a="1"/>
  <c r="BJ461" i="260" a="1"/>
  <c r="BJ233" i="260" a="1"/>
  <c r="C56" i="177" a="1"/>
  <c r="V46" i="177" a="1"/>
  <c r="O57" i="177" a="1"/>
  <c r="BJ396" i="260" a="1"/>
  <c r="M33" i="177" a="1"/>
  <c r="AR440" i="260" a="1"/>
  <c r="AH421" i="260" a="1"/>
  <c r="L27" i="177" a="1"/>
  <c r="J264" i="260" a="1"/>
  <c r="AZ277" i="260" a="1"/>
  <c r="AR166" i="260" a="1"/>
  <c r="AZ115" i="260" a="1"/>
  <c r="Z13" i="260" a="1"/>
  <c r="Z351" i="260" a="1"/>
  <c r="G391" i="260" a="1"/>
  <c r="BY197" i="260" a="1"/>
  <c r="I16" i="177" a="1"/>
  <c r="BD137" i="260" a="1"/>
  <c r="F63" i="177" a="1"/>
  <c r="R49" i="177" a="1"/>
  <c r="M65" i="177" a="1"/>
  <c r="BN344" i="260" a="1"/>
  <c r="Z447" i="260" a="1"/>
  <c r="AU275" i="260" a="1"/>
  <c r="Q60" i="177" a="1"/>
  <c r="AU430" i="260" a="1"/>
  <c r="Z178" i="260" a="1"/>
  <c r="AD121" i="260" a="1"/>
  <c r="BU255" i="260" a="1"/>
  <c r="BU144" i="260" a="1"/>
  <c r="N577" i="260" a="1"/>
  <c r="BJ170" i="260" a="1"/>
  <c r="W405" i="260" a="1"/>
  <c r="AD445" i="260" a="1"/>
  <c r="BQ15" i="260" a="1"/>
  <c r="R300" i="260" a="1"/>
  <c r="U31" i="251" a="1"/>
  <c r="W358" i="260" a="1"/>
  <c r="R331" i="260" a="1"/>
  <c r="S64" i="177" a="1"/>
  <c r="AL427" i="260" a="1"/>
  <c r="J276" i="260" a="1"/>
  <c r="Z391" i="260" a="1"/>
  <c r="W475" i="260" a="1"/>
  <c r="BN127" i="260" a="1"/>
  <c r="BJ281" i="260" a="1"/>
  <c r="W503" i="260" a="1"/>
  <c r="J492" i="260" a="1"/>
  <c r="BU147" i="260" a="1"/>
  <c r="J459" i="260" a="1"/>
  <c r="AZ574" i="260" a="1"/>
  <c r="W41" i="260" a="1"/>
  <c r="W415" i="260" a="1"/>
  <c r="BU92" i="260" a="1"/>
  <c r="N76" i="260" a="1"/>
  <c r="AL222" i="260" a="1"/>
  <c r="BY37" i="260" a="1"/>
  <c r="AZ105" i="260" a="1"/>
  <c r="AH289" i="260" a="1"/>
  <c r="AD237" i="260" a="1"/>
  <c r="AH12" i="260" a="1"/>
  <c r="AD399" i="260" a="1"/>
  <c r="J312" i="260" a="1"/>
  <c r="J155" i="260" a="1"/>
  <c r="BN216" i="260" a="1"/>
  <c r="Z415" i="260" a="1"/>
  <c r="R59" i="177" a="1"/>
  <c r="S12" i="177" a="1"/>
  <c r="AR203" i="260" a="1"/>
  <c r="AL176" i="260" a="1"/>
  <c r="BJ236" i="260" a="1"/>
  <c r="BN126" i="260" a="1"/>
  <c r="AZ393" i="260" a="1"/>
  <c r="G178" i="260" a="1"/>
  <c r="Q46" i="177" a="1"/>
  <c r="I7" i="177" a="1"/>
  <c r="K17" i="177" a="1"/>
  <c r="BN177" i="260" a="1"/>
  <c r="Y54" i="177" a="1"/>
  <c r="BJ51" i="260" a="1"/>
  <c r="W388" i="260" a="1"/>
  <c r="AD319" i="260" a="1"/>
  <c r="G324" i="260" a="1"/>
  <c r="BN113" i="260" a="1"/>
  <c r="BU456" i="260" a="1"/>
  <c r="AU396" i="260" a="1"/>
  <c r="BN266" i="260" a="1"/>
  <c r="R275" i="260" a="1"/>
  <c r="AZ224" i="260" a="1"/>
  <c r="E11" i="177" a="1"/>
  <c r="U4" i="177" a="1"/>
  <c r="AL15" i="260" a="1"/>
  <c r="N74" i="260" a="1"/>
  <c r="AZ171" i="260" a="1"/>
  <c r="BD18" i="260" a="1"/>
  <c r="N44" i="260" a="1"/>
  <c r="Z287" i="260" a="1"/>
  <c r="AR303" i="260" a="1"/>
  <c r="BU194" i="260" a="1"/>
  <c r="AZ141" i="260" a="1"/>
  <c r="AD463" i="260" a="1"/>
  <c r="AZ419" i="260" a="1"/>
  <c r="AL378" i="260" a="1"/>
  <c r="AZ375" i="260" a="1"/>
  <c r="Y46" i="177" a="1"/>
  <c r="G121" i="260" a="1"/>
  <c r="G459" i="260" a="1"/>
  <c r="BQ438" i="260" a="1"/>
  <c r="AD244" i="260" a="1"/>
  <c r="AU512" i="260" a="1"/>
  <c r="W37" i="260" a="1"/>
  <c r="G201" i="260" a="1"/>
  <c r="G557" i="260" a="1"/>
  <c r="BJ536" i="260" a="1"/>
  <c r="BU284" i="260" a="1"/>
  <c r="R68" i="260" a="1"/>
  <c r="J469" i="260" a="1"/>
  <c r="O35" i="177" a="1"/>
  <c r="W24" i="260" a="1"/>
  <c r="BU405" i="260" a="1"/>
  <c r="BD389" i="260" a="1"/>
  <c r="G439" i="260" a="1"/>
  <c r="R410" i="260" a="1"/>
  <c r="AD344" i="260" a="1"/>
  <c r="AD371" i="260" a="1"/>
  <c r="AU184" i="260" a="1"/>
  <c r="BY101" i="260" a="1"/>
  <c r="I31" i="177" a="1"/>
  <c r="T59" i="177" a="1"/>
  <c r="BN288" i="260" a="1"/>
  <c r="L3" i="177" a="1"/>
  <c r="BN78" i="260" a="1"/>
  <c r="BD183" i="260" a="1"/>
  <c r="W402" i="260" a="1"/>
  <c r="BN521" i="260" a="1"/>
  <c r="N15" i="177" a="1"/>
  <c r="BQ310" i="260" a="1"/>
  <c r="AD28" i="260" a="1"/>
  <c r="AZ539" i="260" a="1"/>
  <c r="BQ457" i="260" a="1"/>
  <c r="G306" i="260" a="1"/>
  <c r="G182" i="260" a="1"/>
  <c r="AZ434" i="260" a="1"/>
  <c r="BD471" i="260" a="1"/>
  <c r="R56" i="177" a="1"/>
  <c r="N57" i="260" a="1"/>
  <c r="BU266" i="260" a="1"/>
  <c r="U11" i="177" a="1"/>
  <c r="W57" i="177" a="1"/>
  <c r="BN218" i="260" a="1"/>
  <c r="Z168" i="260" a="1"/>
  <c r="BD156" i="260" a="1"/>
  <c r="BD142" i="260" a="1"/>
  <c r="AH266" i="260" a="1"/>
  <c r="BD145" i="260" a="1"/>
  <c r="J272" i="260" a="1"/>
  <c r="BU407" i="260" a="1"/>
  <c r="F43" i="177" a="1"/>
  <c r="N5" i="177" a="1"/>
  <c r="AR231" i="260" a="1"/>
  <c r="AR160" i="260" a="1"/>
  <c r="Z128" i="260" a="1"/>
  <c r="AU437" i="260" a="1"/>
  <c r="BQ422" i="260" a="1"/>
  <c r="R460" i="260" a="1"/>
  <c r="BU52" i="260" a="1"/>
  <c r="I21" i="177" a="1"/>
  <c r="BN186" i="260" a="1"/>
  <c r="W539" i="260" a="1"/>
  <c r="AU133" i="260" a="1"/>
  <c r="N319" i="260" a="1"/>
  <c r="K11" i="177" a="1"/>
  <c r="C47" i="177" a="1"/>
  <c r="J327" i="260" a="1"/>
  <c r="R314" i="260" a="1"/>
  <c r="BD232" i="260" a="1"/>
  <c r="AU364" i="260" a="1"/>
  <c r="BU387" i="260" a="1"/>
  <c r="AZ145" i="260" a="1"/>
  <c r="BU428" i="260" a="1"/>
  <c r="W172" i="260" a="1"/>
  <c r="W62" i="260" a="1"/>
  <c r="BN339" i="260" a="1"/>
  <c r="G64" i="177" a="1"/>
  <c r="N110" i="260" a="1"/>
  <c r="E8" i="177" a="1"/>
  <c r="R488" i="260" a="1"/>
  <c r="R388" i="260" a="1"/>
  <c r="AU202" i="260" a="1"/>
  <c r="H64" i="177" a="1"/>
  <c r="BQ116" i="260" a="1"/>
  <c r="BJ395" i="260" a="1"/>
  <c r="AR313" i="260" a="1"/>
  <c r="AU333" i="260" a="1"/>
  <c r="W44" i="177" a="1"/>
  <c r="BU523" i="260" a="1"/>
  <c r="Z347" i="260" a="1"/>
  <c r="AL213" i="260" a="1"/>
  <c r="AL214" i="260" a="1"/>
  <c r="AZ55" i="260" a="1"/>
  <c r="BU132" i="260" a="1"/>
  <c r="AZ298" i="260" a="1"/>
  <c r="G101" i="260" a="1"/>
  <c r="J259" i="260" a="1"/>
  <c r="BJ148" i="260" a="1"/>
  <c r="BJ386" i="260" a="1"/>
  <c r="BQ308" i="260" a="1"/>
  <c r="R139" i="260" a="1"/>
  <c r="AR278" i="260" a="1"/>
  <c r="AZ378" i="260" a="1"/>
  <c r="D65" i="177" a="1"/>
  <c r="W126" i="260" a="1"/>
  <c r="BJ201" i="260" a="1"/>
  <c r="G73" i="260" a="1"/>
  <c r="R171" i="260" a="1"/>
  <c r="N361" i="260" a="1"/>
  <c r="N235" i="260" a="1"/>
  <c r="AZ48" i="260" a="1"/>
  <c r="AL474" i="260" a="1"/>
  <c r="N412" i="260" a="1"/>
  <c r="AZ43" i="260" a="1"/>
  <c r="W173" i="260" a="1"/>
  <c r="AR223" i="260" a="1"/>
  <c r="G377" i="260" a="1"/>
  <c r="BQ92" i="260" a="1"/>
  <c r="L26" i="177" a="1"/>
  <c r="AH268" i="260" a="1"/>
  <c r="R151" i="260" a="1"/>
  <c r="C21" i="177" a="1"/>
  <c r="R140" i="260" a="1"/>
  <c r="N224" i="260" a="1"/>
  <c r="AU341" i="260" a="1"/>
  <c r="N332" i="260" a="1"/>
  <c r="BJ26" i="260" a="1"/>
  <c r="AD499" i="260" a="1"/>
  <c r="N128" i="260" a="1"/>
  <c r="BQ261" i="260" a="1"/>
  <c r="AR125" i="260" a="1"/>
  <c r="AH348" i="260" a="1"/>
  <c r="AR226" i="260" a="1"/>
  <c r="AR147" i="260" a="1"/>
  <c r="BD294" i="260" a="1"/>
  <c r="BU353" i="260" a="1"/>
  <c r="BD384" i="260" a="1"/>
  <c r="E41" i="177" a="1"/>
  <c r="Z323" i="260" a="1"/>
  <c r="H4" i="177" a="1"/>
  <c r="BU292" i="260" a="1"/>
  <c r="J167" i="260" a="1"/>
  <c r="N374" i="260" a="1"/>
  <c r="BU519" i="260" a="1"/>
  <c r="G167" i="260" a="1"/>
  <c r="AH344" i="260" a="1"/>
  <c r="Z470" i="260" a="1"/>
  <c r="BJ518" i="260" a="1"/>
  <c r="J417" i="260" a="1"/>
  <c r="BU324" i="260" a="1"/>
  <c r="G107" i="260" a="1"/>
  <c r="AL387" i="260" a="1"/>
  <c r="BU445" i="260" a="1"/>
  <c r="BY34" i="260" a="1"/>
  <c r="BN213" i="260" a="1"/>
  <c r="BN219" i="260" a="1"/>
  <c r="AD68" i="260" a="1"/>
  <c r="F36" i="177" a="1"/>
  <c r="G163" i="260" a="1"/>
  <c r="J24" i="260" a="1"/>
  <c r="AZ183" i="260" a="1"/>
  <c r="BQ493" i="260" a="1"/>
  <c r="R81" i="260" a="1"/>
  <c r="AZ385" i="260" a="1"/>
  <c r="BD180" i="260" a="1"/>
  <c r="R57" i="177" a="1"/>
  <c r="AH553" i="260" a="1"/>
  <c r="AU106" i="260" a="1"/>
  <c r="BU382" i="260" a="1"/>
  <c r="AR438" i="260" a="1"/>
  <c r="H62" i="177" a="1"/>
  <c r="AU343" i="260" a="1"/>
  <c r="BU490" i="260" a="1"/>
  <c r="Z244" i="260" a="1"/>
  <c r="BJ206" i="260" a="1"/>
  <c r="AD397" i="260" a="1"/>
  <c r="J378" i="260" a="1"/>
  <c r="AR142" i="260" a="1"/>
  <c r="Z248" i="260" a="1"/>
  <c r="J120" i="260" a="1"/>
  <c r="R344" i="260" a="1"/>
  <c r="R341" i="260" a="1"/>
  <c r="AZ89" i="260" a="1"/>
  <c r="N331" i="260" a="1"/>
  <c r="G303" i="260" a="1"/>
  <c r="AZ188" i="260" a="1"/>
  <c r="AR515" i="260" a="1"/>
  <c r="AU387" i="260" a="1"/>
  <c r="BN465" i="260" a="1"/>
  <c r="BN28" i="260" a="1"/>
  <c r="Z378" i="260" a="1"/>
  <c r="G416" i="260" a="1"/>
  <c r="BJ290" i="260" a="1"/>
  <c r="Z420" i="260" a="1"/>
  <c r="R147" i="260" a="1"/>
  <c r="BY100" i="260" a="1"/>
  <c r="R84" i="260" a="1"/>
  <c r="V49" i="177" a="1"/>
  <c r="BN525" i="260" a="1"/>
  <c r="BD432" i="260" a="1"/>
  <c r="G111" i="260" a="1"/>
  <c r="BN357" i="260" a="1"/>
  <c r="G356" i="260" a="1"/>
  <c r="W428" i="260" a="1"/>
  <c r="AR288" i="260" a="1"/>
  <c r="BJ474" i="260" a="1"/>
  <c r="S51" i="177" a="1"/>
  <c r="J153" i="260" a="1"/>
  <c r="L16" i="177" a="1"/>
  <c r="AU414" i="260" a="1"/>
  <c r="AL63" i="260" a="1"/>
  <c r="BY65" i="260" a="1"/>
  <c r="BQ380" i="260" a="1"/>
  <c r="BY156" i="260" a="1"/>
  <c r="W27" i="260" a="1"/>
  <c r="R193" i="260" a="1"/>
  <c r="N291" i="260" a="1"/>
  <c r="BD361" i="260" a="1"/>
  <c r="BQ410" i="260" a="1"/>
  <c r="AD187" i="260" a="1"/>
  <c r="Z468" i="260" a="1"/>
  <c r="BJ213" i="260" a="1"/>
  <c r="AR42" i="260" a="1"/>
  <c r="AZ131" i="260" a="1"/>
  <c r="AZ431" i="260" a="1"/>
  <c r="BN207" i="260" a="1"/>
  <c r="N10" i="177" a="1"/>
  <c r="W333" i="260" a="1"/>
  <c r="G244" i="260" a="1"/>
  <c r="AU92" i="260" a="1"/>
  <c r="AZ486" i="260" a="1"/>
  <c r="AD422" i="260" a="1"/>
  <c r="V61" i="177" a="1"/>
  <c r="AH146" i="260" a="1"/>
  <c r="J286" i="260" a="1"/>
  <c r="BQ367" i="260" a="1"/>
  <c r="G421" i="260" a="1"/>
  <c r="BJ426" i="260" a="1"/>
  <c r="BQ459" i="260" a="1"/>
  <c r="P42" i="177" a="1"/>
  <c r="BU348" i="260" a="1"/>
  <c r="BY63" i="260" a="1"/>
  <c r="BY117" i="260" a="1"/>
  <c r="BD286" i="260" a="1"/>
  <c r="BQ62" i="260" a="1"/>
  <c r="Z227" i="260" a="1"/>
  <c r="Y57" i="177" a="1"/>
  <c r="AL398" i="260" a="1"/>
  <c r="J47" i="177" a="1"/>
  <c r="AR89" i="260" a="1"/>
  <c r="W162" i="260" a="1"/>
  <c r="BD340" i="260" a="1"/>
  <c r="AZ397" i="260" a="1"/>
  <c r="BD35" i="260" a="1"/>
  <c r="BD97" i="260" a="1"/>
  <c r="R423" i="260" a="1"/>
  <c r="G390" i="260" a="1"/>
  <c r="AU532" i="260" a="1"/>
  <c r="BU108" i="260" a="1"/>
  <c r="J287" i="260" a="1"/>
  <c r="J439" i="260" a="1"/>
  <c r="N183" i="260" a="1"/>
  <c r="BN102" i="260" a="1"/>
  <c r="AU511" i="260" a="1"/>
  <c r="C22" i="177" a="1"/>
  <c r="N167" i="260" a="1"/>
  <c r="W493" i="260" a="1"/>
  <c r="BN227" i="260" a="1"/>
  <c r="AD219" i="260" a="1"/>
  <c r="AU226" i="260" a="1"/>
  <c r="BQ319" i="260" a="1"/>
  <c r="C39" i="177" a="1"/>
  <c r="BU166" i="260" a="1"/>
  <c r="AU235" i="260" a="1"/>
  <c r="BN390" i="260" a="1"/>
  <c r="BQ368" i="260" a="1"/>
  <c r="AH296" i="260" a="1"/>
  <c r="N449" i="260" a="1"/>
  <c r="BU221" i="260" a="1"/>
  <c r="G453" i="260" a="1"/>
  <c r="N131" i="260" a="1"/>
  <c r="AU284" i="260" a="1"/>
  <c r="AH201" i="260" a="1"/>
  <c r="BJ188" i="260" a="1"/>
  <c r="BU391" i="260" a="1"/>
  <c r="G533" i="260" a="1"/>
  <c r="BJ466" i="260" a="1"/>
  <c r="AU138" i="260" a="1"/>
  <c r="T40" i="177" a="1"/>
  <c r="BU70" i="260" a="1"/>
  <c r="U37" i="177" a="1"/>
  <c r="AR271" i="260" a="1"/>
  <c r="BN172" i="260" a="1"/>
  <c r="BJ350" i="260" a="1"/>
  <c r="AL16" i="260" a="1"/>
  <c r="J415" i="260" a="1"/>
  <c r="P62" i="177" a="1"/>
  <c r="BU547" i="260" a="1"/>
  <c r="BN199" i="260" a="1"/>
  <c r="Z362" i="260" a="1"/>
  <c r="N187" i="260" a="1"/>
  <c r="AR468" i="260" a="1"/>
  <c r="BJ409" i="260" a="1"/>
  <c r="T22" i="177" a="1"/>
  <c r="AR81" i="260" a="1"/>
  <c r="AU230" i="260" a="1"/>
  <c r="BD150" i="260" a="1"/>
  <c r="AR432" i="260" a="1"/>
  <c r="AR102" i="260" a="1"/>
  <c r="N445" i="260" a="1"/>
  <c r="AH342" i="260" a="1"/>
  <c r="AD214" i="260" a="1"/>
  <c r="W548" i="260" a="1"/>
  <c r="AL219" i="260" a="1"/>
  <c r="G491" i="260" a="1"/>
  <c r="W13" i="260" a="1"/>
  <c r="AU248" i="260" a="1"/>
  <c r="AR564" i="260" a="1"/>
  <c r="N359" i="260" a="1"/>
  <c r="BU230" i="260" a="1"/>
  <c r="P23" i="177" a="1"/>
  <c r="BN327" i="260" a="1"/>
  <c r="AZ466" i="260" a="1"/>
  <c r="R58" i="260" a="1"/>
  <c r="N49" i="177" a="1"/>
  <c r="N527" i="260" a="1"/>
  <c r="Z137" i="260" a="1"/>
  <c r="U30" i="251" a="1"/>
  <c r="N87" i="260" a="1"/>
  <c r="AR82" i="260" a="1"/>
  <c r="BY45" i="260" a="1"/>
  <c r="AD142" i="260" a="1"/>
  <c r="AZ218" i="260" a="1"/>
  <c r="AD412" i="260" a="1"/>
  <c r="AR98" i="260" a="1"/>
  <c r="AU10" i="260" a="1"/>
  <c r="BU471" i="260" a="1"/>
  <c r="BN334" i="260" a="1"/>
  <c r="AH126" i="260" a="1"/>
  <c r="J422" i="260" a="1"/>
  <c r="BD441" i="260" a="1"/>
  <c r="AH51" i="260" a="1"/>
  <c r="AL327" i="260" a="1"/>
  <c r="N68" i="260" a="1"/>
  <c r="R8" i="260" a="1"/>
  <c r="W45" i="260" a="1"/>
  <c r="BJ160" i="260" a="1"/>
  <c r="H5" i="177" a="1"/>
  <c r="I52" i="177" a="1"/>
  <c r="W160" i="260" a="1"/>
  <c r="AZ357" i="260" a="1"/>
  <c r="AZ221" i="260" a="1"/>
  <c r="BD442" i="260" a="1"/>
  <c r="H56" i="177" a="1"/>
  <c r="F21" i="177" a="1"/>
  <c r="W184" i="260" a="1"/>
  <c r="W102" i="260" a="1"/>
  <c r="W392" i="260" a="1"/>
  <c r="BU474" i="260" a="1"/>
  <c r="W370" i="260" a="1"/>
  <c r="AL293" i="260" a="1"/>
  <c r="AR291" i="260" a="1"/>
  <c r="S6" i="177" a="1"/>
  <c r="Y31" i="177" a="1"/>
  <c r="AZ65" i="260" a="1"/>
  <c r="R406" i="260" a="1"/>
  <c r="Z263" i="260" a="1"/>
  <c r="AU431" i="260" a="1"/>
  <c r="AH369" i="260" a="1"/>
  <c r="U53" i="177" a="1"/>
  <c r="BD233" i="260" a="1"/>
  <c r="BJ66" i="260" a="1"/>
  <c r="BD453" i="260" a="1"/>
  <c r="W419" i="260" a="1"/>
  <c r="I59" i="177" a="1"/>
  <c r="AH525" i="260" a="1"/>
  <c r="G441" i="260" a="1"/>
  <c r="AR351" i="260" a="1"/>
  <c r="AZ455" i="260" a="1"/>
  <c r="BJ161" i="260" a="1"/>
  <c r="R359" i="260" a="1"/>
  <c r="Z297" i="260" a="1"/>
  <c r="BU443" i="260" a="1"/>
  <c r="AU105" i="260" a="1"/>
  <c r="J165" i="260" a="1"/>
  <c r="W71" i="260" a="1"/>
  <c r="W35" i="260" a="1"/>
  <c r="AU220" i="260" a="1"/>
  <c r="AR492" i="260" a="1"/>
  <c r="BD106" i="260" a="1"/>
  <c r="BQ409" i="260" a="1"/>
  <c r="J267" i="260" a="1"/>
  <c r="AD377" i="260" a="1"/>
  <c r="N536" i="260" a="1"/>
  <c r="O61" i="177" a="1"/>
  <c r="AD59" i="260" a="1"/>
  <c r="W499" i="260" a="1"/>
  <c r="AD302" i="260" a="1"/>
  <c r="AU288" i="260" a="1"/>
  <c r="N281" i="260" a="1"/>
  <c r="AZ78" i="260" a="1"/>
  <c r="AH14" i="260" a="1"/>
  <c r="BQ421" i="260" a="1"/>
  <c r="BQ519" i="260" a="1"/>
  <c r="AD51" i="260" a="1"/>
  <c r="R334" i="260" a="1"/>
  <c r="W196" i="260" a="1"/>
  <c r="J337" i="260" a="1"/>
  <c r="BN376" i="260" a="1"/>
  <c r="J462" i="260" a="1"/>
  <c r="AZ46" i="260" a="1"/>
  <c r="AH324" i="260" a="1"/>
  <c r="AL453" i="260" a="1"/>
  <c r="BQ307" i="260" a="1"/>
  <c r="BN558" i="260" a="1"/>
  <c r="AR17" i="260" a="1"/>
  <c r="J291" i="260" a="1"/>
  <c r="AH244" i="260" a="1"/>
  <c r="R25" i="177" a="1"/>
  <c r="F44" i="177" a="1"/>
  <c r="BN188" i="260" a="1"/>
  <c r="C17" i="177" a="1"/>
  <c r="AH137" i="260" a="1"/>
  <c r="W37" i="177" a="1"/>
  <c r="R92" i="260" a="1"/>
  <c r="AU453" i="260" a="1"/>
  <c r="N271" i="260" a="1"/>
  <c r="N61" i="177" a="1"/>
  <c r="BQ384" i="260" a="1"/>
  <c r="AU486" i="260" a="1"/>
  <c r="L23" i="177" a="1"/>
  <c r="S15" i="177" a="1"/>
  <c r="AL101" i="260" a="1"/>
  <c r="N440" i="260" a="1"/>
  <c r="AZ451" i="260" a="1"/>
  <c r="R506" i="260" a="1"/>
  <c r="BY49" i="260" a="1"/>
  <c r="W134" i="260" a="1"/>
  <c r="W244" i="260" a="1"/>
  <c r="I25" i="177" a="1"/>
  <c r="AR171" i="260" a="1"/>
  <c r="W390" i="260" a="1"/>
  <c r="Z395" i="260" a="1"/>
  <c r="BJ356" i="260" a="1"/>
  <c r="R135" i="260" a="1"/>
  <c r="BN396" i="260" a="1"/>
  <c r="BN36" i="260" a="1"/>
  <c r="AU306" i="260" a="1"/>
  <c r="AH197" i="260" a="1"/>
  <c r="G24" i="260" a="1"/>
  <c r="AH18" i="260" a="1"/>
  <c r="R195" i="260" a="1"/>
  <c r="Z419" i="260" a="1"/>
  <c r="R35" i="260" a="1"/>
  <c r="BU141" i="260" a="1"/>
  <c r="AL88" i="260" a="1"/>
  <c r="BN405" i="260" a="1"/>
  <c r="J15" i="260" a="1"/>
  <c r="R155" i="260" a="1"/>
  <c r="AR266" i="260" a="1"/>
  <c r="G32" i="260" a="1"/>
  <c r="W299" i="260" a="1"/>
  <c r="AZ352" i="260" a="1"/>
  <c r="BY174" i="260" a="1"/>
  <c r="J300" i="260" a="1"/>
  <c r="BJ393" i="260" a="1"/>
  <c r="G455" i="260" a="1"/>
  <c r="BJ184" i="260" a="1"/>
  <c r="BQ512" i="260" a="1"/>
  <c r="J145" i="260" a="1"/>
  <c r="I11" i="177" a="1"/>
  <c r="AL51" i="260" a="1"/>
  <c r="BD325" i="260" a="1"/>
  <c r="Z76" i="260" a="1"/>
  <c r="BD542" i="260" a="1"/>
  <c r="BJ366" i="260" a="1"/>
  <c r="AL252" i="260" a="1"/>
  <c r="BQ305" i="260" a="1"/>
  <c r="J448" i="260" a="1"/>
  <c r="Q50" i="177" a="1"/>
  <c r="BN519" i="260" a="1"/>
  <c r="AU167" i="260" a="1"/>
  <c r="AZ500" i="260" a="1"/>
  <c r="T60" i="177" a="1"/>
  <c r="AR206" i="260" a="1"/>
  <c r="G50" i="177" a="1"/>
  <c r="BU453" i="260" a="1"/>
  <c r="BQ249" i="260" a="1"/>
  <c r="BU375" i="260" a="1"/>
  <c r="AR335" i="260" a="1"/>
  <c r="AL352" i="260" a="1"/>
  <c r="BN461" i="260" a="1"/>
  <c r="N371" i="260" a="1"/>
  <c r="G385" i="260" a="1"/>
  <c r="BQ399" i="260" a="1"/>
  <c r="AH578" i="260" a="1"/>
  <c r="S46" i="177" a="1"/>
  <c r="AZ499" i="260" a="1"/>
  <c r="AZ443" i="260" a="1"/>
  <c r="O17" i="177" a="1"/>
  <c r="R487" i="260" a="1"/>
  <c r="J255" i="260" a="1"/>
  <c r="BQ109" i="260" a="1"/>
  <c r="AU125" i="260" a="1"/>
  <c r="AH45" i="260" a="1"/>
  <c r="BD501" i="260" a="1"/>
  <c r="W469" i="260" a="1"/>
  <c r="BU27" i="260" a="1"/>
  <c r="BQ159" i="260" a="1"/>
  <c r="AL420" i="260" a="1"/>
  <c r="J484" i="260" a="1"/>
  <c r="G523" i="260" a="1"/>
  <c r="BN393" i="260" a="1"/>
  <c r="AL538" i="260" a="1"/>
  <c r="BN370" i="260" a="1"/>
  <c r="AR131" i="260" a="1"/>
  <c r="AZ206" i="260" a="1"/>
  <c r="N351" i="260" a="1"/>
  <c r="R551" i="260" a="1"/>
  <c r="N173" i="260" a="1"/>
  <c r="AU427" i="260" a="1"/>
  <c r="Z462" i="260" a="1"/>
  <c r="G514" i="260" a="1"/>
  <c r="N382" i="260" a="1"/>
  <c r="AR352" i="260" a="1"/>
  <c r="S18" i="177" a="1"/>
  <c r="AH21" i="260" a="1"/>
  <c r="BN408" i="260" a="1"/>
  <c r="BN44" i="260" a="1"/>
  <c r="BN355" i="260" a="1"/>
  <c r="N369" i="260" a="1"/>
  <c r="BQ397" i="260" a="1"/>
  <c r="AL175" i="260" a="1"/>
  <c r="AR230" i="260" a="1"/>
  <c r="R527" i="260" a="1"/>
  <c r="BJ227" i="260" a="1"/>
  <c r="H27" i="177" a="1"/>
  <c r="Q9" i="177" a="1"/>
  <c r="AR257" i="260" a="1"/>
  <c r="G54" i="177" a="1"/>
  <c r="E30" i="177" a="1"/>
  <c r="BN239" i="260" a="1"/>
  <c r="BD395" i="260" a="1"/>
  <c r="G48" i="177" a="1"/>
  <c r="AL364" i="260" a="1"/>
  <c r="AU252" i="260" a="1"/>
  <c r="BU552" i="260" a="1"/>
  <c r="BN198" i="260" a="1"/>
  <c r="AU266" i="260" a="1"/>
  <c r="BQ11" i="260" a="1"/>
  <c r="AU401" i="260" a="1"/>
  <c r="G432" i="260" a="1"/>
  <c r="BD181" i="260" a="1"/>
  <c r="N195" i="260" a="1"/>
  <c r="S65" i="177" a="1"/>
  <c r="G27" i="260" a="1"/>
  <c r="R399" i="260" a="1"/>
  <c r="AR262" i="260" a="1"/>
  <c r="W495" i="260" a="1"/>
  <c r="BD71" i="260" a="1"/>
  <c r="BY159" i="260" a="1"/>
  <c r="BU93" i="260" a="1"/>
  <c r="AZ469" i="260" a="1"/>
  <c r="AU400" i="260" a="1"/>
  <c r="BJ280" i="260" a="1"/>
  <c r="Z393" i="260" a="1"/>
  <c r="C19" i="177" a="1"/>
  <c r="BU446" i="260" a="1"/>
  <c r="AR478" i="260" a="1"/>
  <c r="BN287" i="260" a="1"/>
  <c r="Q8" i="177" a="1"/>
  <c r="D3" i="177" a="1"/>
  <c r="G336" i="260" a="1"/>
  <c r="BU460" i="260" a="1"/>
  <c r="BQ492" i="260" a="1"/>
  <c r="N442" i="260" a="1"/>
  <c r="T12" i="177" a="1"/>
  <c r="BQ174" i="260" a="1"/>
  <c r="N285" i="260" a="1"/>
  <c r="AL464" i="260" a="1"/>
  <c r="BJ250" i="260" a="1"/>
  <c r="BD237" i="260" a="1"/>
  <c r="AU397" i="260" a="1"/>
  <c r="AH349" i="260" a="1"/>
  <c r="AZ518" i="260" a="1"/>
  <c r="AU247" i="260" a="1"/>
  <c r="AU144" i="260" a="1"/>
  <c r="AD520" i="260" a="1"/>
  <c r="V8" i="177" a="1"/>
  <c r="AD570" i="260" a="1"/>
  <c r="R452" i="260" a="1"/>
  <c r="W480" i="260" a="1"/>
  <c r="BQ443" i="260" a="1"/>
  <c r="E22" i="177" a="1"/>
  <c r="N209" i="260" a="1"/>
  <c r="AH317" i="260" a="1"/>
  <c r="R332" i="260" a="1"/>
  <c r="R405" i="260" a="1"/>
  <c r="W401" i="260" a="1"/>
  <c r="M17" i="177" a="1"/>
  <c r="BD435" i="260" a="1"/>
  <c r="H32" i="177" a="1"/>
  <c r="BJ31" i="260" a="1"/>
  <c r="BD6" i="260" a="1"/>
  <c r="AD295" i="260" a="1"/>
  <c r="AZ528" i="260" a="1"/>
  <c r="BN528" i="260" a="1"/>
  <c r="AZ365" i="260" a="1"/>
  <c r="AZ389" i="260" a="1"/>
  <c r="AU475" i="260" a="1"/>
  <c r="Z50" i="260" a="1"/>
  <c r="BJ437" i="260" a="1"/>
  <c r="BY28" i="260" a="1"/>
  <c r="AH366" i="260" a="1"/>
  <c r="G74" i="260" a="1"/>
  <c r="Z264" i="260" a="1"/>
  <c r="J290" i="260" a="1"/>
  <c r="AU215" i="260" a="1"/>
  <c r="R393" i="260" a="1"/>
  <c r="AH374" i="260" a="1"/>
  <c r="Z12" i="177" a="1"/>
  <c r="AR365" i="260" a="1"/>
  <c r="AU7" i="260" a="1"/>
  <c r="T39" i="177" a="1"/>
  <c r="AD247" i="260" a="1"/>
  <c r="BY73" i="260" a="1"/>
  <c r="G8" i="260" a="1"/>
  <c r="G420" i="260" a="1"/>
  <c r="R99" i="260" a="1"/>
  <c r="BQ53" i="260" a="1"/>
  <c r="AZ212" i="260" a="1"/>
  <c r="W140" i="260" a="1"/>
  <c r="AL149" i="260" a="1"/>
  <c r="AU463" i="260" a="1"/>
  <c r="BD57" i="260" a="1"/>
  <c r="AD101" i="260" a="1"/>
  <c r="AD301" i="260" a="1"/>
  <c r="BD185" i="260" a="1"/>
  <c r="AU336" i="260" a="1"/>
  <c r="BU245" i="260" a="1"/>
  <c r="X24" i="177" a="1"/>
  <c r="R49" i="260" a="1"/>
  <c r="Z48" i="260" a="1"/>
  <c r="BN210" i="260" a="1"/>
  <c r="BU113" i="260" a="1"/>
  <c r="AZ92" i="260" a="1"/>
  <c r="BU401" i="260" a="1"/>
  <c r="G25" i="177" a="1"/>
  <c r="E36" i="177" a="1"/>
  <c r="BJ82" i="260" a="1"/>
  <c r="N344" i="260" a="1"/>
  <c r="N230" i="260" a="1"/>
  <c r="Z299" i="260" a="1"/>
  <c r="BD64" i="260" a="1"/>
  <c r="BN441" i="260" a="1"/>
  <c r="AH446" i="260" a="1"/>
  <c r="Z243" i="260" a="1"/>
  <c r="W316" i="260" a="1"/>
  <c r="Z62" i="177" a="1"/>
  <c r="AH302" i="260" a="1"/>
  <c r="AH23" i="260" a="1"/>
  <c r="U9" i="102" a="1"/>
  <c r="H41" i="177" a="1"/>
  <c r="Z195" i="260" a="1"/>
  <c r="BJ400" i="260" a="1"/>
  <c r="W328" i="260" a="1"/>
  <c r="R273" i="260" a="1"/>
  <c r="R323" i="260" a="1"/>
  <c r="R326" i="260" a="1"/>
  <c r="AU9" i="260" a="1"/>
  <c r="R51" i="177" a="1"/>
  <c r="Z449" i="260" a="1"/>
  <c r="J544" i="260" a="1"/>
  <c r="BQ306" i="260" a="1"/>
  <c r="BQ471" i="260" a="1"/>
  <c r="G456" i="260" a="1"/>
  <c r="N515" i="260" a="1"/>
  <c r="BD458" i="260" a="1"/>
  <c r="J540" i="260" a="1"/>
  <c r="M14" i="177" a="1"/>
  <c r="Z38" i="260" a="1"/>
  <c r="O37" i="177" a="1"/>
  <c r="AH439" i="260" a="1"/>
  <c r="BU410" i="260" a="1"/>
  <c r="BQ391" i="260" a="1"/>
  <c r="D18" i="177" a="1"/>
  <c r="BQ531" i="260" a="1"/>
  <c r="H25" i="177" a="1"/>
  <c r="G193" i="260" a="1"/>
  <c r="AR422" i="260" a="1"/>
  <c r="J237" i="260" a="1"/>
  <c r="AD57" i="260" a="1"/>
  <c r="AZ231" i="260" a="1"/>
  <c r="AZ355" i="260" a="1"/>
  <c r="R103" i="260" a="1"/>
  <c r="BY103" i="260" a="1"/>
  <c r="AZ422" i="260" a="1"/>
  <c r="AU474" i="260" a="1"/>
  <c r="E28" i="177" a="1"/>
  <c r="W58" i="260" a="1"/>
  <c r="AR275" i="260" a="1"/>
  <c r="AR281" i="260" a="1"/>
  <c r="BD77" i="260" a="1"/>
  <c r="BJ468" i="260" a="1"/>
  <c r="N77" i="260" a="1"/>
  <c r="C49" i="177" a="1"/>
  <c r="Y38" i="177" a="1"/>
  <c r="AR58" i="260" a="1"/>
  <c r="BN421" i="260" a="1"/>
  <c r="AU222" i="260" a="1"/>
  <c r="AU402" i="260" a="1"/>
  <c r="N358" i="260" a="1"/>
  <c r="R311" i="260" a="1"/>
  <c r="AR330" i="260" a="1"/>
  <c r="P47" i="177" a="1"/>
  <c r="D49" i="177" a="1"/>
  <c r="AR157" i="260" a="1"/>
  <c r="G19" i="260" a="1"/>
  <c r="R335" i="260" a="1"/>
  <c r="AR390" i="260" a="1"/>
  <c r="BY161" i="260" a="1"/>
  <c r="AZ85" i="260" a="1"/>
  <c r="AU32" i="260" a="1"/>
  <c r="BD67" i="260" a="1"/>
  <c r="BD122" i="260" a="1"/>
  <c r="R187" i="260" a="1"/>
  <c r="Q47" i="177" a="1"/>
  <c r="AD293" i="260" a="1"/>
  <c r="J58" i="177" a="1"/>
  <c r="AZ28" i="260" a="1"/>
  <c r="H39" i="177" a="1"/>
  <c r="W17" i="177" a="1"/>
  <c r="F40" i="177" a="1"/>
  <c r="R463" i="260" a="1"/>
  <c r="AR397" i="260" a="1"/>
  <c r="BD143" i="260" a="1"/>
  <c r="N152" i="260" a="1"/>
  <c r="AR316" i="260" a="1"/>
  <c r="H28" i="177" a="1"/>
  <c r="G181" i="260" a="1"/>
  <c r="AL373" i="260" a="1"/>
  <c r="AH378" i="260" a="1"/>
  <c r="N64" i="260" a="1"/>
  <c r="J383" i="260" a="1"/>
  <c r="C24" i="177" a="1"/>
  <c r="G210" i="260" a="1"/>
  <c r="G369" i="260" a="1"/>
  <c r="AD114" i="260" a="1"/>
  <c r="BQ282" i="260" a="1"/>
  <c r="AU436" i="260" a="1"/>
  <c r="BD255" i="260" a="1"/>
  <c r="BD332" i="260" a="1"/>
  <c r="N433" i="260" a="1"/>
  <c r="AH220" i="260" a="1"/>
  <c r="R224" i="260" a="1"/>
  <c r="W258" i="260" a="1"/>
  <c r="BY30" i="260" a="1"/>
  <c r="Z275" i="260" a="1"/>
  <c r="BJ363" i="260" a="1"/>
  <c r="W451" i="260" a="1"/>
  <c r="BQ295" i="260" a="1"/>
  <c r="L9" i="177" a="1"/>
  <c r="BU185" i="260" a="1"/>
  <c r="R447" i="260" a="1"/>
  <c r="N9" i="177" a="1"/>
  <c r="N212" i="260" a="1"/>
  <c r="AU310" i="260" a="1"/>
  <c r="W351" i="260" a="1"/>
  <c r="N156" i="260" a="1"/>
  <c r="BQ59" i="260" a="1"/>
  <c r="Z9" i="177" a="1"/>
  <c r="AR414" i="260" a="1"/>
  <c r="N488" i="260" a="1"/>
  <c r="BD465" i="260" a="1"/>
  <c r="BJ472" i="260" a="1"/>
  <c r="H16" i="177" a="1"/>
  <c r="AU219" i="260" a="1"/>
  <c r="BU350" i="260" a="1"/>
  <c r="AR426" i="260" a="1"/>
  <c r="W425" i="260" a="1"/>
  <c r="BQ346" i="260" a="1"/>
  <c r="AU347" i="260" a="1"/>
  <c r="U17" i="177" a="1"/>
  <c r="BD487" i="260" a="1"/>
  <c r="G339" i="260" a="1"/>
  <c r="N436" i="260" a="1"/>
  <c r="AZ390" i="260" a="1"/>
  <c r="AD475" i="260" a="1"/>
  <c r="AZ280" i="260" a="1"/>
  <c r="BJ476" i="260" a="1"/>
  <c r="AZ202" i="260" a="1"/>
  <c r="AU16" i="260" a="1"/>
  <c r="AU317" i="260" a="1"/>
  <c r="AU516" i="260" a="1"/>
  <c r="R207" i="260" a="1"/>
  <c r="E35" i="177" a="1"/>
  <c r="BQ235" i="260" a="1"/>
  <c r="AU182" i="260" a="1"/>
  <c r="BD84" i="260" a="1"/>
  <c r="G63" i="260" a="1"/>
  <c r="BJ190" i="260" a="1"/>
  <c r="BQ61" i="260" a="1"/>
  <c r="R325" i="260" a="1"/>
  <c r="G549" i="260" a="1"/>
  <c r="N298" i="260" a="1"/>
  <c r="AL74" i="260" a="1"/>
  <c r="BD305" i="260" a="1"/>
  <c r="BD344" i="260" a="1"/>
  <c r="Z413" i="260" a="1"/>
  <c r="AU411" i="260" a="1"/>
  <c r="BU198" i="260" a="1"/>
  <c r="BN398" i="260" a="1"/>
  <c r="BU95" i="260" a="1"/>
  <c r="V60" i="177" a="1"/>
  <c r="AH516" i="260" a="1"/>
  <c r="BJ412" i="260" a="1"/>
  <c r="R495" i="260" a="1"/>
  <c r="BY6" i="260" a="1"/>
  <c r="J97" i="260" a="1"/>
  <c r="AU327" i="260" a="1"/>
  <c r="N470" i="260" a="1"/>
  <c r="AD446" i="260" a="1"/>
  <c r="AR400" i="260" a="1"/>
  <c r="BQ396" i="260" a="1"/>
  <c r="Z441" i="260" a="1"/>
  <c r="AU462" i="260" a="1"/>
  <c r="AZ278" i="260" a="1"/>
  <c r="G278" i="260" a="1"/>
  <c r="BY140" i="260" a="1"/>
  <c r="W95" i="260" a="1"/>
  <c r="BQ383" i="260" a="1"/>
  <c r="AD327" i="260" a="1"/>
  <c r="AL274" i="260" a="1"/>
  <c r="AZ208" i="260" a="1"/>
  <c r="C64" i="177" a="1"/>
  <c r="R66" i="260" a="1"/>
  <c r="Z344" i="260" a="1"/>
  <c r="H53" i="177" a="1"/>
  <c r="AU243" i="260" a="1"/>
  <c r="AL35" i="260" a="1"/>
  <c r="BD177" i="260" a="1"/>
  <c r="W398" i="260" a="1"/>
  <c r="BJ57" i="260" a="1"/>
  <c r="AL42" i="260" a="1"/>
  <c r="R306" i="260" a="1"/>
  <c r="BN515" i="260" a="1"/>
  <c r="G161" i="260" a="1"/>
  <c r="Q15" i="177" a="1"/>
  <c r="G414" i="260" a="1"/>
  <c r="N497" i="260" a="1"/>
  <c r="BQ301" i="260" a="1"/>
  <c r="AH141" i="260" a="1"/>
  <c r="AH5" i="260" a="1"/>
  <c r="BJ457" i="260" a="1"/>
  <c r="G194" i="260" a="1"/>
  <c r="AR197" i="260" a="1"/>
  <c r="N11" i="260" a="1"/>
  <c r="AH474" i="260" a="1"/>
  <c r="AU150" i="260" a="1"/>
  <c r="AL93" i="260" a="1"/>
  <c r="BD227" i="260" a="1"/>
  <c r="BQ49" i="260" a="1"/>
  <c r="AD352" i="260" a="1"/>
  <c r="AZ341" i="260" a="1"/>
  <c r="G39" i="177" a="1"/>
  <c r="AZ413" i="260" a="1"/>
  <c r="E32" i="177" a="1"/>
  <c r="N262" i="260" a="1"/>
  <c r="BN463" i="260" a="1"/>
  <c r="R97" i="260" a="1"/>
  <c r="BQ433" i="260" a="1"/>
  <c r="BU99" i="260" a="1"/>
  <c r="AU342" i="260" a="1"/>
  <c r="AU393" i="260" a="1"/>
  <c r="BN71" i="260" a="1"/>
  <c r="J424" i="260" a="1"/>
  <c r="N63" i="177" a="1"/>
  <c r="I29" i="177" a="1"/>
  <c r="S11" i="177" a="1"/>
  <c r="BD253" i="260" a="1"/>
  <c r="AZ151" i="260" a="1"/>
  <c r="P33" i="177" a="1"/>
  <c r="AL237" i="260" a="1"/>
  <c r="BD261" i="260" a="1"/>
  <c r="AH352" i="260" a="1"/>
  <c r="J252" i="260" a="1"/>
  <c r="AH423" i="260" a="1"/>
  <c r="AH249" i="260" a="1"/>
  <c r="Z416" i="260" a="1"/>
  <c r="J385" i="260" a="1"/>
  <c r="AD193" i="260" a="1"/>
  <c r="AD500" i="260" a="1"/>
  <c r="G551" i="260" a="1"/>
  <c r="BN208" i="260" a="1"/>
  <c r="BQ126" i="260" a="1"/>
  <c r="AZ138" i="260" a="1"/>
  <c r="BY176" i="260" a="1"/>
  <c r="J474" i="260" a="1"/>
  <c r="AR499" i="260" a="1"/>
  <c r="BU20" i="260" a="1"/>
  <c r="AZ244" i="260" a="1"/>
  <c r="G435" i="260" a="1"/>
  <c r="BN478" i="260" a="1"/>
  <c r="F48" i="177" a="1"/>
  <c r="AR174" i="260" a="1"/>
  <c r="Z27" i="177" a="1"/>
  <c r="AR273" i="260" a="1"/>
  <c r="W51" i="177" a="1"/>
  <c r="BJ198" i="260" a="1"/>
  <c r="W325" i="260" a="1"/>
  <c r="J90" i="260" a="1"/>
  <c r="R32" i="260" a="1"/>
  <c r="N396" i="260" a="1"/>
  <c r="BQ497" i="260" a="1"/>
  <c r="T52" i="177" a="1"/>
  <c r="BD514" i="260" a="1"/>
  <c r="AH74" i="260" a="1"/>
  <c r="G231" i="260" a="1"/>
  <c r="G375" i="260" a="1"/>
  <c r="AL249" i="260" a="1"/>
  <c r="R453" i="260" a="1"/>
  <c r="BU527" i="260" a="1"/>
  <c r="N380" i="260" a="1"/>
  <c r="K62" i="177" a="1"/>
  <c r="W412" i="260" a="1"/>
  <c r="R446" i="260" a="1"/>
  <c r="H60" i="177" a="1"/>
  <c r="BQ258" i="260" a="1"/>
  <c r="AU521" i="260" a="1"/>
  <c r="N569" i="260" a="1"/>
  <c r="N507" i="260" a="1"/>
  <c r="AH32" i="260" a="1"/>
  <c r="BD357" i="260" a="1"/>
  <c r="G308" i="260" a="1"/>
  <c r="AZ61" i="260" a="1"/>
  <c r="N35" i="177" a="1"/>
  <c r="AD217" i="260" a="1"/>
  <c r="G305" i="260" a="1"/>
  <c r="C4" i="177" a="1"/>
  <c r="AZ186" i="260" a="1"/>
  <c r="J18" i="260" a="1"/>
  <c r="BN267" i="260" a="1"/>
  <c r="N335" i="260" a="1"/>
  <c r="BN69" i="260" a="1"/>
  <c r="N81" i="260" a="1"/>
  <c r="BJ372" i="260" a="1"/>
  <c r="R376" i="260" a="1"/>
  <c r="AH327" i="260" a="1"/>
  <c r="J33" i="260" a="1"/>
  <c r="G59" i="260" a="1"/>
  <c r="BJ403" i="260" a="1"/>
  <c r="AZ450" i="260" a="1"/>
  <c r="BD220" i="260" a="1"/>
  <c r="G187" i="260" a="1"/>
  <c r="N219" i="260" a="1"/>
  <c r="BD259" i="260" a="1"/>
  <c r="G9" i="177" a="1"/>
  <c r="BY91" i="260" a="1"/>
  <c r="BN524" i="260" a="1"/>
  <c r="BQ520" i="260" a="1"/>
  <c r="W450" i="260" a="1"/>
  <c r="U50" i="177" a="1"/>
  <c r="Z102" i="260" a="1"/>
  <c r="N248" i="260" a="1"/>
  <c r="G43" i="177" a="1"/>
  <c r="O32" i="177" a="1"/>
  <c r="AU225" i="260" a="1"/>
  <c r="AR191" i="260" a="1"/>
  <c r="AR233" i="260" a="1"/>
  <c r="AR416" i="260" a="1"/>
  <c r="J221" i="260" a="1"/>
  <c r="BU366" i="260" a="1"/>
  <c r="J226" i="260" a="1"/>
  <c r="W471" i="260" a="1"/>
  <c r="BU316" i="260" a="1"/>
  <c r="AH242" i="260" a="1"/>
  <c r="BN39" i="260" a="1"/>
  <c r="BQ242" i="260" a="1"/>
  <c r="BD310" i="260" a="1"/>
  <c r="G219" i="260" a="1"/>
  <c r="W225" i="260" a="1"/>
  <c r="BN264" i="260" a="1"/>
  <c r="AR86" i="260" a="1"/>
  <c r="AZ302" i="260" a="1"/>
  <c r="Z113" i="260" a="1"/>
  <c r="AZ220" i="260" a="1"/>
  <c r="BQ286" i="260" a="1"/>
  <c r="AH502" i="260" a="1"/>
  <c r="BY53" i="260" a="1"/>
  <c r="W51" i="260" a="1"/>
  <c r="G317" i="260" a="1"/>
  <c r="Z537" i="260" a="1"/>
  <c r="U63" i="177" a="1"/>
  <c r="BQ516" i="260" a="1"/>
  <c r="G358" i="260" a="1"/>
  <c r="BN261" i="260" a="1"/>
  <c r="W29" i="177" a="1"/>
  <c r="W43" i="260" a="1"/>
  <c r="AH441" i="260" a="1"/>
  <c r="AR472" i="260" a="1"/>
  <c r="AR477" i="260" a="1"/>
  <c r="Y24" i="177" a="1"/>
  <c r="Z389" i="260" a="1"/>
  <c r="BJ405" i="260" a="1"/>
  <c r="Z150" i="260" a="1"/>
  <c r="N403" i="260" a="1"/>
  <c r="C25" i="177" a="1"/>
  <c r="R510" i="260" a="1"/>
  <c r="BD490" i="260" a="1"/>
  <c r="J132" i="260" a="1"/>
  <c r="BQ387" i="260" a="1"/>
  <c r="AZ428" i="260" a="1"/>
  <c r="AD577" i="260" a="1"/>
  <c r="AZ366" i="260" a="1"/>
  <c r="W183" i="260" a="1"/>
  <c r="AZ235" i="260" a="1"/>
  <c r="BD370" i="260" a="1"/>
  <c r="AZ155" i="260" a="1"/>
  <c r="AD198" i="260" a="1"/>
  <c r="T7" i="177" a="1"/>
  <c r="AL388" i="260" a="1"/>
  <c r="BQ360" i="260" a="1"/>
  <c r="AZ62" i="260" a="1"/>
  <c r="Z295" i="260" a="1"/>
  <c r="BU417" i="260" a="1"/>
  <c r="BN274" i="260" a="1"/>
  <c r="BJ443" i="260" a="1"/>
  <c r="BD203" i="260" a="1"/>
  <c r="W403" i="260" a="1"/>
  <c r="Z43" i="260" a="1"/>
  <c r="BQ324" i="260" a="1"/>
  <c r="AH388" i="260" a="1"/>
  <c r="N197" i="260" a="1"/>
  <c r="I3" i="177" a="1"/>
  <c r="BQ45" i="260" a="1"/>
  <c r="R157" i="260" a="1"/>
  <c r="J314" i="260" a="1"/>
  <c r="W255" i="260" a="1"/>
  <c r="W384" i="260" a="1"/>
  <c r="G386" i="260" a="1"/>
  <c r="AU472" i="260" a="1"/>
  <c r="BQ377" i="260" a="1"/>
  <c r="M39" i="177" a="1"/>
  <c r="J465" i="260" a="1"/>
  <c r="W526" i="260" a="1"/>
  <c r="W276" i="260" a="1"/>
  <c r="BU172" i="260" a="1"/>
  <c r="BD291" i="260" a="1"/>
  <c r="R264" i="260" a="1"/>
  <c r="BU358" i="260" a="1"/>
  <c r="J228" i="260" a="1"/>
  <c r="AL340" i="260" a="1"/>
  <c r="R29" i="177" a="1"/>
  <c r="AU212" i="260" a="1"/>
  <c r="BJ446" i="260" a="1"/>
  <c r="AH174" i="260" a="1"/>
  <c r="BQ423" i="260" a="1"/>
  <c r="BU130" i="260" a="1"/>
  <c r="J198" i="260" a="1"/>
  <c r="BJ352" i="260" a="1"/>
  <c r="AR305" i="260" a="1"/>
  <c r="BD196" i="260" a="1"/>
  <c r="AD277" i="260" a="1"/>
  <c r="W439" i="260" a="1"/>
  <c r="AH113" i="260" a="1"/>
  <c r="AH30" i="260" a="1"/>
  <c r="N252" i="260" a="1"/>
  <c r="AZ50" i="260" a="1"/>
  <c r="T19" i="177" a="1"/>
  <c r="J297" i="260" a="1"/>
  <c r="J413" i="260" a="1"/>
  <c r="AL244" i="260" a="1"/>
  <c r="W321" i="260" a="1"/>
  <c r="AD296" i="260" a="1"/>
  <c r="Z399" i="260" a="1"/>
  <c r="BQ439" i="260" a="1"/>
  <c r="N21" i="260" a="1"/>
  <c r="G48" i="260" a="1"/>
  <c r="BU352" i="260" a="1"/>
  <c r="X46" i="177" a="1"/>
  <c r="R297" i="260" a="1"/>
  <c r="W393" i="260" a="1"/>
  <c r="G355" i="260" a="1"/>
  <c r="N323" i="260" a="1"/>
  <c r="N233" i="260" a="1"/>
  <c r="N393" i="260" a="1"/>
  <c r="I23" i="177" a="1"/>
  <c r="BJ406" i="260" a="1"/>
  <c r="N256" i="260" a="1"/>
  <c r="AD366" i="260" a="1"/>
  <c r="W446" i="260" a="1"/>
  <c r="AR106" i="260" a="1"/>
  <c r="V64" i="177" a="1"/>
  <c r="W68" i="260" a="1"/>
  <c r="BN103" i="260" a="1"/>
  <c r="AL39" i="260" a="1"/>
  <c r="R121" i="260" a="1"/>
  <c r="BU503" i="260" a="1"/>
  <c r="E16" i="177" a="1"/>
  <c r="BQ469" i="260" a="1"/>
  <c r="R244" i="260" a="1"/>
  <c r="W156" i="260" a="1"/>
  <c r="AU458" i="260" a="1"/>
  <c r="BU228" i="260" a="1"/>
  <c r="AL396" i="260" a="1"/>
  <c r="R144" i="260" a="1"/>
  <c r="W514" i="260" a="1"/>
  <c r="AR283" i="260" a="1"/>
  <c r="AU530" i="260" a="1"/>
  <c r="BD337" i="260" a="1"/>
  <c r="AZ502" i="260" a="1"/>
  <c r="E50" i="177" a="1"/>
  <c r="BQ548" i="260" a="1"/>
  <c r="BD572" i="260" a="1"/>
  <c r="J323" i="260" a="1"/>
  <c r="AH20" i="260" a="1"/>
  <c r="AR423" i="260" a="1"/>
  <c r="Z122" i="260" a="1"/>
  <c r="AU89" i="260" a="1"/>
  <c r="G11" i="177" a="1"/>
  <c r="BY203" i="260" a="1"/>
  <c r="J436" i="260" a="1"/>
  <c r="G371" i="260" a="1"/>
  <c r="Z388" i="260" a="1"/>
  <c r="BQ452" i="260" a="1"/>
  <c r="AR133" i="260" a="1"/>
  <c r="W378" i="260" a="1"/>
  <c r="Z302" i="260" a="1"/>
  <c r="BJ523" i="260" a="1"/>
  <c r="BN542" i="260" a="1"/>
  <c r="AR282" i="260" a="1"/>
  <c r="BQ394" i="260" a="1"/>
  <c r="AZ237" i="260" a="1"/>
  <c r="BD151" i="260" a="1"/>
  <c r="J336" i="260" a="1"/>
  <c r="AD444" i="260" a="1"/>
  <c r="AR364" i="260" a="1"/>
  <c r="BU395" i="260" a="1"/>
  <c r="AU539" i="260" a="1"/>
  <c r="AL524" i="260" a="1"/>
  <c r="AU94" i="260" a="1"/>
  <c r="Z115" i="260" a="1"/>
  <c r="BU181" i="260" a="1"/>
  <c r="BY195" i="260" a="1"/>
  <c r="AZ330" i="260" a="1"/>
  <c r="AR185" i="260" a="1"/>
  <c r="AR356" i="260" a="1"/>
  <c r="W34" i="260" a="1"/>
  <c r="R110" i="260" a="1"/>
  <c r="AZ321" i="260" a="1"/>
  <c r="BQ489" i="260" a="1"/>
  <c r="AR111" i="260" a="1"/>
  <c r="R146" i="260" a="1"/>
  <c r="AH371" i="260" a="1"/>
  <c r="Z476" i="260" a="1"/>
  <c r="AH444" i="260" a="1"/>
  <c r="R239" i="260" a="1"/>
  <c r="J216" i="260" a="1"/>
  <c r="I57" i="177" a="1"/>
  <c r="G511" i="260" a="1"/>
  <c r="J449" i="260" a="1"/>
  <c r="AD502" i="260" a="1"/>
  <c r="BD505" i="260" a="1"/>
  <c r="BJ349" i="260" a="1"/>
  <c r="G338" i="260" a="1"/>
  <c r="G313" i="260" a="1"/>
  <c r="Z376" i="260" a="1"/>
  <c r="W356" i="260" a="1"/>
  <c r="BQ42" i="260" a="1"/>
  <c r="AU66" i="260" a="1"/>
  <c r="G400" i="260" a="1"/>
  <c r="AR284" i="260" a="1"/>
  <c r="J23" i="177" a="1"/>
  <c r="V58" i="177" a="1"/>
  <c r="N80" i="260" a="1"/>
  <c r="AL69" i="260" a="1"/>
  <c r="R76" i="260" a="1"/>
  <c r="Y51" i="177" a="1"/>
  <c r="U9" i="251" a="1"/>
  <c r="BJ16" i="260" a="1"/>
  <c r="BU296" i="260" a="1"/>
  <c r="BN416" i="260" a="1"/>
  <c r="BD418" i="260" a="1"/>
  <c r="BN315" i="260" a="1"/>
  <c r="AZ402" i="260" a="1"/>
  <c r="AD224" i="260" a="1"/>
  <c r="AZ88" i="260" a="1"/>
  <c r="AL301" i="260" a="1"/>
  <c r="P32" i="177" a="1"/>
  <c r="AH364" i="260" a="1"/>
  <c r="BU6" i="260" a="1"/>
  <c r="R222" i="260" a="1"/>
  <c r="BU107" i="260" a="1"/>
  <c r="AD250" i="260" a="1"/>
  <c r="BD280" i="260" a="1"/>
  <c r="X37" i="177" a="1"/>
  <c r="AR363" i="260" a="1"/>
  <c r="R320" i="260" a="1"/>
  <c r="BN25" i="260" a="1"/>
  <c r="AZ211" i="260" a="1"/>
  <c r="R228" i="260" a="1"/>
  <c r="N381" i="260" a="1"/>
  <c r="Z320" i="260" a="1"/>
  <c r="AH103" i="260" a="1"/>
  <c r="BN117" i="260" a="1"/>
  <c r="N32" i="177" a="1"/>
  <c r="BU188" i="260" a="1"/>
  <c r="BY36" i="260" a="1"/>
  <c r="AD464" i="260" a="1"/>
  <c r="AU156" i="260" a="1"/>
  <c r="AU372" i="260" a="1"/>
  <c r="U39" i="102" a="1"/>
  <c r="J169" i="260" a="1"/>
  <c r="AD74" i="260" a="1"/>
  <c r="BD252" i="260" a="1"/>
  <c r="BQ63" i="260" a="1"/>
  <c r="BQ243" i="260" a="1"/>
  <c r="M18" i="177" a="1"/>
  <c r="J452" i="260" a="1"/>
  <c r="J384" i="260" a="1"/>
  <c r="X62" i="177" a="1"/>
  <c r="K48" i="177" a="1"/>
  <c r="BU311" i="260" a="1"/>
  <c r="AZ557" i="260" a="1"/>
  <c r="BJ263" i="260" a="1"/>
  <c r="G139" i="260" a="1"/>
  <c r="BU67" i="260" a="1"/>
  <c r="BQ193" i="260" a="1"/>
  <c r="AU382" i="260" a="1"/>
  <c r="AZ534" i="260" a="1"/>
  <c r="AZ346" i="260" a="1"/>
  <c r="W259" i="260" a="1"/>
  <c r="BU120" i="260" a="1"/>
  <c r="J239" i="260" a="1"/>
  <c r="G33" i="177" a="1"/>
  <c r="J211" i="260" a="1"/>
  <c r="BJ277" i="260" a="1"/>
  <c r="X22" i="177" a="1"/>
  <c r="AL400" i="260" a="1"/>
  <c r="AD470" i="260" a="1"/>
  <c r="BQ299" i="260" a="1"/>
  <c r="G449" i="260" a="1"/>
  <c r="BY171" i="260" a="1"/>
  <c r="J351" i="260" a="1"/>
  <c r="W490" i="260" a="1"/>
  <c r="BD251" i="260" a="1"/>
  <c r="AL65" i="260" a="1"/>
  <c r="BJ347" i="260" a="1"/>
  <c r="BD319" i="260" a="1"/>
  <c r="AZ377" i="260" a="1"/>
  <c r="BU422" i="260" a="1"/>
  <c r="BN289" i="260" a="1"/>
  <c r="BN252" i="260" a="1"/>
  <c r="P27" i="177" a="1"/>
  <c r="AH238" i="260" a="1"/>
  <c r="J8" i="260" a="1"/>
  <c r="BU328" i="260" a="1"/>
  <c r="N43" i="260" a="1"/>
  <c r="AD416" i="260" a="1"/>
  <c r="W353" i="260" a="1"/>
  <c r="AH300" i="260" a="1"/>
  <c r="BD82" i="260" a="1"/>
  <c r="AH168" i="260" a="1"/>
  <c r="G200" i="260" a="1"/>
  <c r="N85" i="260" a="1"/>
  <c r="N419" i="260" a="1"/>
  <c r="BJ70" i="260" a="1"/>
  <c r="BN277" i="260" a="1"/>
  <c r="J446" i="260" a="1"/>
  <c r="AU378" i="260" a="1"/>
  <c r="O56" i="177" a="1"/>
  <c r="AU149" i="260" a="1"/>
  <c r="W319" i="260" a="1"/>
  <c r="BD289" i="260" a="1"/>
  <c r="G49" i="260" a="1"/>
  <c r="Z144" i="260" a="1"/>
  <c r="BJ52" i="260" a="1"/>
  <c r="N159" i="260" a="1"/>
  <c r="R125" i="260" a="1"/>
  <c r="J315" i="260" a="1"/>
  <c r="AU319" i="260" a="1"/>
  <c r="J64" i="177" a="1"/>
  <c r="N6" i="260" a="1"/>
  <c r="T50" i="177" a="1"/>
  <c r="BJ180" i="260" a="1"/>
  <c r="BY192" i="260" a="1"/>
  <c r="AD401" i="260" a="1"/>
  <c r="AR407" i="260" a="1"/>
  <c r="K31" i="177" a="1"/>
  <c r="AZ253" i="260" a="1"/>
  <c r="AU164" i="260" a="1"/>
  <c r="Z19" i="260" a="1"/>
  <c r="X51" i="177" a="1"/>
  <c r="BN67" i="260" a="1"/>
  <c r="G157" i="260" a="1"/>
  <c r="X32" i="177" a="1"/>
  <c r="BD473" i="260" a="1"/>
  <c r="BJ355" i="260" a="1"/>
  <c r="R93" i="260" a="1"/>
  <c r="BJ164" i="260" a="1"/>
  <c r="AL62" i="260" a="1"/>
  <c r="J282" i="260" a="1"/>
  <c r="BD212" i="260" a="1"/>
  <c r="BN290" i="260" a="1"/>
  <c r="AU134" i="260" a="1"/>
  <c r="G82" i="260" a="1"/>
  <c r="J45" i="260" a="1"/>
  <c r="BQ326" i="260" a="1"/>
  <c r="AR10" i="260" a="1"/>
  <c r="R212" i="260" a="1"/>
  <c r="AU151" i="260" a="1"/>
  <c r="BN283" i="260" a="1"/>
  <c r="Z363" i="260" a="1"/>
  <c r="AD116" i="260" a="1"/>
  <c r="N45" i="177" a="1"/>
  <c r="BD450" i="260" a="1"/>
  <c r="AD49" i="260" a="1"/>
  <c r="N46" i="177" a="1"/>
  <c r="AU344" i="260" a="1"/>
  <c r="AL165" i="260" a="1"/>
  <c r="R136" i="260" a="1"/>
  <c r="BQ498" i="260" a="1"/>
  <c r="E14" i="177" a="1"/>
  <c r="G343" i="260" a="1"/>
  <c r="BQ149" i="260" a="1"/>
  <c r="W483" i="260" a="1"/>
  <c r="Z499" i="260" a="1"/>
  <c r="BU150" i="260" a="1"/>
  <c r="J123" i="260" a="1"/>
  <c r="W448" i="260" a="1"/>
  <c r="W382" i="260" a="1"/>
  <c r="BU252" i="260" a="1"/>
  <c r="AR360" i="260" a="1"/>
  <c r="BN197" i="260" a="1"/>
  <c r="G372" i="260" a="1"/>
  <c r="BN427" i="260" a="1"/>
  <c r="R168" i="260" a="1"/>
  <c r="AR413" i="260" a="1"/>
  <c r="BQ341" i="260" a="1"/>
  <c r="AU408" i="260" a="1"/>
  <c r="AL478" i="260" a="1"/>
  <c r="AZ488" i="260" a="1"/>
  <c r="N36" i="177" a="1"/>
  <c r="AZ561" i="260" a="1"/>
  <c r="AR184" i="260" a="1"/>
  <c r="W346" i="260" a="1"/>
  <c r="R476" i="260" a="1"/>
  <c r="BD343" i="260" a="1"/>
  <c r="AZ373" i="260" a="1"/>
  <c r="BD268" i="260" a="1"/>
  <c r="BD352" i="260" a="1"/>
  <c r="V33" i="177" a="1"/>
  <c r="E18" i="177" a="1"/>
  <c r="AU90" i="260" a="1"/>
  <c r="BJ385" i="260" a="1"/>
  <c r="N405" i="260" a="1"/>
  <c r="N562" i="260" a="1"/>
  <c r="N234" i="260" a="1"/>
  <c r="BN361" i="260" a="1"/>
  <c r="Z312" i="260" a="1"/>
  <c r="AR312" i="260" a="1"/>
  <c r="P5" i="177" a="1"/>
  <c r="AU543" i="260" a="1"/>
  <c r="AH453" i="260" a="1"/>
  <c r="BU118" i="260" a="1"/>
  <c r="G110" i="260" a="1"/>
  <c r="BJ112" i="260" a="1"/>
  <c r="W336" i="260" a="1"/>
  <c r="BN457" i="260" a="1"/>
  <c r="Q41" i="177" a="1"/>
  <c r="BU553" i="260" a="1"/>
  <c r="BD443" i="260" a="1"/>
  <c r="AZ306" i="260" a="1"/>
  <c r="Z69" i="260" a="1"/>
  <c r="BU250" i="260" a="1"/>
  <c r="G394" i="260" a="1"/>
  <c r="R321" i="260" a="1"/>
  <c r="AD525" i="260" a="1"/>
  <c r="C13" i="177" a="1"/>
  <c r="G217" i="260" a="1"/>
  <c r="Z442" i="260" a="1"/>
  <c r="BD437" i="260" a="1"/>
  <c r="N58" i="260" a="1"/>
  <c r="AL193" i="260" a="1"/>
  <c r="AZ282" i="260" a="1"/>
  <c r="J224" i="260" a="1"/>
  <c r="AR445" i="260" a="1"/>
  <c r="AL465" i="260" a="1"/>
  <c r="AZ546" i="260" a="1"/>
  <c r="BD300" i="260" a="1"/>
  <c r="S39" i="177" a="1"/>
  <c r="Z446" i="260" a="1"/>
  <c r="BN46" i="260" a="1"/>
  <c r="BY82" i="260" a="1"/>
  <c r="BD385" i="260" a="1"/>
  <c r="N169" i="260" a="1"/>
  <c r="BD178" i="260" a="1"/>
  <c r="L64" i="177" a="1"/>
  <c r="N63" i="260" a="1"/>
  <c r="AR389" i="260" a="1"/>
  <c r="AR40" i="260" a="1"/>
  <c r="AU259" i="260" a="1"/>
  <c r="G603" i="260" a="1"/>
  <c r="AU418" i="260" a="1"/>
  <c r="V22" i="177" a="1"/>
  <c r="U61" i="177" a="1"/>
  <c r="AU494" i="260" a="1"/>
  <c r="Z592" i="260" a="1"/>
  <c r="U26" i="177" a="1"/>
  <c r="AR361" i="260" a="1"/>
  <c r="W38" i="177" a="1"/>
  <c r="BQ350" i="260" a="1"/>
  <c r="AU234" i="260" a="1"/>
  <c r="AH138" i="260" a="1"/>
  <c r="O52" i="177" a="1"/>
  <c r="AU124" i="260" a="1"/>
  <c r="G440" i="260" a="1"/>
  <c r="AR453" i="260" a="1"/>
  <c r="BU291" i="260" a="1"/>
  <c r="BQ434" i="260" a="1"/>
  <c r="BU408" i="260" a="1"/>
  <c r="Z218" i="260" a="1"/>
  <c r="AZ383" i="260" a="1"/>
  <c r="N340" i="260" a="1"/>
  <c r="BJ346" i="260" a="1"/>
  <c r="BQ202" i="260" a="1"/>
  <c r="W400" i="260" a="1"/>
  <c r="AL451" i="260" a="1"/>
  <c r="AR12" i="260" a="1"/>
  <c r="G463" i="260" a="1"/>
  <c r="AZ343" i="260" a="1"/>
  <c r="W217" i="260" a="1"/>
  <c r="R459" i="260" a="1"/>
  <c r="W433" i="260" a="1"/>
  <c r="J473" i="260" a="1"/>
  <c r="AU60" i="260" a="1"/>
  <c r="AZ363" i="260" a="1"/>
  <c r="AU466" i="260" a="1"/>
  <c r="AD489" i="260" a="1"/>
  <c r="BU344" i="260" a="1"/>
  <c r="BN477" i="260" a="1"/>
  <c r="J510" i="260" a="1"/>
  <c r="W221" i="260" a="1"/>
  <c r="BU356" i="260" a="1"/>
  <c r="Z422" i="260" a="1"/>
  <c r="AH547" i="260" a="1"/>
  <c r="J263" i="260" a="1"/>
  <c r="BY86" i="260" a="1"/>
  <c r="BQ400" i="260" a="1"/>
  <c r="BD535" i="260" a="1"/>
  <c r="W269" i="260" a="1"/>
  <c r="BJ444" i="260" a="1"/>
  <c r="J376" i="260" a="1"/>
  <c r="AH515" i="260" a="1"/>
  <c r="R420" i="260" a="1"/>
  <c r="AL470" i="260" a="1"/>
  <c r="BU265" i="260" a="1"/>
  <c r="G145" i="260" a="1"/>
  <c r="AZ571" i="260" a="1"/>
  <c r="G596" i="260" a="1"/>
  <c r="J76" i="260" a="1"/>
  <c r="N452" i="260" a="1"/>
  <c r="J530" i="260" a="1"/>
  <c r="BN410" i="260" a="1"/>
  <c r="N565" i="260" a="1"/>
  <c r="BJ574" i="260" a="1"/>
  <c r="J433" i="260" a="1"/>
  <c r="BN331" i="260" a="1"/>
  <c r="AZ510" i="260" a="1"/>
  <c r="BY181" i="260" a="1"/>
  <c r="AR319" i="260" a="1"/>
  <c r="G96" i="260" a="1"/>
  <c r="AD213" i="260" a="1"/>
  <c r="J575" i="260" a="1"/>
  <c r="AD174" i="260" a="1"/>
  <c r="BD270" i="260" a="1"/>
  <c r="AD368" i="260" a="1"/>
  <c r="J443" i="260" a="1"/>
  <c r="BN47" i="260" a="1"/>
  <c r="BQ507" i="260" a="1"/>
  <c r="BQ50" i="260" a="1"/>
  <c r="G362" i="260" a="1"/>
  <c r="BQ127" i="260" a="1"/>
  <c r="BQ381" i="260" a="1"/>
  <c r="AZ484" i="260" a="1"/>
  <c r="BN450" i="260" a="1"/>
  <c r="AH353" i="260" a="1"/>
  <c r="N246" i="260" a="1"/>
  <c r="J266" i="260" a="1"/>
  <c r="D53" i="177" a="1"/>
  <c r="W601" i="260" a="1"/>
  <c r="H15" i="177" a="1"/>
  <c r="AH165" i="260" a="1"/>
  <c r="BN30" i="260" a="1"/>
  <c r="J110" i="260" a="1"/>
  <c r="BJ505" i="260" a="1"/>
  <c r="AU525" i="260" a="1"/>
  <c r="BN483" i="260" a="1"/>
  <c r="AL215" i="260" a="1"/>
  <c r="G389" i="260" a="1"/>
  <c r="BD527" i="260" a="1"/>
  <c r="W494" i="260" a="1"/>
  <c r="Z200" i="260" a="1"/>
  <c r="N316" i="260" a="1"/>
  <c r="BJ415" i="260" a="1"/>
  <c r="AU205" i="260" a="1"/>
  <c r="BQ51" i="260" a="1"/>
  <c r="V41" i="177" a="1"/>
  <c r="R427" i="260" a="1"/>
  <c r="Z292" i="260" a="1"/>
  <c r="BU175" i="260" a="1"/>
  <c r="W502" i="260" a="1"/>
  <c r="V25" i="177" a="1"/>
  <c r="Q5" i="177" a="1"/>
  <c r="Z496" i="260" a="1"/>
  <c r="W455" i="260" a="1"/>
  <c r="BU69" i="260" a="1"/>
  <c r="BJ43" i="260" a="1"/>
  <c r="BU134" i="260" a="1"/>
  <c r="BU74" i="260" a="1"/>
  <c r="G33" i="260" a="1"/>
  <c r="R317" i="260" a="1"/>
  <c r="BQ23" i="260" a="1"/>
  <c r="G310" i="260" a="1"/>
  <c r="G395" i="260" a="1"/>
  <c r="BN487" i="260" a="1"/>
  <c r="AU381" i="260" a="1"/>
  <c r="AR241" i="260" a="1"/>
  <c r="BN523" i="260" a="1"/>
  <c r="AD196" i="260" a="1"/>
  <c r="J432" i="260" a="1"/>
  <c r="BQ515" i="260" a="1"/>
  <c r="AZ553" i="260" a="1"/>
  <c r="G249" i="260" a="1"/>
  <c r="AH449" i="260" a="1"/>
  <c r="J458" i="260" a="1"/>
  <c r="BJ230" i="260" a="1"/>
  <c r="AL446" i="260" a="1"/>
  <c r="R308" i="260" a="1"/>
  <c r="R353" i="260" a="1"/>
  <c r="AZ258" i="260" a="1"/>
  <c r="BU335" i="260" a="1"/>
  <c r="BD486" i="260" a="1"/>
  <c r="AU363" i="260" a="1"/>
  <c r="W285" i="260" a="1"/>
  <c r="F24" i="177" a="1"/>
  <c r="BD303" i="260" a="1"/>
  <c r="BU530" i="260" a="1"/>
  <c r="AL592" i="260" a="1"/>
  <c r="AH275" i="260" a="1"/>
  <c r="R169" i="260" a="1"/>
  <c r="BQ349" i="260" a="1"/>
  <c r="AD541" i="260" a="1"/>
  <c r="J332" i="260" a="1"/>
  <c r="AH221" i="260" a="1"/>
  <c r="AR387" i="260" a="1"/>
  <c r="AH476" i="260" a="1"/>
  <c r="BN594" i="260" a="1"/>
  <c r="AL566" i="260" a="1"/>
  <c r="R530" i="260" a="1"/>
  <c r="BJ528" i="260" a="1"/>
  <c r="AH417" i="260" a="1"/>
  <c r="J59" i="177" a="1"/>
  <c r="AH563" i="260" a="1"/>
  <c r="BY160" i="260" a="1"/>
  <c r="BN358" i="260" a="1"/>
  <c r="W524" i="260" a="1"/>
  <c r="BU224" i="260" a="1"/>
  <c r="J600" i="260" a="1"/>
  <c r="BJ275" i="260" a="1"/>
  <c r="R419" i="260" a="1"/>
  <c r="G532" i="260" a="1"/>
  <c r="AH318" i="260" a="1"/>
  <c r="BQ386" i="260" a="1"/>
  <c r="BQ412" i="260" a="1"/>
  <c r="J406" i="260" a="1"/>
  <c r="W243" i="260" a="1"/>
  <c r="Z549" i="260" a="1"/>
  <c r="AH471" i="260" a="1"/>
  <c r="BQ219" i="260" a="1"/>
  <c r="AZ576" i="260" a="1"/>
  <c r="G403" i="260" a="1"/>
  <c r="W497" i="260" a="1"/>
  <c r="BN462" i="260" a="1"/>
  <c r="BJ533" i="260" a="1"/>
  <c r="W523" i="260" a="1"/>
  <c r="AL265" i="260" a="1"/>
  <c r="AR213" i="260" a="1"/>
  <c r="F54" i="177" a="1"/>
  <c r="BJ373" i="260" a="1"/>
  <c r="AH377" i="260" a="1"/>
  <c r="BQ465" i="260" a="1"/>
  <c r="AR520" i="260" a="1"/>
  <c r="R408" i="260" a="1"/>
  <c r="N537" i="260" a="1"/>
  <c r="BN560" i="260" a="1"/>
  <c r="G597" i="260" a="1"/>
  <c r="BD482" i="260" a="1"/>
  <c r="AZ284" i="260" a="1"/>
  <c r="R511" i="260" a="1"/>
  <c r="BJ224" i="260" a="1"/>
  <c r="W312" i="260" a="1"/>
  <c r="AD578" i="260" a="1"/>
  <c r="G507" i="260" a="1"/>
  <c r="J186" i="260" a="1"/>
  <c r="G63" i="177" a="1"/>
  <c r="AR307" i="260" a="1"/>
  <c r="AD421" i="260" a="1"/>
  <c r="AZ140" i="260" a="1"/>
  <c r="AH295" i="260" a="1"/>
  <c r="N31" i="177" a="1"/>
  <c r="G498" i="260" a="1"/>
  <c r="AU417" i="260" a="1"/>
  <c r="R520" i="260" a="1"/>
  <c r="AZ260" i="260" a="1"/>
  <c r="Q49" i="177" a="1"/>
  <c r="AL220" i="260" a="1"/>
  <c r="AL490" i="260" a="1"/>
  <c r="W119" i="260" a="1"/>
  <c r="AD269" i="260" a="1"/>
  <c r="AR393" i="260" a="1"/>
  <c r="Z114" i="260" a="1"/>
  <c r="BJ149" i="260" a="1"/>
  <c r="N150" i="260" a="1"/>
  <c r="AU258" i="260" a="1"/>
  <c r="BU207" i="260" a="1"/>
  <c r="AD317" i="260" a="1"/>
  <c r="BJ305" i="260" a="1"/>
  <c r="AU345" i="260" a="1"/>
  <c r="G255" i="260" a="1"/>
  <c r="N222" i="260" a="1"/>
  <c r="BN366" i="260" a="1"/>
  <c r="R61" i="177" a="1"/>
  <c r="R439" i="260" a="1"/>
  <c r="AD524" i="260" a="1"/>
  <c r="BQ442" i="260" a="1"/>
  <c r="AD167" i="260" a="1"/>
  <c r="BD439" i="260" a="1"/>
  <c r="R440" i="260" a="1"/>
  <c r="BN414" i="260" a="1"/>
  <c r="BQ163" i="260" a="1"/>
  <c r="AD450" i="260" a="1"/>
  <c r="G236" i="260" a="1"/>
  <c r="BU258" i="260" a="1"/>
  <c r="J305" i="260" a="1"/>
  <c r="BD314" i="260" a="1"/>
  <c r="BD86" i="260" a="1"/>
  <c r="W21" i="260" a="1"/>
  <c r="BJ163" i="260" a="1"/>
  <c r="G223" i="260" a="1"/>
  <c r="J487" i="260" a="1"/>
  <c r="AH539" i="260" a="1"/>
  <c r="BJ324" i="260" a="1"/>
  <c r="BD298" i="260" a="1"/>
  <c r="AL323" i="260" a="1"/>
  <c r="AH394" i="260" a="1"/>
  <c r="AZ596" i="260" a="1"/>
  <c r="BJ491" i="260" a="1"/>
  <c r="G520" i="260" a="1"/>
  <c r="G411" i="260" a="1"/>
  <c r="AH298" i="260" a="1"/>
  <c r="R350" i="260" a="1"/>
  <c r="BQ237" i="260" a="1"/>
  <c r="N29" i="177" a="1"/>
  <c r="N484" i="260" a="1"/>
  <c r="Z513" i="260" a="1"/>
  <c r="AR602" i="260" a="1"/>
  <c r="AL376" i="260" a="1"/>
  <c r="R292" i="260" a="1"/>
  <c r="AH448" i="260" a="1"/>
  <c r="AD443" i="260" a="1"/>
  <c r="Z563" i="260" a="1"/>
  <c r="AU464" i="260" a="1"/>
  <c r="AD365" i="260" a="1"/>
  <c r="BD173" i="260" a="1"/>
  <c r="R272" i="260" a="1"/>
  <c r="W470" i="260" a="1"/>
  <c r="BQ596" i="260" a="1"/>
  <c r="AL194" i="260" a="1"/>
  <c r="AD188" i="260" a="1"/>
  <c r="AH426" i="260" a="1"/>
  <c r="AR496" i="260" a="1"/>
  <c r="BD513" i="260" a="1"/>
  <c r="BQ453" i="260" a="1"/>
  <c r="BU301" i="260" a="1"/>
  <c r="BN428" i="260" a="1"/>
  <c r="U29" i="102" a="1"/>
  <c r="AR580" i="260" a="1"/>
  <c r="Z471" i="260" a="1"/>
  <c r="AL450" i="260" a="1"/>
  <c r="AU289" i="260" a="1"/>
  <c r="Z37" i="177" a="1"/>
  <c r="R503" i="260" a="1"/>
  <c r="N561" i="260" a="1"/>
  <c r="BD358" i="260" a="1"/>
  <c r="Z540" i="260" a="1"/>
  <c r="BQ440" i="260" a="1"/>
  <c r="AD315" i="260" a="1"/>
  <c r="Z599" i="260" a="1"/>
  <c r="BJ539" i="260" a="1"/>
  <c r="N126" i="260" a="1"/>
  <c r="R82" i="260" a="1"/>
  <c r="BQ335" i="260" a="1"/>
  <c r="BU436" i="260" a="1"/>
  <c r="AZ372" i="260" a="1"/>
  <c r="AH575" i="260" a="1"/>
  <c r="AD338" i="260" a="1"/>
  <c r="AD501" i="260" a="1"/>
  <c r="Z538" i="260" a="1"/>
  <c r="AL597" i="260" a="1"/>
  <c r="J319" i="260" a="1"/>
  <c r="J324" i="260" a="1"/>
  <c r="L40" i="177" a="1"/>
  <c r="BU555" i="260" a="1"/>
  <c r="BD239" i="260" a="1"/>
  <c r="G401" i="260" a="1"/>
  <c r="BU598" i="260" a="1"/>
  <c r="BU569" i="260" a="1"/>
  <c r="AU409" i="260" a="1"/>
  <c r="AH450" i="260" a="1"/>
  <c r="AD462" i="260" a="1"/>
  <c r="AR550" i="260" a="1"/>
  <c r="BJ365" i="260" a="1"/>
  <c r="W457" i="260" a="1"/>
  <c r="BJ67" i="260" a="1"/>
  <c r="AH393" i="260" a="1"/>
  <c r="G518" i="260" a="1"/>
  <c r="BU376" i="260" a="1"/>
  <c r="AZ526" i="260" a="1"/>
  <c r="AL553" i="260" a="1"/>
  <c r="J505" i="260" a="1"/>
  <c r="AU624" i="260" a="1"/>
  <c r="J338" i="260" a="1"/>
  <c r="BU293" i="260" a="1"/>
  <c r="BQ327" i="260" a="1"/>
  <c r="BU406" i="260" a="1"/>
  <c r="AU391" i="260" a="1"/>
  <c r="R293" i="260" a="1"/>
  <c r="G318" i="260" a="1"/>
  <c r="AD115" i="260" a="1"/>
  <c r="E47" i="177" a="1"/>
  <c r="BQ567" i="260" a="1"/>
  <c r="H38" i="177" a="1"/>
  <c r="AR448" i="260" a="1"/>
  <c r="J39" i="260" a="1"/>
  <c r="AD91" i="260" a="1"/>
  <c r="N182" i="260" a="1"/>
  <c r="R78" i="260" a="1"/>
  <c r="BN484" i="260" a="1"/>
  <c r="N16" i="177" a="1"/>
  <c r="W396" i="260" a="1"/>
  <c r="G290" i="260" a="1"/>
  <c r="AZ356" i="260" a="1"/>
  <c r="BD371" i="260" a="1"/>
  <c r="Z58" i="260" a="1"/>
  <c r="BD430" i="260" a="1"/>
  <c r="AR421" i="260" a="1"/>
  <c r="AL421" i="260" a="1"/>
  <c r="N334" i="260" a="1"/>
  <c r="N509" i="260" a="1"/>
  <c r="N53" i="177" a="1"/>
  <c r="AL417" i="260" a="1"/>
  <c r="BU461" i="260" a="1"/>
  <c r="I43" i="177" a="1"/>
  <c r="BU34" i="260" a="1"/>
  <c r="BY25" i="260" a="1"/>
  <c r="BU119" i="260" a="1"/>
  <c r="AL178" i="260" a="1"/>
  <c r="AZ316" i="260" a="1"/>
  <c r="C23" i="177" a="1"/>
  <c r="BQ70" i="260" a="1"/>
  <c r="J32" i="177" a="1"/>
  <c r="AR120" i="260" a="1"/>
  <c r="J414" i="260" a="1"/>
  <c r="J199" i="260" a="1"/>
  <c r="J313" i="260" a="1"/>
  <c r="AH500" i="260" a="1"/>
  <c r="AD465" i="260" a="1"/>
  <c r="AH595" i="260" a="1"/>
  <c r="W414" i="260" a="1"/>
  <c r="AU298" i="260" a="1"/>
  <c r="BU501" i="260" a="1"/>
  <c r="AD440" i="260" a="1"/>
  <c r="AZ548" i="260" a="1"/>
  <c r="Z487" i="260" a="1"/>
  <c r="Q25" i="177" a="1"/>
  <c r="BJ439" i="260" a="1"/>
  <c r="BD522" i="260" a="1"/>
  <c r="BU137" i="260" a="1"/>
  <c r="BQ478" i="260" a="1"/>
  <c r="BN161" i="260" a="1"/>
  <c r="AD300" i="260" a="1"/>
  <c r="BN388" i="260" a="1"/>
  <c r="AZ543" i="260" a="1"/>
  <c r="BN60" i="260" a="1"/>
  <c r="BU412" i="260" a="1"/>
  <c r="BN544" i="260" a="1"/>
  <c r="W22" i="260" a="1"/>
  <c r="AR503" i="260" a="1"/>
  <c r="N90" i="260" a="1"/>
  <c r="W215" i="260" a="1"/>
  <c r="J496" i="260" a="1"/>
  <c r="AZ457" i="260" a="1"/>
  <c r="G542" i="260" a="1"/>
  <c r="BD459" i="260" a="1"/>
  <c r="AZ524" i="260" a="1"/>
  <c r="AL321" i="260" a="1"/>
  <c r="AL423" i="260" a="1"/>
  <c r="AU502" i="260" a="1"/>
  <c r="R578" i="260" a="1"/>
  <c r="BJ371" i="260" a="1"/>
  <c r="N386" i="260" a="1"/>
  <c r="W485" i="260" a="1"/>
  <c r="AR442" i="260" a="1"/>
  <c r="AH287" i="260" a="1"/>
  <c r="AL147" i="260" a="1"/>
  <c r="G21" i="177" a="1"/>
  <c r="W287" i="260" a="1"/>
  <c r="AR439" i="260" a="1"/>
  <c r="AR577" i="260" a="1"/>
  <c r="W561" i="260" a="1"/>
  <c r="Z368" i="260" a="1"/>
  <c r="AL172" i="260" a="1"/>
  <c r="K46" i="177" a="1"/>
  <c r="R30" i="177" a="1"/>
  <c r="AR103" i="260" a="1"/>
  <c r="N516" i="260" a="1"/>
  <c r="BJ130" i="260" a="1"/>
  <c r="AH270" i="260" a="1"/>
  <c r="BN486" i="260" a="1"/>
  <c r="Z35" i="177" a="1"/>
  <c r="BN306" i="260" a="1"/>
  <c r="AZ126" i="260" a="1"/>
  <c r="N503" i="260" a="1"/>
  <c r="AD516" i="260" a="1"/>
  <c r="N315" i="260" a="1"/>
  <c r="BJ141" i="260" a="1"/>
  <c r="BY115" i="260" a="1"/>
  <c r="AL472" i="260" a="1"/>
  <c r="H37" i="177" a="1"/>
  <c r="BD80" i="260" a="1"/>
  <c r="N41" i="177" a="1"/>
  <c r="W531" i="260" a="1"/>
  <c r="AZ49" i="260" a="1"/>
  <c r="Z478" i="260" a="1"/>
  <c r="AH368" i="260" a="1"/>
  <c r="AD418" i="260" a="1"/>
  <c r="BD96" i="260" a="1"/>
  <c r="AL28" i="260" a="1"/>
  <c r="U35" i="177" a="1"/>
  <c r="AL371" i="260" a="1"/>
  <c r="BU226" i="260" a="1"/>
  <c r="G527" i="260" a="1"/>
  <c r="BJ433" i="260" a="1"/>
  <c r="C33" i="177" a="1"/>
  <c r="BD462" i="260" a="1"/>
  <c r="BN242" i="260" a="1"/>
  <c r="AZ558" i="260" a="1"/>
  <c r="N51" i="177" a="1"/>
  <c r="AU246" i="260" a="1"/>
  <c r="Z503" i="260" a="1"/>
  <c r="BD569" i="260" a="1"/>
  <c r="J557" i="260" a="1"/>
  <c r="C5" i="177" a="1"/>
  <c r="BJ447" i="260" a="1"/>
  <c r="AU471" i="260" a="1"/>
  <c r="BD474" i="260" a="1"/>
  <c r="AL499" i="260" a="1"/>
  <c r="BU420" i="260" a="1"/>
  <c r="BJ235" i="260" a="1"/>
  <c r="G248" i="260" a="1"/>
  <c r="AL521" i="260" a="1"/>
  <c r="BD494" i="260" a="1"/>
  <c r="BD408" i="260" a="1"/>
  <c r="AZ415" i="260" a="1"/>
  <c r="AR401" i="260" a="1"/>
  <c r="BN422" i="260" a="1"/>
  <c r="N301" i="260" a="1"/>
  <c r="Z95" i="260" a="1"/>
  <c r="W537" i="260" a="1"/>
  <c r="BD41" i="260" a="1"/>
  <c r="R281" i="260" a="1"/>
  <c r="AL368" i="260" a="1"/>
  <c r="N468" i="260" a="1"/>
  <c r="AZ444" i="260" a="1"/>
  <c r="AU367" i="260" a="1"/>
  <c r="BU36" i="260" a="1"/>
  <c r="AZ336" i="260" a="1"/>
  <c r="BU62" i="260" a="1"/>
  <c r="BN365" i="260" a="1"/>
  <c r="AH290" i="260" a="1"/>
  <c r="AU569" i="260" a="1"/>
  <c r="AZ540" i="260" a="1"/>
  <c r="AZ584" i="260" a="1"/>
  <c r="G565" i="260" a="1"/>
  <c r="G392" i="260" a="1"/>
  <c r="W444" i="260" a="1"/>
  <c r="BN431" i="260" a="1"/>
  <c r="J390" i="260" a="1"/>
  <c r="AL551" i="260" a="1"/>
  <c r="N477" i="260" a="1"/>
  <c r="AH274" i="260" a="1"/>
  <c r="W466" i="260" a="1"/>
  <c r="BU537" i="260" a="1"/>
  <c r="BY48" i="260" a="1"/>
  <c r="AZ425" i="260" a="1"/>
  <c r="E5" i="177" a="1"/>
  <c r="AL466" i="260" a="1"/>
  <c r="J311" i="260" a="1"/>
  <c r="BQ302" i="260" a="1"/>
  <c r="BQ89" i="260" a="1"/>
  <c r="AZ567" i="260" a="1"/>
  <c r="BN115" i="260" a="1"/>
  <c r="G457" i="260" a="1"/>
  <c r="W573" i="260" a="1"/>
  <c r="AZ551" i="260" a="1"/>
  <c r="N567" i="260" a="1"/>
  <c r="AD227" i="260" a="1"/>
  <c r="R286" i="260" a="1"/>
  <c r="G349" i="260" a="1"/>
  <c r="Z492" i="260" a="1"/>
  <c r="W572" i="260" a="1"/>
  <c r="BQ550" i="260" a="1"/>
  <c r="S37" i="177" a="1"/>
  <c r="N112" i="260" a="1"/>
  <c r="BU414" i="260" a="1"/>
  <c r="K49" i="177" a="1"/>
  <c r="N255" i="260" a="1"/>
  <c r="C9" i="177" a="1"/>
  <c r="AR224" i="260" a="1"/>
  <c r="BQ143" i="260" a="1"/>
  <c r="BQ297" i="260" a="1"/>
  <c r="BU55" i="260" a="1"/>
  <c r="BU500" i="260" a="1"/>
  <c r="AH167" i="260" a="1"/>
  <c r="BY38" i="260" a="1"/>
  <c r="V54" i="177" a="1"/>
  <c r="G77" i="260" a="1"/>
  <c r="G88" i="260" a="1"/>
  <c r="AL341" i="260" a="1"/>
  <c r="R394" i="260" a="1"/>
  <c r="J342" i="260" a="1"/>
  <c r="G323" i="260" a="1"/>
  <c r="AU117" i="260" a="1"/>
  <c r="J512" i="260" a="1"/>
  <c r="BJ448" i="260" a="1"/>
  <c r="R14" i="177" a="1"/>
  <c r="BQ316" i="260" a="1"/>
  <c r="G214" i="260" a="1"/>
  <c r="AU555" i="260" a="1"/>
  <c r="N43" i="177" a="1"/>
  <c r="BU322" i="260" a="1"/>
  <c r="AU249" i="260" a="1"/>
  <c r="L46" i="177" a="1"/>
  <c r="N237" i="260" a="1"/>
  <c r="BJ380" i="260" a="1"/>
  <c r="J483" i="260" a="1"/>
  <c r="R263" i="260" a="1"/>
  <c r="BQ222" i="260" a="1"/>
  <c r="AD515" i="260" a="1"/>
  <c r="N337" i="260" a="1"/>
  <c r="BJ550" i="260" a="1"/>
  <c r="BQ40" i="260" a="1"/>
  <c r="W166" i="260" a="1"/>
  <c r="AR52" i="260" a="1"/>
  <c r="AU498" i="260" a="1"/>
  <c r="AL598" i="260" a="1"/>
  <c r="J21" i="260" a="1"/>
  <c r="BU285" i="260" a="1"/>
  <c r="BN243" i="260" a="1"/>
  <c r="G544" i="260" a="1"/>
  <c r="AZ587" i="260" a="1"/>
  <c r="R268" i="260" a="1"/>
  <c r="AL345" i="260" a="1"/>
  <c r="J32" i="260" a="1"/>
  <c r="Z92" i="260" a="1"/>
  <c r="BJ389" i="260" a="1"/>
  <c r="AZ470" i="260" a="1"/>
  <c r="R481" i="260" a="1"/>
  <c r="BJ456" i="260" a="1"/>
  <c r="BU447" i="260" a="1"/>
  <c r="AR357" i="260" a="1"/>
  <c r="BQ226" i="260" a="1"/>
  <c r="BJ501" i="260" a="1"/>
  <c r="J528" i="260" a="1"/>
  <c r="AU412" i="260" a="1"/>
  <c r="M29" i="177" a="1"/>
  <c r="AD35" i="260" a="1"/>
  <c r="AR415" i="260" a="1"/>
  <c r="Z398" i="260" a="1"/>
  <c r="AR105" i="260" a="1"/>
  <c r="R421" i="260" a="1"/>
  <c r="BN452" i="260" a="1"/>
  <c r="R590" i="260" a="1"/>
  <c r="BD257" i="260" a="1"/>
  <c r="AZ349" i="260" a="1"/>
  <c r="BY62" i="260" a="1"/>
  <c r="AH464" i="260" a="1"/>
  <c r="R538" i="260" a="1"/>
  <c r="BD157" i="260" a="1"/>
  <c r="AH145" i="260" a="1"/>
  <c r="Z172" i="260" a="1"/>
  <c r="Z319" i="260" a="1"/>
  <c r="R556" i="260" a="1"/>
  <c r="BD411" i="260" a="1"/>
  <c r="N385" i="260" a="1"/>
  <c r="Z514" i="260" a="1"/>
  <c r="G465" i="260" a="1"/>
  <c r="R467" i="260" a="1"/>
  <c r="AU573" i="260" a="1"/>
  <c r="BN324" i="260" a="1"/>
  <c r="AZ448" i="260" a="1"/>
  <c r="AR531" i="260" a="1"/>
  <c r="AU561" i="260" a="1"/>
  <c r="J40" i="177" a="1"/>
  <c r="BN460" i="260" a="1"/>
  <c r="N541" i="260" a="1"/>
  <c r="J375" i="260" a="1"/>
  <c r="G583" i="260" a="1"/>
  <c r="G478" i="260" a="1"/>
  <c r="BN502" i="260" a="1"/>
  <c r="J270" i="260" a="1"/>
  <c r="BD536" i="260" a="1"/>
  <c r="BU125" i="260" a="1"/>
  <c r="BN256" i="260" a="1"/>
  <c r="BN222" i="260" a="1"/>
  <c r="J30" i="177" a="1"/>
  <c r="BQ16" i="260" a="1"/>
  <c r="J227" i="260" a="1"/>
  <c r="W302" i="260" a="1"/>
  <c r="AR259" i="260" a="1"/>
  <c r="N53" i="260" a="1"/>
  <c r="BJ360" i="260" a="1"/>
  <c r="AZ331" i="260" a="1"/>
  <c r="AZ225" i="260" a="1"/>
  <c r="BD299" i="260" a="1"/>
  <c r="AZ64" i="260" a="1"/>
  <c r="AR343" i="260" a="1"/>
  <c r="AU492" i="260" a="1"/>
  <c r="BY51" i="260" a="1"/>
  <c r="R517" i="260" a="1"/>
  <c r="N441" i="260" a="1"/>
  <c r="AD375" i="260" a="1"/>
  <c r="BY163" i="260" a="1"/>
  <c r="R469" i="260" a="1"/>
  <c r="AU352" i="260" a="1"/>
  <c r="AL548" i="260" a="1"/>
  <c r="AH403" i="260" a="1"/>
  <c r="Y50" i="177" a="1"/>
  <c r="Z222" i="260" a="1"/>
  <c r="Q11" i="177" a="1"/>
  <c r="N193" i="260" a="1"/>
  <c r="G494" i="260" a="1"/>
  <c r="AU359" i="260" a="1"/>
  <c r="BU163" i="260" a="1"/>
  <c r="N342" i="260" a="1"/>
  <c r="J341" i="260" a="1"/>
  <c r="BU548" i="260" a="1"/>
  <c r="V18" i="177" a="1"/>
  <c r="BQ424" i="260" a="1"/>
  <c r="BD244" i="260" a="1"/>
  <c r="BD295" i="260" a="1"/>
  <c r="BU514" i="260" a="1"/>
  <c r="N603" i="260" a="1"/>
  <c r="R373" i="260" a="1"/>
  <c r="BY5" i="260" a="1"/>
  <c r="AD448" i="260" a="1"/>
  <c r="N47" i="177" a="1"/>
  <c r="AD595" i="260" a="1"/>
  <c r="BN464" i="260" a="1"/>
  <c r="K41" i="177" a="1"/>
  <c r="BY92" i="260" a="1"/>
  <c r="J284" i="260" a="1"/>
  <c r="BJ408" i="260" a="1"/>
  <c r="R484" i="260" a="1"/>
  <c r="AR83" i="260" a="1"/>
  <c r="O10" i="177" a="1"/>
  <c r="G468" i="260" a="1"/>
  <c r="R396" i="260" a="1"/>
  <c r="BQ210" i="260" a="1"/>
  <c r="BJ555" i="260" a="1"/>
  <c r="BN156" i="260" a="1"/>
  <c r="W507" i="260" a="1"/>
  <c r="AZ214" i="260" a="1"/>
  <c r="AD468" i="260" a="1"/>
  <c r="AU25" i="260" a="1"/>
  <c r="AU332" i="260" a="1"/>
  <c r="R401" i="260" a="1"/>
  <c r="AL31" i="260" a="1"/>
  <c r="AR536" i="260" a="1"/>
  <c r="AZ547" i="260" a="1"/>
  <c r="J16" i="177" a="1"/>
  <c r="BD483" i="260" a="1"/>
  <c r="E9" i="177" a="1"/>
  <c r="N363" i="260" a="1"/>
  <c r="AZ403" i="260" a="1"/>
  <c r="AD537" i="260" a="1"/>
  <c r="N493" i="260" a="1"/>
  <c r="AZ312" i="260" a="1"/>
  <c r="J518" i="260" a="1"/>
  <c r="AU469" i="260" a="1"/>
  <c r="O48" i="177" a="1"/>
  <c r="BD405" i="260" a="1"/>
  <c r="N120" i="260" a="1"/>
  <c r="BN527" i="260" a="1"/>
  <c r="BN490" i="260" a="1"/>
  <c r="AR495" i="260" a="1"/>
  <c r="AH262" i="260" a="1"/>
  <c r="R41" i="260" a="1"/>
  <c r="J334" i="260" a="1"/>
  <c r="AD87" i="260" a="1"/>
  <c r="BQ436" i="260" a="1"/>
  <c r="W462" i="260" a="1"/>
  <c r="J425" i="260" a="1"/>
  <c r="P9" i="177" a="1"/>
  <c r="AZ401" i="260" a="1"/>
  <c r="J152" i="260" a="1"/>
  <c r="G7" i="260" a="1"/>
  <c r="U38" i="177" a="1"/>
  <c r="W364" i="260" a="1"/>
  <c r="N475" i="260" a="1"/>
  <c r="G258" i="260" a="1"/>
  <c r="N453" i="260" a="1"/>
  <c r="AR189" i="260" a="1"/>
  <c r="W268" i="260" a="1"/>
  <c r="BQ125" i="260" a="1"/>
  <c r="N308" i="260" a="1"/>
  <c r="W410" i="260" a="1"/>
  <c r="N456" i="260" a="1"/>
  <c r="AD90" i="260" a="1"/>
  <c r="G51" i="177" a="1"/>
  <c r="BN53" i="260" a="1"/>
  <c r="BD382" i="260" a="1"/>
  <c r="AU102" i="260" a="1"/>
  <c r="J171" i="260" a="1"/>
  <c r="AH416" i="260" a="1"/>
  <c r="AU376" i="260" a="1"/>
  <c r="AD403" i="260" a="1"/>
  <c r="AU120" i="260" a="1"/>
  <c r="J335" i="260" a="1"/>
  <c r="BJ469" i="260" a="1"/>
  <c r="R357" i="260" a="1"/>
  <c r="BU400" i="260" a="1"/>
  <c r="R474" i="260" a="1"/>
  <c r="AR381" i="260" a="1"/>
  <c r="AU424" i="260" a="1"/>
  <c r="J322" i="260" a="1"/>
  <c r="K47" i="177" a="1"/>
  <c r="N510" i="260" a="1"/>
  <c r="AU407" i="260" a="1"/>
  <c r="Z375" i="260" a="1"/>
  <c r="O64" i="177" a="1"/>
  <c r="AH392" i="260" a="1"/>
  <c r="BD230" i="260" a="1"/>
  <c r="G143" i="260" a="1"/>
  <c r="G384" i="260" a="1"/>
  <c r="AD452" i="260" a="1"/>
  <c r="BN533" i="260" a="1"/>
  <c r="BJ481" i="260" a="1"/>
  <c r="S9" i="177" a="1"/>
  <c r="BQ501" i="260" a="1"/>
  <c r="J339" i="260" a="1"/>
  <c r="J399" i="260" a="1"/>
  <c r="R296" i="260" a="1"/>
  <c r="W143" i="260" a="1"/>
  <c r="J340" i="260" a="1"/>
  <c r="BU485" i="260" a="1"/>
  <c r="N328" i="260" a="1"/>
  <c r="BN316" i="260" a="1"/>
  <c r="BD523" i="260" a="1"/>
  <c r="BN285" i="260" a="1"/>
  <c r="AL90" i="260" a="1"/>
  <c r="AU591" i="260" a="1"/>
  <c r="BD339" i="260" a="1"/>
  <c r="W175" i="260" a="1"/>
  <c r="Z366" i="260" a="1"/>
  <c r="BD518" i="260" a="1"/>
  <c r="AU513" i="260" a="1"/>
  <c r="AZ436" i="260" a="1"/>
  <c r="R23" i="260" a="1"/>
  <c r="E12" i="177" a="1"/>
  <c r="W267" i="260" a="1"/>
  <c r="AR557" i="260" a="1"/>
  <c r="AD601" i="260" a="1"/>
  <c r="J369" i="260" a="1"/>
  <c r="BD397" i="260" a="1"/>
  <c r="BN349" i="260" a="1"/>
  <c r="G447" i="260" a="1"/>
  <c r="AZ508" i="260" a="1"/>
  <c r="BN474" i="260" a="1"/>
  <c r="N103" i="260" a="1"/>
  <c r="R516" i="260" a="1"/>
  <c r="N295" i="260" a="1"/>
  <c r="BU583" i="260" a="1"/>
  <c r="W296" i="260" a="1"/>
  <c r="BU114" i="260" a="1"/>
  <c r="AL428" i="260" a="1"/>
  <c r="X38" i="177" a="1"/>
  <c r="AD527" i="260" a="1"/>
  <c r="W430" i="260" a="1"/>
  <c r="AL271" i="260" a="1"/>
  <c r="AU110" i="260" a="1"/>
  <c r="E29" i="177" a="1"/>
  <c r="AU152" i="260" a="1"/>
  <c r="BD372" i="260" a="1"/>
  <c r="G240" i="260" a="1"/>
  <c r="AL276" i="260" a="1"/>
  <c r="Q28" i="177" a="1"/>
  <c r="AR517" i="260" a="1"/>
  <c r="AZ217" i="260" a="1"/>
  <c r="G160" i="260" a="1"/>
  <c r="BJ193" i="260" a="1"/>
  <c r="BQ491" i="260" a="1"/>
  <c r="BD378" i="260" a="1"/>
  <c r="S33" i="177" a="1"/>
  <c r="AU197" i="260" a="1"/>
  <c r="BN297" i="260" a="1"/>
  <c r="X40" i="177" a="1"/>
  <c r="Z551" i="260" a="1"/>
  <c r="W478" i="260" a="1"/>
  <c r="N444" i="260" a="1"/>
  <c r="AR538" i="260" a="1"/>
  <c r="N220" i="260" a="1"/>
  <c r="I44" i="177" a="1"/>
  <c r="N416" i="260" a="1"/>
  <c r="AU351" i="260" a="1"/>
  <c r="Z46" i="177" a="1"/>
  <c r="BD433" i="260" a="1"/>
  <c r="BN271" i="260" a="1"/>
  <c r="AZ348" i="260" a="1"/>
  <c r="BN453" i="260" a="1"/>
  <c r="BD119" i="260" a="1"/>
  <c r="J503" i="260" a="1"/>
  <c r="BN270" i="260" a="1"/>
  <c r="AH272" i="260" a="1"/>
  <c r="J247" i="260" a="1"/>
  <c r="AD246" i="260" a="1"/>
  <c r="N482" i="260" a="1"/>
  <c r="Z568" i="260" a="1"/>
  <c r="P55" i="177" a="1"/>
  <c r="N107" i="260" a="1"/>
  <c r="AD428" i="260" a="1"/>
  <c r="AR161" i="260" a="1"/>
  <c r="AL348" i="260" a="1"/>
  <c r="AZ503" i="260" a="1"/>
  <c r="AZ185" i="260" a="1"/>
  <c r="I28" i="177" a="1"/>
  <c r="AU321" i="260" a="1"/>
  <c r="BJ312" i="260" a="1"/>
  <c r="W592" i="260" a="1"/>
  <c r="AZ314" i="260" a="1"/>
  <c r="BN489" i="260" a="1"/>
  <c r="Z35" i="260" a="1"/>
  <c r="AD574" i="260" a="1"/>
  <c r="F60" i="177" a="1"/>
  <c r="N424" i="260" a="1"/>
  <c r="Z67" i="260" a="1"/>
  <c r="AU331" i="260" a="1"/>
  <c r="W31" i="253" a="1"/>
  <c r="AU158" i="260" a="1"/>
  <c r="G288" i="260" a="1"/>
  <c r="N292" i="260" a="1"/>
  <c r="G117" i="260" a="1"/>
  <c r="G422" i="260" a="1"/>
  <c r="BQ428" i="260" a="1"/>
  <c r="O39" i="177" a="1"/>
  <c r="BJ401" i="260" a="1"/>
  <c r="N496" i="260" a="1"/>
  <c r="AZ384" i="260" a="1"/>
  <c r="W301" i="260" a="1"/>
  <c r="G448" i="260" a="1"/>
  <c r="AL12" i="260" a="1"/>
  <c r="R482" i="260" a="1"/>
  <c r="AR427" i="260" a="1"/>
  <c r="J344" i="260" a="1"/>
  <c r="AH314" i="260" a="1"/>
  <c r="W361" i="260" a="1"/>
  <c r="AR471" i="260" a="1"/>
  <c r="BD534" i="260" a="1"/>
  <c r="AU232" i="260" a="1"/>
  <c r="W565" i="260" a="1"/>
  <c r="G397" i="260" a="1"/>
  <c r="Z24" i="260" a="1"/>
  <c r="G289" i="260" a="1"/>
  <c r="BY168" i="260" a="1"/>
  <c r="AD350" i="260" a="1"/>
  <c r="N117" i="260" a="1"/>
  <c r="BQ106" i="260" a="1"/>
  <c r="BQ447" i="260" a="1"/>
  <c r="Z298" i="260" a="1"/>
  <c r="G418" i="260" a="1"/>
  <c r="BU312" i="260" a="1"/>
  <c r="AH149" i="260" a="1"/>
  <c r="J371" i="260" a="1"/>
  <c r="G284" i="260" a="1"/>
  <c r="U40" i="102" a="1"/>
  <c r="R402" i="260" a="1"/>
  <c r="W371" i="260" a="1"/>
  <c r="AZ523" i="260" a="1"/>
  <c r="Z397" i="260" a="1"/>
  <c r="AU480" i="260" a="1"/>
  <c r="AZ370" i="260" a="1"/>
  <c r="R358" i="260" a="1"/>
  <c r="BQ450" i="260" a="1"/>
  <c r="BN588" i="260" a="1"/>
  <c r="R366" i="260" a="1"/>
  <c r="BD13" i="260" a="1"/>
  <c r="G535" i="260" a="1"/>
  <c r="BD565" i="260" a="1"/>
  <c r="AZ440" i="260" a="1"/>
  <c r="G412" i="260" a="1"/>
  <c r="J25" i="260" a="1"/>
  <c r="AL102" i="260" a="1"/>
  <c r="BD491" i="260" a="1"/>
  <c r="BD530" i="260" a="1"/>
  <c r="AU307" i="260" a="1"/>
  <c r="N288" i="260" a="1"/>
  <c r="AU349" i="260" a="1"/>
  <c r="AR462" i="260" a="1"/>
  <c r="N435" i="260" a="1"/>
  <c r="W284" i="260" a="1"/>
  <c r="AD314" i="260" a="1"/>
  <c r="R455" i="260" a="1"/>
  <c r="AH215" i="260" a="1"/>
  <c r="BQ503" i="260" a="1"/>
  <c r="J238" i="260" a="1"/>
  <c r="BN496" i="260" a="1"/>
  <c r="J430" i="260" a="1"/>
  <c r="AL492" i="260" a="1"/>
  <c r="AH241" i="260" a="1"/>
  <c r="R75" i="260" a="1"/>
  <c r="AH16" i="260" a="1"/>
  <c r="U20" i="251" a="1"/>
  <c r="N480" i="260" a="1"/>
  <c r="AH590" i="260" a="1"/>
  <c r="W159" i="260" a="1"/>
  <c r="BQ142" i="260" a="1"/>
  <c r="J426" i="260" a="1"/>
  <c r="AR578" i="260" a="1"/>
  <c r="J499" i="260" a="1"/>
  <c r="BJ503" i="260" a="1"/>
  <c r="AH512" i="260" a="1"/>
  <c r="AU574" i="260" a="1"/>
  <c r="BU538" i="260" a="1"/>
  <c r="BD399" i="260" a="1"/>
  <c r="AZ525" i="260" a="1"/>
  <c r="AD419" i="260" a="1"/>
  <c r="J391" i="260" a="1"/>
  <c r="J434" i="260" a="1"/>
  <c r="W369" i="260" a="1"/>
  <c r="R336" i="260" a="1"/>
  <c r="AZ591" i="260" a="1"/>
  <c r="AH569" i="260" a="1"/>
  <c r="R347" i="260" a="1"/>
  <c r="Z223" i="260" a="1"/>
  <c r="AU499" i="260" a="1"/>
  <c r="J380" i="260" a="1"/>
  <c r="BN518" i="260" a="1"/>
  <c r="BU16" i="260" a="1"/>
  <c r="BQ256" i="260" a="1"/>
  <c r="BD209" i="260" a="1"/>
  <c r="BJ288" i="260" a="1"/>
  <c r="G87" i="260" a="1"/>
  <c r="K5" i="177" a="1"/>
  <c r="R414" i="260" a="1"/>
  <c r="BU512" i="260" a="1"/>
  <c r="J370" i="260" a="1"/>
  <c r="W155" i="260" a="1"/>
  <c r="BN368" i="260" a="1"/>
  <c r="BU372" i="260" a="1"/>
  <c r="G257" i="260" a="1"/>
  <c r="W509" i="260" a="1"/>
  <c r="BD381" i="260" a="1"/>
  <c r="AZ447" i="260" a="1"/>
  <c r="N203" i="260" a="1"/>
  <c r="BU386" i="260" a="1"/>
  <c r="AU22" i="260" a="1"/>
  <c r="BU432" i="260" a="1"/>
  <c r="AR221" i="260" a="1"/>
  <c r="BJ83" i="260" a="1"/>
  <c r="J497" i="260" a="1"/>
  <c r="BD367" i="260" a="1"/>
  <c r="BN302" i="260" a="1"/>
  <c r="AL419" i="260" a="1"/>
  <c r="AZ174" i="260" a="1"/>
  <c r="BU351" i="260" a="1"/>
  <c r="BJ216" i="260" a="1"/>
  <c r="AU318" i="260" a="1"/>
  <c r="BJ93" i="260" a="1"/>
  <c r="AZ122" i="260" a="1"/>
  <c r="S10" i="177" a="1"/>
  <c r="AD242" i="260" a="1"/>
  <c r="AR149" i="260" a="1"/>
  <c r="AR123" i="260" a="1"/>
  <c r="AL363" i="260" a="1"/>
  <c r="AU495" i="260" a="1"/>
  <c r="AH551" i="260" a="1"/>
  <c r="AR355" i="260" a="1"/>
  <c r="R418" i="260" a="1"/>
  <c r="Z371" i="260" a="1"/>
  <c r="AU432" i="260" a="1"/>
  <c r="BQ555" i="260" a="1"/>
  <c r="G53" i="260" a="1"/>
  <c r="BU276" i="260" a="1"/>
  <c r="R291" i="260" a="1"/>
  <c r="W511" i="260" a="1"/>
  <c r="AD447" i="260" a="1"/>
  <c r="N8" i="177" a="1"/>
  <c r="BU380" i="260" a="1"/>
  <c r="AZ240" i="260" a="1"/>
  <c r="BN8" i="260" a="1"/>
  <c r="BJ584" i="260" a="1"/>
  <c r="Z544" i="260" a="1"/>
  <c r="N491" i="260" a="1"/>
  <c r="V50" i="177" a="1"/>
  <c r="AD276" i="260" a="1"/>
  <c r="G203" i="260" a="1"/>
  <c r="T9" i="177" a="1"/>
  <c r="E7" i="177" a="1"/>
  <c r="AR353" i="260" a="1"/>
  <c r="BN419" i="260" a="1"/>
  <c r="AH339" i="260" a="1"/>
  <c r="J372" i="260" a="1"/>
  <c r="L49" i="177" a="1"/>
  <c r="W355" i="260" a="1"/>
  <c r="R63" i="177" a="1"/>
  <c r="BQ513" i="260" a="1"/>
  <c r="AZ522" i="260" a="1"/>
  <c r="R26" i="260" a="1"/>
  <c r="W407" i="260" a="1"/>
  <c r="AU30" i="260" a="1"/>
  <c r="AR265" i="260" a="1"/>
  <c r="AD171" i="260" a="1"/>
  <c r="BY110" i="260" a="1"/>
  <c r="AU557" i="260" a="1"/>
  <c r="AR328" i="260" a="1"/>
  <c r="AD270" i="260" a="1"/>
  <c r="N217" i="260" a="1"/>
  <c r="J46" i="177" a="1"/>
  <c r="AL173" i="260" a="1"/>
  <c r="N303" i="260" a="1"/>
  <c r="BJ453" i="260" a="1"/>
  <c r="AU399" i="260" a="1"/>
  <c r="N391" i="260" a="1"/>
  <c r="AZ388" i="260" a="1"/>
  <c r="R364" i="260" a="1"/>
  <c r="N432" i="260" a="1"/>
  <c r="BU511" i="260" a="1"/>
  <c r="G298" i="260" a="1"/>
  <c r="J293" i="260" a="1"/>
  <c r="BD369" i="260" a="1"/>
  <c r="F7" i="177" a="1"/>
  <c r="W188" i="260" a="1"/>
  <c r="AL272" i="260" a="1"/>
  <c r="W232" i="260" a="1"/>
  <c r="AR494" i="260" a="1"/>
  <c r="AD33" i="260" a="1"/>
  <c r="BY47" i="260" a="1"/>
  <c r="R316" i="260" a="1"/>
  <c r="BD469" i="260" a="1"/>
  <c r="AR412" i="260" a="1"/>
  <c r="R257" i="260" a="1"/>
  <c r="BJ455" i="260" a="1"/>
  <c r="G300" i="260" a="1"/>
  <c r="J428" i="260" a="1"/>
  <c r="BU390" i="260" a="1"/>
  <c r="AU75" i="260" a="1"/>
  <c r="BQ528" i="260" a="1"/>
  <c r="Y23" i="177" a="1"/>
  <c r="AH15" i="260" a="1"/>
  <c r="AR148" i="260" a="1"/>
  <c r="AU31" i="260" a="1"/>
  <c r="AU558" i="260" a="1"/>
  <c r="P65" i="177" a="1"/>
  <c r="W387" i="260" a="1"/>
  <c r="J536" i="260" a="1"/>
  <c r="T31" i="177" a="1"/>
  <c r="AL575" i="260" a="1"/>
  <c r="AR308" i="260" a="1"/>
  <c r="BU458" i="260" a="1"/>
  <c r="W489" i="260" a="1"/>
  <c r="BN467" i="260" a="1"/>
  <c r="BU434" i="260" a="1"/>
  <c r="AL578" i="260" a="1"/>
  <c r="BD434" i="260" a="1"/>
  <c r="BQ156" i="260" a="1"/>
  <c r="BD306" i="260" a="1"/>
  <c r="N96" i="260" a="1"/>
  <c r="AZ485" i="260" a="1"/>
  <c r="G396" i="260" a="1"/>
  <c r="W239" i="260" a="1"/>
  <c r="BU427" i="260" a="1"/>
  <c r="W307" i="260" a="1"/>
  <c r="BQ556" i="260" a="1"/>
  <c r="AR405" i="260" a="1"/>
  <c r="AL528" i="260" a="1"/>
  <c r="BN345" i="260" a="1"/>
  <c r="BU377" i="260" a="1"/>
  <c r="F32" i="177" a="1"/>
  <c r="AL487" i="260" a="1"/>
  <c r="AU507" i="260" a="1"/>
  <c r="AL202" i="260" a="1"/>
  <c r="L41" i="177" a="1"/>
  <c r="J386" i="260" a="1"/>
  <c r="BQ499" i="260" a="1"/>
  <c r="AZ432" i="260" a="1"/>
  <c r="AD342" i="260" a="1"/>
  <c r="R226" i="260" a="1"/>
  <c r="J262" i="260" a="1"/>
  <c r="W318" i="260" a="1"/>
  <c r="N474" i="260" a="1"/>
  <c r="BQ476" i="260" a="1"/>
  <c r="W421" i="260" a="1"/>
  <c r="AH34" i="260" a="1"/>
  <c r="R365" i="260" a="1"/>
  <c r="BU71" i="260" a="1"/>
  <c r="J26" i="260" a="1"/>
  <c r="N325" i="260" a="1"/>
  <c r="BD403" i="260" a="1"/>
  <c r="G253" i="260" a="1"/>
  <c r="BD359" i="260" a="1"/>
  <c r="AR267" i="260" a="1"/>
  <c r="W492" i="260" a="1"/>
  <c r="AL437" i="260" a="1"/>
  <c r="N540" i="260" a="1"/>
  <c r="AL476" i="260" a="1"/>
  <c r="W522" i="260" a="1"/>
  <c r="BJ541" i="260" a="1"/>
  <c r="N286" i="260" a="1"/>
  <c r="N160" i="260" a="1"/>
  <c r="AU112" i="260" a="1"/>
  <c r="C63" i="177" a="1"/>
  <c r="BQ130" i="260" a="1"/>
  <c r="BU56" i="260" a="1"/>
  <c r="BU314" i="260" a="1"/>
  <c r="BQ417" i="260" a="1"/>
  <c r="AZ473" i="260" a="1"/>
  <c r="AU371" i="260" a="1"/>
  <c r="AZ130" i="260" a="1"/>
  <c r="AU405" i="260" a="1"/>
  <c r="G442" i="260" a="1"/>
  <c r="AH571" i="260" a="1"/>
  <c r="G155" i="260" a="1"/>
  <c r="AR481" i="260" a="1"/>
  <c r="BU482" i="260" a="1"/>
  <c r="AD426" i="260" a="1"/>
  <c r="BU158" i="260" a="1"/>
  <c r="Z352" i="260" a="1"/>
  <c r="E51" i="177" a="1"/>
  <c r="AR410" i="260" a="1"/>
  <c r="AU438" i="260" a="1"/>
  <c r="AU95" i="260" a="1"/>
  <c r="BU467" i="260" a="1"/>
  <c r="BN367" i="260" a="1"/>
  <c r="BD347" i="260" a="1"/>
  <c r="BU541" i="260" a="1"/>
  <c r="N543" i="260" a="1"/>
  <c r="AD414" i="260" a="1"/>
  <c r="J576" i="260" a="1"/>
  <c r="G474" i="260" a="1"/>
  <c r="W322" i="260" a="1"/>
  <c r="BQ259" i="260" a="1"/>
  <c r="N401" i="260" a="1"/>
  <c r="Z328" i="260" a="1"/>
  <c r="N240" i="260" a="1"/>
  <c r="N469" i="260" a="1"/>
  <c r="AU395" i="260" a="1"/>
  <c r="Z542" i="260" a="1"/>
  <c r="BJ502" i="260" a="1"/>
  <c r="Z575" i="260" a="1"/>
  <c r="BN535" i="260" a="1"/>
  <c r="BD16" i="260" a="1"/>
  <c r="W406" i="260" a="1"/>
  <c r="G522" i="260" a="1"/>
  <c r="R363" i="260" a="1"/>
  <c r="AL488" i="260" a="1"/>
  <c r="AU490" i="260" a="1"/>
  <c r="AH523" i="260" a="1"/>
  <c r="BJ428" i="260" a="1"/>
  <c r="BJ434" i="260" a="1"/>
  <c r="AU546" i="260" a="1"/>
  <c r="AU515" i="260" a="1"/>
  <c r="G274" i="260" a="1"/>
  <c r="R301" i="260" a="1"/>
  <c r="W238" i="260" a="1"/>
  <c r="BQ455" i="260" a="1"/>
  <c r="AD477" i="260" a="1"/>
  <c r="G195" i="260" a="1"/>
  <c r="AL565" i="260" a="1"/>
  <c r="J453" i="260" a="1"/>
  <c r="AL493" i="260" a="1"/>
  <c r="AL38" i="260" a="1"/>
  <c r="AU276" i="260" a="1"/>
  <c r="BQ151" i="260" a="1"/>
  <c r="BD576" i="260" a="1"/>
  <c r="BQ525" i="260" a="1"/>
  <c r="BD532" i="260" a="1"/>
  <c r="AR246" i="260" a="1"/>
  <c r="AR255" i="260" a="1"/>
  <c r="AH522" i="260" a="1"/>
  <c r="BN507" i="260" a="1"/>
  <c r="AZ292" i="260" a="1"/>
  <c r="R555" i="260" a="1"/>
  <c r="AU595" i="260" a="1"/>
  <c r="W91" i="260" a="1"/>
  <c r="AR252" i="260" a="1"/>
  <c r="N451" i="260" a="1"/>
  <c r="G247" i="260" a="1"/>
  <c r="I40" i="177" a="1"/>
  <c r="R13" i="177" a="1"/>
  <c r="AH363" i="260" a="1"/>
  <c r="G537" i="260" a="1"/>
  <c r="AZ498" i="260" a="1"/>
  <c r="G292" i="260" a="1"/>
  <c r="E48" i="177" a="1"/>
  <c r="BN574" i="260" a="1"/>
  <c r="AZ163" i="260" a="1"/>
  <c r="Z528" i="260" a="1"/>
  <c r="AH395" i="260" a="1"/>
  <c r="AR409" i="260" a="1"/>
  <c r="J345" i="260" a="1"/>
  <c r="AR341" i="260" a="1"/>
  <c r="U58" i="177" a="1"/>
  <c r="BJ220" i="260" a="1"/>
  <c r="BD447" i="260" a="1"/>
  <c r="W357" i="260" a="1"/>
  <c r="Z427" i="260" a="1"/>
  <c r="BN451" i="260" a="1"/>
  <c r="BQ441" i="260" a="1"/>
  <c r="BQ373" i="260" a="1"/>
  <c r="AL146" i="260" a="1"/>
  <c r="J500" i="260" a="1"/>
  <c r="BY128" i="260" a="1"/>
  <c r="AU285" i="260" a="1"/>
  <c r="BD331" i="260" a="1"/>
  <c r="W245" i="260" a="1"/>
  <c r="J41" i="177" a="1"/>
  <c r="O62" i="177" a="1"/>
  <c r="BQ273" i="260" a="1"/>
  <c r="Z475" i="260" a="1"/>
  <c r="N490" i="260" a="1"/>
  <c r="BJ248" i="260" a="1"/>
  <c r="BQ419" i="260" a="1"/>
  <c r="BN472" i="260" a="1"/>
  <c r="BD109" i="260" a="1"/>
  <c r="BD533" i="260" a="1"/>
  <c r="AZ332" i="260" a="1"/>
  <c r="AL491" i="260" a="1"/>
  <c r="G445" i="260" a="1"/>
  <c r="AL525" i="260" a="1"/>
  <c r="W521" i="260" a="1"/>
  <c r="BJ383" i="260" a="1"/>
  <c r="R192" i="260" a="1"/>
  <c r="AL452" i="260" a="1"/>
  <c r="W383" i="260" a="1"/>
  <c r="Z291" i="260" a="1"/>
  <c r="K28" i="177" a="1"/>
  <c r="BQ390" i="260" a="1"/>
  <c r="W303" i="260" a="1"/>
  <c r="BY26" i="260" a="1"/>
  <c r="J183" i="260" a="1"/>
  <c r="AD240" i="260" a="1"/>
  <c r="BJ369" i="260" a="1"/>
  <c r="AU350" i="260" a="1"/>
  <c r="BU440" i="260" a="1"/>
  <c r="R361" i="260" a="1"/>
  <c r="BQ8" i="260" a="1"/>
  <c r="Z552" i="260" a="1"/>
  <c r="R219" i="260" a="1"/>
  <c r="BN312" i="260" a="1"/>
  <c r="BQ366" i="260" a="1"/>
  <c r="BY202" i="260" a="1"/>
  <c r="AL471" i="260" a="1"/>
  <c r="Z13" i="177" a="1"/>
  <c r="AU456" i="260" a="1"/>
  <c r="AZ387" i="260" a="1"/>
  <c r="W206" i="260" a="1"/>
  <c r="AZ24" i="260" a="1"/>
  <c r="BU288" i="260" a="1"/>
  <c r="AR394" i="260" a="1"/>
  <c r="BD330" i="260" a="1"/>
  <c r="J143" i="260" a="1"/>
  <c r="W90" i="260" a="1"/>
  <c r="Z342" i="260" a="1"/>
  <c r="AD392" i="260" a="1"/>
  <c r="BU355" i="260" a="1"/>
  <c r="BN325" i="260" a="1"/>
  <c r="J261" i="260" a="1"/>
  <c r="AZ109" i="260" a="1"/>
  <c r="J185" i="260" a="1"/>
  <c r="AD318" i="260" a="1"/>
  <c r="BN382" i="260" a="1"/>
  <c r="AZ134" i="260" a="1"/>
  <c r="J249" i="260" a="1"/>
  <c r="L42" i="177" a="1"/>
  <c r="AL467" i="260" a="1"/>
  <c r="AR293" i="260" a="1"/>
  <c r="G315" i="260" a="1"/>
  <c r="BU419" i="260" a="1"/>
  <c r="AL269" i="260" a="1"/>
  <c r="AZ326" i="260" a="1"/>
  <c r="AR368" i="260" a="1"/>
  <c r="N399" i="260" a="1"/>
  <c r="N595" i="260" a="1"/>
  <c r="BQ530" i="260" a="1"/>
  <c r="AR443" i="260" a="1"/>
  <c r="N184" i="260" a="1"/>
  <c r="AD495" i="260" a="1"/>
  <c r="W550" i="260" a="1"/>
  <c r="F30" i="177" a="1"/>
  <c r="BN320" i="260" a="1"/>
  <c r="AD424" i="260" a="1"/>
  <c r="N522" i="260" a="1"/>
  <c r="BD597" i="260" a="1"/>
  <c r="BN309" i="260" a="1"/>
  <c r="AU484" i="260" a="1"/>
  <c r="N549" i="260" a="1"/>
  <c r="BQ570" i="260" a="1"/>
  <c r="BD414" i="260" a="1"/>
  <c r="R369" i="260" a="1"/>
  <c r="BJ351" i="260" a="1"/>
  <c r="BQ14" i="260" a="1"/>
  <c r="G437" i="260" a="1"/>
  <c r="BD472" i="260" a="1"/>
  <c r="W205" i="260" a="1"/>
  <c r="BD365" i="260" a="1"/>
  <c r="AU174" i="260" a="1"/>
  <c r="G382" i="260" a="1"/>
  <c r="AR556" i="260" a="1"/>
  <c r="J534" i="260" a="1"/>
  <c r="W432" i="260" a="1"/>
  <c r="BD557" i="260" a="1"/>
  <c r="AZ216" i="260" a="1"/>
  <c r="BQ509" i="260" a="1"/>
  <c r="AH587" i="260" a="1"/>
  <c r="J514" i="260" a="1"/>
  <c r="AZ339" i="260" a="1"/>
  <c r="R54" i="177" a="1"/>
  <c r="O28" i="177" a="1"/>
  <c r="R475" i="260" a="1"/>
  <c r="G295" i="260" a="1"/>
  <c r="BJ524" i="260" a="1"/>
  <c r="J355" i="260" a="1"/>
  <c r="AR467" i="260" a="1"/>
  <c r="BD537" i="260" a="1"/>
  <c r="BU577" i="260" a="1"/>
  <c r="BY191" i="260" a="1"/>
  <c r="BN87" i="260" a="1"/>
  <c r="J124" i="260" a="1"/>
  <c r="Q40" i="177" a="1"/>
  <c r="Z597" i="260" a="1"/>
  <c r="BJ251" i="260" a="1"/>
  <c r="AH247" i="260" a="1"/>
  <c r="AU73" i="260" a="1"/>
  <c r="J31" i="260" a="1"/>
  <c r="AR465" i="260" a="1"/>
  <c r="BY111" i="260" a="1"/>
  <c r="AL171" i="260" a="1"/>
  <c r="AR140" i="260" a="1"/>
  <c r="N462" i="260" a="1"/>
  <c r="G484" i="260" a="1"/>
  <c r="J493" i="260" a="1"/>
  <c r="BD444" i="260" a="1"/>
  <c r="N373" i="260" a="1"/>
  <c r="T54" i="177" a="1"/>
  <c r="AL313" i="260" a="1"/>
  <c r="Z270" i="260" a="1"/>
  <c r="Z25" i="260" a="1"/>
  <c r="AZ452" i="260" a="1"/>
  <c r="N501" i="260" a="1"/>
  <c r="BD517" i="260" a="1"/>
  <c r="AH297" i="260" a="1"/>
  <c r="AH419" i="260" a="1"/>
  <c r="Z387" i="260" a="1"/>
  <c r="BJ77" i="260" a="1"/>
  <c r="J511" i="260" a="1"/>
  <c r="N345" i="260" a="1"/>
  <c r="BU465" i="260" a="1"/>
  <c r="AR376" i="260" a="1"/>
  <c r="AZ433" i="260" a="1"/>
  <c r="AD467" i="260" a="1"/>
  <c r="T58" i="177" a="1"/>
  <c r="BJ189" i="260" a="1"/>
  <c r="W3" i="177" a="1"/>
  <c r="AR530" i="260" a="1"/>
  <c r="N483" i="260" a="1"/>
  <c r="N346" i="260" a="1"/>
  <c r="AR235" i="260" a="1"/>
  <c r="AL223" i="260" a="1"/>
  <c r="AU368" i="260" a="1"/>
  <c r="AD346" i="260" a="1"/>
  <c r="BY68" i="260" a="1"/>
  <c r="J488" i="260" a="1"/>
  <c r="AU118" i="260" a="1"/>
  <c r="BQ574" i="260" a="1"/>
  <c r="BD538" i="260" a="1"/>
  <c r="AH420" i="260" a="1"/>
  <c r="I45" i="177" a="1"/>
  <c r="AZ358" i="260" a="1"/>
  <c r="Q55" i="177" a="1"/>
  <c r="R288" i="260" a="1"/>
  <c r="G213" i="260" a="1"/>
  <c r="AH340" i="260" a="1"/>
  <c r="AZ426" i="260" a="1"/>
  <c r="W280" i="260" a="1"/>
  <c r="R417" i="260" a="1"/>
  <c r="AR318" i="260" a="1"/>
  <c r="P45" i="177" a="1"/>
  <c r="W211" i="260" a="1"/>
  <c r="BQ205" i="260" a="1"/>
  <c r="AR424" i="260" a="1"/>
  <c r="BJ394" i="260" a="1"/>
  <c r="J350" i="260" a="1"/>
  <c r="Z11" i="260" a="1"/>
  <c r="AL366" i="260" a="1"/>
  <c r="BJ507" i="260" a="1"/>
  <c r="R450" i="260" a="1"/>
  <c r="BN191" i="260" a="1"/>
  <c r="BU367" i="260" a="1"/>
  <c r="G366" i="260" a="1"/>
  <c r="J121" i="260" a="1"/>
  <c r="AH59" i="260" a="1"/>
  <c r="BJ212" i="260" a="1"/>
  <c r="N394" i="260" a="1"/>
  <c r="J442" i="260" a="1"/>
  <c r="BU5" i="260" a="1"/>
  <c r="W413" i="260" a="1"/>
  <c r="W277" i="260" a="1"/>
  <c r="AR20" i="260" a="1"/>
  <c r="W65" i="260" a="1"/>
  <c r="Z364" i="260" a="1"/>
  <c r="W519" i="260" a="1"/>
  <c r="AZ410" i="260" a="1"/>
  <c r="AZ497" i="260" a="1"/>
  <c r="J550" i="260" a="1"/>
  <c r="AU485" i="260" a="1"/>
  <c r="BJ287" i="260" a="1"/>
  <c r="J574" i="260" a="1"/>
  <c r="G502" i="260" a="1"/>
  <c r="BJ599" i="260" a="1"/>
  <c r="R252" i="260" a="1"/>
  <c r="R513" i="260" a="1"/>
  <c r="Z426" i="260" a="1"/>
  <c r="W16" i="260" a="1"/>
  <c r="W293" i="260" a="1"/>
  <c r="AU280" i="260" a="1"/>
  <c r="N231" i="260" a="1"/>
  <c r="BD593" i="260" a="1"/>
  <c r="AH263" i="260" a="1"/>
  <c r="AL595" i="260" a="1"/>
  <c r="BD316" i="260" a="1"/>
  <c r="BD219" i="260" a="1"/>
  <c r="Z118" i="260" a="1"/>
  <c r="AR211" i="260" a="1"/>
  <c r="AL243" i="260" a="1"/>
  <c r="U48" i="177" a="1"/>
  <c r="AZ168" i="260" a="1"/>
  <c r="J507" i="260" a="1"/>
  <c r="Z343" i="260" a="1"/>
  <c r="AU36" i="260" a="1"/>
  <c r="N177" i="260" a="1"/>
  <c r="AZ507" i="260" a="1"/>
  <c r="BQ569" i="260" a="1"/>
  <c r="BJ488" i="260" a="1"/>
  <c r="W52" i="260" a="1"/>
  <c r="N352" i="260" a="1"/>
  <c r="Z450" i="260" a="1"/>
  <c r="BU13" i="260" a="1"/>
  <c r="BN581" i="260" a="1"/>
  <c r="J393" i="260" a="1"/>
  <c r="AL462" i="260" a="1"/>
  <c r="J451" i="260" a="1"/>
  <c r="J19" i="177" a="1"/>
  <c r="N478" i="260" a="1"/>
  <c r="AR302" i="260" a="1"/>
  <c r="AH365" i="260" a="1"/>
  <c r="BJ451" i="260" a="1"/>
  <c r="BJ333" i="260" a="1"/>
  <c r="J590" i="260" a="1"/>
  <c r="BU242" i="260" a="1"/>
  <c r="AR33" i="260" a="1"/>
  <c r="J397" i="260" a="1"/>
  <c r="BD322" i="260" a="1"/>
  <c r="N318" i="260" a="1"/>
  <c r="AR324" i="260" a="1"/>
  <c r="W536" i="260" a="1"/>
  <c r="BJ450" i="260" a="1"/>
  <c r="H52" i="177" a="1"/>
  <c r="R458" i="260" a="1"/>
  <c r="BN58" i="260" a="1"/>
  <c r="AL316" i="260" a="1"/>
  <c r="U5" i="177" a="1"/>
  <c r="AH492" i="260" a="1"/>
  <c r="R499" i="260" a="1"/>
  <c r="G60" i="177" a="1"/>
  <c r="BU112" i="260" a="1"/>
  <c r="BU470" i="260" a="1"/>
  <c r="AU278" i="260" a="1"/>
  <c r="BY85" i="260" a="1"/>
  <c r="M16" i="177" a="1"/>
  <c r="BQ348" i="260" a="1"/>
  <c r="J39" i="177" a="1"/>
  <c r="BJ9" i="260" a="1"/>
  <c r="BN406" i="260" a="1"/>
  <c r="BJ335" i="260" a="1"/>
  <c r="BJ307" i="260" a="1"/>
  <c r="BN397" i="260" a="1"/>
  <c r="W487" i="260" a="1"/>
  <c r="N578" i="260" a="1"/>
  <c r="BN14" i="260" a="1"/>
  <c r="BQ527" i="260" a="1"/>
  <c r="J412" i="260" a="1"/>
  <c r="BQ461" i="260" a="1"/>
  <c r="BD60" i="260" a="1"/>
  <c r="AZ381" i="260" a="1"/>
  <c r="BJ339" i="260" a="1"/>
  <c r="BU486" i="260" a="1"/>
  <c r="BD118" i="260" a="1"/>
  <c r="AL328" i="260" a="1"/>
  <c r="BJ514" i="260" a="1"/>
  <c r="S59" i="177" a="1"/>
  <c r="BJ186" i="260" a="1"/>
  <c r="W8" i="177" a="1"/>
  <c r="J325" i="260" a="1"/>
  <c r="BY60" i="260" a="1"/>
  <c r="N413" i="260" a="1"/>
  <c r="G531" i="260" a="1"/>
  <c r="O44" i="177" a="1"/>
  <c r="Z5" i="177" a="1"/>
  <c r="N576" i="260" a="1"/>
  <c r="AD197" i="260" a="1"/>
  <c r="N428" i="260" a="1"/>
  <c r="BJ325" i="260" a="1"/>
  <c r="AR358" i="260" a="1"/>
  <c r="G425" i="260" a="1"/>
  <c r="AL440" i="260" a="1"/>
  <c r="BD415" i="260" a="1"/>
  <c r="BJ299" i="260" a="1"/>
  <c r="R444" i="260" a="1"/>
  <c r="BJ441" i="260" a="1"/>
  <c r="N624" i="260" a="1"/>
  <c r="AL469" i="260" a="1"/>
  <c r="N84" i="260" a="1"/>
  <c r="BN442" i="260" a="1"/>
  <c r="BJ561" i="260" a="1"/>
  <c r="G624" i="260" a="1"/>
  <c r="BY17" i="260" a="1"/>
  <c r="AZ414" i="260" a="1"/>
  <c r="R521" i="260" a="1"/>
  <c r="G50" i="260" a="1"/>
  <c r="AR342" i="260" a="1"/>
  <c r="G470" i="260" a="1"/>
  <c r="Z412" i="260" a="1"/>
  <c r="S50" i="177" a="1"/>
  <c r="BN356" i="260" a="1"/>
  <c r="AD437" i="260" a="1"/>
  <c r="G327" i="260" a="1"/>
  <c r="J281" i="260" a="1"/>
  <c r="W373" i="260" a="1"/>
  <c r="BN16" i="260" a="1"/>
  <c r="AU467" i="260" a="1"/>
  <c r="AD488" i="260" a="1"/>
  <c r="J157" i="260" a="1"/>
  <c r="BN545" i="260" a="1"/>
  <c r="J525" i="260" a="1"/>
  <c r="BU576" i="260" a="1"/>
  <c r="N552" i="260" a="1"/>
  <c r="AZ288" i="260" a="1"/>
  <c r="BN480" i="260" a="1"/>
  <c r="W544" i="260" a="1"/>
  <c r="X58" i="177" a="1"/>
  <c r="J508" i="260" a="1"/>
  <c r="R134" i="260" a="1"/>
  <c r="Z372" i="260" a="1"/>
  <c r="AR553" i="260" a="1"/>
  <c r="R370" i="260" a="1"/>
  <c r="BN539" i="260" a="1"/>
  <c r="AR452" i="260" a="1"/>
  <c r="BQ363" i="260" a="1"/>
  <c r="N499" i="260" a="1"/>
  <c r="N297" i="260" a="1"/>
  <c r="Z274" i="260" a="1"/>
  <c r="BU176" i="260" a="1"/>
  <c r="BJ486" i="260" a="1"/>
  <c r="AZ481" i="260" a="1"/>
  <c r="J535" i="260" a="1"/>
  <c r="BU273" i="260" a="1"/>
  <c r="BU438" i="260" a="1"/>
  <c r="BJ257" i="260" a="1"/>
  <c r="BU560" i="260" a="1"/>
  <c r="R523" i="260" a="1"/>
  <c r="N572" i="260" a="1"/>
  <c r="AH520" i="260" a="1"/>
  <c r="J516" i="260" a="1"/>
  <c r="W363" i="260" a="1"/>
  <c r="W212" i="260" a="1"/>
  <c r="AZ227" i="260" a="1"/>
  <c r="AZ572" i="260" a="1"/>
  <c r="BJ187" i="260" a="1"/>
  <c r="BU484" i="260" a="1"/>
  <c r="AR473" i="260" a="1"/>
  <c r="AR200" i="260" a="1"/>
  <c r="BN564" i="260" a="1"/>
  <c r="AD517" i="260" a="1"/>
  <c r="BQ234" i="260" a="1"/>
  <c r="BD11" i="260" a="1"/>
  <c r="BQ545" i="260" a="1"/>
  <c r="BD541" i="260" a="1"/>
  <c r="R588" i="260" a="1"/>
  <c r="N35" i="260" a="1"/>
  <c r="AH338" i="260" a="1"/>
  <c r="Z465" i="260" a="1"/>
  <c r="AL489" i="260" a="1"/>
  <c r="G458" i="260" a="1"/>
  <c r="BJ462" i="260" a="1"/>
  <c r="BJ92" i="260" a="1"/>
  <c r="AD374" i="260" a="1"/>
  <c r="BQ418" i="260" a="1"/>
  <c r="BJ424" i="260" a="1"/>
  <c r="Z322" i="260" a="1"/>
  <c r="BJ226" i="260" a="1"/>
  <c r="J309" i="260" a="1"/>
  <c r="AD498" i="260" a="1"/>
  <c r="AU566" i="260" a="1"/>
  <c r="G245" i="260" a="1"/>
  <c r="BN456" i="260" a="1"/>
  <c r="BD613" i="260" a="1"/>
  <c r="N430" i="260" a="1"/>
  <c r="W597" i="260" a="1"/>
  <c r="AU597" i="260" a="1"/>
  <c r="AZ512" i="260" a="1"/>
  <c r="BJ470" i="260" a="1"/>
  <c r="BQ610" i="260" a="1"/>
  <c r="Z626" i="260" a="1"/>
  <c r="BJ399" i="260" a="1"/>
  <c r="BN473" i="260" a="1"/>
  <c r="BJ535" i="260" a="1"/>
  <c r="J543" i="260" a="1"/>
  <c r="G555" i="260" a="1"/>
  <c r="BN611" i="260" a="1"/>
  <c r="BJ41" i="260" a="1"/>
  <c r="BN494" i="260" a="1"/>
  <c r="BJ553" i="260" a="1"/>
  <c r="J491" i="260" a="1"/>
  <c r="AR348" i="260" a="1"/>
  <c r="N500" i="260" a="1"/>
  <c r="BJ416" i="260" a="1"/>
  <c r="W508" i="260" a="1"/>
  <c r="J244" i="260" a="1"/>
  <c r="AU570" i="260" a="1"/>
  <c r="G508" i="260" a="1"/>
  <c r="AU571" i="260" a="1"/>
  <c r="BN475" i="260" a="1"/>
  <c r="J256" i="260" a="1"/>
  <c r="BQ582" i="260" a="1"/>
  <c r="R614" i="260" a="1"/>
  <c r="R509" i="260" a="1"/>
  <c r="W555" i="260" a="1"/>
  <c r="J470" i="260" a="1"/>
  <c r="AD540" i="260" a="1"/>
  <c r="R422" i="260" a="1"/>
  <c r="W465" i="260" a="1"/>
  <c r="W409" i="260" a="1"/>
  <c r="AZ463" i="260" a="1"/>
  <c r="W545" i="260" a="1"/>
  <c r="BJ572" i="260" a="1"/>
  <c r="AL649" i="260" a="1"/>
  <c r="S7" i="177" a="1"/>
  <c r="AR489" i="260" a="1"/>
  <c r="BU191" i="260" a="1"/>
  <c r="AZ442" i="260" a="1"/>
  <c r="J175" i="260" a="1"/>
  <c r="W623" i="260" a="1"/>
  <c r="BQ275" i="260" a="1"/>
  <c r="Z547" i="260" a="1"/>
  <c r="BN292" i="260" a="1"/>
  <c r="J331" i="260" a="1"/>
  <c r="R318" i="260" a="1"/>
  <c r="AD614" i="260" a="1"/>
  <c r="AU203" i="260" a="1"/>
  <c r="S61" i="177" a="1"/>
  <c r="G12" i="177" a="1"/>
  <c r="G545" i="260" a="1"/>
  <c r="N594" i="260" a="1"/>
  <c r="AU621" i="260" a="1"/>
  <c r="O36" i="177" a="1"/>
  <c r="Z225" i="260" a="1"/>
  <c r="AH93" i="260" a="1"/>
  <c r="AR523" i="260" a="1"/>
  <c r="AZ599" i="260" a="1"/>
  <c r="BN614" i="260" a="1"/>
  <c r="BN491" i="260" a="1"/>
  <c r="J382" i="260" a="1"/>
  <c r="BU256" i="260" a="1"/>
  <c r="BQ575" i="260" a="1"/>
  <c r="G582" i="260" a="1"/>
  <c r="R621" i="260" a="1"/>
  <c r="BJ565" i="260" a="1"/>
  <c r="AZ21" i="260" a="1"/>
  <c r="AU265" i="260" a="1"/>
  <c r="G205" i="260" a="1"/>
  <c r="BJ534" i="260" a="1"/>
  <c r="BU8" i="260" a="1"/>
  <c r="BU59" i="260" a="1"/>
  <c r="N524" i="260" a="1"/>
  <c r="AU461" i="260" a="1"/>
  <c r="BQ505" i="260" a="1"/>
  <c r="Z497" i="260" a="1"/>
  <c r="R433" i="260" a="1"/>
  <c r="S58" i="177" a="1"/>
  <c r="AL518" i="260" a="1"/>
  <c r="BU206" i="260" a="1"/>
  <c r="AU583" i="260" a="1"/>
  <c r="J494" i="260" a="1"/>
  <c r="AH343" i="260" a="1"/>
  <c r="BD578" i="260" a="1"/>
  <c r="J346" i="260" a="1"/>
  <c r="BD544" i="260" a="1"/>
  <c r="J410" i="260" a="1"/>
  <c r="BU513" i="260" a="1"/>
  <c r="AZ489" i="260" a="1"/>
  <c r="Z512" i="260" a="1"/>
  <c r="AH497" i="260" a="1"/>
  <c r="AD98" i="260" a="1"/>
  <c r="N574" i="260" a="1"/>
  <c r="W366" i="260" a="1"/>
  <c r="BQ468" i="260" a="1"/>
  <c r="N384" i="260" a="1"/>
  <c r="BU563" i="260" a="1"/>
  <c r="Q14" i="177" a="1"/>
  <c r="BJ336" i="260" a="1"/>
  <c r="BJ467" i="260" a="1"/>
  <c r="AU496" i="260" a="1"/>
  <c r="AR150" i="260" a="1"/>
  <c r="J591" i="260" a="1"/>
  <c r="R391" i="260" a="1"/>
  <c r="AU447" i="260" a="1"/>
  <c r="BD551" i="260" a="1"/>
  <c r="AL546" i="260" a="1"/>
  <c r="M43" i="177" a="1"/>
  <c r="W520" i="260" a="1"/>
  <c r="W20" i="260" a="1"/>
  <c r="O65" i="177" a="1"/>
  <c r="G575" i="260" a="1"/>
  <c r="AZ583" i="260" a="1"/>
  <c r="AL372" i="260" a="1"/>
  <c r="AL392" i="260" a="1"/>
  <c r="BN618" i="260" a="1"/>
  <c r="AL397" i="260" a="1"/>
  <c r="BN130" i="260" a="1"/>
  <c r="N580" i="260" a="1"/>
  <c r="BN411" i="260" a="1"/>
  <c r="BN430" i="260" a="1"/>
  <c r="N625" i="260" a="1"/>
  <c r="W622" i="260" a="1"/>
  <c r="AZ506" i="260" a="1"/>
  <c r="BN557" i="260" a="1"/>
  <c r="C57" i="177" a="1"/>
  <c r="J599" i="260" a="1"/>
  <c r="BQ12" i="260" a="1"/>
  <c r="N610" i="260" a="1"/>
  <c r="AH467" i="260" a="1"/>
  <c r="BJ490" i="260" a="1"/>
  <c r="BN576" i="260" a="1"/>
  <c r="BD509" i="260" a="1"/>
  <c r="J581" i="260" a="1"/>
  <c r="AR485" i="260" a="1"/>
  <c r="AD396" i="260" a="1"/>
  <c r="AU517" i="260" a="1"/>
  <c r="Z401" i="260" a="1"/>
  <c r="BJ568" i="260" a="1"/>
  <c r="AD148" i="260" a="1"/>
  <c r="BN469" i="260" a="1"/>
  <c r="W512" i="260" a="1"/>
  <c r="AL600" i="260" a="1"/>
  <c r="R500" i="260" a="1"/>
  <c r="BQ620" i="260" a="1"/>
  <c r="W461" i="260" a="1"/>
  <c r="W41" i="177" a="1"/>
  <c r="Z494" i="260" a="1"/>
  <c r="BJ570" i="260" a="1"/>
  <c r="BJ580" i="260" a="1"/>
  <c r="BQ207" i="260" a="1"/>
  <c r="AU563" i="260" a="1"/>
  <c r="BU589" i="260" a="1"/>
  <c r="AD223" i="260" a="1"/>
  <c r="AD46" i="260" a="1"/>
  <c r="AD618" i="260" a="1"/>
  <c r="BQ347" i="260" a="1"/>
  <c r="BU399" i="260" a="1"/>
  <c r="BU339" i="260" a="1"/>
  <c r="J441" i="260" a="1"/>
  <c r="BU573" i="260" a="1"/>
  <c r="G613" i="260" a="1"/>
  <c r="AD313" i="260" a="1"/>
  <c r="AZ475" i="260" a="1"/>
  <c r="BQ482" i="260" a="1"/>
  <c r="G562" i="260" a="1"/>
  <c r="BQ344" i="260" a="1"/>
  <c r="W628" i="260" a="1"/>
  <c r="BJ575" i="260" a="1"/>
  <c r="BD360" i="260" a="1"/>
  <c r="AU389" i="260" a="1"/>
  <c r="BD602" i="260" a="1"/>
  <c r="Z466" i="260" a="1"/>
  <c r="W614" i="260" a="1"/>
  <c r="BN624" i="260" a="1"/>
  <c r="AU545" i="260" a="1"/>
  <c r="AU183" i="260" a="1"/>
  <c r="G332" i="260" a="1"/>
  <c r="BN415" i="260" a="1"/>
  <c r="AZ124" i="260" a="1"/>
  <c r="AZ537" i="260" a="1"/>
  <c r="BU559" i="260" a="1"/>
  <c r="J598" i="260" a="1"/>
  <c r="E63" i="177" a="1"/>
  <c r="U31" i="102" a="1"/>
  <c r="Z598" i="260" a="1"/>
  <c r="J401" i="260" a="1"/>
  <c r="BU334" i="260" a="1"/>
  <c r="BD440" i="260" a="1"/>
  <c r="BU542" i="260" a="1"/>
  <c r="BJ526" i="260" a="1"/>
  <c r="D33" i="177" a="1"/>
  <c r="BJ511" i="260" a="1"/>
  <c r="AD173" i="260" a="1"/>
  <c r="AR534" i="260" a="1"/>
  <c r="W35" i="177" a="1"/>
  <c r="BJ260" i="260" a="1"/>
  <c r="AD588" i="260" a="1"/>
  <c r="AU599" i="260" a="1"/>
  <c r="W348" i="260" a="1"/>
  <c r="N457" i="260" a="1"/>
  <c r="J475" i="260" a="1"/>
  <c r="AR506" i="260" a="1"/>
  <c r="W549" i="260" a="1"/>
  <c r="R437" i="260" a="1"/>
  <c r="M36" i="177" a="1"/>
  <c r="N459" i="260" a="1"/>
  <c r="BQ599" i="260" a="1"/>
  <c r="AH413" i="260" a="1"/>
  <c r="J532" i="260" a="1"/>
  <c r="R565" i="260" a="1"/>
  <c r="R249" i="260" a="1"/>
  <c r="AU531" i="260" a="1"/>
  <c r="AZ490" i="260" a="1"/>
  <c r="AZ437" i="260" a="1"/>
  <c r="R294" i="260" a="1"/>
  <c r="AZ471" i="260" a="1"/>
  <c r="BJ422" i="260" a="1"/>
  <c r="AD543" i="260" a="1"/>
  <c r="BJ358" i="260" a="1"/>
  <c r="AU501" i="260" a="1"/>
  <c r="R274" i="260" a="1"/>
  <c r="J601" i="260" a="1"/>
  <c r="BQ543" i="260" a="1"/>
  <c r="AU419" i="260" a="1"/>
  <c r="AU523" i="260" a="1"/>
  <c r="W620" i="260" a="1"/>
  <c r="BQ546" i="260" a="1"/>
  <c r="AH462" i="260" a="1"/>
  <c r="G452" i="260" a="1"/>
  <c r="N355" i="260" a="1"/>
  <c r="J551" i="260" a="1"/>
  <c r="AD615" i="260" a="1"/>
  <c r="Z612" i="260" a="1"/>
  <c r="AU575" i="260" a="1"/>
  <c r="BU342" i="260" a="1"/>
  <c r="BD464" i="260" a="1"/>
  <c r="BQ448" i="260" a="1"/>
  <c r="BQ595" i="260" a="1"/>
  <c r="AU535" i="260" a="1"/>
  <c r="T28" i="177" a="1"/>
  <c r="BD416" i="260" a="1"/>
  <c r="BU263" i="260" a="1"/>
  <c r="BQ576" i="260" a="1"/>
  <c r="BN605" i="260" a="1"/>
  <c r="W517" i="260" a="1"/>
  <c r="AL569" i="260" a="1"/>
  <c r="BU510" i="260" a="1"/>
  <c r="AD551" i="260" a="1"/>
  <c r="AD567" i="260" a="1"/>
  <c r="R411" i="260" a="1"/>
  <c r="R480" i="260" a="1"/>
  <c r="BQ403" i="260" a="1"/>
  <c r="W440" i="260" a="1"/>
  <c r="BU392" i="260" a="1"/>
  <c r="AU623" i="260" a="1"/>
  <c r="BU333" i="260" a="1"/>
  <c r="J356" i="260" a="1"/>
  <c r="N571" i="260" a="1"/>
  <c r="N535" i="260" a="1"/>
  <c r="BJ591" i="260" a="1"/>
  <c r="BU182" i="260" a="1"/>
  <c r="BQ511" i="260" a="1"/>
  <c r="AL588" i="260" a="1"/>
  <c r="R425" i="260" a="1"/>
  <c r="X54" i="177" a="1"/>
  <c r="BD308" i="260" a="1"/>
  <c r="AH251" i="260" a="1"/>
  <c r="AU536" i="260" a="1"/>
  <c r="BQ594" i="260" a="1"/>
  <c r="J542" i="260" a="1"/>
  <c r="BN578" i="260" a="1"/>
  <c r="AR464" i="260" a="1"/>
  <c r="AR450" i="260" a="1"/>
  <c r="AH56" i="260" a="1"/>
  <c r="N415" i="260" a="1"/>
  <c r="AL549" i="260" a="1"/>
  <c r="X33" i="177" a="1"/>
  <c r="J408" i="260" a="1"/>
  <c r="N489" i="260" a="1"/>
  <c r="R400" i="260" a="1"/>
  <c r="N465" i="260" a="1"/>
  <c r="AU493" i="260" a="1"/>
  <c r="P15" i="177" a="1"/>
  <c r="AH470" i="260" a="1"/>
  <c r="AR588" i="260" a="1"/>
  <c r="AH591" i="260" a="1"/>
  <c r="AD291" i="260" a="1"/>
  <c r="AR359" i="260" a="1"/>
  <c r="BN534" i="260" a="1"/>
  <c r="BQ547" i="260" a="1"/>
  <c r="AZ520" i="260" a="1"/>
  <c r="BJ60" i="260" a="1"/>
  <c r="BD449" i="260" a="1"/>
  <c r="AR524" i="260" a="1"/>
  <c r="AH566" i="260" a="1"/>
  <c r="W541" i="260" a="1"/>
  <c r="J466" i="260" a="1"/>
  <c r="AH496" i="260" a="1"/>
  <c r="AU470" i="260" a="1"/>
  <c r="BD489" i="260" a="1"/>
  <c r="AR310" i="260" a="1"/>
  <c r="BD417" i="260" a="1"/>
  <c r="F57" i="177" a="1"/>
  <c r="J400" i="260" a="1"/>
  <c r="AH47" i="260" a="1"/>
  <c r="BU444" i="260" a="1"/>
  <c r="G95" i="260" a="1"/>
  <c r="BN364" i="260" a="1"/>
  <c r="R546" i="260" a="1"/>
  <c r="AZ483" i="260" a="1"/>
  <c r="BD507" i="260" a="1"/>
  <c r="Z567" i="260" a="1"/>
  <c r="N593" i="260" a="1"/>
  <c r="AR610" i="260" a="1"/>
  <c r="AR545" i="260" a="1"/>
  <c r="BU575" i="260" a="1"/>
  <c r="AR374" i="260" a="1"/>
  <c r="AZ575" i="260" a="1"/>
  <c r="BD590" i="260" a="1"/>
  <c r="BQ608" i="260" a="1"/>
  <c r="BN616" i="260" a="1"/>
  <c r="AZ311" i="260" a="1"/>
  <c r="BQ385" i="260" a="1"/>
  <c r="BJ8" i="260" a="1"/>
  <c r="AZ578" i="260" a="1"/>
  <c r="G593" i="260" a="1"/>
  <c r="BQ539" i="260" a="1"/>
  <c r="AU508" i="260" a="1"/>
  <c r="AL424" i="260" a="1"/>
  <c r="BD468" i="260" a="1"/>
  <c r="R593" i="260" a="1"/>
  <c r="AU626" i="260" a="1"/>
  <c r="AD473" i="260" a="1"/>
  <c r="G475" i="260" a="1"/>
  <c r="BQ60" i="260" a="1"/>
  <c r="Z578" i="260" a="1"/>
  <c r="N598" i="260" a="1"/>
  <c r="AR25" i="260" a="1"/>
  <c r="W424" i="260" a="1"/>
  <c r="AU482" i="260" a="1"/>
  <c r="AR505" i="260" a="1"/>
  <c r="BD428" i="260" a="1"/>
  <c r="AZ620" i="260" a="1"/>
  <c r="BN593" i="260" a="1"/>
  <c r="AD552" i="260" a="1"/>
  <c r="N417" i="260" a="1"/>
  <c r="W598" i="260" a="1"/>
  <c r="AZ625" i="260" a="1"/>
  <c r="R4" i="177" a="1"/>
  <c r="R355" i="260" a="1"/>
  <c r="AU537" i="260" a="1"/>
  <c r="AZ549" i="260" a="1"/>
  <c r="AH562" i="260" a="1"/>
  <c r="R628" i="260" a="1"/>
  <c r="R208" i="260" a="1"/>
  <c r="AH243" i="260" a="1"/>
  <c r="N324" i="260" a="1"/>
  <c r="BQ587" i="260" a="1"/>
  <c r="R531" i="260" a="1"/>
  <c r="J618" i="260" a="1"/>
  <c r="W477" i="260" a="1"/>
  <c r="W474" i="260" a="1"/>
  <c r="Z467" i="260" a="1"/>
  <c r="R581" i="260" a="1"/>
  <c r="AZ564" i="260" a="1"/>
  <c r="AD649" i="260" a="1"/>
  <c r="AL26" i="260" a="1"/>
  <c r="BQ378" i="260" a="1"/>
  <c r="R592" i="260" a="1"/>
  <c r="J565" i="260" a="1"/>
  <c r="N418" i="260" a="1"/>
  <c r="G607" i="260" a="1"/>
  <c r="BQ558" i="260" a="1"/>
  <c r="AR406" i="260" a="1"/>
  <c r="BN471" i="260" a="1"/>
  <c r="G594" i="260" a="1"/>
  <c r="W585" i="260" a="1"/>
  <c r="G282" i="260" a="1"/>
  <c r="BU421" i="260" a="1"/>
  <c r="J472" i="260" a="1"/>
  <c r="R600" i="260" a="1"/>
  <c r="N548" i="260" a="1"/>
  <c r="J457" i="260" a="1"/>
  <c r="R322" i="260" a="1"/>
  <c r="BN546" i="260" a="1"/>
  <c r="Z477" i="260" a="1"/>
  <c r="G333" i="260" a="1"/>
  <c r="BD521" i="260" a="1"/>
  <c r="J589" i="260" a="1"/>
  <c r="X36" i="177" a="1"/>
  <c r="BJ228" i="260" a="1"/>
  <c r="AU449" i="260" a="1"/>
  <c r="AR441" i="260" a="1"/>
  <c r="BQ592" i="260" a="1"/>
  <c r="AU15" i="260" a="1"/>
  <c r="G380" i="260" a="1"/>
  <c r="AR240" i="260" a="1"/>
  <c r="BJ195" i="260" a="1"/>
  <c r="AH265" i="260" a="1"/>
  <c r="BQ257" i="260" a="1"/>
  <c r="BJ530" i="260" a="1"/>
  <c r="N264" i="260" a="1"/>
  <c r="BN565" i="260" a="1"/>
  <c r="J447" i="260" a="1"/>
  <c r="R526" i="260" a="1"/>
  <c r="BU398" i="260" a="1"/>
  <c r="Z593" i="260" a="1"/>
  <c r="BN389" i="260" a="1"/>
  <c r="AU487" i="260" a="1"/>
  <c r="AL203" i="260" a="1"/>
  <c r="AD353" i="260" a="1"/>
  <c r="BD225" i="260" a="1"/>
  <c r="Z603" i="260" a="1"/>
  <c r="BU532" i="260" a="1"/>
  <c r="BJ549" i="260" a="1"/>
  <c r="AH422" i="260" a="1"/>
  <c r="AU68" i="260" a="1"/>
  <c r="BJ582" i="260" a="1"/>
  <c r="R558" i="260" a="1"/>
  <c r="N486" i="260" a="1"/>
  <c r="N364" i="260" a="1"/>
  <c r="W272" i="260" a="1"/>
  <c r="Z453" i="260" a="1"/>
  <c r="AU426" i="260" a="1"/>
  <c r="N519" i="260" a="1"/>
  <c r="R312" i="260" a="1"/>
  <c r="BD216" i="260" a="1"/>
  <c r="AL426" i="260" a="1"/>
  <c r="BJ331" i="260" a="1"/>
  <c r="BU599" i="260" a="1"/>
  <c r="BD321" i="260" a="1"/>
  <c r="J617" i="260" a="1"/>
  <c r="BN205" i="260" a="1"/>
  <c r="AU478" i="260" a="1"/>
  <c r="BU416" i="260" a="1"/>
  <c r="AU587" i="260" a="1"/>
  <c r="N588" i="260" a="1"/>
  <c r="BU614" i="260" a="1"/>
  <c r="BD608" i="260" a="1"/>
  <c r="G564" i="260" a="1"/>
  <c r="AR388" i="260" a="1"/>
  <c r="G512" i="260" a="1"/>
  <c r="J584" i="260" a="1"/>
  <c r="BN619" i="260" a="1"/>
  <c r="J649" i="260" a="1"/>
  <c r="BQ508" i="260" a="1"/>
  <c r="BN575" i="260" a="1"/>
  <c r="J562" i="260" a="1"/>
  <c r="BN536" i="260" a="1"/>
  <c r="AH619" i="260" a="1"/>
  <c r="AU465" i="260" a="1"/>
  <c r="G269" i="260" a="1"/>
  <c r="AZ427" i="260" a="1"/>
  <c r="Z566" i="260" a="1"/>
  <c r="BQ598" i="260" a="1"/>
  <c r="O38" i="177" a="1"/>
  <c r="AH567" i="260" a="1"/>
  <c r="AZ593" i="260" a="1"/>
  <c r="BD481" i="260" a="1"/>
  <c r="AU550" i="260" a="1"/>
  <c r="AU270" i="260" a="1"/>
  <c r="BJ513" i="260" a="1"/>
  <c r="G546" i="260" a="1"/>
  <c r="R603" i="260" a="1"/>
  <c r="AU519" i="260" a="1"/>
  <c r="J622" i="260" a="1"/>
  <c r="BJ169" i="260" a="1"/>
  <c r="AR436" i="260" a="1"/>
  <c r="R528" i="260" a="1"/>
  <c r="AD497" i="260" a="1"/>
  <c r="BU603" i="260" a="1"/>
  <c r="R613" i="260" a="1"/>
  <c r="S56" i="177" a="1"/>
  <c r="J538" i="260" a="1"/>
  <c r="AR574" i="260" a="1"/>
  <c r="BU480" i="260" a="1"/>
  <c r="AD373" i="260" a="1"/>
  <c r="AR625" i="260" a="1"/>
  <c r="R100" i="260" a="1"/>
  <c r="BU418" i="260" a="1"/>
  <c r="N438" i="260" a="1"/>
  <c r="AZ482" i="260" a="1"/>
  <c r="AZ509" i="260" a="1"/>
  <c r="BJ610" i="260" a="1"/>
  <c r="AD128" i="260" a="1"/>
  <c r="AU366" i="260" a="1"/>
  <c r="BN587" i="260" a="1"/>
  <c r="AR487" i="260" a="1"/>
  <c r="G461" i="260" a="1"/>
  <c r="BQ625" i="260" a="1"/>
  <c r="BQ590" i="260" a="1"/>
  <c r="N472" i="260" a="1"/>
  <c r="BD563" i="260" a="1"/>
  <c r="BD582" i="260" a="1"/>
  <c r="BN620" i="260" a="1"/>
  <c r="G272" i="260" a="1"/>
  <c r="G340" i="260" a="1"/>
  <c r="BD292" i="260" a="1"/>
  <c r="BD515" i="260" a="1"/>
  <c r="R564" i="260" a="1"/>
  <c r="AU649" i="260" a="1"/>
  <c r="BQ105" i="260" a="1"/>
  <c r="BN497" i="260" a="1"/>
  <c r="BU580" i="260" a="1"/>
  <c r="BU441" i="260" a="1"/>
  <c r="AU497" i="260" a="1"/>
  <c r="W616" i="260" a="1"/>
  <c r="J78" i="260" a="1"/>
  <c r="J321" i="260" a="1"/>
  <c r="BQ414" i="260" a="1"/>
  <c r="G576" i="260" a="1"/>
  <c r="AH345" i="260" a="1"/>
  <c r="R42" i="177" a="1"/>
  <c r="N309" i="260" a="1"/>
  <c r="AH199" i="260" a="1"/>
  <c r="W99" i="260" a="1"/>
  <c r="G482" i="260" a="1"/>
  <c r="X41" i="177" a="1"/>
  <c r="W476" i="260" a="1"/>
  <c r="Z164" i="260" a="1"/>
  <c r="BN503" i="260" a="1"/>
  <c r="J583" i="260" a="1"/>
  <c r="AR272" i="260" a="1"/>
  <c r="AL568" i="260" a="1"/>
  <c r="BY57" i="260" a="1"/>
  <c r="R501" i="260" a="1"/>
  <c r="BD166" i="260" a="1"/>
  <c r="K55" i="177" a="1"/>
  <c r="G552" i="260" a="1"/>
  <c r="AH568" i="260" a="1"/>
  <c r="AD367" i="260" a="1"/>
  <c r="J31" i="177" a="1"/>
  <c r="AH603" i="260" a="1"/>
  <c r="BQ289" i="260" a="1"/>
  <c r="AZ344" i="260" a="1"/>
  <c r="R337" i="260" a="1"/>
  <c r="N414" i="260" a="1"/>
  <c r="BU507" i="260" a="1"/>
  <c r="BQ485" i="260" a="1"/>
  <c r="G3" i="177" a="1"/>
  <c r="AR196" i="260" a="1"/>
  <c r="G27" i="177" a="1"/>
  <c r="J478" i="260" a="1"/>
  <c r="AU567" i="260" a="1"/>
  <c r="AL78" i="260" a="1"/>
  <c r="G510" i="260" a="1"/>
  <c r="BJ30" i="260" a="1"/>
  <c r="AH372" i="260" a="1"/>
  <c r="N48" i="260" a="1"/>
  <c r="N372" i="260" a="1"/>
  <c r="AR459" i="260" a="1"/>
  <c r="BD516" i="260" a="1"/>
  <c r="R407" i="260" a="1"/>
  <c r="BD424" i="260" a="1"/>
  <c r="AU586" i="260" a="1"/>
  <c r="AZ232" i="260" a="1"/>
  <c r="R612" i="260" a="1"/>
  <c r="N526" i="260" a="1"/>
  <c r="AZ459" i="260" a="1"/>
  <c r="R493" i="260" a="1"/>
  <c r="R624" i="260" a="1"/>
  <c r="AD548" i="260" a="1"/>
  <c r="BQ622" i="260" a="1"/>
  <c r="AR366" i="260" a="1"/>
  <c r="BJ464" i="260" a="1"/>
  <c r="BN492" i="260" a="1"/>
  <c r="BU593" i="260" a="1"/>
  <c r="BQ577" i="260" a="1"/>
  <c r="R619" i="260" a="1"/>
  <c r="AR618" i="260" a="1"/>
  <c r="AU578" i="260" a="1"/>
  <c r="R539" i="260" a="1"/>
  <c r="M56" i="177" a="1"/>
  <c r="W530" i="260" a="1"/>
  <c r="R615" i="260" a="1"/>
  <c r="AR586" i="260" a="1"/>
  <c r="N517" i="260" a="1"/>
  <c r="AZ465" i="260" a="1"/>
  <c r="BJ598" i="260" a="1"/>
  <c r="N609" i="260" a="1"/>
  <c r="BN424" i="260" a="1"/>
  <c r="R367" i="260" a="1"/>
  <c r="G476" i="260" a="1"/>
  <c r="H12" i="177" a="1"/>
  <c r="AU565" i="260" a="1"/>
  <c r="J7" i="260" a="1"/>
  <c r="O55" i="177" a="1"/>
  <c r="AD571" i="260" a="1"/>
  <c r="AD568" i="260" a="1"/>
  <c r="BD561" i="260" a="1"/>
  <c r="BD622" i="260" a="1"/>
  <c r="BN348" i="260" a="1"/>
  <c r="R537" i="260" a="1"/>
  <c r="J526" i="260" a="1"/>
  <c r="R591" i="260" a="1"/>
  <c r="AD177" i="260" a="1"/>
  <c r="BD103" i="260" a="1"/>
  <c r="R449" i="260" a="1"/>
  <c r="BD502" i="260" a="1"/>
  <c r="N277" i="260" a="1"/>
  <c r="N545" i="260" a="1"/>
  <c r="W498" i="260" a="1"/>
  <c r="W496" i="260" a="1"/>
  <c r="AD75" i="260" a="1"/>
  <c r="Z220" i="260" a="1"/>
  <c r="C16" i="177" a="1"/>
  <c r="W420" i="260" a="1"/>
  <c r="BQ351" i="260" a="1"/>
  <c r="AU444" i="260" a="1"/>
  <c r="AR239" i="260" a="1"/>
  <c r="J184" i="260" a="1"/>
  <c r="BN597" i="260" a="1"/>
  <c r="BU78" i="260" a="1"/>
  <c r="BQ322" i="260" a="1"/>
  <c r="AU552" i="260" a="1"/>
  <c r="AR122" i="260" a="1"/>
  <c r="BY9" i="260" a="1"/>
  <c r="AZ364" i="260" a="1"/>
  <c r="AD388" i="260" a="1"/>
  <c r="BN105" i="260" a="1"/>
  <c r="BQ250" i="260" a="1"/>
  <c r="BQ526" i="260" a="1"/>
  <c r="AL545" i="260" a="1"/>
  <c r="AU549" i="260" a="1"/>
  <c r="R387" i="260" a="1"/>
  <c r="BQ551" i="260" a="1"/>
  <c r="J593" i="260" a="1"/>
  <c r="G543" i="260" a="1"/>
  <c r="BU413" i="260" a="1"/>
  <c r="AL527" i="260" a="1"/>
  <c r="Z577" i="260" a="1"/>
  <c r="R547" i="260" a="1"/>
  <c r="H63" i="177" a="1"/>
  <c r="BN522" i="260" a="1"/>
  <c r="AR552" i="260" a="1"/>
  <c r="N439" i="260" a="1"/>
  <c r="U20" i="177" a="1"/>
  <c r="G61" i="177" a="1"/>
  <c r="T64" i="177" a="1"/>
  <c r="AZ600" i="260" a="1"/>
  <c r="BQ602" i="260" a="1"/>
  <c r="AH495" i="260" a="1"/>
  <c r="G509" i="260" a="1"/>
  <c r="AZ505" i="260" a="1"/>
  <c r="G608" i="260" a="1"/>
  <c r="G496" i="260" a="1"/>
  <c r="BQ568" i="260" a="1"/>
  <c r="BQ522" i="260" a="1"/>
  <c r="BU468" i="260" a="1"/>
  <c r="J545" i="260" a="1"/>
  <c r="N626" i="260" a="1"/>
  <c r="BJ223" i="260" a="1"/>
  <c r="AR372" i="260" a="1"/>
  <c r="BU495" i="260" a="1"/>
  <c r="AR38" i="260" a="1"/>
  <c r="BU216" i="260" a="1"/>
  <c r="BQ606" i="260" a="1"/>
  <c r="AU618" i="260" a="1"/>
  <c r="Z541" i="260" a="1"/>
  <c r="AD297" i="260" a="1"/>
  <c r="BU340" i="260" a="1"/>
  <c r="BQ332" i="260" a="1"/>
  <c r="BU278" i="260" a="1"/>
  <c r="AH537" i="260" a="1"/>
  <c r="AZ492" i="260" a="1"/>
  <c r="AH593" i="260" a="1"/>
  <c r="N437" i="260" a="1"/>
  <c r="BJ609" i="260" a="1"/>
  <c r="J208" i="260" a="1"/>
  <c r="AZ478" i="260" a="1"/>
  <c r="AR541" i="260" a="1"/>
  <c r="R491" i="260" a="1"/>
  <c r="BD603" i="260" a="1"/>
  <c r="W394" i="260" a="1"/>
  <c r="BQ601" i="260" a="1"/>
  <c r="BQ584" i="260" a="1"/>
  <c r="AU551" i="260" a="1"/>
  <c r="AU538" i="260" a="1"/>
  <c r="W621" i="260" a="1"/>
  <c r="G528" i="260" a="1"/>
  <c r="BU481" i="260" a="1"/>
  <c r="BJ492" i="260" a="1"/>
  <c r="BN598" i="260" a="1"/>
  <c r="AU308" i="260" a="1"/>
  <c r="AH616" i="260" a="1"/>
  <c r="J251" i="260" a="1"/>
  <c r="Z464" i="260" a="1"/>
  <c r="BQ593" i="260" a="1"/>
  <c r="AU439" i="260" a="1"/>
  <c r="AL539" i="260" a="1"/>
  <c r="BD616" i="260" a="1"/>
  <c r="N135" i="260" a="1"/>
  <c r="T65" i="177" a="1"/>
  <c r="N368" i="260" a="1"/>
  <c r="BU46" i="260" a="1"/>
  <c r="AZ318" i="260" a="1"/>
  <c r="R395" i="260" a="1"/>
  <c r="BJ259" i="260" a="1"/>
  <c r="BQ251" i="260" a="1"/>
  <c r="AH425" i="260" a="1"/>
  <c r="BN455" i="260" a="1"/>
  <c r="W374" i="260" a="1"/>
  <c r="AL72" i="260" a="1"/>
  <c r="AU392" i="260" a="1"/>
  <c r="N124" i="260" a="1"/>
  <c r="BJ440" i="260" a="1"/>
  <c r="AZ86" i="260" a="1"/>
  <c r="BQ358" i="260" a="1"/>
  <c r="AD324" i="260" a="1"/>
  <c r="N544" i="260" a="1"/>
  <c r="BJ489" i="260" a="1"/>
  <c r="W417" i="260" a="1"/>
  <c r="W513" i="260" a="1"/>
  <c r="J568" i="260" a="1"/>
  <c r="BJ55" i="260" a="1"/>
  <c r="BQ487" i="260" a="1"/>
  <c r="AZ271" i="260" a="1"/>
  <c r="AZ573" i="260" a="1"/>
  <c r="AZ386" i="260" a="1"/>
  <c r="BN262" i="260" a="1"/>
  <c r="BN295" i="260" a="1"/>
  <c r="AD326" i="260" a="1"/>
  <c r="G539" i="260" a="1"/>
  <c r="AL500" i="260" a="1"/>
  <c r="AL563" i="260" a="1"/>
  <c r="BN402" i="260" a="1"/>
  <c r="AU423" i="260" a="1"/>
  <c r="BN374" i="260" a="1"/>
  <c r="BU586" i="260" a="1"/>
  <c r="BJ387" i="260" a="1"/>
  <c r="BQ462" i="260" a="1"/>
  <c r="G176" i="260" a="1"/>
  <c r="Z20" i="260" a="1"/>
  <c r="W14" i="260" a="1"/>
  <c r="U33" i="177" a="1"/>
  <c r="R428" i="260" a="1"/>
  <c r="AL463" i="260" a="1"/>
  <c r="BN468" i="260" a="1"/>
  <c r="Y36" i="177" a="1"/>
  <c r="AZ555" i="260" a="1"/>
  <c r="BD575" i="260" a="1"/>
  <c r="BU619" i="260" a="1"/>
  <c r="J368" i="260" a="1"/>
  <c r="BU624" i="260" a="1"/>
  <c r="BD624" i="260" a="1"/>
  <c r="W472" i="260" a="1"/>
  <c r="Z571" i="260" a="1"/>
  <c r="AD613" i="260" a="1"/>
  <c r="AR327" i="260" a="1"/>
  <c r="BN603" i="260" a="1"/>
  <c r="AR598" i="260" a="1"/>
  <c r="AH548" i="260" a="1"/>
  <c r="J523" i="260" a="1"/>
  <c r="BQ612" i="260" a="1"/>
  <c r="BU627" i="260" a="1"/>
  <c r="AZ624" i="260" a="1"/>
  <c r="AU356" i="260" a="1"/>
  <c r="BU494" i="260" a="1"/>
  <c r="N514" i="260" a="1"/>
  <c r="Z370" i="260" a="1"/>
  <c r="AU520" i="260" a="1"/>
  <c r="AR501" i="260" a="1"/>
  <c r="AH477" i="260" a="1"/>
  <c r="AR497" i="260" a="1"/>
  <c r="BQ627" i="260" a="1"/>
  <c r="H23" i="177" a="1"/>
  <c r="BQ425" i="260" a="1"/>
  <c r="AH528" i="260" a="1"/>
  <c r="J602" i="260" a="1"/>
  <c r="AR332" i="260" a="1"/>
  <c r="AR573" i="260" a="1"/>
  <c r="BU565" i="260" a="1"/>
  <c r="AL587" i="260" a="1"/>
  <c r="BU499" i="260" a="1"/>
  <c r="BD556" i="260" a="1"/>
  <c r="AD627" i="260" a="1"/>
  <c r="W538" i="260" a="1"/>
  <c r="W563" i="260" a="1"/>
  <c r="AL564" i="260" a="1"/>
  <c r="AU544" i="260" a="1"/>
  <c r="W456" i="260" a="1"/>
  <c r="AD612" i="260" a="1"/>
  <c r="BJ391" i="260" a="1"/>
  <c r="AR433" i="260" a="1"/>
  <c r="J33" i="177" a="1"/>
  <c r="W528" i="260" a="1"/>
  <c r="AH518" i="260" a="1"/>
  <c r="N20" i="260" a="1"/>
  <c r="BD163" i="260" a="1"/>
  <c r="BJ348" i="260" a="1"/>
  <c r="BQ583" i="260" a="1"/>
  <c r="G495" i="260" a="1"/>
  <c r="AR298" i="260" a="1"/>
  <c r="O27" i="177" a="1"/>
  <c r="BN223" i="260" a="1"/>
  <c r="AL114" i="260" a="1"/>
  <c r="BQ398" i="260" a="1"/>
  <c r="AR391" i="260" a="1"/>
  <c r="W152" i="260" a="1"/>
  <c r="H50" i="177" a="1"/>
  <c r="AD466" i="260" a="1"/>
  <c r="AZ496" i="260" a="1"/>
  <c r="AU473" i="260" a="1"/>
  <c r="AU505" i="260" a="1"/>
  <c r="BN7" i="260" a="1"/>
  <c r="BQ474" i="260" a="1"/>
  <c r="R251" i="260" a="1"/>
  <c r="Z498" i="260" a="1"/>
  <c r="Y12" i="177" a="1"/>
  <c r="Z400" i="260" a="1"/>
  <c r="AH376" i="260" a="1"/>
  <c r="BU516" i="260" a="1"/>
  <c r="AR532" i="260" a="1"/>
  <c r="I9" i="177" a="1"/>
  <c r="R519" i="260" a="1"/>
  <c r="BU567" i="260" a="1"/>
  <c r="U21" i="177" a="1"/>
  <c r="BD497" i="260" a="1"/>
  <c r="AZ146" i="260" a="1"/>
  <c r="J567" i="260" a="1"/>
  <c r="G233" i="260" a="1"/>
  <c r="BD201" i="260" a="1"/>
  <c r="W559" i="260" a="1"/>
  <c r="Z488" i="260" a="1"/>
  <c r="BU426" i="260" a="1"/>
  <c r="AR285" i="260" a="1"/>
  <c r="R392" i="260" a="1"/>
  <c r="R448" i="260" a="1"/>
  <c r="Z525" i="260" a="1"/>
  <c r="BJ532" i="260" a="1"/>
  <c r="J468" i="260" a="1"/>
  <c r="BU459" i="260" a="1"/>
  <c r="BJ563" i="260" a="1"/>
  <c r="AR614" i="260" a="1"/>
  <c r="AD402" i="260" a="1"/>
  <c r="AR563" i="260" a="1"/>
  <c r="AZ476" i="260" a="1"/>
  <c r="BD525" i="260" a="1"/>
  <c r="N513" i="260" a="1"/>
  <c r="AU607" i="260" a="1"/>
  <c r="N155" i="260" a="1"/>
  <c r="G490" i="260" a="1"/>
  <c r="G587" i="260" a="1"/>
  <c r="R435" i="260" a="1"/>
  <c r="BD466" i="260" a="1"/>
  <c r="AR616" i="260" a="1"/>
  <c r="BQ609" i="260" a="1"/>
  <c r="BN572" i="260" a="1"/>
  <c r="G399" i="260" a="1"/>
  <c r="BJ537" i="260" a="1"/>
  <c r="G516" i="260" a="1"/>
  <c r="G273" i="260" a="1"/>
  <c r="R602" i="260" a="1"/>
  <c r="J587" i="260" a="1"/>
  <c r="R576" i="260" a="1"/>
  <c r="AD550" i="260" a="1"/>
  <c r="AZ627" i="260" a="1"/>
  <c r="AH541" i="260" a="1"/>
  <c r="J552" i="260" a="1"/>
  <c r="BY126" i="260" a="1"/>
  <c r="AD589" i="260" a="1"/>
  <c r="AR513" i="260" a="1"/>
  <c r="BN159" i="260" a="1"/>
  <c r="J285" i="260" a="1"/>
  <c r="R549" i="260" a="1"/>
  <c r="G417" i="260" a="1"/>
  <c r="BU570" i="260" a="1"/>
  <c r="G505" i="260" a="1"/>
  <c r="AR451" i="260" a="1"/>
  <c r="BN144" i="260" a="1"/>
  <c r="AZ445" i="260" a="1"/>
  <c r="G586" i="260" a="1"/>
  <c r="BQ389" i="260" a="1"/>
  <c r="BU557" i="260" a="1"/>
  <c r="N305" i="260" a="1"/>
  <c r="BU483" i="260" a="1"/>
  <c r="Z451" i="260" a="1"/>
  <c r="BD366" i="260" a="1"/>
  <c r="G433" i="260" a="1"/>
  <c r="AZ577" i="260" a="1"/>
  <c r="BJ538" i="260" a="1"/>
  <c r="AZ411" i="260" a="1"/>
  <c r="Z276" i="260" a="1"/>
  <c r="AH577" i="260" a="1"/>
  <c r="AL515" i="260" a="1"/>
  <c r="AD538" i="260" a="1"/>
  <c r="BN589" i="260" a="1"/>
  <c r="BN563" i="260" a="1"/>
  <c r="AD562" i="260" a="1"/>
  <c r="AD539" i="260" a="1"/>
  <c r="AU8" i="260" a="1"/>
  <c r="BU90" i="260" a="1"/>
  <c r="J137" i="260" a="1"/>
  <c r="AZ307" i="260" a="1"/>
  <c r="R456" i="260" a="1"/>
  <c r="AD62" i="260" a="1"/>
  <c r="S17" i="177" a="1"/>
  <c r="BN437" i="260" a="1"/>
  <c r="N520" i="260" a="1"/>
  <c r="W6" i="177" a="1"/>
  <c r="W15" i="177" a="1"/>
  <c r="W97" i="260" a="1"/>
  <c r="G29" i="177" a="1"/>
  <c r="W464" i="260" a="1"/>
  <c r="G503" i="260" a="1"/>
  <c r="J440" i="260" a="1"/>
  <c r="AU503" i="260" a="1"/>
  <c r="BJ573" i="260" a="1"/>
  <c r="Z424" i="260" a="1"/>
  <c r="BQ483" i="260" a="1"/>
  <c r="BQ580" i="260" a="1"/>
  <c r="W611" i="260" a="1"/>
  <c r="BD511" i="260" a="1"/>
  <c r="AD423" i="260" a="1"/>
  <c r="AD493" i="260" a="1"/>
  <c r="BN448" i="260" a="1"/>
  <c r="BJ581" i="260" a="1"/>
  <c r="AZ608" i="260" a="1"/>
  <c r="AH473" i="260" a="1"/>
  <c r="BD436" i="260" a="1"/>
  <c r="R381" i="260" a="1"/>
  <c r="AH443" i="260" a="1"/>
  <c r="AR566" i="260" a="1"/>
  <c r="BU618" i="260" a="1"/>
  <c r="AZ606" i="260" a="1"/>
  <c r="G477" i="260" a="1"/>
  <c r="BQ437" i="260" a="1"/>
  <c r="BD571" i="260" a="1"/>
  <c r="N602" i="260" a="1"/>
  <c r="W135" i="260" a="1"/>
  <c r="BQ460" i="260" a="1"/>
  <c r="BJ603" i="260" a="1"/>
  <c r="AZ552" i="260" a="1"/>
  <c r="W435" i="260" a="1"/>
  <c r="Z627" i="260" a="1"/>
  <c r="BN555" i="260" a="1"/>
  <c r="BJ546" i="260" a="1"/>
  <c r="G558" i="260" a="1"/>
  <c r="N170" i="260" a="1"/>
  <c r="J194" i="260" a="1"/>
  <c r="BD570" i="260" a="1"/>
  <c r="BU424" i="260" a="1"/>
  <c r="BJ578" i="260" a="1"/>
  <c r="AH565" i="260" a="1"/>
  <c r="BN582" i="260" a="1"/>
  <c r="BN613" i="260" a="1"/>
  <c r="J215" i="260" a="1"/>
  <c r="BD548" i="260" a="1"/>
  <c r="BD599" i="260" a="1"/>
  <c r="BD485" i="260" a="1"/>
  <c r="BU378" i="260" a="1"/>
  <c r="Q12" i="177" a="1"/>
  <c r="AH472" i="260" a="1"/>
  <c r="BU133" i="260" a="1"/>
  <c r="G436" i="260" a="1"/>
  <c r="AH78" i="260" a="1"/>
  <c r="J77" i="260" a="1"/>
  <c r="N95" i="260" a="1"/>
  <c r="BU442" i="260" a="1"/>
  <c r="BN359" i="260" a="1"/>
  <c r="BN445" i="260" a="1"/>
  <c r="J366" i="260" a="1"/>
  <c r="AZ125" i="260" a="1"/>
  <c r="G276" i="260" a="1"/>
  <c r="BQ195" i="260" a="1"/>
  <c r="BN447" i="260" a="1"/>
  <c r="BN360" i="260" a="1"/>
  <c r="AU548" i="260" a="1"/>
  <c r="Z402" i="260" a="1"/>
  <c r="AZ468" i="260" a="1"/>
  <c r="R148" i="260" a="1"/>
  <c r="AR263" i="260" a="1"/>
  <c r="Z524" i="260" a="1"/>
  <c r="W24" i="177" a="1"/>
  <c r="G314" i="260" a="1"/>
  <c r="BQ552" i="260" a="1"/>
  <c r="AU441" i="260" a="1"/>
  <c r="AR509" i="260" a="1"/>
  <c r="J489" i="260" a="1"/>
  <c r="AR572" i="260" a="1"/>
  <c r="BJ125" i="260" a="1"/>
  <c r="AD194" i="260" a="1"/>
  <c r="W460" i="260" a="1"/>
  <c r="O41" i="177" a="1"/>
  <c r="Z587" i="260" a="1"/>
  <c r="AL315" i="260" a="1"/>
  <c r="BD215" i="260" a="1"/>
  <c r="BQ420" i="260" a="1"/>
  <c r="R55" i="260" a="1"/>
  <c r="AR418" i="260" a="1"/>
  <c r="W273" i="260" a="1"/>
  <c r="BD287" i="260" a="1"/>
  <c r="AH175" i="260" a="1"/>
  <c r="N28" i="260" a="1"/>
  <c r="BU61" i="260" a="1"/>
  <c r="G61" i="260" a="1"/>
  <c r="BU478" i="260" a="1"/>
  <c r="W590" i="260" a="1"/>
  <c r="AU506" i="260" a="1"/>
  <c r="G581" i="260" a="1"/>
  <c r="BD364" i="260" a="1"/>
  <c r="BJ552" i="260" a="1"/>
  <c r="AR493" i="260" a="1"/>
  <c r="BN412" i="260" a="1"/>
  <c r="BU609" i="260" a="1"/>
  <c r="AZ374" i="260" a="1"/>
  <c r="Z216" i="260" a="1"/>
  <c r="AR68" i="260" a="1"/>
  <c r="Z522" i="260" a="1"/>
  <c r="BD583" i="260" a="1"/>
  <c r="J609" i="260" a="1"/>
  <c r="BQ86" i="260" a="1"/>
  <c r="J495" i="260" a="1"/>
  <c r="AH273" i="260" a="1"/>
  <c r="BJ601" i="260" a="1"/>
  <c r="J480" i="260" a="1"/>
  <c r="BU451" i="260" a="1"/>
  <c r="N56" i="260" a="1"/>
  <c r="BU539" i="260" a="1"/>
  <c r="AD553" i="260" a="1"/>
  <c r="W124" i="260" a="1"/>
  <c r="AR608" i="260" a="1"/>
  <c r="R213" i="260" a="1"/>
  <c r="BU431" i="260" a="1"/>
  <c r="BQ535" i="260" a="1"/>
  <c r="BD528" i="260" a="1"/>
  <c r="Z440" i="260" a="1"/>
  <c r="AR430" i="260" a="1"/>
  <c r="AZ493" i="260" a="1"/>
  <c r="AH517" i="260" a="1"/>
  <c r="AZ581" i="260" a="1"/>
  <c r="AZ435" i="260" a="1"/>
  <c r="BN606" i="260" a="1"/>
  <c r="J490" i="260" a="1"/>
  <c r="Z472" i="260" a="1"/>
  <c r="BD274" i="260" a="1"/>
  <c r="N50" i="177" a="1"/>
  <c r="AH598" i="260" a="1"/>
  <c r="G606" i="260" a="1"/>
  <c r="AL624" i="260" a="1"/>
  <c r="N37" i="260" a="1"/>
  <c r="BQ578" i="260" a="1"/>
  <c r="BU596" i="260" a="1"/>
  <c r="AU572" i="260" a="1"/>
  <c r="BJ607" i="260" a="1"/>
  <c r="N589" i="260" a="1"/>
  <c r="AR486" i="260" a="1"/>
  <c r="AD218" i="260" a="1"/>
  <c r="W391" i="260" a="1"/>
  <c r="G128" i="260" a="1"/>
  <c r="BD609" i="260" a="1"/>
  <c r="AL394" i="260" a="1"/>
  <c r="BJ23" i="260" a="1"/>
  <c r="AD453" i="260" a="1"/>
  <c r="AR476" i="260" a="1"/>
  <c r="H24" i="177" a="1"/>
  <c r="AR64" i="260" a="1"/>
  <c r="AR460" i="260" a="1"/>
  <c r="AL523" i="260" a="1"/>
  <c r="R470" i="260" a="1"/>
  <c r="G591" i="260" a="1"/>
  <c r="BJ649" i="260" a="1"/>
  <c r="AZ295" i="260" a="1"/>
  <c r="AH487" i="260" a="1"/>
  <c r="BQ34" i="260" a="1"/>
  <c r="BQ559" i="260" a="1"/>
  <c r="BN505" i="260" a="1"/>
  <c r="R617" i="260" a="1"/>
  <c r="BN119" i="260" a="1"/>
  <c r="R508" i="260" a="1"/>
  <c r="Z602" i="260" a="1"/>
  <c r="G497" i="260" a="1"/>
  <c r="R383" i="260" a="1"/>
  <c r="AD628" i="260" a="1"/>
  <c r="G360" i="260" a="1"/>
  <c r="BJ496" i="260" a="1"/>
  <c r="BN342" i="260" a="1"/>
  <c r="U59" i="177" a="1"/>
  <c r="BN294" i="260" a="1"/>
  <c r="BD393" i="260" a="1"/>
  <c r="BN409" i="260" a="1"/>
  <c r="AU131" i="260" a="1"/>
  <c r="J582" i="260" a="1"/>
  <c r="G212" i="260" a="1"/>
  <c r="BN377" i="260" a="1"/>
  <c r="R390" i="260" a="1"/>
  <c r="BN434" i="260" a="1"/>
  <c r="J592" i="260" a="1"/>
  <c r="BQ232" i="260" a="1"/>
  <c r="G407" i="260" a="1"/>
  <c r="BQ488" i="260" a="1"/>
  <c r="BU545" i="260" a="1"/>
  <c r="W482" i="260" a="1"/>
  <c r="AZ474" i="260" a="1"/>
  <c r="AL53" i="260" a="1"/>
  <c r="AD349" i="260" a="1"/>
  <c r="AH592" i="260" a="1"/>
  <c r="BU205" i="260" a="1"/>
  <c r="AR31" i="260" a="1"/>
  <c r="N290" i="260" a="1"/>
  <c r="J520" i="260" a="1"/>
  <c r="W583" i="260" a="1"/>
  <c r="AR227" i="260" a="1"/>
  <c r="W437" i="260" a="1"/>
  <c r="AL422" i="260" a="1"/>
  <c r="BN64" i="260" a="1"/>
  <c r="AH543" i="260" a="1"/>
  <c r="J377" i="260" a="1"/>
  <c r="AH494" i="260" a="1"/>
  <c r="AZ289" i="260" a="1"/>
  <c r="W362" i="260" a="1"/>
  <c r="AD441" i="260" a="1"/>
  <c r="AR502" i="260" a="1"/>
  <c r="R319" i="260" a="1"/>
  <c r="BU364" i="260" a="1"/>
  <c r="G352" i="260" a="1"/>
  <c r="AZ234" i="260" a="1"/>
  <c r="N92" i="260" a="1"/>
  <c r="BY98" i="260" a="1"/>
  <c r="BJ463" i="260" a="1"/>
  <c r="Y37" i="177" a="1"/>
  <c r="N556" i="260" a="1"/>
  <c r="AR528" i="260" a="1"/>
  <c r="G588" i="260" a="1"/>
  <c r="AL616" i="260" a="1"/>
  <c r="BU222" i="260" a="1"/>
  <c r="AR571" i="260" a="1"/>
  <c r="AZ601" i="260" a="1"/>
  <c r="W574" i="260" a="1"/>
  <c r="BN585" i="260" a="1"/>
  <c r="N347" i="260" a="1"/>
  <c r="BN623" i="260" a="1"/>
  <c r="U6" i="177" a="1"/>
  <c r="BQ445" i="260" a="1"/>
  <c r="M51" i="177" a="1"/>
  <c r="AR593" i="260" a="1"/>
  <c r="X52" i="177" a="1"/>
  <c r="J608" i="260" a="1"/>
  <c r="BN322" i="260" a="1"/>
  <c r="R489" i="260" a="1"/>
  <c r="BJ557" i="260" a="1"/>
  <c r="W52" i="177" a="1"/>
  <c r="N458" i="260" a="1"/>
  <c r="G374" i="260" a="1"/>
  <c r="BJ338" i="260" a="1"/>
  <c r="BJ527" i="260" a="1"/>
  <c r="R572" i="260" a="1"/>
  <c r="R585" i="260" a="1"/>
  <c r="AH620" i="260" a="1"/>
  <c r="N564" i="260" a="1"/>
  <c r="AZ114" i="260" a="1"/>
  <c r="N511" i="260" a="1"/>
  <c r="J548" i="260" a="1"/>
  <c r="AL502" i="260" a="1"/>
  <c r="Z428" i="260" a="1"/>
  <c r="W274" i="260" a="1"/>
  <c r="J271" i="260" a="1"/>
  <c r="AZ309" i="260" a="1"/>
  <c r="N261" i="260" a="1"/>
  <c r="BD615" i="260" a="1"/>
  <c r="AR470" i="260" a="1"/>
  <c r="AH544" i="260" a="1"/>
  <c r="G46" i="260" a="1"/>
  <c r="W340" i="260" a="1"/>
  <c r="BD539" i="260" a="1"/>
  <c r="J330" i="260" a="1"/>
  <c r="BN372" i="260" a="1"/>
  <c r="J546" i="260" a="1"/>
  <c r="G536" i="260" a="1"/>
  <c r="AU388" i="260" a="1"/>
  <c r="S44" i="177" a="1"/>
  <c r="BU270" i="260" a="1"/>
  <c r="G467" i="260" a="1"/>
  <c r="AU526" i="260" a="1"/>
  <c r="N338" i="260" a="1"/>
  <c r="N313" i="260" a="1"/>
  <c r="BQ490" i="260" a="1"/>
  <c r="BQ388" i="260" a="1"/>
  <c r="BU595" i="260" a="1"/>
  <c r="N539" i="260" a="1"/>
  <c r="AR172" i="260" a="1"/>
  <c r="BD346" i="260" a="1"/>
  <c r="BD461" i="260" a="1"/>
  <c r="N349" i="260" a="1"/>
  <c r="Z550" i="260" a="1"/>
  <c r="AH442" i="260" a="1"/>
  <c r="BQ553" i="260" a="1"/>
  <c r="R534" i="260" a="1"/>
  <c r="X7" i="177" a="1"/>
  <c r="Z48" i="177" a="1"/>
  <c r="W12" i="260" a="1"/>
  <c r="BN498" i="260" a="1"/>
  <c r="BN556" i="260" a="1"/>
  <c r="BU45" i="260" a="1"/>
  <c r="AZ441" i="260" a="1"/>
  <c r="AR548" i="260" a="1"/>
  <c r="AU339" i="260" a="1"/>
  <c r="AZ342" i="260" a="1"/>
  <c r="G32" i="177" a="1"/>
  <c r="W422" i="260" a="1"/>
  <c r="G283" i="260" a="1"/>
  <c r="F29" i="177" a="1"/>
  <c r="W180" i="260" a="1"/>
  <c r="Y4" i="177" a="1"/>
  <c r="AR522" i="260" a="1"/>
  <c r="BQ46" i="260" a="1"/>
  <c r="Z539" i="260" a="1"/>
  <c r="G383" i="260" a="1"/>
  <c r="BQ588" i="260" a="1"/>
  <c r="AD575" i="260" a="1"/>
  <c r="AZ621" i="260" a="1"/>
  <c r="N613" i="260" a="1"/>
  <c r="G517" i="260" a="1"/>
  <c r="AZ400" i="260" a="1"/>
  <c r="Z573" i="260" a="1"/>
  <c r="N228" i="260" a="1"/>
  <c r="AR444" i="260" a="1"/>
  <c r="BN609" i="260" a="1"/>
  <c r="AL572" i="260" a="1"/>
  <c r="AU416" i="260" a="1"/>
  <c r="Z500" i="260" a="1"/>
  <c r="BN600" i="260" a="1"/>
  <c r="AR461" i="260" a="1"/>
  <c r="W649" i="260" a="1"/>
  <c r="L55" i="177" a="1"/>
  <c r="AU584" i="260" a="1"/>
  <c r="BJ597" i="260" a="1"/>
  <c r="BJ500" i="260" a="1"/>
  <c r="BJ359" i="260" a="1"/>
  <c r="AH148" i="260" a="1"/>
  <c r="AZ514" i="260" a="1"/>
  <c r="AU553" i="260" a="1"/>
  <c r="AR595" i="260" a="1"/>
  <c r="AZ462" i="260" a="1"/>
  <c r="AL625" i="260" a="1"/>
  <c r="BU561" i="260" a="1"/>
  <c r="BY139" i="260" a="1"/>
  <c r="AR511" i="260" a="1"/>
  <c r="AU355" i="260" a="1"/>
  <c r="BQ600" i="260" a="1"/>
  <c r="AL263" i="260" a="1"/>
  <c r="Z294" i="260" a="1"/>
  <c r="BN569" i="260" a="1"/>
  <c r="AL413" i="260" a="1"/>
  <c r="W452" i="260" a="1"/>
  <c r="Z623" i="260" a="1"/>
  <c r="AU601" i="260" a="1"/>
  <c r="BJ438" i="260" a="1"/>
  <c r="Z523" i="260" a="1"/>
  <c r="BQ566" i="260" a="1"/>
  <c r="AZ622" i="260" a="1"/>
  <c r="J620" i="260" a="1"/>
  <c r="J388" i="260" a="1"/>
  <c r="J461" i="260" a="1"/>
  <c r="BU472" i="260" a="1"/>
  <c r="BD496" i="260" a="1"/>
  <c r="R559" i="260" a="1"/>
  <c r="R627" i="260" a="1"/>
  <c r="AZ367" i="260" a="1"/>
  <c r="AR347" i="260" a="1"/>
  <c r="AD23" i="260" a="1"/>
  <c r="AR516" i="260" a="1"/>
  <c r="AD549" i="260" a="1"/>
  <c r="AD619" i="260" a="1"/>
  <c r="R432" i="260" a="1"/>
  <c r="BU534" i="260" a="1"/>
  <c r="AZ392" i="260" a="1"/>
  <c r="AR398" i="260" a="1"/>
  <c r="BU600" i="260" a="1"/>
  <c r="N163" i="260" a="1"/>
  <c r="BN541" i="260" a="1"/>
  <c r="BQ406" i="260" a="1"/>
  <c r="J444" i="260" a="1"/>
  <c r="BD193" i="260" a="1"/>
  <c r="BJ431" i="260" a="1"/>
  <c r="W463" i="260" a="1"/>
  <c r="V37" i="177" a="1"/>
  <c r="AH62" i="260" a="1"/>
  <c r="BD293" i="260" a="1"/>
  <c r="BJ531" i="260" a="1"/>
  <c r="AU291" i="260" a="1"/>
  <c r="BD475" i="260" a="1"/>
  <c r="AR543" i="260" a="1"/>
  <c r="AD25" i="260" a="1"/>
  <c r="BN253" i="260" a="1"/>
  <c r="BU493" i="260" a="1"/>
  <c r="BJ498" i="260" a="1"/>
  <c r="BN488" i="260" a="1"/>
  <c r="J394" i="260" a="1"/>
  <c r="AD449" i="260" a="1"/>
  <c r="G568" i="260" a="1"/>
  <c r="BN84" i="260" a="1"/>
  <c r="G574" i="260" a="1"/>
  <c r="W576" i="260" a="1"/>
  <c r="BD558" i="260" a="1"/>
  <c r="AR491" i="260" a="1"/>
  <c r="BN97" i="260" a="1"/>
  <c r="BD423" i="260" a="1"/>
  <c r="AD546" i="260" a="1"/>
  <c r="AZ467" i="260" a="1"/>
  <c r="BD202" i="260" a="1"/>
  <c r="J214" i="260" a="1"/>
  <c r="BJ345" i="260" a="1"/>
  <c r="R430" i="260" a="1"/>
  <c r="AU560" i="260" a="1"/>
  <c r="BU521" i="260" a="1"/>
  <c r="AH445" i="260" a="1"/>
  <c r="AH396" i="260" a="1"/>
  <c r="U18" i="177" a="1"/>
  <c r="R348" i="260" a="1"/>
  <c r="AH267" i="260" a="1"/>
  <c r="BJ445" i="260" a="1"/>
  <c r="R445" i="260" a="1"/>
  <c r="R431" i="260" a="1"/>
  <c r="N200" i="260" a="1"/>
  <c r="BU371" i="260" a="1"/>
  <c r="BQ375" i="260" a="1"/>
  <c r="N599" i="260" a="1"/>
  <c r="J625" i="260" a="1"/>
  <c r="BU606" i="260" a="1"/>
  <c r="K23" i="177" a="1"/>
  <c r="AH437" i="260" a="1"/>
  <c r="Z495" i="260" a="1"/>
  <c r="BJ56" i="260" a="1"/>
  <c r="AR474" i="260" a="1"/>
  <c r="BD628" i="260" a="1"/>
  <c r="W501" i="260" a="1"/>
  <c r="G547" i="260" a="1"/>
  <c r="Z176" i="260" a="1"/>
  <c r="AL497" i="260" a="1"/>
  <c r="AL501" i="260" a="1"/>
  <c r="BQ617" i="260" a="1"/>
  <c r="N492" i="260" a="1"/>
  <c r="BU536" i="260" a="1"/>
  <c r="AZ595" i="260" a="1"/>
  <c r="BU531" i="260" a="1"/>
  <c r="G585" i="260" a="1"/>
  <c r="BU566" i="260" a="1"/>
  <c r="BN258" i="260" a="1"/>
  <c r="J450" i="260" a="1"/>
  <c r="BD598" i="260" a="1"/>
  <c r="AZ536" i="260" a="1"/>
  <c r="BJ616" i="260" a="1"/>
  <c r="R486" i="260" a="1"/>
  <c r="J521" i="260" a="1"/>
  <c r="BD342" i="260" a="1"/>
  <c r="J358" i="260" a="1"/>
  <c r="BD601" i="260" a="1"/>
  <c r="AH125" i="260" a="1"/>
  <c r="BD503" i="260" a="1"/>
  <c r="AU476" i="260" a="1"/>
  <c r="G501" i="260" a="1"/>
  <c r="J67" i="260" a="1"/>
  <c r="J387" i="260" a="1"/>
  <c r="AD514" i="260" a="1"/>
  <c r="BN426" i="260" a="1"/>
  <c r="AH602" i="260" a="1"/>
  <c r="BQ277" i="260" a="1"/>
  <c r="AH627" i="260" a="1"/>
  <c r="AU617" i="260" a="1"/>
  <c r="AU577" i="260" a="1"/>
  <c r="BJ459" i="260" a="1"/>
  <c r="AD523" i="260" a="1"/>
  <c r="BU556" i="260" a="1"/>
  <c r="BN543" i="260" a="1"/>
  <c r="J621" i="260" a="1"/>
  <c r="AU576" i="260" a="1"/>
  <c r="J509" i="260" a="1"/>
  <c r="BD493" i="260" a="1"/>
  <c r="AZ430" i="260" a="1"/>
  <c r="N596" i="260" a="1"/>
  <c r="AZ649" i="260" a="1"/>
  <c r="BQ192" i="260" a="1"/>
  <c r="BU546" i="260" a="1"/>
  <c r="BQ466" i="260" a="1"/>
  <c r="AU593" i="260" a="1"/>
  <c r="AR596" i="260" a="1"/>
  <c r="G285" i="260" a="1"/>
  <c r="N570" i="260" a="1"/>
  <c r="R580" i="260" a="1"/>
  <c r="J423" i="260" a="1"/>
  <c r="BJ417" i="260" a="1"/>
  <c r="BU195" i="260" a="1"/>
  <c r="AL517" i="260" a="1"/>
  <c r="N139" i="260" a="1"/>
  <c r="R472" i="260" a="1"/>
  <c r="R468" i="260" a="1"/>
  <c r="G599" i="260" a="1"/>
  <c r="R107" i="260" a="1"/>
  <c r="W582" i="260" a="1"/>
  <c r="R465" i="260" a="1"/>
  <c r="J569" i="260" a="1"/>
  <c r="AH316" i="260" a="1"/>
  <c r="AL325" i="260" a="1"/>
  <c r="AU113" i="260" a="1"/>
  <c r="AR547" i="260" a="1"/>
  <c r="BQ253" i="260" a="1"/>
  <c r="Z463" i="260" a="1"/>
  <c r="W399" i="260" a="1"/>
  <c r="BU526" i="260" a="1"/>
  <c r="N591" i="260" a="1"/>
  <c r="BN433" i="260" a="1"/>
  <c r="AD372" i="260" a="1"/>
  <c r="BU264" i="260" a="1"/>
  <c r="BJ407" i="260" a="1"/>
  <c r="BQ514" i="260" a="1"/>
  <c r="R206" i="260" a="1"/>
  <c r="W458" i="260" a="1"/>
  <c r="G325" i="260" a="1"/>
  <c r="Z143" i="260" a="1"/>
  <c r="AZ597" i="260" a="1"/>
  <c r="BN133" i="260" a="1"/>
  <c r="BJ264" i="260" a="1"/>
  <c r="Z293" i="260" a="1"/>
  <c r="AH212" i="260" a="1"/>
  <c r="AH519" i="260" a="1"/>
  <c r="AZ515" i="260" a="1"/>
  <c r="G209" i="260" a="1"/>
  <c r="R234" i="260" a="1"/>
  <c r="BJ525" i="260" a="1"/>
  <c r="BQ369" i="260" a="1"/>
  <c r="Q45" i="177" a="1"/>
  <c r="BN228" i="260" a="1"/>
  <c r="C20" i="177" a="1"/>
  <c r="R524" i="260" a="1"/>
  <c r="G598" i="260" a="1"/>
  <c r="N533" i="260" a="1"/>
  <c r="N33" i="260" a="1"/>
  <c r="AU611" i="260" a="1"/>
  <c r="BU608" i="260" a="1"/>
  <c r="AD547" i="260" a="1"/>
  <c r="AD339" i="260" a="1"/>
  <c r="W556" i="260" a="1"/>
  <c r="J464" i="260" a="1"/>
  <c r="AZ559" i="260" a="1"/>
  <c r="AD622" i="260" a="1"/>
  <c r="BJ560" i="260" a="1"/>
  <c r="BU491" i="260" a="1"/>
  <c r="AD602" i="260" a="1"/>
  <c r="W552" i="260" a="1"/>
  <c r="J29" i="177" a="1"/>
  <c r="BD617" i="260" a="1"/>
  <c r="BD192" i="260" a="1"/>
  <c r="AH542" i="260" a="1"/>
  <c r="J517" i="260" a="1"/>
  <c r="N383" i="260" a="1"/>
  <c r="BQ276" i="260" a="1"/>
  <c r="G443" i="260" a="1"/>
  <c r="R47" i="260" a="1"/>
  <c r="W467" i="260" a="1"/>
  <c r="BD526" i="260" a="1"/>
  <c r="AU403" i="260" a="1"/>
  <c r="BJ606" i="260" a="1"/>
  <c r="W589" i="260" a="1"/>
  <c r="AL297" i="260" a="1"/>
  <c r="G561" i="260" a="1"/>
  <c r="AH596" i="260" a="1"/>
  <c r="BU649" i="260" a="1"/>
  <c r="BQ473" i="260" a="1"/>
  <c r="G567" i="260" a="1"/>
  <c r="C59" i="177" a="1"/>
  <c r="BJ321" i="260" a="1"/>
  <c r="N498" i="260" a="1"/>
  <c r="AU303" i="260" a="1"/>
  <c r="Z570" i="260" a="1"/>
  <c r="BN76" i="260" a="1"/>
  <c r="AU457" i="260" a="1"/>
  <c r="BY83" i="260" a="1"/>
  <c r="BU615" i="260" a="1"/>
  <c r="AU614" i="260" a="1"/>
  <c r="R507" i="260" a="1"/>
  <c r="BD531" i="260" a="1"/>
  <c r="AH466" i="260" a="1"/>
  <c r="AR546" i="260" a="1"/>
  <c r="BN584" i="260" a="1"/>
  <c r="AU605" i="260" a="1"/>
  <c r="AD513" i="260" a="1"/>
  <c r="BN577" i="260" a="1"/>
  <c r="BQ557" i="260" a="1"/>
  <c r="AZ421" i="260" a="1"/>
  <c r="R595" i="260" a="1"/>
  <c r="BQ626" i="260" a="1"/>
  <c r="AZ603" i="260" a="1"/>
  <c r="X43" i="177" a="1"/>
  <c r="AD512" i="260" a="1"/>
  <c r="AR570" i="260" a="1"/>
  <c r="AU628" i="260" a="1"/>
  <c r="BJ239" i="260" a="1"/>
  <c r="G251" i="260" a="1"/>
  <c r="AD598" i="260" a="1"/>
  <c r="AR463" i="260" a="1"/>
  <c r="AZ544" i="260" a="1"/>
  <c r="R605" i="260" a="1"/>
  <c r="R282" i="260" a="1"/>
  <c r="Z527" i="260" a="1"/>
  <c r="R552" i="260" a="1"/>
  <c r="BD562" i="260" a="1"/>
  <c r="AU425" i="260" a="1"/>
  <c r="N59" i="177" a="1"/>
  <c r="AR370" i="260" a="1"/>
  <c r="BJ508" i="260" a="1"/>
  <c r="BJ512" i="260" a="1"/>
  <c r="BN275" i="260" a="1"/>
  <c r="R384" i="260" a="1"/>
  <c r="AH424" i="260" a="1"/>
  <c r="BN511" i="260" a="1"/>
  <c r="H3" i="177" a="1"/>
  <c r="AU180" i="260" a="1"/>
  <c r="AR542" i="260" a="1"/>
  <c r="L20" i="177" a="1"/>
  <c r="AR333" i="260" a="1"/>
  <c r="AH427" i="260" a="1"/>
  <c r="G259" i="260" a="1"/>
  <c r="AD624" i="260" a="1"/>
  <c r="N157" i="260" a="1"/>
  <c r="AD271" i="260" a="1"/>
  <c r="AL526" i="260" a="1"/>
  <c r="BJ540" i="260" a="1"/>
  <c r="AL402" i="260" a="1"/>
  <c r="BD376" i="260" a="1"/>
  <c r="N161" i="260" a="1"/>
  <c r="AU594" i="260" a="1"/>
  <c r="BJ493" i="260" a="1"/>
  <c r="BQ66" i="260" a="1"/>
  <c r="AL343" i="260" a="1"/>
  <c r="G169" i="260" a="1"/>
  <c r="AZ501" i="260" a="1"/>
  <c r="BN280" i="260" a="1"/>
  <c r="W41" i="253" a="1"/>
  <c r="AZ299" i="260" a="1"/>
  <c r="AD420" i="260" a="1"/>
  <c r="BJ249" i="260" a="1"/>
  <c r="AL498" i="260" a="1"/>
  <c r="G548" i="260" a="1"/>
  <c r="AU380" i="260" a="1"/>
  <c r="J482" i="260" a="1"/>
  <c r="AR431" i="260" a="1"/>
  <c r="P46" i="177" a="1"/>
  <c r="G515" i="260" a="1"/>
  <c r="J189" i="260" a="1"/>
  <c r="BD324" i="260" a="1"/>
  <c r="BQ467" i="260" a="1"/>
  <c r="AZ511" i="260" a="1"/>
  <c r="AH524" i="260" a="1"/>
  <c r="BD499" i="260" a="1"/>
  <c r="BU628" i="260" a="1"/>
  <c r="BN627" i="260" a="1"/>
  <c r="BU587" i="260" a="1"/>
  <c r="AZ569" i="260" a="1"/>
  <c r="J524" i="260" a="1"/>
  <c r="AR568" i="260" a="1"/>
  <c r="AH601" i="260" a="1"/>
  <c r="BQ618" i="260" a="1"/>
  <c r="BU492" i="260" a="1"/>
  <c r="AL389" i="260" a="1"/>
  <c r="Z526" i="260" a="1"/>
  <c r="AL512" i="260" a="1"/>
  <c r="BN568" i="260" a="1"/>
  <c r="AU622" i="260" a="1"/>
  <c r="AZ458" i="260" a="1"/>
  <c r="N406" i="260" a="1"/>
  <c r="BN551" i="260" a="1"/>
  <c r="BJ475" i="260" a="1"/>
  <c r="Z224" i="260" a="1"/>
  <c r="BJ182" i="260" a="1"/>
  <c r="N365" i="260" a="1"/>
  <c r="Z591" i="260" a="1"/>
  <c r="BD510" i="260" a="1"/>
  <c r="BJ509" i="260" a="1"/>
  <c r="W139" i="260" a="1"/>
  <c r="R389" i="260" a="1"/>
  <c r="AU50" i="260" a="1"/>
  <c r="R601" i="260" a="1"/>
  <c r="J519" i="260" a="1"/>
  <c r="N627" i="260" a="1"/>
  <c r="R261" i="260" a="1"/>
  <c r="AD521" i="260" a="1"/>
  <c r="P19" i="177" a="1"/>
  <c r="I5" i="177" a="1"/>
  <c r="BJ583" i="260" a="1"/>
  <c r="W566" i="260" a="1"/>
  <c r="N585" i="260" a="1"/>
  <c r="AR582" i="260" a="1"/>
  <c r="R544" i="260" a="1"/>
  <c r="AH493" i="260" a="1"/>
  <c r="AH612" i="260" a="1"/>
  <c r="BN610" i="260" a="1"/>
  <c r="W380" i="260" a="1"/>
  <c r="R599" i="260" a="1"/>
  <c r="AL139" i="260" a="1"/>
  <c r="J588" i="260" a="1"/>
  <c r="AZ590" i="260" a="1"/>
  <c r="Z613" i="260" a="1"/>
  <c r="BD553" i="260" a="1"/>
  <c r="BJ168" i="260" a="1"/>
  <c r="BD288" i="260" a="1"/>
  <c r="BN596" i="260" a="1"/>
  <c r="BJ590" i="260" a="1"/>
  <c r="BJ420" i="260" a="1"/>
  <c r="R133" i="260" a="1"/>
  <c r="N531" i="260" a="1"/>
  <c r="BQ430" i="260" a="1"/>
  <c r="L48" i="177" a="1"/>
  <c r="J161" i="260" a="1"/>
  <c r="W345" i="260" a="1"/>
  <c r="BN237" i="260" a="1"/>
  <c r="BU487" i="260" a="1"/>
  <c r="N133" i="260" a="1"/>
  <c r="AH469" i="260" a="1"/>
  <c r="AH545" i="260" a="1"/>
  <c r="AU468" i="260" a="1"/>
  <c r="R545" i="260" a="1"/>
  <c r="N485" i="260" a="1"/>
  <c r="AR53" i="260" a="1"/>
  <c r="BJ368" i="260" a="1"/>
  <c r="N243" i="260" a="1"/>
  <c r="J343" i="260" a="1"/>
  <c r="R492" i="260" a="1"/>
  <c r="AL416" i="260" a="1"/>
  <c r="BJ367" i="260" a="1"/>
  <c r="AZ207" i="260" a="1"/>
  <c r="BD425" i="260" a="1"/>
  <c r="AR483" i="260" a="1"/>
  <c r="J200" i="260" a="1"/>
  <c r="G489" i="260" a="1"/>
  <c r="J515" i="260" a="1"/>
  <c r="R271" i="260" a="1"/>
  <c r="AL21" i="260" a="1"/>
  <c r="AU500" i="260" a="1"/>
  <c r="AD417" i="260" a="1"/>
  <c r="AR437" i="260" a="1"/>
  <c r="G566" i="260" a="1"/>
  <c r="AZ95" i="260" a="1"/>
  <c r="Z489" i="260" a="1"/>
  <c r="BD69" i="260" a="1"/>
  <c r="N272" i="260" a="1"/>
  <c r="AL602" i="260" a="1"/>
  <c r="BN446" i="260" a="1"/>
  <c r="BN343" i="260" a="1"/>
  <c r="AR296" i="260" a="1"/>
  <c r="J564" i="260" a="1"/>
  <c r="X6" i="177" a="1"/>
  <c r="G446" i="260" a="1"/>
  <c r="BN380" i="260" a="1"/>
  <c r="W341" i="260" a="1"/>
  <c r="AU534" i="260" a="1"/>
  <c r="G408" i="260" a="1"/>
  <c r="AR455" i="260" a="1"/>
  <c r="BJ559" i="260" a="1"/>
  <c r="BJ605" i="260" a="1"/>
  <c r="N623" i="260" a="1"/>
  <c r="AR367" i="260" a="1"/>
  <c r="G423" i="260" a="1"/>
  <c r="AU518" i="260" a="1"/>
  <c r="J522" i="260" a="1"/>
  <c r="BD580" i="260" a="1"/>
  <c r="N621" i="260" a="1"/>
  <c r="BU506" i="260" a="1"/>
  <c r="Z321" i="260" a="1"/>
  <c r="W516" i="260" a="1"/>
  <c r="AR576" i="260" a="1"/>
  <c r="AL596" i="260" a="1"/>
  <c r="BQ605" i="260" a="1"/>
  <c r="N367" i="260" a="1"/>
  <c r="BJ176" i="260" a="1"/>
  <c r="N550" i="260" a="1"/>
  <c r="AD593" i="260" a="1"/>
  <c r="BD543" i="260" a="1"/>
  <c r="BQ333" i="260" a="1"/>
  <c r="BD520" i="260" a="1"/>
  <c r="K40" i="177" a="1"/>
  <c r="AZ566" i="260" a="1"/>
  <c r="Z414" i="260" a="1"/>
  <c r="BD182" i="260" a="1"/>
  <c r="G434" i="260" a="1"/>
  <c r="BU528" i="260" a="1"/>
  <c r="AU216" i="260" a="1"/>
  <c r="N530" i="260" a="1"/>
  <c r="AU625" i="260" a="1"/>
  <c r="BU149" i="260" a="1"/>
  <c r="BQ561" i="260" a="1"/>
  <c r="BN413" i="260" a="1"/>
  <c r="BJ594" i="260" a="1"/>
  <c r="J65" i="260" a="1"/>
  <c r="AZ76" i="260" a="1"/>
  <c r="R298" i="260" a="1"/>
  <c r="G589" i="260" a="1"/>
  <c r="AR261" i="260" a="1"/>
  <c r="N466" i="260" a="1"/>
  <c r="J612" i="260" a="1"/>
  <c r="Z622" i="260" a="1"/>
  <c r="N581" i="260" a="1"/>
  <c r="G521" i="260" a="1"/>
  <c r="W577" i="260" a="1"/>
  <c r="BJ593" i="260" a="1"/>
  <c r="BD605" i="260" a="1"/>
  <c r="AD621" i="260" a="1"/>
  <c r="BD566" i="260" a="1"/>
  <c r="G492" i="260" a="1"/>
  <c r="BU402" i="260" a="1"/>
  <c r="BN580" i="260" a="1"/>
  <c r="AZ610" i="260" a="1"/>
  <c r="BN217" i="260" a="1"/>
  <c r="BJ487" i="260" a="1"/>
  <c r="BD559" i="260" a="1"/>
  <c r="AZ517" i="260" a="1"/>
  <c r="AZ347" i="260" a="1"/>
  <c r="AR626" i="260" a="1"/>
  <c r="BD560" i="260" a="1"/>
  <c r="E33" i="177" a="1"/>
  <c r="BQ236" i="260" a="1"/>
  <c r="R220" i="260" a="1"/>
  <c r="BJ209" i="260" a="1"/>
  <c r="Z618" i="260" a="1"/>
  <c r="BJ602" i="260" a="1"/>
  <c r="Z520" i="260" a="1"/>
  <c r="C50" i="177" a="1"/>
  <c r="N140" i="260" a="1"/>
  <c r="BY132" i="260" a="1"/>
  <c r="J471" i="260" a="1"/>
  <c r="W317" i="260" a="1"/>
  <c r="BD438" i="260" a="1"/>
  <c r="N49" i="260" a="1"/>
  <c r="BQ597" i="260" a="1"/>
  <c r="AH97" i="260" a="1"/>
  <c r="BD138" i="260" a="1"/>
  <c r="BD406" i="260" a="1"/>
  <c r="BN508" i="260" a="1"/>
  <c r="E39" i="177" a="1"/>
  <c r="Q32" i="177" a="1"/>
  <c r="AR549" i="260" a="1"/>
  <c r="W453" i="260" a="1"/>
  <c r="BU574" i="260" a="1"/>
  <c r="T18" i="177" a="1"/>
  <c r="J42" i="260" a="1"/>
  <c r="AD78" i="260" a="1"/>
  <c r="BN561" i="260" a="1"/>
  <c r="BU289" i="260" a="1"/>
  <c r="J555" i="260" a="1"/>
  <c r="W314" i="260" a="1"/>
  <c r="BQ544" i="260" a="1"/>
  <c r="W546" i="260" a="1"/>
  <c r="W436" i="260" a="1"/>
  <c r="BN549" i="260" a="1"/>
  <c r="BJ452" i="260" a="1"/>
  <c r="BD584" i="260" a="1"/>
  <c r="R540" i="260" a="1"/>
  <c r="BJ127" i="260" a="1"/>
  <c r="AZ351" i="260" a="1"/>
  <c r="R324" i="260" a="1"/>
  <c r="AU365" i="260" a="1"/>
  <c r="BQ534" i="260" a="1"/>
  <c r="BN573" i="260" a="1"/>
  <c r="Q10" i="177" a="1"/>
  <c r="N206" i="260" a="1"/>
  <c r="W64" i="260" a="1"/>
  <c r="R315" i="260" a="1"/>
  <c r="AH489" i="260" a="1"/>
  <c r="BU409" i="260" a="1"/>
  <c r="BN550" i="260" a="1"/>
  <c r="N137" i="260" a="1"/>
  <c r="N250" i="260" a="1"/>
  <c r="BU520" i="260" a="1"/>
  <c r="BU584" i="260" a="1"/>
  <c r="AR615" i="260" a="1"/>
  <c r="BN615" i="260" a="1"/>
  <c r="J359" i="260" a="1"/>
  <c r="AL374" i="260" a="1"/>
  <c r="BD577" i="260" a="1"/>
  <c r="Z589" i="260" a="1"/>
  <c r="AR611" i="260" a="1"/>
  <c r="AZ337" i="260" a="1"/>
  <c r="BU591" i="260" a="1"/>
  <c r="W408" i="260" a="1"/>
  <c r="BU550" i="260" a="1"/>
  <c r="BY182" i="260" a="1"/>
  <c r="Z548" i="260" a="1"/>
  <c r="BJ618" i="260" a="1"/>
  <c r="R307" i="260" a="1"/>
  <c r="R505" i="260" a="1"/>
  <c r="W505" i="260" a="1"/>
  <c r="BN601" i="260" a="1"/>
  <c r="Z574" i="260" a="1"/>
  <c r="R43" i="177" a="1"/>
  <c r="AR11" i="260" a="1"/>
  <c r="AR180" i="260" a="1"/>
  <c r="AZ556" i="260" a="1"/>
  <c r="J624" i="260" a="1"/>
  <c r="J561" i="260" a="1"/>
  <c r="BU585" i="260" a="1"/>
  <c r="G584" i="260" a="1"/>
  <c r="BD110" i="260" a="1"/>
  <c r="R548" i="260" a="1"/>
  <c r="BD627" i="260" a="1"/>
  <c r="BN341" i="260" a="1"/>
  <c r="AR565" i="260" a="1"/>
  <c r="BQ572" i="260" a="1"/>
  <c r="AR592" i="260" a="1"/>
  <c r="AU177" i="260" a="1"/>
  <c r="BJ309" i="260" a="1"/>
  <c r="AL418" i="260" a="1"/>
  <c r="AH503" i="260" a="1"/>
  <c r="Z543" i="260" a="1"/>
  <c r="BN514" i="260" a="1"/>
  <c r="BJ473" i="260" a="1"/>
  <c r="AZ173" i="260" a="1"/>
  <c r="E43" i="177" a="1"/>
  <c r="BU38" i="260" a="1"/>
  <c r="AU314" i="260" a="1"/>
  <c r="R464" i="260" a="1"/>
  <c r="AH390" i="260" a="1"/>
  <c r="AZ409" i="260" a="1"/>
  <c r="BQ374" i="260" a="1"/>
  <c r="BD127" i="260" a="1"/>
  <c r="AU542" i="260" a="1"/>
  <c r="R560" i="260" a="1"/>
  <c r="J549" i="260" a="1"/>
  <c r="AL61" i="260" a="1"/>
  <c r="BN520" i="260" a="1"/>
  <c r="J295" i="260" a="1"/>
  <c r="G534" i="260" a="1"/>
  <c r="W252" i="260" a="1"/>
  <c r="AD113" i="260" a="1"/>
  <c r="BU423" i="260" a="1"/>
  <c r="BU498" i="260" a="1"/>
  <c r="AH269" i="260" a="1"/>
  <c r="AU21" i="260" a="1"/>
  <c r="W339" i="260" a="1"/>
  <c r="Z519" i="260" a="1"/>
  <c r="I64" i="177" a="1"/>
  <c r="BN387" i="260" a="1"/>
  <c r="N566" i="260" a="1"/>
  <c r="F45" i="177" a="1"/>
  <c r="R596" i="260" a="1"/>
  <c r="AD569" i="260" a="1"/>
  <c r="Z101" i="260" a="1"/>
  <c r="G218" i="260" a="1"/>
  <c r="G541" i="260" a="1"/>
  <c r="J595" i="260" a="1"/>
  <c r="BN466" i="260" a="1"/>
  <c r="T25" i="177" a="1"/>
  <c r="J352" i="260" a="1"/>
  <c r="BD480" i="260" a="1"/>
  <c r="BQ274" i="260" a="1"/>
  <c r="AL439" i="260" a="1"/>
  <c r="J280" i="260" a="1"/>
  <c r="N558" i="260" a="1"/>
  <c r="K56" i="177" a="1"/>
  <c r="R201" i="260" a="1"/>
  <c r="W518" i="260" a="1"/>
  <c r="AU581" i="260" a="1"/>
  <c r="AD592" i="260" a="1"/>
  <c r="N619" i="260" a="1"/>
  <c r="BU388" i="260" a="1"/>
  <c r="AD222" i="260" a="1"/>
  <c r="AH478" i="260" a="1"/>
  <c r="BQ603" i="260" a="1"/>
  <c r="AR425" i="260" a="1"/>
  <c r="BQ614" i="260" a="1"/>
  <c r="AU18" i="260" a="1"/>
  <c r="BD463" i="260" a="1"/>
  <c r="AD492" i="260" a="1"/>
  <c r="AD599" i="260" a="1"/>
  <c r="G592" i="260" a="1"/>
  <c r="BD568" i="260" a="1"/>
  <c r="AH625" i="260" a="1"/>
  <c r="AR539" i="260" a="1"/>
  <c r="AH576" i="260" a="1"/>
  <c r="R571" i="260" a="1"/>
  <c r="BJ483" i="260" a="1"/>
  <c r="AU580" i="260" a="1"/>
  <c r="BD392" i="260" a="1"/>
  <c r="T57" i="177" a="1"/>
  <c r="N13" i="177" a="1"/>
  <c r="BD595" i="260" a="1"/>
  <c r="R542" i="260" a="1"/>
  <c r="W411" i="260" a="1"/>
  <c r="BU268" i="260" a="1"/>
  <c r="BN595" i="260" a="1"/>
  <c r="BN263" i="260" a="1"/>
  <c r="BQ562" i="260" a="1"/>
  <c r="BU617" i="260" a="1"/>
  <c r="J303" i="260" a="1"/>
  <c r="L50" i="177" a="1"/>
  <c r="BD519" i="260" a="1"/>
  <c r="J60" i="260" a="1"/>
  <c r="BQ370" i="260" a="1"/>
  <c r="AZ226" i="260" a="1"/>
  <c r="BU568" i="260" a="1"/>
  <c r="AU206" i="260" a="1"/>
  <c r="AR510" i="260" a="1"/>
  <c r="R587" i="260" a="1"/>
  <c r="R623" i="260" a="1"/>
  <c r="AR446" i="260" a="1"/>
  <c r="AR188" i="260" a="1"/>
  <c r="J573" i="260" a="1"/>
  <c r="BD374" i="260" a="1"/>
  <c r="W540" i="260" a="1"/>
  <c r="AU627" i="260" a="1"/>
  <c r="AZ323" i="260" a="1"/>
  <c r="BD564" i="260" a="1"/>
  <c r="J547" i="260" a="1"/>
  <c r="BU497" i="260" a="1"/>
  <c r="BQ291" i="260" a="1"/>
  <c r="AZ613" i="260" a="1"/>
  <c r="BD189" i="260" a="1"/>
  <c r="AU541" i="260" a="1"/>
  <c r="R415" i="260" a="1"/>
  <c r="J486" i="260" a="1"/>
  <c r="W562" i="260" a="1"/>
  <c r="AU609" i="260" a="1"/>
  <c r="R583" i="260" a="1"/>
  <c r="AZ399" i="260" a="1"/>
  <c r="BQ458" i="260" a="1"/>
  <c r="AU374" i="260" a="1"/>
  <c r="AD287" i="260" a="1"/>
  <c r="BJ516" i="260" a="1"/>
  <c r="BJ567" i="260" a="1"/>
  <c r="N471" i="260" a="1"/>
  <c r="BN567" i="260" a="1"/>
  <c r="J15" i="177" a="1"/>
  <c r="Z595" i="260" a="1"/>
  <c r="AU589" i="260" a="1"/>
  <c r="Z501" i="260" a="1"/>
  <c r="BJ576" i="260" a="1"/>
  <c r="AL617" i="260" a="1"/>
  <c r="AU568" i="260" a="1"/>
  <c r="G524" i="260" a="1"/>
  <c r="Z546" i="260" a="1"/>
  <c r="AH546" i="260" a="1"/>
  <c r="AD322" i="260" a="1"/>
  <c r="AR498" i="260" a="1"/>
  <c r="BQ591" i="260" a="1"/>
  <c r="BJ612" i="260" a="1"/>
  <c r="W624" i="260" a="1"/>
  <c r="AL567" i="260" a="1"/>
  <c r="BD426" i="260" a="1"/>
  <c r="AL494" i="260" a="1"/>
  <c r="AU610" i="260" a="1"/>
  <c r="BJ515" i="260" a="1"/>
  <c r="BQ549" i="260" a="1"/>
  <c r="BN362" i="260" a="1"/>
  <c r="BN417" i="260" a="1"/>
  <c r="BD249" i="260" a="1"/>
  <c r="BD612" i="260" a="1"/>
  <c r="AR72" i="260" a="1"/>
  <c r="AH325" i="260" a="1"/>
  <c r="BQ589" i="260" a="1"/>
  <c r="AZ408" i="260" a="1"/>
  <c r="W570" i="260" a="1"/>
  <c r="G615" i="260" a="1"/>
  <c r="BD15" i="260" a="1"/>
  <c r="BQ395" i="260" a="1"/>
  <c r="BN435" i="260" a="1"/>
  <c r="BN571" i="260" a="1"/>
  <c r="BQ541" i="260" a="1"/>
  <c r="AH626" i="260" a="1"/>
  <c r="R618" i="260" a="1"/>
  <c r="G572" i="260" a="1"/>
  <c r="BQ540" i="260" a="1"/>
  <c r="AH618" i="260" a="1"/>
  <c r="BD508" i="260" a="1"/>
  <c r="N223" i="260" a="1"/>
  <c r="AU440" i="260" a="1"/>
  <c r="BD500" i="260" a="1"/>
  <c r="W525" i="260" a="1"/>
  <c r="N559" i="260" a="1"/>
  <c r="J585" i="260" a="1"/>
  <c r="AL496" i="260" a="1"/>
  <c r="G610" i="260" a="1"/>
  <c r="W427" i="260" a="1"/>
  <c r="BD155" i="260" a="1"/>
  <c r="AR475" i="260" a="1"/>
  <c r="BJ571" i="260" a="1"/>
  <c r="Z596" i="260" a="1"/>
  <c r="G611" i="260" a="1"/>
  <c r="N674" i="260" a="1"/>
  <c r="BQ630" i="260" a="1"/>
  <c r="AD674" i="260" a="1"/>
  <c r="W630" i="260" a="1"/>
  <c r="J642" i="260" a="1"/>
  <c r="AH652" i="260" a="1"/>
  <c r="G640" i="260" a="1"/>
  <c r="AH653" i="260" a="1"/>
  <c r="BJ644" i="260" a="1"/>
  <c r="BU631" i="260" a="1"/>
  <c r="AU638" i="260" a="1"/>
  <c r="BQ642" i="260" a="1"/>
  <c r="BU634" i="260" a="1"/>
  <c r="J636" i="260" a="1"/>
  <c r="AZ645" i="260" a="1"/>
  <c r="G643" i="260" a="1"/>
  <c r="BD633" i="260" a="1"/>
  <c r="BJ650" i="260" a="1"/>
  <c r="BQ646" i="260" a="1"/>
  <c r="W652" i="260" a="1"/>
  <c r="G631" i="260" a="1"/>
  <c r="G650" i="260" a="1"/>
  <c r="BJ635" i="260" a="1"/>
  <c r="BN537" i="260" a="1"/>
  <c r="AD387" i="260" a="1"/>
  <c r="W593" i="260" a="1"/>
  <c r="BN509" i="260" a="1"/>
  <c r="BU457" i="260" a="1"/>
  <c r="AZ623" i="260" a="1"/>
  <c r="W488" i="260" a="1"/>
  <c r="AZ550" i="260" a="1"/>
  <c r="J597" i="260" a="1"/>
  <c r="AU598" i="260" a="1"/>
  <c r="AU422" i="260" a="1"/>
  <c r="AD19" i="260" a="1"/>
  <c r="BU341" i="260" a="1"/>
  <c r="W543" i="260" a="1"/>
  <c r="X25" i="177" a="1"/>
  <c r="AL615" i="260" a="1"/>
  <c r="BN599" i="260" a="1"/>
  <c r="BQ571" i="260" a="1"/>
  <c r="BQ521" i="260" a="1"/>
  <c r="BU473" i="260" a="1"/>
  <c r="AL443" i="260" a="1"/>
  <c r="W372" i="260" a="1"/>
  <c r="BQ255" i="260" a="1"/>
  <c r="AL619" i="260" a="1"/>
  <c r="G480" i="260" a="1"/>
  <c r="BQ523" i="260" a="1"/>
  <c r="M26" i="177" a="1"/>
  <c r="BU213" i="260" a="1"/>
  <c r="W605" i="260" a="1"/>
  <c r="BD61" i="260" a="1"/>
  <c r="G483" i="260" a="1"/>
  <c r="W580" i="260" a="1"/>
  <c r="G540" i="260" a="1"/>
  <c r="AL412" i="260" a="1"/>
  <c r="R625" i="260" a="1"/>
  <c r="AH468" i="260" a="1"/>
  <c r="AU334" i="260" a="1"/>
  <c r="W500" i="260" a="1"/>
  <c r="AD341" i="260" a="1"/>
  <c r="BU572" i="260" a="1"/>
  <c r="R609" i="260" a="1"/>
  <c r="BU26" i="260" a="1"/>
  <c r="AZ495" i="260" a="1"/>
  <c r="AD289" i="260" a="1"/>
  <c r="AR508" i="260" a="1"/>
  <c r="BN378" i="260" a="1"/>
  <c r="BJ623" i="260" a="1"/>
  <c r="AR606" i="260" a="1"/>
  <c r="AZ568" i="260" a="1"/>
  <c r="W542" i="260" a="1"/>
  <c r="BJ620" i="260" a="1"/>
  <c r="E4" i="177" a="1"/>
  <c r="U9" i="177" a="1"/>
  <c r="AZ609" i="260" a="1"/>
  <c r="R543" i="260" a="1"/>
  <c r="W578" i="260" a="1"/>
  <c r="AD544" i="260" a="1"/>
  <c r="W25" i="260" a="1"/>
  <c r="AR518" i="260" a="1"/>
  <c r="AH621" i="260" a="1"/>
  <c r="BD600" i="260" a="1"/>
  <c r="N573" i="260" a="1"/>
  <c r="BQ585" i="260" a="1"/>
  <c r="BJ506" i="260" a="1"/>
  <c r="AD362" i="260" a="1"/>
  <c r="AL653" i="260" a="1"/>
  <c r="BN639" i="260" a="1"/>
  <c r="AZ644" i="260" a="1"/>
  <c r="N653" i="260" a="1"/>
  <c r="BQ674" i="260" a="1"/>
  <c r="N648" i="260" a="1"/>
  <c r="AR646" i="260" a="1"/>
  <c r="G642" i="260" a="1"/>
  <c r="BD636" i="260" a="1"/>
  <c r="BJ651" i="260" a="1"/>
  <c r="AH643" i="260" a="1"/>
  <c r="AR638" i="260" a="1"/>
  <c r="BQ631" i="260" a="1"/>
  <c r="BD645" i="260" a="1"/>
  <c r="BN635" i="260" a="1"/>
  <c r="BN632" i="260" a="1"/>
  <c r="BN647" i="260" a="1"/>
  <c r="BN674" i="260" a="1"/>
  <c r="BJ643" i="260" a="1"/>
  <c r="AZ648" i="260" a="1"/>
  <c r="BU639" i="260" a="1"/>
  <c r="J631" i="260" a="1"/>
  <c r="J643" i="260" a="1"/>
  <c r="R640" i="260" a="1"/>
  <c r="AZ635" i="260" a="1"/>
  <c r="AU644" i="260" a="1"/>
  <c r="AH650" i="260" a="1"/>
  <c r="AR634" i="260" a="1"/>
  <c r="R577" i="260" a="1"/>
  <c r="AH341" i="260" a="1"/>
  <c r="AU524" i="260" a="1"/>
  <c r="R584" i="260" a="1"/>
  <c r="BJ634" i="260" a="1"/>
  <c r="J501" i="260" a="1"/>
  <c r="BQ426" i="260" a="1"/>
  <c r="R280" i="260" a="1"/>
  <c r="AL242" i="260" a="1"/>
  <c r="J541" i="260" a="1"/>
  <c r="W224" i="260" a="1"/>
  <c r="AR589" i="260" a="1"/>
  <c r="BD549" i="260" a="1"/>
  <c r="BY201" i="260" a="1"/>
  <c r="AU477" i="260" a="1"/>
  <c r="AL552" i="260" a="1"/>
  <c r="G415" i="260" a="1"/>
  <c r="AD376" i="260" a="1"/>
  <c r="J613" i="260" a="1"/>
  <c r="BJ181" i="260" a="1"/>
  <c r="Z590" i="260" a="1"/>
  <c r="AD528" i="260" a="1"/>
  <c r="R473" i="260" a="1"/>
  <c r="AZ535" i="260" a="1"/>
  <c r="BJ153" i="260" a="1"/>
  <c r="AR482" i="260" a="1"/>
  <c r="R607" i="260" a="1"/>
  <c r="BD12" i="260" a="1"/>
  <c r="AH573" i="260" a="1"/>
  <c r="AD594" i="260" a="1"/>
  <c r="AH574" i="260" a="1"/>
  <c r="N612" i="260" a="1"/>
  <c r="N463" i="260" a="1"/>
  <c r="BN530" i="260" a="1"/>
  <c r="Z516" i="260" a="1"/>
  <c r="AL522" i="260" a="1"/>
  <c r="W558" i="260" a="1"/>
  <c r="Z649" i="260" a="1"/>
  <c r="AD370" i="260" a="1"/>
  <c r="BU439" i="260" a="1"/>
  <c r="BQ524" i="260" a="1"/>
  <c r="BQ564" i="260" a="1"/>
  <c r="W571" i="260" a="1"/>
  <c r="BJ617" i="260" a="1"/>
  <c r="AR269" i="260" a="1"/>
  <c r="AR488" i="260" a="1"/>
  <c r="R457" i="260" a="1"/>
  <c r="BD495" i="260" a="1"/>
  <c r="Z562" i="260" a="1"/>
  <c r="BQ615" i="260" a="1"/>
  <c r="AZ607" i="260" a="1"/>
  <c r="N597" i="260" a="1"/>
  <c r="I46" i="177" a="1"/>
  <c r="R610" i="260" a="1"/>
  <c r="W568" i="260" a="1"/>
  <c r="BJ611" i="260" a="1"/>
  <c r="BQ619" i="260" a="1"/>
  <c r="AZ626" i="260" a="1"/>
  <c r="AR141" i="260" a="1"/>
  <c r="AR383" i="260" a="1"/>
  <c r="AZ42" i="260" a="1"/>
  <c r="BJ545" i="260" a="1"/>
  <c r="J610" i="260" a="1"/>
  <c r="G609" i="260" a="1"/>
  <c r="G601" i="260" a="1"/>
  <c r="Z278" i="260" a="1"/>
  <c r="N518" i="260" a="1"/>
  <c r="BJ411" i="260" a="1"/>
  <c r="Z647" i="260" a="1"/>
  <c r="AU632" i="260" a="1"/>
  <c r="AH642" i="260" a="1"/>
  <c r="BJ653" i="260" a="1"/>
  <c r="AR651" i="260" a="1"/>
  <c r="AZ674" i="260" a="1"/>
  <c r="R646" i="260" a="1"/>
  <c r="Z648" i="260" a="1"/>
  <c r="BU640" i="260" a="1"/>
  <c r="AD650" i="260" a="1"/>
  <c r="BD653" i="260" a="1"/>
  <c r="BQ633" i="260" a="1"/>
  <c r="BU653" i="260" a="1"/>
  <c r="BJ631" i="260" a="1"/>
  <c r="G644" i="260" a="1"/>
  <c r="N642" i="260" a="1"/>
  <c r="AL674" i="260" a="1"/>
  <c r="J640" i="260" a="1"/>
  <c r="R637" i="260" a="1"/>
  <c r="AL645" i="260" a="1"/>
  <c r="AZ647" i="260" a="1"/>
  <c r="AD639" i="260" a="1"/>
  <c r="N646" i="260" a="1"/>
  <c r="J234" i="260" a="1"/>
  <c r="N605" i="260" a="1"/>
  <c r="AL246" i="260" a="1"/>
  <c r="W473" i="260" a="1"/>
  <c r="AZ487" i="260" a="1"/>
  <c r="G630" i="260" a="1"/>
  <c r="AU631" i="260" a="1"/>
  <c r="W532" i="260" a="1"/>
  <c r="Z396" i="260" a="1"/>
  <c r="N446" i="260" a="1"/>
  <c r="AH527" i="260" a="1"/>
  <c r="BN547" i="260" a="1"/>
  <c r="R497" i="260" a="1"/>
  <c r="AU564" i="260" a="1"/>
  <c r="AU325" i="260" a="1"/>
  <c r="BJ480" i="260" a="1"/>
  <c r="W27" i="177" a="1"/>
  <c r="BQ628" i="260" a="1"/>
  <c r="AU346" i="260" a="1"/>
  <c r="G191" i="260" a="1"/>
  <c r="BD100" i="260" a="1"/>
  <c r="AR449" i="260" a="1"/>
  <c r="J456" i="260" a="1"/>
  <c r="G590" i="260" a="1"/>
  <c r="L38" i="177" a="1"/>
  <c r="N392" i="260" a="1"/>
  <c r="AH599" i="260" a="1"/>
  <c r="R385" i="260" a="1"/>
  <c r="Z625" i="260" a="1"/>
  <c r="W591" i="260" a="1"/>
  <c r="BQ464" i="260" a="1"/>
  <c r="R515" i="260" a="1"/>
  <c r="BJ577" i="260" a="1"/>
  <c r="W612" i="260" a="1"/>
  <c r="AU173" i="260" a="1"/>
  <c r="BQ470" i="260" a="1"/>
  <c r="BN495" i="260" a="1"/>
  <c r="BJ497" i="260" a="1"/>
  <c r="BJ421" i="260" a="1"/>
  <c r="BJ608" i="260" a="1"/>
  <c r="N582" i="260" a="1"/>
  <c r="BN485" i="260" a="1"/>
  <c r="W28" i="253" a="1"/>
  <c r="G513" i="260" a="1"/>
  <c r="AZ480" i="260" a="1"/>
  <c r="BQ611" i="260" a="1"/>
  <c r="BD596" i="260" a="1"/>
  <c r="Z392" i="260" a="1"/>
  <c r="N249" i="260" a="1"/>
  <c r="AZ268" i="260" a="1"/>
  <c r="AD600" i="260" a="1"/>
  <c r="J607" i="260" a="1"/>
  <c r="N607" i="260" a="1"/>
  <c r="BD431" i="260" a="1"/>
  <c r="L22" i="177" a="1"/>
  <c r="AZ598" i="260" a="1"/>
  <c r="R620" i="260" a="1"/>
  <c r="AH614" i="260" a="1"/>
  <c r="W600" i="260" a="1"/>
  <c r="N620" i="260" a="1"/>
  <c r="AL622" i="260" a="1"/>
  <c r="AR411" i="260" a="1"/>
  <c r="AH624" i="260" a="1"/>
  <c r="BN607" i="260" a="1"/>
  <c r="BQ538" i="260" a="1"/>
  <c r="W609" i="260" a="1"/>
  <c r="BU582" i="260" a="1"/>
  <c r="W595" i="260" a="1"/>
  <c r="AL550" i="260" a="1"/>
  <c r="BJ556" i="260" a="1"/>
  <c r="AL642" i="260" a="1"/>
  <c r="BN634" i="260" a="1"/>
  <c r="AR637" i="260" a="1"/>
  <c r="AL652" i="260" a="1"/>
  <c r="AZ646" i="260" a="1"/>
  <c r="R644" i="260" a="1"/>
  <c r="BJ645" i="260" a="1"/>
  <c r="AH646" i="260" a="1"/>
  <c r="BQ637" i="260" a="1"/>
  <c r="AR650" i="260" a="1"/>
  <c r="BD648" i="260" a="1"/>
  <c r="AR635" i="260" a="1"/>
  <c r="N634" i="260" a="1"/>
  <c r="AD646" i="260" a="1"/>
  <c r="AH639" i="260" a="1"/>
  <c r="J647" i="260" a="1"/>
  <c r="BU643" i="260" a="1"/>
  <c r="BU638" i="260" a="1"/>
  <c r="BQ635" i="260" a="1"/>
  <c r="AU643" i="260" a="1"/>
  <c r="G636" i="260" a="1"/>
  <c r="AD638" i="260" a="1"/>
  <c r="BD652" i="260" a="1"/>
  <c r="BJ99" i="260" a="1"/>
  <c r="Y25" i="177" a="1"/>
  <c r="AZ605" i="260" a="1"/>
  <c r="AL613" i="260" a="1"/>
  <c r="AH164" i="260" a="1"/>
  <c r="AZ638" i="260" a="1"/>
  <c r="X31" i="177" a="1"/>
  <c r="AU65" i="260" a="1"/>
  <c r="J481" i="260" a="1"/>
  <c r="G595" i="260" a="1"/>
  <c r="AL477" i="260" a="1"/>
  <c r="G519" i="260" a="1"/>
  <c r="AR290" i="260" a="1"/>
  <c r="W569" i="260" a="1"/>
  <c r="AD564" i="260" a="1"/>
  <c r="AU600" i="260" a="1"/>
  <c r="BN608" i="260" a="1"/>
  <c r="BU508" i="260" a="1"/>
  <c r="AU562" i="260" a="1"/>
  <c r="G402" i="260" a="1"/>
  <c r="G471" i="260" a="1"/>
  <c r="BU502" i="260" a="1"/>
  <c r="BJ596" i="260" a="1"/>
  <c r="Z68" i="260" a="1"/>
  <c r="AR420" i="260" a="1"/>
  <c r="AZ531" i="260" a="1"/>
  <c r="G538" i="260" a="1"/>
  <c r="AR607" i="260" a="1"/>
  <c r="BJ544" i="260" a="1"/>
  <c r="G563" i="260" a="1"/>
  <c r="AZ449" i="260" a="1"/>
  <c r="W596" i="260" a="1"/>
  <c r="N649" i="260" a="1"/>
  <c r="AL543" i="260" a="1"/>
  <c r="AU540" i="260" a="1"/>
  <c r="BJ219" i="260" a="1"/>
  <c r="AL571" i="260" a="1"/>
  <c r="AL447" i="260" a="1"/>
  <c r="BU613" i="260" a="1"/>
  <c r="BQ542" i="260" a="1"/>
  <c r="AU213" i="260" a="1"/>
  <c r="N409" i="260" a="1"/>
  <c r="BU581" i="260" a="1"/>
  <c r="AR519" i="260" a="1"/>
  <c r="N611" i="260" a="1"/>
  <c r="AL516" i="260" a="1"/>
  <c r="R416" i="260" a="1"/>
  <c r="BU415" i="260" a="1"/>
  <c r="BD555" i="260" a="1"/>
  <c r="Z588" i="260" a="1"/>
  <c r="J628" i="260" a="1"/>
  <c r="AR620" i="260" a="1"/>
  <c r="AD472" i="260" a="1"/>
  <c r="AH488" i="260" a="1"/>
  <c r="BN444" i="260" a="1"/>
  <c r="AU522" i="260" a="1"/>
  <c r="N402" i="260" a="1"/>
  <c r="BQ432" i="260" a="1"/>
  <c r="BD621" i="260" a="1"/>
  <c r="AR617" i="260" a="1"/>
  <c r="AZ527" i="260" a="1"/>
  <c r="AR484" i="260" a="1"/>
  <c r="N615" i="260" a="1"/>
  <c r="BQ533" i="260" a="1"/>
  <c r="BQ623" i="260" a="1"/>
  <c r="W594" i="260" a="1"/>
  <c r="BU610" i="260" a="1"/>
  <c r="BU544" i="260" a="1"/>
  <c r="BU525" i="260" a="1"/>
  <c r="W645" i="260" a="1"/>
  <c r="BU644" i="260" a="1"/>
  <c r="BU648" i="260" a="1"/>
  <c r="AU641" i="260" a="1"/>
  <c r="BD644" i="260" a="1"/>
  <c r="R639" i="260" a="1"/>
  <c r="AU653" i="260" a="1"/>
  <c r="W631" i="260" a="1"/>
  <c r="N650" i="260" a="1"/>
  <c r="BJ652" i="260" a="1"/>
  <c r="BN651" i="260" a="1"/>
  <c r="AU637" i="260" a="1"/>
  <c r="J633" i="260" a="1"/>
  <c r="BQ644" i="260" a="1"/>
  <c r="W639" i="260" a="1"/>
  <c r="R633" i="260" a="1"/>
  <c r="AZ630" i="260" a="1"/>
  <c r="AD648" i="260" a="1"/>
  <c r="AR647" i="260" a="1"/>
  <c r="BQ634" i="260" a="1"/>
  <c r="G652" i="260" a="1"/>
  <c r="AZ632" i="260" a="1"/>
  <c r="N647" i="260" a="1"/>
  <c r="G632" i="260" a="1"/>
  <c r="J634" i="260" a="1"/>
  <c r="BN633" i="260" a="1"/>
  <c r="BU650" i="260" a="1"/>
  <c r="BJ465" i="260" a="1"/>
  <c r="BQ318" i="260" a="1"/>
  <c r="R167" i="260" a="1"/>
  <c r="R589" i="260" a="1"/>
  <c r="AH538" i="260" a="1"/>
  <c r="BU641" i="260" a="1"/>
  <c r="BN636" i="260" a="1"/>
  <c r="BU524" i="260" a="1"/>
  <c r="AZ460" i="260" a="1"/>
  <c r="BJ569" i="260" a="1"/>
  <c r="AH475" i="260" a="1"/>
  <c r="AH526" i="260" a="1"/>
  <c r="AR601" i="260" a="1"/>
  <c r="Z367" i="260" a="1"/>
  <c r="AL601" i="260" a="1"/>
  <c r="W533" i="260" a="1"/>
  <c r="AR590" i="260" a="1"/>
  <c r="G614" i="260" a="1"/>
  <c r="AU533" i="260" a="1"/>
  <c r="J594" i="260" a="1"/>
  <c r="BJ378" i="260" a="1"/>
  <c r="Z569" i="260" a="1"/>
  <c r="N36" i="260" a="1"/>
  <c r="AD617" i="260" a="1"/>
  <c r="R525" i="260" a="1"/>
  <c r="AU527" i="260" a="1"/>
  <c r="BJ519" i="260" a="1"/>
  <c r="V26" i="177" a="1"/>
  <c r="AD626" i="260" a="1"/>
  <c r="N575" i="260" a="1"/>
  <c r="AZ562" i="260" a="1"/>
  <c r="AL599" i="260" a="1"/>
  <c r="N542" i="260" a="1"/>
  <c r="BN622" i="260" a="1"/>
  <c r="AD591" i="260" a="1"/>
  <c r="J556" i="260" a="1"/>
  <c r="Z443" i="260" a="1"/>
  <c r="BJ585" i="260" a="1"/>
  <c r="R462" i="260" a="1"/>
  <c r="AL620" i="260" a="1"/>
  <c r="W11" i="177" a="1"/>
  <c r="BU389" i="260" a="1"/>
  <c r="W553" i="260" a="1"/>
  <c r="AD478" i="260" a="1"/>
  <c r="BJ548" i="260" a="1"/>
  <c r="BQ649" i="260" a="1"/>
  <c r="BU488" i="260" a="1"/>
  <c r="AR385" i="260" a="1"/>
  <c r="BJ238" i="260" a="1"/>
  <c r="BJ588" i="260" a="1"/>
  <c r="BN586" i="260" a="1"/>
  <c r="R37" i="260" a="1"/>
  <c r="N189" i="260" a="1"/>
  <c r="BD356" i="260" a="1"/>
  <c r="BD445" i="260" a="1"/>
  <c r="G649" i="260" a="1"/>
  <c r="AR559" i="260" a="1"/>
  <c r="R124" i="260" a="1"/>
  <c r="BJ587" i="260" a="1"/>
  <c r="G612" i="260" a="1"/>
  <c r="BN625" i="260" a="1"/>
  <c r="G560" i="260" a="1"/>
  <c r="AR490" i="260" a="1"/>
  <c r="W506" i="260" a="1"/>
  <c r="AL562" i="260" a="1"/>
  <c r="J445" i="260" a="1"/>
  <c r="AH615" i="260" a="1"/>
  <c r="AL626" i="260" a="1"/>
  <c r="BN602" i="260" a="1"/>
  <c r="W491" i="260" a="1"/>
  <c r="N643" i="260" a="1"/>
  <c r="AR653" i="260" a="1"/>
  <c r="G638" i="260" a="1"/>
  <c r="Z639" i="260" a="1"/>
  <c r="W646" i="260" a="1"/>
  <c r="N636" i="260" a="1"/>
  <c r="R652" i="260" a="1"/>
  <c r="BQ645" i="260" a="1"/>
  <c r="BD674" i="260" a="1"/>
  <c r="BD630" i="260" a="1"/>
  <c r="R636" i="260" a="1"/>
  <c r="AR631" i="260" a="1"/>
  <c r="AL640" i="260" a="1"/>
  <c r="BU645" i="260" a="1"/>
  <c r="N640" i="260" a="1"/>
  <c r="AL651" i="260" a="1"/>
  <c r="AZ651" i="260" a="1"/>
  <c r="R648" i="260" a="1"/>
  <c r="BU632" i="260" a="1"/>
  <c r="BJ638" i="260" a="1"/>
  <c r="AZ650" i="260" a="1"/>
  <c r="R638" i="260" a="1"/>
  <c r="BJ595" i="260" a="1"/>
  <c r="AU491" i="260" a="1"/>
  <c r="AZ565" i="260" a="1"/>
  <c r="AZ616" i="260" a="1"/>
  <c r="BN630" i="260" a="1"/>
  <c r="BQ481" i="260" a="1"/>
  <c r="AR159" i="260" a="1"/>
  <c r="BQ624" i="260" a="1"/>
  <c r="W535" i="260" a="1"/>
  <c r="AL542" i="260" a="1"/>
  <c r="BD620" i="260" a="1"/>
  <c r="W441" i="260" a="1"/>
  <c r="J27" i="177" a="1"/>
  <c r="AU489" i="260" a="1"/>
  <c r="AZ491" i="260" a="1"/>
  <c r="BU625" i="260" a="1"/>
  <c r="G486" i="260" a="1"/>
  <c r="J317" i="260" a="1"/>
  <c r="G239" i="260" a="1"/>
  <c r="AU509" i="260" a="1"/>
  <c r="AR581" i="260" a="1"/>
  <c r="BJ619" i="260" a="1"/>
  <c r="G451" i="260" a="1"/>
  <c r="J114" i="260" a="1"/>
  <c r="BN592" i="260" a="1"/>
  <c r="Z545" i="260" a="1"/>
  <c r="AL627" i="260" a="1"/>
  <c r="N317" i="260" a="1"/>
  <c r="R502" i="260" a="1"/>
  <c r="Z521" i="260" a="1"/>
  <c r="W567" i="260" a="1"/>
  <c r="BD618" i="260" a="1"/>
  <c r="N547" i="260" a="1"/>
  <c r="J502" i="260" a="1"/>
  <c r="W575" i="260" a="1"/>
  <c r="N296" i="260" a="1"/>
  <c r="AD228" i="260" a="1"/>
  <c r="AH628" i="260" a="1"/>
  <c r="BN458" i="260" a="1"/>
  <c r="BN481" i="260" a="1"/>
  <c r="AZ588" i="260" a="1"/>
  <c r="N75" i="260" a="1"/>
  <c r="N487" i="260" a="1"/>
  <c r="AL612" i="260" a="1"/>
  <c r="BJ478" i="260" a="1"/>
  <c r="W292" i="260" a="1"/>
  <c r="AU585" i="260" a="1"/>
  <c r="BD391" i="260" a="1"/>
  <c r="BN621" i="260" a="1"/>
  <c r="AU406" i="260" a="1"/>
  <c r="N608" i="260" a="1"/>
  <c r="AH549" i="260" a="1"/>
  <c r="BD355" i="260" a="1"/>
  <c r="J603" i="260" a="1"/>
  <c r="AD587" i="260" a="1"/>
  <c r="K57" i="177" a="1"/>
  <c r="R561" i="260" a="1"/>
  <c r="BU535" i="260" a="1"/>
  <c r="BU623" i="260" a="1"/>
  <c r="R243" i="260" a="1"/>
  <c r="AD563" i="260" a="1"/>
  <c r="AU460" i="260" a="1"/>
  <c r="BN626" i="260" a="1"/>
  <c r="BU549" i="260" a="1"/>
  <c r="G302" i="260" a="1"/>
  <c r="G619" i="260" a="1"/>
  <c r="AD597" i="260" a="1"/>
  <c r="J87" i="260" a="1"/>
  <c r="J637" i="260" a="1"/>
  <c r="BU642" i="260" a="1"/>
  <c r="G674" i="260" a="1"/>
  <c r="R647" i="260" a="1"/>
  <c r="AR632" i="260" a="1"/>
  <c r="J674" i="260" a="1"/>
  <c r="W650" i="260" a="1"/>
  <c r="AR643" i="260" a="1"/>
  <c r="BJ647" i="260" a="1"/>
  <c r="BJ633" i="260" a="1"/>
  <c r="AH638" i="260" a="1"/>
  <c r="BD573" i="260" a="1"/>
  <c r="BQ640" i="260" a="1"/>
  <c r="G556" i="260" a="1"/>
  <c r="R536" i="260" a="1"/>
  <c r="AR526" i="260" a="1"/>
  <c r="J560" i="260" a="1"/>
  <c r="Z565" i="260" a="1"/>
  <c r="J623" i="260" a="1"/>
  <c r="N320" i="260" a="1"/>
  <c r="J513" i="260" a="1"/>
  <c r="BJ562" i="260" a="1"/>
  <c r="AL473" i="260" a="1"/>
  <c r="AD616" i="260" a="1"/>
  <c r="R494" i="260" a="1"/>
  <c r="R471" i="260" a="1"/>
  <c r="BN169" i="260" a="1"/>
  <c r="W586" i="260" a="1"/>
  <c r="J363" i="260" a="1"/>
  <c r="AL628" i="260" a="1"/>
  <c r="BQ188" i="260" a="1"/>
  <c r="BD581" i="260" a="1"/>
  <c r="AZ359" i="260" a="1"/>
  <c r="BY138" i="260" a="1"/>
  <c r="BN649" i="260" a="1"/>
  <c r="W560" i="260" a="1"/>
  <c r="AR575" i="260" a="1"/>
  <c r="AZ602" i="260" a="1"/>
  <c r="R573" i="260" a="1"/>
  <c r="G617" i="260" a="1"/>
  <c r="BN548" i="260" a="1"/>
  <c r="AR512" i="260" a="1"/>
  <c r="AL593" i="260" a="1"/>
  <c r="N568" i="260" a="1"/>
  <c r="AR540" i="260" a="1"/>
  <c r="BD649" i="260" a="1"/>
  <c r="BD476" i="260" a="1"/>
  <c r="AD369" i="260" a="1"/>
  <c r="BQ184" i="260" a="1"/>
  <c r="Z439" i="260" a="1"/>
  <c r="N534" i="260" a="1"/>
  <c r="W43" i="177" a="1"/>
  <c r="AR396" i="260" a="1"/>
  <c r="AL544" i="260" a="1"/>
  <c r="AZ592" i="260" a="1"/>
  <c r="N450" i="260" a="1"/>
  <c r="BJ627" i="260" a="1"/>
  <c r="AH438" i="260" a="1"/>
  <c r="AR609" i="260" a="1"/>
  <c r="AD378" i="260" a="1"/>
  <c r="BN95" i="260" a="1"/>
  <c r="AU559" i="260" a="1"/>
  <c r="BU476" i="260" a="1"/>
  <c r="BQ446" i="260" a="1"/>
  <c r="R184" i="260" a="1"/>
  <c r="R535" i="260" a="1"/>
  <c r="J611" i="260" a="1"/>
  <c r="BU280" i="260" a="1"/>
  <c r="J467" i="260" a="1"/>
  <c r="AU582" i="260" a="1"/>
  <c r="BD40" i="260" a="1"/>
  <c r="G620" i="260" a="1"/>
  <c r="W619" i="260" a="1"/>
  <c r="AU620" i="260" a="1"/>
  <c r="G460" i="260" a="1"/>
  <c r="BD547" i="260" a="1"/>
  <c r="G645" i="260" a="1"/>
  <c r="G637" i="260" a="1"/>
  <c r="AU636" i="260" a="1"/>
  <c r="AD643" i="260" a="1"/>
  <c r="BU635" i="260" a="1"/>
  <c r="AU674" i="260" a="1"/>
  <c r="Z644" i="260" a="1"/>
  <c r="AL638" i="260" a="1"/>
  <c r="J645" i="260" a="1"/>
  <c r="R643" i="260" a="1"/>
  <c r="AD644" i="260" a="1"/>
  <c r="Z645" i="260" a="1"/>
  <c r="BQ643" i="260" a="1"/>
  <c r="AU357" i="260" a="1"/>
  <c r="G639" i="260" a="1"/>
  <c r="J218" i="260" a="1"/>
  <c r="J533" i="260" a="1"/>
  <c r="BU621" i="260" a="1"/>
  <c r="BN83" i="260" a="1"/>
  <c r="AR628" i="260" a="1"/>
  <c r="N614" i="260" a="1"/>
  <c r="N586" i="260" a="1"/>
  <c r="Z624" i="260" a="1"/>
  <c r="BD587" i="260" a="1"/>
  <c r="AZ456" i="260" a="1"/>
  <c r="N628" i="260" a="1"/>
  <c r="J460" i="260" a="1"/>
  <c r="BD484" i="260" a="1"/>
  <c r="W9" i="177" a="1"/>
  <c r="AL197" i="260" a="1"/>
  <c r="R522" i="260" a="1"/>
  <c r="AR627" i="260" a="1"/>
  <c r="R569" i="260" a="1"/>
  <c r="BD238" i="260" a="1"/>
  <c r="AL438" i="260" a="1"/>
  <c r="AD226" i="260" a="1"/>
  <c r="W613" i="260" a="1"/>
  <c r="AZ563" i="260" a="1"/>
  <c r="BQ456" i="260" a="1"/>
  <c r="AL519" i="260" a="1"/>
  <c r="BD315" i="260" a="1"/>
  <c r="AH617" i="260" a="1"/>
  <c r="BN531" i="260" a="1"/>
  <c r="BQ227" i="260" a="1"/>
  <c r="BQ298" i="260" a="1"/>
  <c r="W510" i="260" a="1"/>
  <c r="AL577" i="260" a="1"/>
  <c r="W615" i="260" a="1"/>
  <c r="G600" i="260" a="1"/>
  <c r="BJ494" i="260" a="1"/>
  <c r="BJ482" i="260" a="1"/>
  <c r="BU368" i="260" a="1"/>
  <c r="AL590" i="260" a="1"/>
  <c r="Z116" i="260" a="1"/>
  <c r="BU571" i="260" a="1"/>
  <c r="R566" i="260" a="1"/>
  <c r="R403" i="260" a="1"/>
  <c r="BD550" i="260" a="1"/>
  <c r="BN617" i="260" a="1"/>
  <c r="AZ362" i="260" a="1"/>
  <c r="BD588" i="260" a="1"/>
  <c r="AU616" i="260" a="1"/>
  <c r="AL514" i="260" a="1"/>
  <c r="BJ614" i="260" a="1"/>
  <c r="AH246" i="260" a="1"/>
  <c r="AH513" i="260" a="1"/>
  <c r="BJ543" i="260" a="1"/>
  <c r="BD394" i="260" a="1"/>
  <c r="W608" i="260" a="1"/>
  <c r="W551" i="260" a="1"/>
  <c r="G553" i="260" a="1"/>
  <c r="W484" i="260" a="1"/>
  <c r="AD542" i="260" a="1"/>
  <c r="AZ542" i="260" a="1"/>
  <c r="BY108" i="260" a="1"/>
  <c r="AH622" i="260" a="1"/>
  <c r="BJ622" i="260" a="1"/>
  <c r="BN566" i="260" a="1"/>
  <c r="AU630" i="260" a="1"/>
  <c r="J653" i="260" a="1"/>
  <c r="AZ637" i="260" a="1"/>
  <c r="AU648" i="260" a="1"/>
  <c r="AR644" i="260" a="1"/>
  <c r="AU645" i="260" a="1"/>
  <c r="BN350" i="260" a="1"/>
  <c r="Z267" i="260" a="1"/>
  <c r="P26" i="177" a="1"/>
  <c r="BD373" i="260" a="1"/>
  <c r="W423" i="260" a="1"/>
  <c r="J563" i="260" a="1"/>
  <c r="AL520" i="260" a="1"/>
  <c r="J619" i="260" a="1"/>
  <c r="AR457" i="260" a="1"/>
  <c r="BJ316" i="260" a="1"/>
  <c r="R165" i="260" a="1"/>
  <c r="AR537" i="260" a="1"/>
  <c r="J605" i="260" a="1"/>
  <c r="R567" i="260" a="1"/>
  <c r="N232" i="260" a="1"/>
  <c r="BU578" i="260" a="1"/>
  <c r="AZ494" i="260" a="1"/>
  <c r="BU517" i="260" a="1"/>
  <c r="AU613" i="260" a="1"/>
  <c r="R532" i="260" a="1"/>
  <c r="AZ533" i="260" a="1"/>
  <c r="BU505" i="260" a="1"/>
  <c r="AZ545" i="260" a="1"/>
  <c r="BU277" i="260" a="1"/>
  <c r="BJ410" i="260" a="1"/>
  <c r="AR287" i="260" a="1"/>
  <c r="BN337" i="260" a="1"/>
  <c r="BD174" i="260" a="1"/>
  <c r="AD620" i="260" a="1"/>
  <c r="J11" i="260" a="1"/>
  <c r="W297" i="260" a="1"/>
  <c r="G570" i="260" a="1"/>
  <c r="W527" i="260" a="1"/>
  <c r="BN590" i="260" a="1"/>
  <c r="BJ628" i="260" a="1"/>
  <c r="G116" i="260" a="1"/>
  <c r="BD498" i="260" a="1"/>
  <c r="W564" i="260" a="1"/>
  <c r="BU522" i="260" a="1"/>
  <c r="BJ624" i="260" a="1"/>
  <c r="BY39" i="260" a="1"/>
  <c r="AR480" i="260" a="1"/>
  <c r="AZ586" i="260" a="1"/>
  <c r="AZ472" i="260" a="1"/>
  <c r="BQ199" i="260" a="1"/>
  <c r="R616" i="260" a="1"/>
  <c r="G550" i="260" a="1"/>
  <c r="R512" i="260" a="1"/>
  <c r="AZ618" i="260" a="1"/>
  <c r="G530" i="260" a="1"/>
  <c r="BJ374" i="260" a="1"/>
  <c r="BD589" i="260" a="1"/>
  <c r="AH253" i="260" a="1"/>
  <c r="N260" i="260" a="1"/>
  <c r="BN552" i="260" a="1"/>
  <c r="AU615" i="260" a="1"/>
  <c r="AU592" i="260" a="1"/>
  <c r="BJ542" i="260" a="1"/>
  <c r="BD506" i="260" a="1"/>
  <c r="AH521" i="260" a="1"/>
  <c r="AR533" i="260" a="1"/>
  <c r="W117" i="260" a="1"/>
  <c r="AD625" i="260" a="1"/>
  <c r="BU622" i="260" a="1"/>
  <c r="BU330" i="260" a="1"/>
  <c r="Z652" i="260" a="1"/>
  <c r="AL647" i="260" a="1"/>
  <c r="BD638" i="260" a="1"/>
  <c r="W633" i="260" a="1"/>
  <c r="N652" i="260" a="1"/>
  <c r="AU652" i="260" a="1"/>
  <c r="AZ636" i="260" a="1"/>
  <c r="BJ632" i="260" a="1"/>
  <c r="N633" i="260" a="1"/>
  <c r="W643" i="260" a="1"/>
  <c r="BD632" i="260" a="1"/>
  <c r="Z640" i="260" a="1"/>
  <c r="BQ652" i="260" a="1"/>
  <c r="J651" i="260" a="1"/>
  <c r="W635" i="260" a="1"/>
  <c r="AL648" i="260" a="1"/>
  <c r="AZ615" i="260" a="1"/>
  <c r="BD646" i="260" a="1"/>
  <c r="AD522" i="260" a="1"/>
  <c r="AU383" i="260" a="1"/>
  <c r="L53" i="177" a="1"/>
  <c r="BU592" i="260" a="1"/>
  <c r="BQ411" i="260" a="1"/>
  <c r="AZ612" i="260" a="1"/>
  <c r="AR583" i="260" a="1"/>
  <c r="AL495" i="260" a="1"/>
  <c r="W557" i="260" a="1"/>
  <c r="BN321" i="260" a="1"/>
  <c r="BJ625" i="260" a="1"/>
  <c r="AH597" i="260" a="1"/>
  <c r="G337" i="260" a="1"/>
  <c r="BU558" i="260" a="1"/>
  <c r="BD412" i="260" a="1"/>
  <c r="AH514" i="260" a="1"/>
  <c r="G616" i="260" a="1"/>
  <c r="W581" i="260" a="1"/>
  <c r="AL66" i="260" a="1"/>
  <c r="R594" i="260" a="1"/>
  <c r="N592" i="260" a="1"/>
  <c r="BJ98" i="260" a="1"/>
  <c r="J407" i="260" a="1"/>
  <c r="R568" i="260" a="1"/>
  <c r="BQ486" i="260" a="1"/>
  <c r="BN510" i="260" a="1"/>
  <c r="G625" i="260" a="1"/>
  <c r="BJ592" i="260" a="1"/>
  <c r="AU483" i="260" a="1"/>
  <c r="BU7" i="260" a="1"/>
  <c r="BN559" i="260" a="1"/>
  <c r="BU601" i="260" a="1"/>
  <c r="N622" i="260" a="1"/>
  <c r="BN570" i="260" a="1"/>
  <c r="AD519" i="260" a="1"/>
  <c r="AD576" i="260" a="1"/>
  <c r="BQ581" i="260" a="1"/>
  <c r="AZ594" i="260" a="1"/>
  <c r="W306" i="260" a="1"/>
  <c r="AZ538" i="260" a="1"/>
  <c r="BQ484" i="260" a="1"/>
  <c r="AR525" i="260" a="1"/>
  <c r="BN526" i="260" a="1"/>
  <c r="AZ614" i="260" a="1"/>
  <c r="AD67" i="260" a="1"/>
  <c r="AR619" i="260" a="1"/>
  <c r="BU611" i="260" a="1"/>
  <c r="BU337" i="260" a="1"/>
  <c r="Z448" i="260" a="1"/>
  <c r="AR599" i="260" a="1"/>
  <c r="BU396" i="260" a="1"/>
  <c r="Q6" i="177" a="1"/>
  <c r="AD526" i="260" a="1"/>
  <c r="G628" i="260" a="1"/>
  <c r="AH613" i="260" a="1"/>
  <c r="G108" i="260" a="1"/>
  <c r="BU262" i="260" a="1"/>
  <c r="BJ484" i="260" a="1"/>
  <c r="BJ328" i="260" a="1"/>
  <c r="AL591" i="260" a="1"/>
  <c r="AU390" i="260" a="1"/>
  <c r="AR623" i="260" a="1"/>
  <c r="BQ586" i="260" a="1"/>
  <c r="AR674" i="260" a="1"/>
  <c r="AZ633" i="260" a="1"/>
  <c r="J639" i="260" a="1"/>
  <c r="N631" i="260" a="1"/>
  <c r="AZ631" i="260" a="1"/>
  <c r="BN653" i="260" a="1"/>
  <c r="R645" i="260" a="1"/>
  <c r="AU647" i="260" a="1"/>
  <c r="R635" i="260" a="1"/>
  <c r="AU651" i="260" a="1"/>
  <c r="W674" i="260" a="1"/>
  <c r="R642" i="260" a="1"/>
  <c r="BQ651" i="260" a="1"/>
  <c r="J635" i="260" a="1"/>
  <c r="Z646" i="260" a="1"/>
  <c r="N638" i="260" a="1"/>
  <c r="BJ640" i="260" a="1"/>
  <c r="W636" i="260" a="1"/>
  <c r="AU634" i="260" a="1"/>
  <c r="G641" i="260" a="1"/>
  <c r="BD634" i="260" a="1"/>
  <c r="AU445" i="260" a="1"/>
  <c r="BQ638" i="260" a="1"/>
  <c r="R630" i="260" a="1"/>
  <c r="N644" i="260" a="1"/>
  <c r="BN646" i="260" a="1"/>
  <c r="BJ641" i="260" a="1"/>
  <c r="R650" i="260" a="1"/>
  <c r="AU596" i="260" a="1"/>
  <c r="G573" i="260" a="1"/>
  <c r="AU446" i="260" a="1"/>
  <c r="AH323" i="260" a="1"/>
  <c r="BU540" i="260" a="1"/>
  <c r="AL198" i="260" a="1"/>
  <c r="R562" i="260" a="1"/>
  <c r="N617" i="260" a="1"/>
  <c r="BQ427" i="260" a="1"/>
  <c r="W610" i="260" a="1"/>
  <c r="AL541" i="260" a="1"/>
  <c r="M53" i="177" a="1"/>
  <c r="BD610" i="260" a="1"/>
  <c r="BJ231" i="260" a="1"/>
  <c r="J559" i="260" a="1"/>
  <c r="G462" i="260" a="1"/>
  <c r="N265" i="260" a="1"/>
  <c r="BU219" i="260" a="1"/>
  <c r="W627" i="260" a="1"/>
  <c r="AH463" i="260" a="1"/>
  <c r="AU250" i="260" a="1"/>
  <c r="BU302" i="260" a="1"/>
  <c r="R598" i="260" a="1"/>
  <c r="AL573" i="260" a="1"/>
  <c r="BU543" i="260" a="1"/>
  <c r="W349" i="260" a="1"/>
  <c r="AU420" i="260" a="1"/>
  <c r="N551" i="260" a="1"/>
  <c r="W625" i="260" a="1"/>
  <c r="BD488" i="260" a="1"/>
  <c r="AR500" i="260" a="1"/>
  <c r="BJ566" i="260" a="1"/>
  <c r="AH600" i="260" a="1"/>
  <c r="BU594" i="260" a="1"/>
  <c r="R606" i="260" a="1"/>
  <c r="BN538" i="260" a="1"/>
  <c r="G493" i="260" a="1"/>
  <c r="AR597" i="260" a="1"/>
  <c r="AD348" i="260" a="1"/>
  <c r="N616" i="260" a="1"/>
  <c r="AU46" i="260" a="1"/>
  <c r="AU556" i="260" a="1"/>
  <c r="R518" i="260" a="1"/>
  <c r="BU562" i="260" a="1"/>
  <c r="Z594" i="260" a="1"/>
  <c r="W618" i="260" a="1"/>
  <c r="J558" i="260" a="1"/>
  <c r="AR466" i="260" a="1"/>
  <c r="R649" i="260" a="1"/>
  <c r="I26" i="177" a="1"/>
  <c r="BQ560" i="260" a="1"/>
  <c r="G578" i="260" a="1"/>
  <c r="W547" i="260" a="1"/>
  <c r="BD591" i="260" a="1"/>
  <c r="N505" i="260" a="1"/>
  <c r="AL623" i="260" a="1"/>
  <c r="BJ615" i="260" a="1"/>
  <c r="Z246" i="260" a="1"/>
  <c r="Z490" i="260" a="1"/>
  <c r="BN432" i="260" a="1"/>
  <c r="AL445" i="260" a="1"/>
  <c r="BJ558" i="260" a="1"/>
  <c r="N341" i="260" a="1"/>
  <c r="J606" i="260" a="1"/>
  <c r="AH594" i="260" a="1"/>
  <c r="J638" i="260" a="1"/>
  <c r="AH641" i="260" a="1"/>
  <c r="BN640" i="260" a="1"/>
  <c r="W644" i="260" a="1"/>
  <c r="AR630" i="260" a="1"/>
  <c r="AH648" i="260" a="1"/>
  <c r="BN643" i="260" a="1"/>
  <c r="BQ632" i="260" a="1"/>
  <c r="AD645" i="260" a="1"/>
  <c r="R632" i="260" a="1"/>
  <c r="G647" i="260" a="1"/>
  <c r="AU650" i="260" a="1"/>
  <c r="BN652" i="260" a="1"/>
  <c r="N635" i="260" a="1"/>
  <c r="BD641" i="260" a="1"/>
  <c r="G646" i="260" a="1"/>
  <c r="AH640" i="260" a="1"/>
  <c r="J566" i="260" a="1"/>
  <c r="G634" i="260" a="1"/>
  <c r="W642" i="260" a="1"/>
  <c r="AR645" i="260" a="1"/>
  <c r="R641" i="260" a="1"/>
  <c r="R553" i="260" a="1"/>
  <c r="N618" i="260" a="1"/>
  <c r="BQ431" i="260" a="1"/>
  <c r="AU510" i="260" a="1"/>
  <c r="Q26" i="177" a="1"/>
  <c r="N639" i="260" a="1"/>
  <c r="BQ518" i="260" a="1"/>
  <c r="J299" i="260" a="1"/>
  <c r="BN311" i="260" a="1"/>
  <c r="BU271" i="260" a="1"/>
  <c r="G526" i="260" a="1"/>
  <c r="Z616" i="260" a="1"/>
  <c r="BJ521" i="260" a="1"/>
  <c r="J616" i="260" a="1"/>
  <c r="R514" i="260" a="1"/>
  <c r="N600" i="260" a="1"/>
  <c r="W468" i="260" a="1"/>
  <c r="AD565" i="260" a="1"/>
  <c r="Z491" i="260" a="1"/>
  <c r="AR245" i="260" a="1"/>
  <c r="AZ541" i="260" a="1"/>
  <c r="BQ415" i="260" a="1"/>
  <c r="J627" i="260" a="1"/>
  <c r="AR340" i="260" a="1"/>
  <c r="J580" i="260" a="1"/>
  <c r="AZ477" i="260" a="1"/>
  <c r="AR649" i="260" a="1"/>
  <c r="AR456" i="260" a="1"/>
  <c r="BJ397" i="260" a="1"/>
  <c r="T30" i="177" a="1"/>
  <c r="J596" i="260" a="1"/>
  <c r="N461" i="260" a="1"/>
  <c r="AH623" i="260" a="1"/>
  <c r="J398" i="260" a="1"/>
  <c r="J357" i="260" a="1"/>
  <c r="G559" i="260" a="1"/>
  <c r="N587" i="260" a="1"/>
  <c r="BJ626" i="260" a="1"/>
  <c r="N22" i="260" a="1"/>
  <c r="Z452" i="260" a="1"/>
  <c r="AD491" i="260" a="1"/>
  <c r="AR587" i="260" a="1"/>
  <c r="J435" i="260" a="1"/>
  <c r="G626" i="260" a="1"/>
  <c r="AR558" i="260" a="1"/>
  <c r="Z197" i="260" a="1"/>
  <c r="BN513" i="260" a="1"/>
  <c r="T37" i="177" a="1"/>
  <c r="AR584" i="260" a="1"/>
  <c r="G618" i="260" a="1"/>
  <c r="BJ510" i="260" a="1"/>
  <c r="AU481" i="260" a="1"/>
  <c r="Z619" i="260" a="1"/>
  <c r="AL540" i="260" a="1"/>
  <c r="BD377" i="260" a="1"/>
  <c r="AU256" i="260" a="1"/>
  <c r="G444" i="260" a="1"/>
  <c r="AD573" i="260" a="1"/>
  <c r="AL503" i="260" a="1"/>
  <c r="AD325" i="260" a="1"/>
  <c r="BN612" i="260" a="1"/>
  <c r="AU528" i="260" a="1"/>
  <c r="AL576" i="260" a="1"/>
  <c r="BN501" i="260" a="1"/>
  <c r="R345" i="260" a="1"/>
  <c r="BQ613" i="260" a="1"/>
  <c r="G197" i="260" a="1"/>
  <c r="Z641" i="260" a="1"/>
  <c r="BD637" i="260" a="1"/>
  <c r="AZ652" i="260" a="1"/>
  <c r="Z642" i="260" a="1"/>
  <c r="AH645" i="260" a="1"/>
  <c r="N651" i="260" a="1"/>
  <c r="AZ639" i="260" a="1"/>
  <c r="AZ256" i="260" a="1"/>
  <c r="AD398" i="260" a="1"/>
  <c r="AU274" i="260" a="1"/>
  <c r="G635" i="260" a="1"/>
  <c r="G350" i="260" a="1"/>
  <c r="W365" i="260" a="1"/>
  <c r="AZ395" i="260" a="1"/>
  <c r="AR521" i="260" a="1"/>
  <c r="BQ510" i="260" a="1"/>
  <c r="BQ91" i="260" a="1"/>
  <c r="BQ506" i="260" a="1"/>
  <c r="N606" i="260" a="1"/>
  <c r="G438" i="260" a="1"/>
  <c r="AD545" i="260" a="1"/>
  <c r="BU462" i="260" a="1"/>
  <c r="AH550" i="260" a="1"/>
  <c r="J553" i="260" a="1"/>
  <c r="BQ212" i="260" a="1"/>
  <c r="W599" i="260" a="1"/>
  <c r="W290" i="260" a="1"/>
  <c r="BU605" i="260" a="1"/>
  <c r="BN583" i="260" a="1"/>
  <c r="BJ432" i="260" a="1"/>
  <c r="R352" i="260" a="1"/>
  <c r="J614" i="260" a="1"/>
  <c r="BQ356" i="260" a="1"/>
  <c r="BN553" i="260" a="1"/>
  <c r="N532" i="260" a="1"/>
  <c r="Z517" i="260" a="1"/>
  <c r="BN459" i="260" a="1"/>
  <c r="G622" i="260" a="1"/>
  <c r="AU410" i="260" a="1"/>
  <c r="N60" i="260" a="1"/>
  <c r="Z600" i="260" a="1"/>
  <c r="N553" i="260" a="1"/>
  <c r="AR621" i="260" a="1"/>
  <c r="AH451" i="260" a="1"/>
  <c r="G577" i="260" a="1"/>
  <c r="BN493" i="260" a="1"/>
  <c r="Z438" i="260" a="1"/>
  <c r="BJ520" i="260" a="1"/>
  <c r="W626" i="260" a="1"/>
  <c r="AZ285" i="260" a="1"/>
  <c r="BN400" i="260" a="1"/>
  <c r="G506" i="260" a="1"/>
  <c r="AZ589" i="260" a="1"/>
  <c r="AR435" i="260" a="1"/>
  <c r="R611" i="260" a="1"/>
  <c r="AH415" i="260" a="1"/>
  <c r="C40" i="177" a="1"/>
  <c r="Z620" i="260" a="1"/>
  <c r="BJ499" i="260" a="1"/>
  <c r="Z564" i="260" a="1"/>
  <c r="J577" i="260" a="1"/>
  <c r="W587" i="260" a="1"/>
  <c r="AR603" i="260" a="1"/>
  <c r="BU464" i="260" a="1"/>
  <c r="BN470" i="260" a="1"/>
  <c r="J626" i="260" a="1"/>
  <c r="R25" i="260" a="1"/>
  <c r="BU128" i="260" a="1"/>
  <c r="K9" i="177" a="1"/>
  <c r="W534" i="260" a="1"/>
  <c r="AR561" i="260" a="1"/>
  <c r="Z327" i="260" a="1"/>
  <c r="R622" i="260" a="1"/>
  <c r="BD606" i="260" a="1"/>
  <c r="BD642" i="260" a="1"/>
  <c r="BJ648" i="260" a="1"/>
  <c r="N632" i="260" a="1"/>
  <c r="AR641" i="260" a="1"/>
  <c r="AZ641" i="260" a="1"/>
  <c r="BN642" i="260" a="1"/>
  <c r="BN631" i="260" a="1"/>
  <c r="AR652" i="260" a="1"/>
  <c r="G633" i="260" a="1"/>
  <c r="BQ641" i="260" a="1"/>
  <c r="BD640" i="260" a="1"/>
  <c r="AD641" i="260" a="1"/>
  <c r="J641" i="260" a="1"/>
  <c r="Z653" i="260" a="1"/>
  <c r="BU633" i="260" a="1"/>
  <c r="AR639" i="260" a="1"/>
  <c r="N645" i="260" a="1"/>
  <c r="N637" i="260" a="1"/>
  <c r="BU647" i="260" a="1"/>
  <c r="AU297" i="260" a="1"/>
  <c r="J477" i="260" a="1"/>
  <c r="J578" i="260" a="1"/>
  <c r="BU373" i="260" a="1"/>
  <c r="AU646" i="260" a="1"/>
  <c r="BQ233" i="260" a="1"/>
  <c r="AR585" i="260" a="1"/>
  <c r="BU620" i="260" a="1"/>
  <c r="AD490" i="260" a="1"/>
  <c r="R461" i="260" a="1"/>
  <c r="AL164" i="260" a="1"/>
  <c r="BU588" i="260" a="1"/>
  <c r="AL621" i="260" a="1"/>
  <c r="N555" i="260" a="1"/>
  <c r="W347" i="260" a="1"/>
  <c r="G7" i="177" a="1"/>
  <c r="AR562" i="260" a="1"/>
  <c r="G602" i="260" a="1"/>
  <c r="AU514" i="260" a="1"/>
  <c r="AL547" i="260" a="1"/>
  <c r="BD420" i="260" a="1"/>
  <c r="AU608" i="260" a="1"/>
  <c r="N523" i="260" a="1"/>
  <c r="AU452" i="260" a="1"/>
  <c r="AZ438" i="260" a="1"/>
  <c r="W607" i="260" a="1"/>
  <c r="AL448" i="260" a="1"/>
  <c r="AR527" i="260" a="1"/>
  <c r="N377" i="260" a="1"/>
  <c r="BQ537" i="260" a="1"/>
  <c r="W584" i="260" a="1"/>
  <c r="BU612" i="260" a="1"/>
  <c r="AH552" i="260" a="1"/>
  <c r="G500" i="260" a="1"/>
  <c r="L35" i="177" a="1"/>
  <c r="J463" i="260" a="1"/>
  <c r="W617" i="260" a="1"/>
  <c r="AH101" i="260" a="1"/>
  <c r="AD503" i="260" a="1"/>
  <c r="W588" i="260" a="1"/>
  <c r="J265" i="260" a="1"/>
  <c r="N421" i="260" a="1"/>
  <c r="R626" i="260" a="1"/>
  <c r="AZ281" i="260" a="1"/>
  <c r="R496" i="260" a="1"/>
  <c r="C54" i="177" a="1"/>
  <c r="R541" i="260" a="1"/>
  <c r="BQ451" i="260" a="1"/>
  <c r="BU626" i="260" a="1"/>
  <c r="AD590" i="260" a="1"/>
  <c r="AU455" i="260" a="1"/>
  <c r="BD607" i="260" a="1"/>
  <c r="R498" i="260" a="1"/>
  <c r="BD512" i="260" a="1"/>
  <c r="AR594" i="260" a="1"/>
  <c r="Z553" i="260" a="1"/>
  <c r="AL594" i="260" a="1"/>
  <c r="BJ600" i="260" a="1"/>
  <c r="X14" i="177" a="1"/>
  <c r="AR613" i="260" a="1"/>
  <c r="BQ565" i="260" a="1"/>
  <c r="R557" i="260" a="1"/>
  <c r="N388" i="260" a="1"/>
  <c r="BJ390" i="260" a="1"/>
  <c r="BD380" i="260" a="1"/>
  <c r="BJ221" i="260" a="1"/>
  <c r="J455" i="260" a="1"/>
  <c r="AZ617" i="260" a="1"/>
  <c r="R634" i="260" a="1"/>
  <c r="Z638" i="260" a="1"/>
  <c r="BD651" i="260" a="1"/>
  <c r="AD640" i="260" a="1"/>
  <c r="AU633" i="260" a="1"/>
  <c r="W637" i="260" a="1"/>
  <c r="AL637" i="260" a="1"/>
  <c r="AH651" i="260" a="1"/>
  <c r="J650" i="260" a="1"/>
  <c r="AU635" i="260" a="1"/>
  <c r="Z643" i="260" a="1"/>
  <c r="W632" i="260" a="1"/>
  <c r="AH644" i="260" a="1"/>
  <c r="BD639" i="260" a="1"/>
  <c r="AZ643" i="260" a="1"/>
  <c r="BN650" i="260" a="1"/>
  <c r="R674" i="260" a="1"/>
  <c r="AD652" i="260" a="1"/>
  <c r="BJ646" i="260" a="1"/>
  <c r="W651" i="260" a="1"/>
  <c r="N641" i="260" a="1"/>
  <c r="AD651" i="260" a="1"/>
  <c r="G653" i="260" a="1"/>
  <c r="N422" i="260" a="1"/>
  <c r="N590" i="260" a="1"/>
  <c r="BQ616" i="260" a="1"/>
  <c r="J177" i="260" a="1"/>
  <c r="AR458" i="260" a="1"/>
  <c r="BQ639" i="260" a="1"/>
  <c r="R258" i="260" a="1"/>
  <c r="BJ392" i="260" a="1"/>
  <c r="BD586" i="260" a="1"/>
  <c r="BJ430" i="260" a="1"/>
  <c r="Z315" i="260" a="1"/>
  <c r="BJ522" i="260" a="1"/>
  <c r="BJ586" i="260" a="1"/>
  <c r="W606" i="260" a="1"/>
  <c r="G450" i="260" a="1"/>
  <c r="W359" i="260" a="1"/>
  <c r="AH499" i="260" a="1"/>
  <c r="BN516" i="260" a="1"/>
  <c r="G427" i="260" a="1"/>
  <c r="BN591" i="260" a="1"/>
  <c r="BU590" i="260" a="1"/>
  <c r="BD574" i="260" a="1"/>
  <c r="BD623" i="260" a="1"/>
  <c r="J571" i="260" a="1"/>
  <c r="R31" i="177" a="1"/>
  <c r="AH588" i="260" a="1"/>
  <c r="BN628" i="260" a="1"/>
  <c r="AL217" i="260" a="1"/>
  <c r="AL22" i="260" a="1"/>
  <c r="R533" i="260" a="1"/>
  <c r="BQ494" i="260" a="1"/>
  <c r="W603" i="260" a="1"/>
  <c r="K60" i="177" a="1"/>
  <c r="BN562" i="260" a="1"/>
  <c r="BU602" i="260" a="1"/>
  <c r="H48" i="177" a="1"/>
  <c r="AH564" i="260" a="1"/>
  <c r="BU607" i="260" a="1"/>
  <c r="AL475" i="260" a="1"/>
  <c r="BJ495" i="260" a="1"/>
  <c r="G481" i="260" a="1"/>
  <c r="N525" i="260" a="1"/>
  <c r="BQ573" i="260" a="1"/>
  <c r="Z621" i="260" a="1"/>
  <c r="AU316" i="260" a="1"/>
  <c r="R550" i="260" a="1"/>
  <c r="AR591" i="260" a="1"/>
  <c r="AZ570" i="260" a="1"/>
  <c r="BQ113" i="260" a="1"/>
  <c r="BQ621" i="260" a="1"/>
  <c r="BD592" i="260" a="1"/>
  <c r="AD267" i="260" a="1"/>
  <c r="AD623" i="260" a="1"/>
  <c r="AU394" i="260" a="1"/>
  <c r="BD540" i="260" a="1"/>
  <c r="G428" i="260" a="1"/>
  <c r="R61" i="260" a="1"/>
  <c r="BN540" i="260" a="1"/>
  <c r="BU466" i="260" a="1"/>
  <c r="R330" i="260" a="1"/>
  <c r="AU619" i="260" a="1"/>
  <c r="BU597" i="260" a="1"/>
  <c r="G466" i="260" a="1"/>
  <c r="AR544" i="260" a="1"/>
  <c r="J5" i="177" a="1"/>
  <c r="J506" i="260" a="1"/>
  <c r="AL589" i="260" a="1"/>
  <c r="BD585" i="260" a="1"/>
  <c r="AR555" i="260" a="1"/>
  <c r="AD653" i="260" a="1"/>
  <c r="W638" i="260" a="1"/>
  <c r="W640" i="260" a="1"/>
  <c r="AL646" i="260" a="1"/>
  <c r="AU639" i="260" a="1"/>
  <c r="BQ647" i="260" a="1"/>
  <c r="AR636" i="260" a="1"/>
  <c r="W653" i="260" a="1"/>
  <c r="G648" i="260" a="1"/>
  <c r="BN648" i="260" a="1"/>
  <c r="BU651" i="260" a="1"/>
  <c r="BJ674" i="260" a="1"/>
  <c r="BJ642" i="260" a="1"/>
  <c r="Z650" i="260" a="1"/>
  <c r="AR640" i="260" a="1"/>
  <c r="AU642" i="260" a="1"/>
  <c r="AZ642" i="260" a="1"/>
  <c r="BU637" i="260" a="1"/>
  <c r="AL643" i="260" a="1"/>
  <c r="AZ640" i="260" a="1"/>
  <c r="AH391" i="260" a="1"/>
  <c r="BQ475" i="260" a="1"/>
  <c r="N546" i="260" a="1"/>
  <c r="BU630" i="260" a="1"/>
  <c r="AH589" i="260" a="1"/>
  <c r="BQ495" i="260" a="1"/>
  <c r="G487" i="260" a="1"/>
  <c r="G525" i="260" a="1"/>
  <c r="R582" i="260" a="1"/>
  <c r="AL342" i="260" a="1"/>
  <c r="J539" i="260" a="1"/>
  <c r="AR622" i="260" a="1"/>
  <c r="R397" i="260" a="1"/>
  <c r="J586" i="260" a="1"/>
  <c r="BD546" i="260" a="1"/>
  <c r="N362" i="260" a="1"/>
  <c r="BJ551" i="260" a="1"/>
  <c r="BU518" i="260" a="1"/>
  <c r="AU488" i="260" a="1"/>
  <c r="BN395" i="260" a="1"/>
  <c r="AZ628" i="260" a="1"/>
  <c r="Z572" i="260" a="1"/>
  <c r="L31" i="177" a="1"/>
  <c r="AU602" i="260" a="1"/>
  <c r="BQ607" i="260" a="1"/>
  <c r="Y5" i="177" a="1"/>
  <c r="BN506" i="260" a="1"/>
  <c r="Z601" i="260" a="1"/>
  <c r="AR35" i="260" a="1"/>
  <c r="AU588" i="260" a="1"/>
  <c r="AH498" i="260" a="1"/>
  <c r="R485" i="260" a="1"/>
  <c r="BD545" i="260" a="1"/>
  <c r="AR339" i="260" a="1"/>
  <c r="G571" i="260" a="1"/>
  <c r="BD625" i="260" a="1"/>
  <c r="AH540" i="260" a="1"/>
  <c r="BJ458" i="260" a="1"/>
  <c r="BY75" i="260" a="1"/>
  <c r="R575" i="260" a="1"/>
  <c r="R597" i="260" a="1"/>
  <c r="AH649" i="260" a="1"/>
  <c r="Z474" i="260" a="1"/>
  <c r="W283" i="260" a="1"/>
  <c r="AZ464" i="260" a="1"/>
  <c r="BQ463" i="260" a="1"/>
  <c r="BU463" i="260" a="1"/>
  <c r="Z614" i="260" a="1"/>
  <c r="BQ413" i="260" a="1"/>
  <c r="AZ439" i="260" a="1"/>
  <c r="BU307" i="260" a="1"/>
  <c r="Z515" i="260" a="1"/>
  <c r="BU450" i="260" a="1"/>
  <c r="N350" i="260" a="1"/>
  <c r="R483" i="260" a="1"/>
  <c r="AH570" i="260" a="1"/>
  <c r="BU437" i="260" a="1"/>
  <c r="J318" i="260" a="1"/>
  <c r="BN51" i="260" a="1"/>
  <c r="AL614" i="260" a="1"/>
  <c r="AH572" i="260" a="1"/>
  <c r="N408" i="260" a="1"/>
  <c r="W85" i="260" a="1"/>
  <c r="AH63" i="260" a="1"/>
  <c r="N473" i="260" a="1"/>
  <c r="N464" i="260" a="1"/>
  <c r="R586" i="260" a="1"/>
  <c r="R651" i="260" a="1"/>
  <c r="AD647" i="260" a="1"/>
  <c r="AH674" i="260" a="1"/>
  <c r="BN644" i="260" a="1"/>
  <c r="AH647" i="260" a="1"/>
  <c r="AD637" i="260" a="1"/>
  <c r="BQ636" i="260" a="1"/>
  <c r="J652" i="260" a="1"/>
  <c r="BN637" i="260" a="1"/>
  <c r="BU636" i="260" a="1"/>
  <c r="J630" i="260" a="1"/>
  <c r="AL650" i="260" a="1"/>
  <c r="AD642" i="260" a="1"/>
  <c r="Z637" i="260" a="1"/>
  <c r="AR567" i="260" a="1"/>
  <c r="AZ420" i="260" a="1"/>
  <c r="R563" i="260" a="1"/>
  <c r="Z617" i="260" a="1"/>
  <c r="BD650" i="260" a="1"/>
  <c r="AU640" i="260" a="1"/>
  <c r="AL393" i="260" a="1"/>
  <c r="W275" i="260" a="1"/>
  <c r="AZ368" i="260" a="1"/>
  <c r="AZ619" i="260" a="1"/>
  <c r="AL399" i="260" a="1"/>
  <c r="AR469" i="260" a="1"/>
  <c r="AD566" i="260" a="1"/>
  <c r="AU606" i="260" a="1"/>
  <c r="AL603" i="260" a="1"/>
  <c r="G381" i="260" a="1"/>
  <c r="AR514" i="260" a="1"/>
  <c r="G580" i="260" a="1"/>
  <c r="N557" i="260" a="1"/>
  <c r="AZ371" i="260" a="1"/>
  <c r="W602" i="260" a="1"/>
  <c r="Z493" i="260" a="1"/>
  <c r="AR612" i="260" a="1"/>
  <c r="AR551" i="260" a="1"/>
  <c r="AD596" i="260" a="1"/>
  <c r="BQ536" i="260" a="1"/>
  <c r="G627" i="260" a="1"/>
  <c r="BQ283" i="260" a="1"/>
  <c r="BD455" i="260" a="1"/>
  <c r="AL226" i="260" a="1"/>
  <c r="R490" i="260" a="1"/>
  <c r="G621" i="260" a="1"/>
  <c r="AU434" i="260" a="1"/>
  <c r="BN436" i="260" a="1"/>
  <c r="Z421" i="260" a="1"/>
  <c r="BD567" i="260" a="1"/>
  <c r="BJ589" i="260" a="1"/>
  <c r="BJ621" i="260" a="1"/>
  <c r="G216" i="260" a="1"/>
  <c r="N481" i="260" a="1"/>
  <c r="BQ532" i="260" a="1"/>
  <c r="AU421" i="260" a="1"/>
  <c r="AZ585" i="260" a="1"/>
  <c r="R608" i="260" a="1"/>
  <c r="R570" i="260" a="1"/>
  <c r="BU232" i="260" a="1"/>
  <c r="R466" i="260" a="1"/>
  <c r="AL468" i="260" a="1"/>
  <c r="AH375" i="260" a="1"/>
  <c r="AR605" i="260" a="1"/>
  <c r="BN512" i="260" a="1"/>
  <c r="BD456" i="260" a="1"/>
  <c r="Z615" i="260" a="1"/>
  <c r="AZ611" i="260" a="1"/>
  <c r="BJ547" i="260" a="1"/>
  <c r="W151" i="260" a="1"/>
  <c r="N387" i="260" a="1"/>
  <c r="BJ413" i="260" a="1"/>
  <c r="R6" i="260" a="1"/>
  <c r="N584" i="260" a="1"/>
  <c r="AD603" i="260" a="1"/>
  <c r="AL618" i="260" a="1"/>
  <c r="G569" i="260" a="1"/>
  <c r="N521" i="260" a="1"/>
  <c r="J527" i="260" a="1"/>
  <c r="AU547" i="260" a="1"/>
  <c r="BJ419" i="260" a="1"/>
  <c r="BJ613" i="260" a="1"/>
  <c r="BD626" i="260" a="1"/>
  <c r="W641" i="260" a="1"/>
  <c r="BN641" i="260" a="1"/>
  <c r="BU652" i="260" a="1"/>
  <c r="AL641" i="260" a="1"/>
  <c r="G651" i="260" a="1"/>
  <c r="BD647" i="260" a="1"/>
  <c r="BU646" i="260" a="1"/>
  <c r="R653" i="260" a="1"/>
  <c r="BQ650" i="260" a="1"/>
  <c r="BU674" i="260" a="1"/>
  <c r="BJ639" i="260" a="1"/>
  <c r="AZ634" i="260" a="1"/>
  <c r="J646" i="260" a="1"/>
  <c r="N630" i="260" a="1"/>
  <c r="AH637" i="260" a="1"/>
  <c r="Z674" i="260" a="1"/>
  <c r="J632" i="260" a="1"/>
  <c r="W648" i="260" a="1"/>
  <c r="BD635" i="260" a="1"/>
  <c r="BJ65" i="260" a="1"/>
  <c r="AR386" i="260" a="1"/>
  <c r="G472" i="260" a="1"/>
  <c r="BJ344" i="260" a="1"/>
  <c r="J648" i="260" a="1"/>
  <c r="BN27" i="260" a="1"/>
  <c r="BQ480" i="260" a="1"/>
  <c r="AZ406" i="260" a="1"/>
  <c r="AD476" i="260" a="1"/>
  <c r="AU299" i="260" a="1"/>
  <c r="AZ453" i="260" a="1"/>
  <c r="W331" i="260" a="1"/>
  <c r="Z628" i="260" a="1"/>
  <c r="AD316" i="260" a="1"/>
  <c r="R574" i="260" a="1"/>
  <c r="N601" i="260" a="1"/>
  <c r="AZ519" i="260" a="1"/>
  <c r="BD594" i="260" a="1"/>
  <c r="BU533" i="260" a="1"/>
  <c r="BD492" i="260" a="1"/>
  <c r="BD552" i="260" a="1"/>
  <c r="AU612" i="260" a="1"/>
  <c r="I55" i="177" a="1"/>
  <c r="AR447" i="260" a="1"/>
  <c r="J572" i="260" a="1"/>
  <c r="J615" i="260" a="1"/>
  <c r="W389" i="260" a="1"/>
  <c r="BU564" i="260" a="1"/>
  <c r="J96" i="260" a="1"/>
  <c r="AZ582" i="260" a="1"/>
  <c r="BU616" i="260" a="1"/>
  <c r="BU235" i="260" a="1"/>
  <c r="AR560" i="260" a="1"/>
  <c r="BJ485" i="260" a="1"/>
  <c r="AL570" i="260" a="1"/>
  <c r="AZ580" i="260" a="1"/>
  <c r="G623" i="260" a="1"/>
  <c r="N506" i="260" a="1"/>
  <c r="BJ564" i="260" a="1"/>
  <c r="N455" i="260" a="1"/>
  <c r="AR600" i="260" a="1"/>
  <c r="BY167" i="260" a="1"/>
  <c r="BD614" i="260" a="1"/>
  <c r="AR624" i="260" a="1"/>
  <c r="BU551" i="260" a="1"/>
  <c r="N427" i="260" a="1"/>
  <c r="AD494" i="260" a="1"/>
  <c r="N560" i="260" a="1"/>
  <c r="BD619" i="260" a="1"/>
  <c r="N538" i="260" a="1"/>
  <c r="AH501" i="260" a="1"/>
  <c r="N583" i="260" a="1"/>
  <c r="BD611" i="260" a="1"/>
  <c r="BU357" i="260" a="1"/>
  <c r="AZ530" i="260" a="1"/>
  <c r="BU475" i="260" a="1"/>
  <c r="AZ513" i="260" a="1"/>
  <c r="Y53" i="177" a="1"/>
  <c r="BJ517" i="260" a="1"/>
  <c r="AD496" i="260" a="1"/>
  <c r="G605" i="260" a="1"/>
  <c r="N563" i="260" a="1"/>
  <c r="AL537" i="260" a="1"/>
  <c r="AR535" i="260" a="1"/>
  <c r="J570" i="260" a="1"/>
  <c r="AR569" i="260" a="1"/>
  <c r="AD272" i="260" a="1"/>
  <c r="AU590" i="260" a="1"/>
  <c r="BQ648" i="260" a="1"/>
  <c r="BD643" i="260" a="1"/>
  <c r="R631" i="260" a="1"/>
  <c r="BJ637" i="260" a="1"/>
  <c r="W634" i="260" a="1"/>
  <c r="AZ653" i="260" a="1"/>
  <c r="AL639" i="260" a="1"/>
  <c r="BJ630" i="260" a="1"/>
  <c r="AL644" i="260" a="1"/>
  <c r="AR633" i="260" a="1"/>
  <c r="AR642" i="260" a="1"/>
  <c r="BN645" i="260" a="1"/>
  <c r="BQ653" i="260" a="1"/>
  <c r="W647" i="260" a="1"/>
  <c r="BJ636" i="260" a="1"/>
  <c r="BD631" i="260" a="1"/>
  <c r="Z651" i="260" a="1"/>
  <c r="BN638" i="260" a="1"/>
  <c r="J644" i="260" a="1"/>
  <c r="BN439" i="260" a="1"/>
  <c r="AU603" i="260" a="1"/>
  <c r="W515" i="260" a="1"/>
  <c r="AR648" i="260" a="1"/>
  <c r="Z671" i="260" a="1"/>
  <c r="N678" i="260" a="1"/>
  <c r="G675" i="260" a="1"/>
  <c r="AR668" i="260" a="1"/>
  <c r="BD677" i="260" a="1"/>
  <c r="BJ659" i="260" a="1"/>
  <c r="AH669" i="260" a="1"/>
  <c r="Z672" i="260" a="1"/>
  <c r="BU677" i="260" a="1"/>
  <c r="BJ665" i="260" a="1"/>
  <c r="BU659" i="260" a="1"/>
  <c r="G655" i="260" a="1"/>
  <c r="N656" i="260" a="1"/>
  <c r="AD676" i="260" a="1"/>
  <c r="BU662" i="260" a="1"/>
  <c r="AR677" i="260" a="1"/>
  <c r="AR655" i="260" a="1"/>
  <c r="BQ657" i="260" a="1"/>
  <c r="BU658" i="260" a="1"/>
  <c r="W671" i="260" a="1"/>
  <c r="AZ660" i="260" a="1"/>
  <c r="R663" i="260" a="1"/>
  <c r="G670" i="260" a="1"/>
  <c r="N662" i="260" a="1"/>
  <c r="BQ664" i="260" a="1"/>
  <c r="Z662" i="260" a="1"/>
  <c r="AL666" i="260" a="1"/>
  <c r="AL675" i="260" a="1"/>
  <c r="AZ659" i="260" a="1"/>
  <c r="J657" i="260" a="1"/>
  <c r="J662" i="260" a="1"/>
  <c r="AR656" i="260" a="1"/>
  <c r="AL663" i="260" a="1"/>
  <c r="BD671" i="260" a="1"/>
  <c r="BQ677" i="260" a="1"/>
  <c r="G665" i="260" a="1"/>
  <c r="AZ673" i="260" a="1"/>
  <c r="N699" i="260" a="1"/>
  <c r="G669" i="260" a="1"/>
  <c r="R658" i="260" a="1"/>
  <c r="R675" i="260" a="1"/>
  <c r="R659" i="260" a="1"/>
  <c r="BJ658" i="260" a="1"/>
  <c r="AD675" i="260" a="1"/>
  <c r="AR671" i="260" a="1"/>
  <c r="AZ670" i="260" a="1"/>
  <c r="BU678" i="260" a="1"/>
  <c r="BJ678" i="260" a="1"/>
  <c r="AD699" i="260" a="1"/>
  <c r="R664" i="260" a="1"/>
  <c r="W675" i="260" a="1"/>
  <c r="AR699" i="260" a="1"/>
  <c r="AL669" i="260" a="1"/>
  <c r="J655" i="260" a="1"/>
  <c r="AZ655" i="260" a="1"/>
  <c r="BD678" i="260" a="1"/>
  <c r="BU655" i="260" a="1"/>
  <c r="R668" i="260" a="1"/>
  <c r="W673" i="260" a="1"/>
  <c r="AH677" i="260" a="1"/>
  <c r="AU678" i="260" a="1"/>
  <c r="BU673" i="260" a="1"/>
  <c r="AH668" i="260" a="1"/>
  <c r="R669" i="260" a="1"/>
  <c r="BJ662" i="260" a="1"/>
  <c r="BU663" i="260" a="1"/>
  <c r="BQ699" i="260" a="1"/>
  <c r="AZ671" i="260" a="1"/>
  <c r="AR657" i="260" a="1"/>
  <c r="R655" i="260" a="1"/>
  <c r="Z668" i="260" a="1"/>
  <c r="BJ661" i="260" a="1"/>
  <c r="BD676" i="260" a="1"/>
  <c r="Z669" i="260" a="1"/>
  <c r="AU675" i="260" a="1"/>
  <c r="AH670" i="260" a="1"/>
  <c r="AU658" i="260" a="1"/>
  <c r="W659" i="260" a="1"/>
  <c r="AZ664" i="260" a="1"/>
  <c r="AL662" i="260" a="1"/>
  <c r="W669" i="260" a="1"/>
  <c r="BQ659" i="260" a="1"/>
  <c r="BU672" i="260" a="1"/>
  <c r="N677" i="260" a="1"/>
  <c r="G659" i="260" a="1"/>
  <c r="BD664" i="260" a="1"/>
  <c r="BN666" i="260" a="1"/>
  <c r="AZ675" i="260" a="1"/>
  <c r="R677" i="260" a="1"/>
  <c r="AZ677" i="260" a="1"/>
  <c r="N666" i="260" a="1"/>
  <c r="AR669" i="260" a="1"/>
  <c r="AL672" i="260" a="1"/>
  <c r="BN663" i="260" a="1"/>
  <c r="R678" i="260" a="1"/>
  <c r="BD660" i="260" a="1"/>
  <c r="N664" i="260" a="1"/>
  <c r="R671" i="260" a="1"/>
  <c r="R676" i="260" a="1"/>
  <c r="BD668" i="260" a="1"/>
  <c r="BJ656" i="260" a="1"/>
  <c r="AU661" i="260" a="1"/>
  <c r="AH665" i="260" a="1"/>
  <c r="AD671" i="260" a="1"/>
  <c r="Z673" i="260" a="1"/>
  <c r="AD667" i="260" a="1"/>
  <c r="Z667" i="260" a="1"/>
  <c r="BQ668" i="260" a="1"/>
  <c r="AZ669" i="260" a="1"/>
  <c r="BD659" i="260" a="1"/>
  <c r="BQ667" i="260" a="1"/>
  <c r="AR666" i="260" a="1"/>
  <c r="AH699" i="260" a="1"/>
  <c r="BQ661" i="260" a="1"/>
  <c r="J668" i="260" a="1"/>
  <c r="AZ657" i="260" a="1"/>
  <c r="N672" i="260" a="1"/>
  <c r="J659" i="260" a="1"/>
  <c r="BJ673" i="260" a="1"/>
  <c r="Z699" i="260" a="1"/>
  <c r="AD665" i="260" a="1"/>
  <c r="N669" i="260" a="1"/>
  <c r="BJ676" i="260" a="1"/>
  <c r="BD655" i="260" a="1"/>
  <c r="AR667" i="260" a="1"/>
  <c r="AU660" i="260" a="1"/>
  <c r="AU672" i="260" a="1"/>
  <c r="BN667" i="260" a="1"/>
  <c r="N675" i="260" a="1"/>
  <c r="AH667" i="260" a="1"/>
  <c r="AZ667" i="260" a="1"/>
  <c r="G664" i="260" a="1"/>
  <c r="BD657" i="260" a="1"/>
  <c r="G673" i="260" a="1"/>
  <c r="N671" i="260" a="1"/>
  <c r="Z665" i="260" a="1"/>
  <c r="AL673" i="260" a="1"/>
  <c r="R665" i="260" a="1"/>
  <c r="W699" i="260" a="1"/>
  <c r="BQ665" i="260" a="1"/>
  <c r="BJ675" i="260" a="1"/>
  <c r="BN699" i="260" a="1"/>
  <c r="BD670" i="260" a="1"/>
  <c r="AL668" i="260" a="1"/>
  <c r="AU677" i="260" a="1"/>
  <c r="BQ666" i="260" a="1"/>
  <c r="J666" i="260" a="1"/>
  <c r="BD667" i="260" a="1"/>
  <c r="BU661" i="260" a="1"/>
  <c r="BN669" i="260" a="1"/>
  <c r="W663" i="260" a="1"/>
  <c r="AU671" i="260" a="1"/>
  <c r="BD661" i="260" a="1"/>
  <c r="AU664" i="260" a="1"/>
  <c r="G660" i="260" a="1"/>
  <c r="G678" i="260" a="1"/>
  <c r="J677" i="260" a="1"/>
  <c r="AU670" i="260" a="1"/>
  <c r="R656" i="260" a="1"/>
  <c r="BU676" i="260" a="1"/>
  <c r="G663" i="260" a="1"/>
  <c r="AR659" i="260" a="1"/>
  <c r="Z678" i="260" a="1"/>
  <c r="N667" i="260" a="1"/>
  <c r="BN676" i="260" a="1"/>
  <c r="BQ678" i="260" a="1"/>
  <c r="AU655" i="260" a="1"/>
  <c r="AD662" i="260" a="1"/>
  <c r="J672" i="260" a="1"/>
  <c r="BJ671" i="260" a="1"/>
  <c r="J658" i="260" a="1"/>
  <c r="J671" i="260" a="1"/>
  <c r="BD662" i="260" a="1"/>
  <c r="G656" i="260" a="1"/>
  <c r="AU656" i="260" a="1"/>
  <c r="AD669" i="260" a="1"/>
  <c r="J678" i="260" a="1"/>
  <c r="BN664" i="260" a="1"/>
  <c r="BN658" i="260" a="1"/>
  <c r="BQ663" i="260" a="1"/>
  <c r="J660" i="260" a="1"/>
  <c r="N660" i="260" a="1"/>
  <c r="AL676" i="260" a="1"/>
  <c r="W667" i="260" a="1"/>
  <c r="BQ672" i="260" a="1"/>
  <c r="AZ668" i="260" a="1"/>
  <c r="BD658" i="260" a="1"/>
  <c r="J676" i="260" a="1"/>
  <c r="N658" i="260" a="1"/>
  <c r="BJ660" i="260" a="1"/>
  <c r="N655" i="260" a="1"/>
  <c r="W660" i="260" a="1"/>
  <c r="J699" i="260" a="1"/>
  <c r="W664" i="260" a="1"/>
  <c r="BQ670" i="260" a="1"/>
  <c r="AR661" i="260" a="1"/>
  <c r="R699" i="260" a="1"/>
  <c r="AZ672" i="260" a="1"/>
  <c r="BN672" i="260" a="1"/>
  <c r="BU665" i="260" a="1"/>
  <c r="BN657" i="260" a="1"/>
  <c r="AL678" i="260" a="1"/>
  <c r="BJ664" i="260" a="1"/>
  <c r="J669" i="260" a="1"/>
  <c r="AU659" i="260" a="1"/>
  <c r="BU670" i="260" a="1"/>
  <c r="AR678" i="260" a="1"/>
  <c r="AU662" i="260" a="1"/>
  <c r="R666" i="260" a="1"/>
  <c r="AD677" i="260" a="1"/>
  <c r="BU660" i="260" a="1"/>
  <c r="AU699" i="260" a="1"/>
  <c r="AD673" i="260" a="1"/>
  <c r="AD666" i="260" a="1"/>
  <c r="BU666" i="260" a="1"/>
  <c r="AR664" i="260" a="1"/>
  <c r="G677" i="260" a="1"/>
  <c r="R672" i="260" a="1"/>
  <c r="AL664" i="260" a="1"/>
  <c r="BU675" i="260" a="1"/>
  <c r="G667" i="260" a="1"/>
  <c r="W662" i="260" a="1"/>
  <c r="W661" i="260" a="1"/>
  <c r="AZ663" i="260" a="1"/>
  <c r="W658" i="260" a="1"/>
  <c r="BN670" i="260" a="1"/>
  <c r="AU669" i="260" a="1"/>
  <c r="R657" i="260" a="1"/>
  <c r="BN678" i="260" a="1"/>
  <c r="Z664" i="260" a="1"/>
  <c r="BN677" i="260" a="1"/>
  <c r="BN659" i="260" a="1"/>
  <c r="N659" i="260" a="1"/>
  <c r="Z676" i="260" a="1"/>
  <c r="AH673" i="260" a="1"/>
  <c r="BD675" i="260" a="1"/>
  <c r="AZ676" i="260" a="1"/>
  <c r="AH663" i="260" a="1"/>
  <c r="AL671" i="260" a="1"/>
  <c r="AD678" i="260" a="1"/>
  <c r="N661" i="260" a="1"/>
  <c r="BU669" i="260" a="1"/>
  <c r="BJ663" i="260" a="1"/>
  <c r="R662" i="260" a="1"/>
  <c r="N657" i="260" a="1"/>
  <c r="BU656" i="260" a="1"/>
  <c r="J663" i="260" a="1"/>
  <c r="G662" i="260" a="1"/>
  <c r="G699" i="260" a="1"/>
  <c r="R660" i="260" a="1"/>
  <c r="BN656" i="260" a="1"/>
  <c r="AR660" i="260" a="1"/>
  <c r="AD663" i="260" a="1"/>
  <c r="G671" i="260" a="1"/>
  <c r="R670" i="260" a="1"/>
  <c r="AZ666" i="260" a="1"/>
  <c r="Z663" i="260" a="1"/>
  <c r="BQ658" i="260" a="1"/>
  <c r="AZ678" i="260" a="1"/>
  <c r="BD666" i="260" a="1"/>
  <c r="Z666" i="260" a="1"/>
  <c r="AD672" i="260" a="1"/>
  <c r="W655" i="260" a="1"/>
  <c r="BD669" i="260" a="1"/>
  <c r="W668" i="260" a="1"/>
  <c r="N670" i="260" a="1"/>
  <c r="Z670" i="260" a="1"/>
  <c r="R667" i="260" a="1"/>
  <c r="AL665" i="260" a="1"/>
  <c r="G657" i="260" a="1"/>
  <c r="AR676" i="260" a="1"/>
  <c r="BN675" i="260" a="1"/>
  <c r="BN662" i="260" a="1"/>
  <c r="BJ677" i="260" a="1"/>
  <c r="BJ667" i="260" a="1"/>
  <c r="N663" i="260" a="1"/>
  <c r="AH671" i="260" a="1"/>
  <c r="G668" i="260" a="1"/>
  <c r="Z675" i="260" a="1"/>
  <c r="AU663" i="260" a="1"/>
  <c r="AH675" i="260" a="1"/>
  <c r="AU665" i="260" a="1"/>
  <c r="AL677" i="260" a="1"/>
  <c r="BU664" i="260" a="1"/>
  <c r="J673" i="260" a="1"/>
  <c r="BD656" i="260" a="1"/>
  <c r="G666" i="260" a="1"/>
  <c r="BU699" i="260" a="1"/>
  <c r="AR672" i="260" a="1"/>
  <c r="BJ669" i="260" a="1"/>
  <c r="BJ657" i="260" a="1"/>
  <c r="W672" i="260" a="1"/>
  <c r="AU666" i="260" a="1"/>
  <c r="BD665" i="260" a="1"/>
  <c r="J675" i="260" a="1"/>
  <c r="AH678" i="260" a="1"/>
  <c r="BN660" i="260" a="1"/>
  <c r="J667" i="260" a="1"/>
  <c r="BU671" i="260" a="1"/>
  <c r="AU676" i="260" a="1"/>
  <c r="W656" i="260" a="1"/>
  <c r="AD670" i="260" a="1"/>
  <c r="G672" i="260" a="1"/>
  <c r="N668" i="260" a="1"/>
  <c r="AU673" i="260" a="1"/>
  <c r="N676" i="260" a="1"/>
  <c r="BJ666" i="260" a="1"/>
  <c r="G676" i="260" a="1"/>
  <c r="AR670" i="260" a="1"/>
  <c r="AH664" i="260" a="1"/>
  <c r="N673" i="260" a="1"/>
  <c r="AZ662" i="260" a="1"/>
  <c r="W677" i="260" a="1"/>
  <c r="BD663" i="260" a="1"/>
  <c r="W666" i="260" a="1"/>
  <c r="J664" i="260" a="1"/>
  <c r="BN665" i="260" a="1"/>
  <c r="AR675" i="260" a="1"/>
  <c r="BN668" i="260" a="1"/>
  <c r="BN655" i="260" a="1"/>
  <c r="BU657" i="260" a="1"/>
  <c r="BN661" i="260" a="1"/>
  <c r="BJ699" i="260" a="1"/>
  <c r="AU657" i="260" a="1"/>
  <c r="J656" i="260" a="1"/>
  <c r="BD673" i="260" a="1"/>
  <c r="BN671" i="260" a="1"/>
  <c r="J661" i="260" a="1"/>
  <c r="BQ671" i="260" a="1"/>
  <c r="AH672" i="260" a="1"/>
  <c r="BQ676" i="260" a="1"/>
  <c r="BD672" i="260" a="1"/>
  <c r="BQ655" i="260" a="1"/>
  <c r="BU668" i="260" a="1"/>
  <c r="BQ675" i="260" a="1"/>
  <c r="BD699" i="260" a="1"/>
  <c r="AD664" i="260" a="1"/>
  <c r="W657" i="260" a="1"/>
  <c r="AZ661" i="260" a="1"/>
  <c r="AH676" i="260" a="1"/>
  <c r="R661" i="260" a="1"/>
  <c r="AZ699" i="260" a="1"/>
  <c r="BJ668" i="260" a="1"/>
  <c r="BQ656" i="260" a="1"/>
  <c r="J665" i="260" a="1"/>
  <c r="BN673" i="260" a="1"/>
  <c r="W676" i="260" a="1"/>
  <c r="AR658" i="260" a="1"/>
  <c r="W665" i="260" a="1"/>
  <c r="AL667" i="260" a="1"/>
  <c r="AZ665" i="260" a="1"/>
  <c r="BQ660" i="260" a="1"/>
  <c r="J670" i="260" a="1"/>
  <c r="AR673" i="260" a="1"/>
  <c r="AD668" i="260" a="1"/>
  <c r="AU668" i="260" a="1"/>
  <c r="R673" i="260" a="1"/>
  <c r="BU667" i="260" a="1"/>
  <c r="W678" i="260" a="1"/>
  <c r="AR663" i="260" a="1"/>
  <c r="Z677" i="260" a="1"/>
  <c r="BQ673" i="260" a="1"/>
  <c r="AH666" i="260" a="1"/>
  <c r="W670" i="260" a="1"/>
  <c r="N665" i="260" a="1"/>
  <c r="BJ670" i="260" a="1"/>
  <c r="AZ658" i="260" a="1"/>
  <c r="AL670" i="260" a="1"/>
  <c r="BJ672" i="260" a="1"/>
  <c r="AR662" i="260" a="1"/>
  <c r="AZ656" i="260" a="1"/>
  <c r="BQ669" i="260" a="1"/>
  <c r="G658" i="260" a="1"/>
  <c r="AH662" i="260" a="1"/>
  <c r="G661" i="260" a="1"/>
  <c r="BQ662" i="260" a="1"/>
  <c r="AR665" i="260" a="1"/>
  <c r="AL699" i="260" a="1"/>
  <c r="AU667" i="260" a="1"/>
  <c r="BJ655" i="260" a="1"/>
  <c r="AR648" i="260" l="1"/>
  <c r="W515" i="260"/>
  <c r="AU603" i="260"/>
  <c r="BN439" i="260"/>
  <c r="J644" i="260"/>
  <c r="BN638" i="260"/>
  <c r="Z651" i="260"/>
  <c r="BD631" i="260"/>
  <c r="BJ636" i="260"/>
  <c r="W647" i="260"/>
  <c r="BQ653" i="260"/>
  <c r="BN645" i="260"/>
  <c r="AR642" i="260"/>
  <c r="AR633" i="260"/>
  <c r="AL644" i="260"/>
  <c r="BJ630" i="260"/>
  <c r="AL639" i="260"/>
  <c r="AZ653" i="260"/>
  <c r="W634" i="260"/>
  <c r="BJ637" i="260"/>
  <c r="R631" i="260"/>
  <c r="BD643" i="260"/>
  <c r="BQ648" i="260"/>
  <c r="AU590" i="260"/>
  <c r="AD272" i="260"/>
  <c r="AR569" i="260"/>
  <c r="J570" i="260"/>
  <c r="AR535" i="260"/>
  <c r="AL537" i="260"/>
  <c r="N563" i="260"/>
  <c r="G605" i="260"/>
  <c r="AD496" i="260"/>
  <c r="BJ517" i="260"/>
  <c r="Y53" i="177"/>
  <c r="AZ513" i="260"/>
  <c r="BU475" i="260"/>
  <c r="AZ530" i="260"/>
  <c r="BU357" i="260"/>
  <c r="BD611" i="260"/>
  <c r="N583" i="260"/>
  <c r="AH501" i="260"/>
  <c r="N538" i="260"/>
  <c r="BD619" i="260"/>
  <c r="N560" i="260"/>
  <c r="AD494" i="260"/>
  <c r="N427" i="260"/>
  <c r="BU551" i="260"/>
  <c r="AR624" i="260"/>
  <c r="BD614" i="260"/>
  <c r="BY167" i="260"/>
  <c r="AR600" i="260"/>
  <c r="N455" i="260"/>
  <c r="BJ564" i="260"/>
  <c r="N506" i="260"/>
  <c r="G623" i="260"/>
  <c r="AZ580" i="260"/>
  <c r="AL570" i="260"/>
  <c r="BJ485" i="260"/>
  <c r="AR560" i="260"/>
  <c r="BU235" i="260"/>
  <c r="BU616" i="260"/>
  <c r="AZ582" i="260"/>
  <c r="J96" i="260"/>
  <c r="BU564" i="260"/>
  <c r="W389" i="260"/>
  <c r="J615" i="260"/>
  <c r="J572" i="260"/>
  <c r="AR447" i="260"/>
  <c r="I55" i="177"/>
  <c r="AU612" i="260"/>
  <c r="BD552" i="260"/>
  <c r="BD492" i="260"/>
  <c r="BU533" i="260"/>
  <c r="BD594" i="260"/>
  <c r="AZ519" i="260"/>
  <c r="N601" i="260"/>
  <c r="R574" i="260"/>
  <c r="AD316" i="260"/>
  <c r="Z628" i="260"/>
  <c r="W331" i="260"/>
  <c r="AZ453" i="260"/>
  <c r="AU299" i="260"/>
  <c r="AD476" i="260"/>
  <c r="AZ406" i="260"/>
  <c r="BQ480" i="260"/>
  <c r="BN27" i="260"/>
  <c r="J648" i="260"/>
  <c r="BJ344" i="260"/>
  <c r="G472" i="260"/>
  <c r="AR386" i="260"/>
  <c r="BJ65" i="260"/>
  <c r="BD635" i="260"/>
  <c r="W648" i="260"/>
  <c r="J632" i="260"/>
  <c r="Z674" i="260"/>
  <c r="AH637" i="260"/>
  <c r="N630" i="260"/>
  <c r="J646" i="260"/>
  <c r="AZ634" i="260"/>
  <c r="BJ639" i="260"/>
  <c r="BU674" i="260"/>
  <c r="BQ650" i="260"/>
  <c r="R653" i="260"/>
  <c r="BU646" i="260"/>
  <c r="BD647" i="260"/>
  <c r="G651" i="260"/>
  <c r="AL641" i="260"/>
  <c r="BU652" i="260"/>
  <c r="BN641" i="260"/>
  <c r="W641" i="260"/>
  <c r="BD626" i="260"/>
  <c r="BJ613" i="260"/>
  <c r="BJ419" i="260"/>
  <c r="AU547" i="260"/>
  <c r="J527" i="260"/>
  <c r="N521" i="260"/>
  <c r="G569" i="260"/>
  <c r="AL618" i="260"/>
  <c r="AD603" i="260"/>
  <c r="N584" i="260"/>
  <c r="R6" i="260"/>
  <c r="BJ413" i="260"/>
  <c r="N387" i="260"/>
  <c r="W151" i="260"/>
  <c r="BJ547" i="260"/>
  <c r="AZ611" i="260"/>
  <c r="Z615" i="260"/>
  <c r="BD456" i="260"/>
  <c r="BN512" i="260"/>
  <c r="AR605" i="260"/>
  <c r="AH375" i="260"/>
  <c r="AL468" i="260"/>
  <c r="R466" i="260"/>
  <c r="BU232" i="260"/>
  <c r="R570" i="260"/>
  <c r="R608" i="260"/>
  <c r="AZ585" i="260"/>
  <c r="AU421" i="260"/>
  <c r="BQ532" i="260"/>
  <c r="N481" i="260"/>
  <c r="G216" i="260"/>
  <c r="BJ621" i="260"/>
  <c r="BJ589" i="260"/>
  <c r="BD567" i="260"/>
  <c r="Z421" i="260"/>
  <c r="BN436" i="260"/>
  <c r="AU434" i="260"/>
  <c r="G621" i="260"/>
  <c r="R490" i="260"/>
  <c r="AL226" i="260"/>
  <c r="BD455" i="260"/>
  <c r="BQ283" i="260"/>
  <c r="G627" i="260"/>
  <c r="BQ536" i="260"/>
  <c r="AD596" i="260"/>
  <c r="AR551" i="260"/>
  <c r="AR612" i="260"/>
  <c r="Z493" i="260"/>
  <c r="W602" i="260"/>
  <c r="AZ371" i="260"/>
  <c r="N557" i="260"/>
  <c r="G580" i="260"/>
  <c r="AR514" i="260"/>
  <c r="G381" i="260"/>
  <c r="AL603" i="260"/>
  <c r="AU606" i="260"/>
  <c r="AD566" i="260"/>
  <c r="AR469" i="260"/>
  <c r="AL399" i="260"/>
  <c r="AZ619" i="260"/>
  <c r="AZ368" i="260"/>
  <c r="W275" i="260"/>
  <c r="AL393" i="260"/>
  <c r="AU640" i="260"/>
  <c r="BD650" i="260"/>
  <c r="Z617" i="260"/>
  <c r="R563" i="260"/>
  <c r="AZ420" i="260"/>
  <c r="AR567" i="260"/>
  <c r="Z637" i="260"/>
  <c r="AD642" i="260"/>
  <c r="AL650" i="260"/>
  <c r="J630" i="260"/>
  <c r="BU636" i="260"/>
  <c r="BN637" i="260"/>
  <c r="J652" i="260"/>
  <c r="BQ636" i="260"/>
  <c r="AD637" i="260"/>
  <c r="AH647" i="260"/>
  <c r="BN644" i="260"/>
  <c r="AH674" i="260"/>
  <c r="AD647" i="260"/>
  <c r="R651" i="260"/>
  <c r="R586" i="260"/>
  <c r="N464" i="260"/>
  <c r="N473" i="260"/>
  <c r="AH63" i="260"/>
  <c r="W85" i="260"/>
  <c r="N408" i="260"/>
  <c r="AH572" i="260"/>
  <c r="AL614" i="260"/>
  <c r="BN51" i="260"/>
  <c r="J318" i="260"/>
  <c r="BU437" i="260"/>
  <c r="AH570" i="260"/>
  <c r="R483" i="260"/>
  <c r="N350" i="260"/>
  <c r="BU450" i="260"/>
  <c r="Z515" i="260"/>
  <c r="BU307" i="260"/>
  <c r="AZ439" i="260"/>
  <c r="BQ413" i="260"/>
  <c r="Z614" i="260"/>
  <c r="BU463" i="260"/>
  <c r="BQ463" i="260"/>
  <c r="AZ464" i="260"/>
  <c r="W283" i="260"/>
  <c r="Z474" i="260"/>
  <c r="AH649" i="260"/>
  <c r="R597" i="260"/>
  <c r="R575" i="260"/>
  <c r="BY75" i="260"/>
  <c r="BJ458" i="260"/>
  <c r="AH540" i="260"/>
  <c r="BD625" i="260"/>
  <c r="G571" i="260"/>
  <c r="AR339" i="260"/>
  <c r="BD545" i="260"/>
  <c r="R485" i="260"/>
  <c r="AH498" i="260"/>
  <c r="AU588" i="260"/>
  <c r="AR35" i="260"/>
  <c r="Z601" i="260"/>
  <c r="BN506" i="260"/>
  <c r="Y5" i="177"/>
  <c r="BQ607" i="260"/>
  <c r="AU602" i="260"/>
  <c r="L31" i="177"/>
  <c r="Z572" i="260"/>
  <c r="AZ628" i="260"/>
  <c r="BN395" i="260"/>
  <c r="AU488" i="260"/>
  <c r="BU518" i="260"/>
  <c r="BJ551" i="260"/>
  <c r="N362" i="260"/>
  <c r="BD546" i="260"/>
  <c r="J586" i="260"/>
  <c r="R397" i="260"/>
  <c r="AR622" i="260"/>
  <c r="J539" i="260"/>
  <c r="AL342" i="260"/>
  <c r="R582" i="260"/>
  <c r="G525" i="260"/>
  <c r="G487" i="260"/>
  <c r="BQ495" i="260"/>
  <c r="AH589" i="260"/>
  <c r="BU630" i="260"/>
  <c r="N546" i="260"/>
  <c r="BQ475" i="260"/>
  <c r="AH391" i="260"/>
  <c r="AZ640" i="260"/>
  <c r="AL643" i="260"/>
  <c r="BU637" i="260"/>
  <c r="AZ642" i="260"/>
  <c r="AU642" i="260"/>
  <c r="AR640" i="260"/>
  <c r="Z650" i="260"/>
  <c r="BJ642" i="260"/>
  <c r="BJ674" i="260"/>
  <c r="BU651" i="260"/>
  <c r="BN648" i="260"/>
  <c r="G648" i="260"/>
  <c r="W653" i="260"/>
  <c r="AR636" i="260"/>
  <c r="BQ647" i="260"/>
  <c r="AU639" i="260"/>
  <c r="AL646" i="260"/>
  <c r="W640" i="260"/>
  <c r="W638" i="260"/>
  <c r="AD653" i="260"/>
  <c r="AR555" i="260"/>
  <c r="BD585" i="260"/>
  <c r="AL589" i="260"/>
  <c r="J506" i="260"/>
  <c r="J5" i="177"/>
  <c r="AR544" i="260"/>
  <c r="G466" i="260"/>
  <c r="BU597" i="260"/>
  <c r="AU619" i="260"/>
  <c r="R330" i="260"/>
  <c r="BU466" i="260"/>
  <c r="BN540" i="260"/>
  <c r="R61" i="260"/>
  <c r="G428" i="260"/>
  <c r="BD540" i="260"/>
  <c r="AU394" i="260"/>
  <c r="AD623" i="260"/>
  <c r="AD267" i="260"/>
  <c r="BD592" i="260"/>
  <c r="BQ621" i="260"/>
  <c r="BQ113" i="260"/>
  <c r="AZ570" i="260"/>
  <c r="AR591" i="260"/>
  <c r="R550" i="260"/>
  <c r="AU316" i="260"/>
  <c r="Z621" i="260"/>
  <c r="BQ573" i="260"/>
  <c r="N525" i="260"/>
  <c r="G481" i="260"/>
  <c r="BJ495" i="260"/>
  <c r="AL475" i="260"/>
  <c r="BU607" i="260"/>
  <c r="AH564" i="260"/>
  <c r="H48" i="177"/>
  <c r="BU602" i="260"/>
  <c r="BN562" i="260"/>
  <c r="K60" i="177"/>
  <c r="W603" i="260"/>
  <c r="BQ494" i="260"/>
  <c r="R533" i="260"/>
  <c r="AL22" i="260"/>
  <c r="AL217" i="260"/>
  <c r="BN628" i="260"/>
  <c r="AH588" i="260"/>
  <c r="R31" i="177"/>
  <c r="J571" i="260"/>
  <c r="BD623" i="260"/>
  <c r="BD574" i="260"/>
  <c r="BU590" i="260"/>
  <c r="BN591" i="260"/>
  <c r="G427" i="260"/>
  <c r="BN516" i="260"/>
  <c r="AH499" i="260"/>
  <c r="W359" i="260"/>
  <c r="G450" i="260"/>
  <c r="W606" i="260"/>
  <c r="BJ586" i="260"/>
  <c r="BJ522" i="260"/>
  <c r="Z315" i="260"/>
  <c r="BJ430" i="260"/>
  <c r="BD586" i="260"/>
  <c r="BJ392" i="260"/>
  <c r="R258" i="260"/>
  <c r="BQ639" i="260"/>
  <c r="AR458" i="260"/>
  <c r="J177" i="260"/>
  <c r="BQ616" i="260"/>
  <c r="N590" i="260"/>
  <c r="N422" i="260"/>
  <c r="G653" i="260"/>
  <c r="AD651" i="260"/>
  <c r="N641" i="260"/>
  <c r="W651" i="260"/>
  <c r="BJ646" i="260"/>
  <c r="AD652" i="260"/>
  <c r="R674" i="260"/>
  <c r="BN650" i="260"/>
  <c r="AZ643" i="260"/>
  <c r="BD639" i="260"/>
  <c r="AH644" i="260"/>
  <c r="W632" i="260"/>
  <c r="Z643" i="260"/>
  <c r="AU635" i="260"/>
  <c r="J650" i="260"/>
  <c r="AH651" i="260"/>
  <c r="AL637" i="260"/>
  <c r="W637" i="260"/>
  <c r="AU633" i="260"/>
  <c r="AD640" i="260"/>
  <c r="BD651" i="260"/>
  <c r="Z638" i="260"/>
  <c r="R634" i="260"/>
  <c r="AZ617" i="260"/>
  <c r="J455" i="260"/>
  <c r="BJ221" i="260"/>
  <c r="BD380" i="260"/>
  <c r="BJ390" i="260"/>
  <c r="N388" i="260"/>
  <c r="R557" i="260"/>
  <c r="BQ565" i="260"/>
  <c r="AR613" i="260"/>
  <c r="X14" i="177"/>
  <c r="BJ600" i="260"/>
  <c r="AL594" i="260"/>
  <c r="Z553" i="260"/>
  <c r="AR594" i="260"/>
  <c r="BD512" i="260"/>
  <c r="R498" i="260"/>
  <c r="BD607" i="260"/>
  <c r="AU455" i="260"/>
  <c r="AD590" i="260"/>
  <c r="BU626" i="260"/>
  <c r="BQ451" i="260"/>
  <c r="R541" i="260"/>
  <c r="C54" i="177"/>
  <c r="R496" i="260"/>
  <c r="AZ281" i="260"/>
  <c r="R626" i="260"/>
  <c r="N421" i="260"/>
  <c r="J265" i="260"/>
  <c r="W588" i="260"/>
  <c r="AD503" i="260"/>
  <c r="AH101" i="260"/>
  <c r="W617" i="260"/>
  <c r="J463" i="260"/>
  <c r="L35" i="177"/>
  <c r="G500" i="260"/>
  <c r="AH552" i="260"/>
  <c r="BU612" i="260"/>
  <c r="W584" i="260"/>
  <c r="BQ537" i="260"/>
  <c r="N377" i="260"/>
  <c r="AR527" i="260"/>
  <c r="AL448" i="260"/>
  <c r="W607" i="260"/>
  <c r="AZ438" i="260"/>
  <c r="AU452" i="260"/>
  <c r="N523" i="260"/>
  <c r="AU608" i="260"/>
  <c r="BD420" i="260"/>
  <c r="AL547" i="260"/>
  <c r="AU514" i="260"/>
  <c r="G602" i="260"/>
  <c r="AR562" i="260"/>
  <c r="G7" i="177"/>
  <c r="W347" i="260"/>
  <c r="N555" i="260"/>
  <c r="AL621" i="260"/>
  <c r="BU588" i="260"/>
  <c r="AL164" i="260"/>
  <c r="R461" i="260"/>
  <c r="AD490" i="260"/>
  <c r="BU620" i="260"/>
  <c r="AR585" i="260"/>
  <c r="BQ233" i="260"/>
  <c r="AU646" i="260"/>
  <c r="BU373" i="260"/>
  <c r="J578" i="260"/>
  <c r="J477" i="260"/>
  <c r="AU297" i="260"/>
  <c r="BU647" i="260"/>
  <c r="N637" i="260"/>
  <c r="N645" i="260"/>
  <c r="AR639" i="260"/>
  <c r="BU633" i="260"/>
  <c r="Z653" i="260"/>
  <c r="J641" i="260"/>
  <c r="AD641" i="260"/>
  <c r="BD640" i="260"/>
  <c r="BQ641" i="260"/>
  <c r="G633" i="260"/>
  <c r="AR652" i="260"/>
  <c r="BN631" i="260"/>
  <c r="BN642" i="260"/>
  <c r="AZ641" i="260"/>
  <c r="AR641" i="260"/>
  <c r="N632" i="260"/>
  <c r="BJ648" i="260"/>
  <c r="BD642" i="260"/>
  <c r="BD606" i="260"/>
  <c r="R622" i="260"/>
  <c r="Z327" i="260"/>
  <c r="AR561" i="260"/>
  <c r="W534" i="260"/>
  <c r="K9" i="177"/>
  <c r="BU128" i="260"/>
  <c r="R25" i="260"/>
  <c r="J626" i="260"/>
  <c r="BN470" i="260"/>
  <c r="BU464" i="260"/>
  <c r="AR603" i="260"/>
  <c r="W587" i="260"/>
  <c r="J577" i="260"/>
  <c r="Z564" i="260"/>
  <c r="BJ499" i="260"/>
  <c r="Z620" i="260"/>
  <c r="C40" i="177"/>
  <c r="AH415" i="260"/>
  <c r="R611" i="260"/>
  <c r="AR435" i="260"/>
  <c r="AZ589" i="260"/>
  <c r="G506" i="260"/>
  <c r="BN400" i="260"/>
  <c r="AZ285" i="260"/>
  <c r="W626" i="260"/>
  <c r="BJ520" i="260"/>
  <c r="Z438" i="260"/>
  <c r="BN493" i="260"/>
  <c r="G577" i="260"/>
  <c r="AH451" i="260"/>
  <c r="AR621" i="260"/>
  <c r="N553" i="260"/>
  <c r="Z600" i="260"/>
  <c r="N60" i="260"/>
  <c r="AU410" i="260"/>
  <c r="G622" i="260"/>
  <c r="BN459" i="260"/>
  <c r="Z517" i="260"/>
  <c r="N532" i="260"/>
  <c r="BN553" i="260"/>
  <c r="BQ356" i="260"/>
  <c r="J614" i="260"/>
  <c r="R352" i="260"/>
  <c r="BJ432" i="260"/>
  <c r="BN583" i="260"/>
  <c r="BU605" i="260"/>
  <c r="W290" i="260"/>
  <c r="W599" i="260"/>
  <c r="BQ212" i="260"/>
  <c r="J553" i="260"/>
  <c r="AH550" i="260"/>
  <c r="BU462" i="260"/>
  <c r="AD545" i="260"/>
  <c r="G438" i="260"/>
  <c r="N606" i="260"/>
  <c r="BQ506" i="260"/>
  <c r="BQ91" i="260"/>
  <c r="BQ510" i="260"/>
  <c r="AR521" i="260"/>
  <c r="AZ395" i="260"/>
  <c r="W365" i="260"/>
  <c r="G350" i="260"/>
  <c r="G635" i="260"/>
  <c r="AU274" i="260"/>
  <c r="AD398" i="260"/>
  <c r="AZ256" i="260"/>
  <c r="AZ639" i="260"/>
  <c r="N651" i="260"/>
  <c r="AH645" i="260"/>
  <c r="Z642" i="260"/>
  <c r="AZ652" i="260"/>
  <c r="BD637" i="260"/>
  <c r="Z641" i="260"/>
  <c r="G197" i="260"/>
  <c r="BQ613" i="260"/>
  <c r="R345" i="260"/>
  <c r="BN501" i="260"/>
  <c r="AL576" i="260"/>
  <c r="AU528" i="260"/>
  <c r="BN612" i="260"/>
  <c r="AD325" i="260"/>
  <c r="AL503" i="260"/>
  <c r="AD573" i="260"/>
  <c r="G444" i="260"/>
  <c r="AU256" i="260"/>
  <c r="BD377" i="260"/>
  <c r="AL540" i="260"/>
  <c r="Z619" i="260"/>
  <c r="AU481" i="260"/>
  <c r="BJ510" i="260"/>
  <c r="G618" i="260"/>
  <c r="AR584" i="260"/>
  <c r="T37" i="177"/>
  <c r="BN513" i="260"/>
  <c r="Z197" i="260"/>
  <c r="AR558" i="260"/>
  <c r="G626" i="260"/>
  <c r="J435" i="260"/>
  <c r="AR587" i="260"/>
  <c r="AD491" i="260"/>
  <c r="Z452" i="260"/>
  <c r="N22" i="260"/>
  <c r="BJ626" i="260"/>
  <c r="N587" i="260"/>
  <c r="G559" i="260"/>
  <c r="J357" i="260"/>
  <c r="J398" i="260"/>
  <c r="AH623" i="260"/>
  <c r="N461" i="260"/>
  <c r="J596" i="260"/>
  <c r="T30" i="177"/>
  <c r="BJ397" i="260"/>
  <c r="AR456" i="260"/>
  <c r="AR649" i="260"/>
  <c r="AZ477" i="260"/>
  <c r="J580" i="260"/>
  <c r="AR340" i="260"/>
  <c r="J627" i="260"/>
  <c r="BQ415" i="260"/>
  <c r="AZ541" i="260"/>
  <c r="AR245" i="260"/>
  <c r="Z491" i="260"/>
  <c r="AD565" i="260"/>
  <c r="W468" i="260"/>
  <c r="N600" i="260"/>
  <c r="R514" i="260"/>
  <c r="J616" i="260"/>
  <c r="BJ521" i="260"/>
  <c r="Z616" i="260"/>
  <c r="G526" i="260"/>
  <c r="BU271" i="260"/>
  <c r="BN311" i="260"/>
  <c r="J299" i="260"/>
  <c r="BQ518" i="260"/>
  <c r="N639" i="260"/>
  <c r="Q26" i="177"/>
  <c r="AU510" i="260"/>
  <c r="BQ431" i="260"/>
  <c r="N618" i="260"/>
  <c r="R553" i="260"/>
  <c r="R641" i="260"/>
  <c r="AR645" i="260"/>
  <c r="W642" i="260"/>
  <c r="G634" i="260"/>
  <c r="J566" i="260"/>
  <c r="AH640" i="260"/>
  <c r="G646" i="260"/>
  <c r="BD641" i="260"/>
  <c r="N635" i="260"/>
  <c r="BN652" i="260"/>
  <c r="AU650" i="260"/>
  <c r="G647" i="260"/>
  <c r="R632" i="260"/>
  <c r="AD645" i="260"/>
  <c r="BQ632" i="260"/>
  <c r="BN643" i="260"/>
  <c r="AH648" i="260"/>
  <c r="AR630" i="260"/>
  <c r="W644" i="260"/>
  <c r="BN640" i="260"/>
  <c r="AH641" i="260"/>
  <c r="J638" i="260"/>
  <c r="AH594" i="260"/>
  <c r="J606" i="260"/>
  <c r="N341" i="260"/>
  <c r="BJ558" i="260"/>
  <c r="AL445" i="260"/>
  <c r="BN432" i="260"/>
  <c r="Z490" i="260"/>
  <c r="Z246" i="260"/>
  <c r="BJ615" i="260"/>
  <c r="AL623" i="260"/>
  <c r="N505" i="260"/>
  <c r="BD591" i="260"/>
  <c r="W547" i="260"/>
  <c r="G578" i="260"/>
  <c r="BQ560" i="260"/>
  <c r="I26" i="177"/>
  <c r="R649" i="260"/>
  <c r="AR466" i="260"/>
  <c r="J558" i="260"/>
  <c r="W618" i="260"/>
  <c r="Z594" i="260"/>
  <c r="BU562" i="260"/>
  <c r="R518" i="260"/>
  <c r="AU556" i="260"/>
  <c r="AU46" i="260"/>
  <c r="N616" i="260"/>
  <c r="AD348" i="260"/>
  <c r="AR597" i="260"/>
  <c r="G493" i="260"/>
  <c r="BN538" i="260"/>
  <c r="R606" i="260"/>
  <c r="BU594" i="260"/>
  <c r="AH600" i="260"/>
  <c r="BJ566" i="260"/>
  <c r="AR500" i="260"/>
  <c r="BD488" i="260"/>
  <c r="W625" i="260"/>
  <c r="N551" i="260"/>
  <c r="AU420" i="260"/>
  <c r="W349" i="260"/>
  <c r="BU543" i="260"/>
  <c r="AL573" i="260"/>
  <c r="R598" i="260"/>
  <c r="BU302" i="260"/>
  <c r="AU250" i="260"/>
  <c r="AH463" i="260"/>
  <c r="W627" i="260"/>
  <c r="BU219" i="260"/>
  <c r="N265" i="260"/>
  <c r="G462" i="260"/>
  <c r="J559" i="260"/>
  <c r="BJ231" i="260"/>
  <c r="BD610" i="260"/>
  <c r="M53" i="177"/>
  <c r="AL541" i="260"/>
  <c r="W610" i="260"/>
  <c r="BQ427" i="260"/>
  <c r="N617" i="260"/>
  <c r="R562" i="260"/>
  <c r="AL198" i="260"/>
  <c r="BU540" i="260"/>
  <c r="AH323" i="260"/>
  <c r="AU446" i="260"/>
  <c r="G573" i="260"/>
  <c r="AU596" i="260"/>
  <c r="R650" i="260"/>
  <c r="BJ641" i="260"/>
  <c r="BN646" i="260"/>
  <c r="N644" i="260"/>
  <c r="R630" i="260"/>
  <c r="BQ638" i="260"/>
  <c r="AU445" i="260"/>
  <c r="BD634" i="260"/>
  <c r="G641" i="260"/>
  <c r="AU634" i="260"/>
  <c r="W636" i="260"/>
  <c r="BJ640" i="260"/>
  <c r="N638" i="260"/>
  <c r="Z646" i="260"/>
  <c r="J635" i="260"/>
  <c r="BQ651" i="260"/>
  <c r="R642" i="260"/>
  <c r="W674" i="260"/>
  <c r="AU651" i="260"/>
  <c r="R635" i="260"/>
  <c r="AU647" i="260"/>
  <c r="R645" i="260"/>
  <c r="BN653" i="260"/>
  <c r="AZ631" i="260"/>
  <c r="N631" i="260"/>
  <c r="J639" i="260"/>
  <c r="AZ633" i="260"/>
  <c r="AR674" i="260"/>
  <c r="BQ586" i="260"/>
  <c r="AR623" i="260"/>
  <c r="AU390" i="260"/>
  <c r="AL591" i="260"/>
  <c r="BJ328" i="260"/>
  <c r="BJ484" i="260"/>
  <c r="BU262" i="260"/>
  <c r="G108" i="260"/>
  <c r="AH613" i="260"/>
  <c r="G628" i="260"/>
  <c r="AD526" i="260"/>
  <c r="Q6" i="177"/>
  <c r="BU396" i="260"/>
  <c r="AR599" i="260"/>
  <c r="Z448" i="260"/>
  <c r="BU337" i="260"/>
  <c r="BU611" i="260"/>
  <c r="AR619" i="260"/>
  <c r="AD67" i="260"/>
  <c r="AZ614" i="260"/>
  <c r="BN526" i="260"/>
  <c r="AR525" i="260"/>
  <c r="BQ484" i="260"/>
  <c r="AZ538" i="260"/>
  <c r="W306" i="260"/>
  <c r="AZ594" i="260"/>
  <c r="BQ581" i="260"/>
  <c r="AD576" i="260"/>
  <c r="AD519" i="260"/>
  <c r="BN570" i="260"/>
  <c r="N622" i="260"/>
  <c r="BU601" i="260"/>
  <c r="BN559" i="260"/>
  <c r="BU7" i="260"/>
  <c r="AU483" i="260"/>
  <c r="BJ592" i="260"/>
  <c r="G625" i="260"/>
  <c r="BN510" i="260"/>
  <c r="BQ486" i="260"/>
  <c r="R568" i="260"/>
  <c r="J407" i="260"/>
  <c r="BJ98" i="260"/>
  <c r="N592" i="260"/>
  <c r="R594" i="260"/>
  <c r="AL66" i="260"/>
  <c r="W581" i="260"/>
  <c r="G616" i="260"/>
  <c r="AH514" i="260"/>
  <c r="BD412" i="260"/>
  <c r="BU558" i="260"/>
  <c r="G337" i="260"/>
  <c r="AH597" i="260"/>
  <c r="BJ625" i="260"/>
  <c r="BN321" i="260"/>
  <c r="W557" i="260"/>
  <c r="AL495" i="260"/>
  <c r="AR583" i="260"/>
  <c r="AZ612" i="260"/>
  <c r="BQ411" i="260"/>
  <c r="BU592" i="260"/>
  <c r="L53" i="177"/>
  <c r="AU383" i="260"/>
  <c r="AD522" i="260"/>
  <c r="BD646" i="260"/>
  <c r="AZ615" i="260"/>
  <c r="AL648" i="260"/>
  <c r="W635" i="260"/>
  <c r="J651" i="260"/>
  <c r="BQ652" i="260"/>
  <c r="Z640" i="260"/>
  <c r="BD632" i="260"/>
  <c r="W643" i="260"/>
  <c r="N633" i="260"/>
  <c r="BJ632" i="260"/>
  <c r="AZ636" i="260"/>
  <c r="AU652" i="260"/>
  <c r="N652" i="260"/>
  <c r="W633" i="260"/>
  <c r="BD638" i="260"/>
  <c r="AL647" i="260"/>
  <c r="Z652" i="260"/>
  <c r="BU330" i="260"/>
  <c r="BU622" i="260"/>
  <c r="AD625" i="260"/>
  <c r="W117" i="260"/>
  <c r="AR533" i="260"/>
  <c r="AH521" i="260"/>
  <c r="BD506" i="260"/>
  <c r="BJ542" i="260"/>
  <c r="AU592" i="260"/>
  <c r="AU615" i="260"/>
  <c r="BN552" i="260"/>
  <c r="N260" i="260"/>
  <c r="AH253" i="260"/>
  <c r="BD589" i="260"/>
  <c r="BJ374" i="260"/>
  <c r="G530" i="260"/>
  <c r="AZ618" i="260"/>
  <c r="R512" i="260"/>
  <c r="G550" i="260"/>
  <c r="R616" i="260"/>
  <c r="BQ199" i="260"/>
  <c r="AZ472" i="260"/>
  <c r="AZ586" i="260"/>
  <c r="AR480" i="260"/>
  <c r="BY39" i="260"/>
  <c r="BJ624" i="260"/>
  <c r="BU522" i="260"/>
  <c r="W564" i="260"/>
  <c r="BD498" i="260"/>
  <c r="G116" i="260"/>
  <c r="BJ628" i="260"/>
  <c r="BN590" i="260"/>
  <c r="W527" i="260"/>
  <c r="G570" i="260"/>
  <c r="W297" i="260"/>
  <c r="J11" i="260"/>
  <c r="AD620" i="260"/>
  <c r="BD174" i="260"/>
  <c r="BN337" i="260"/>
  <c r="AR287" i="260"/>
  <c r="BJ410" i="260"/>
  <c r="BU277" i="260"/>
  <c r="AZ545" i="260"/>
  <c r="BU505" i="260"/>
  <c r="AZ533" i="260"/>
  <c r="R532" i="260"/>
  <c r="AU613" i="260"/>
  <c r="BU517" i="260"/>
  <c r="AZ494" i="260"/>
  <c r="BU578" i="260"/>
  <c r="N232" i="260"/>
  <c r="R567" i="260"/>
  <c r="J605" i="260"/>
  <c r="AR537" i="260"/>
  <c r="R165" i="260"/>
  <c r="BJ316" i="260"/>
  <c r="AR457" i="260"/>
  <c r="J619" i="260"/>
  <c r="AL520" i="260"/>
  <c r="J563" i="260"/>
  <c r="W423" i="260"/>
  <c r="BD373" i="260"/>
  <c r="P26" i="177"/>
  <c r="Z267" i="260"/>
  <c r="BN350" i="260"/>
  <c r="AU645" i="260"/>
  <c r="AR644" i="260"/>
  <c r="AU648" i="260"/>
  <c r="AZ637" i="260"/>
  <c r="J653" i="260"/>
  <c r="AU630" i="260"/>
  <c r="BN566" i="260"/>
  <c r="BJ622" i="260"/>
  <c r="AH622" i="260"/>
  <c r="BY108" i="260"/>
  <c r="AZ542" i="260"/>
  <c r="AD542" i="260"/>
  <c r="W484" i="260"/>
  <c r="G553" i="260"/>
  <c r="W551" i="260"/>
  <c r="W608" i="260"/>
  <c r="BD394" i="260"/>
  <c r="BJ543" i="260"/>
  <c r="AH513" i="260"/>
  <c r="AH246" i="260"/>
  <c r="BJ614" i="260"/>
  <c r="AL514" i="260"/>
  <c r="AU616" i="260"/>
  <c r="BD588" i="260"/>
  <c r="AZ362" i="260"/>
  <c r="BN617" i="260"/>
  <c r="BD550" i="260"/>
  <c r="R403" i="260"/>
  <c r="R566" i="260"/>
  <c r="BU571" i="260"/>
  <c r="Z116" i="260"/>
  <c r="AL590" i="260"/>
  <c r="BU368" i="260"/>
  <c r="BJ482" i="260"/>
  <c r="BJ494" i="260"/>
  <c r="G600" i="260"/>
  <c r="W615" i="260"/>
  <c r="AL577" i="260"/>
  <c r="W510" i="260"/>
  <c r="BQ298" i="260"/>
  <c r="BQ227" i="260"/>
  <c r="BN531" i="260"/>
  <c r="AH617" i="260"/>
  <c r="BD315" i="260"/>
  <c r="AL519" i="260"/>
  <c r="BQ456" i="260"/>
  <c r="AZ563" i="260"/>
  <c r="W613" i="260"/>
  <c r="AD226" i="260"/>
  <c r="AL438" i="260"/>
  <c r="BD238" i="260"/>
  <c r="R569" i="260"/>
  <c r="AR627" i="260"/>
  <c r="R522" i="260"/>
  <c r="AL197" i="260"/>
  <c r="W9" i="177"/>
  <c r="BD484" i="260"/>
  <c r="J460" i="260"/>
  <c r="N628" i="260"/>
  <c r="AZ456" i="260"/>
  <c r="BD587" i="260"/>
  <c r="Z624" i="260"/>
  <c r="N586" i="260"/>
  <c r="N614" i="260"/>
  <c r="AR628" i="260"/>
  <c r="BN83" i="260"/>
  <c r="BU621" i="260"/>
  <c r="J533" i="260"/>
  <c r="J218" i="260"/>
  <c r="G639" i="260"/>
  <c r="AU357" i="260"/>
  <c r="BQ643" i="260"/>
  <c r="Z645" i="260"/>
  <c r="AD644" i="260"/>
  <c r="R643" i="260"/>
  <c r="J645" i="260"/>
  <c r="AL638" i="260"/>
  <c r="Z644" i="260"/>
  <c r="AU674" i="260"/>
  <c r="BU635" i="260"/>
  <c r="AD643" i="260"/>
  <c r="AU636" i="260"/>
  <c r="G637" i="260"/>
  <c r="G645" i="260"/>
  <c r="BD547" i="260"/>
  <c r="G460" i="260"/>
  <c r="AU620" i="260"/>
  <c r="W619" i="260"/>
  <c r="G620" i="260"/>
  <c r="BD40" i="260"/>
  <c r="AU582" i="260"/>
  <c r="J467" i="260"/>
  <c r="BU280" i="260"/>
  <c r="J611" i="260"/>
  <c r="R535" i="260"/>
  <c r="R184" i="260"/>
  <c r="BQ446" i="260"/>
  <c r="BU476" i="260"/>
  <c r="AU559" i="260"/>
  <c r="BN95" i="260"/>
  <c r="AD378" i="260"/>
  <c r="AR609" i="260"/>
  <c r="AH438" i="260"/>
  <c r="BJ627" i="260"/>
  <c r="N450" i="260"/>
  <c r="AZ592" i="260"/>
  <c r="AL544" i="260"/>
  <c r="AR396" i="260"/>
  <c r="W43" i="177"/>
  <c r="N534" i="260"/>
  <c r="Z439" i="260"/>
  <c r="BQ184" i="260"/>
  <c r="AD369" i="260"/>
  <c r="BD476" i="260"/>
  <c r="BD649" i="260"/>
  <c r="AR540" i="260"/>
  <c r="N568" i="260"/>
  <c r="AL593" i="260"/>
  <c r="AR512" i="260"/>
  <c r="BN548" i="260"/>
  <c r="G617" i="260"/>
  <c r="R573" i="260"/>
  <c r="AZ602" i="260"/>
  <c r="AR575" i="260"/>
  <c r="W560" i="260"/>
  <c r="BN649" i="260"/>
  <c r="BY138" i="260"/>
  <c r="AZ359" i="260"/>
  <c r="BD581" i="260"/>
  <c r="BQ188" i="260"/>
  <c r="AL628" i="260"/>
  <c r="J363" i="260"/>
  <c r="W586" i="260"/>
  <c r="BN169" i="260"/>
  <c r="R471" i="260"/>
  <c r="R494" i="260"/>
  <c r="AD616" i="260"/>
  <c r="AL473" i="260"/>
  <c r="BJ562" i="260"/>
  <c r="J513" i="260"/>
  <c r="N320" i="260"/>
  <c r="J623" i="260"/>
  <c r="Z565" i="260"/>
  <c r="J560" i="260"/>
  <c r="AR526" i="260"/>
  <c r="R536" i="260"/>
  <c r="G556" i="260"/>
  <c r="BQ640" i="260"/>
  <c r="BD573" i="260"/>
  <c r="AH638" i="260"/>
  <c r="BJ633" i="260"/>
  <c r="BJ647" i="260"/>
  <c r="AR643" i="260"/>
  <c r="W650" i="260"/>
  <c r="J674" i="260"/>
  <c r="AR632" i="260"/>
  <c r="R647" i="260"/>
  <c r="G674" i="260"/>
  <c r="BU642" i="260"/>
  <c r="J637" i="260"/>
  <c r="J87" i="260"/>
  <c r="AD597" i="260"/>
  <c r="G619" i="260"/>
  <c r="G302" i="260"/>
  <c r="BU549" i="260"/>
  <c r="BN626" i="260"/>
  <c r="AU460" i="260"/>
  <c r="AD563" i="260"/>
  <c r="R243" i="260"/>
  <c r="BU623" i="260"/>
  <c r="BU535" i="260"/>
  <c r="R561" i="260"/>
  <c r="K57" i="177"/>
  <c r="AD587" i="260"/>
  <c r="J603" i="260"/>
  <c r="BD355" i="260"/>
  <c r="AH549" i="260"/>
  <c r="N608" i="260"/>
  <c r="AU406" i="260"/>
  <c r="BN621" i="260"/>
  <c r="BD391" i="260"/>
  <c r="AU585" i="260"/>
  <c r="W292" i="260"/>
  <c r="BJ478" i="260"/>
  <c r="AL612" i="260"/>
  <c r="N487" i="260"/>
  <c r="N75" i="260"/>
  <c r="AZ588" i="260"/>
  <c r="BN481" i="260"/>
  <c r="BN458" i="260"/>
  <c r="AH628" i="260"/>
  <c r="AD228" i="260"/>
  <c r="N296" i="260"/>
  <c r="W575" i="260"/>
  <c r="J502" i="260"/>
  <c r="N547" i="260"/>
  <c r="BD618" i="260"/>
  <c r="W567" i="260"/>
  <c r="Z521" i="260"/>
  <c r="R502" i="260"/>
  <c r="N317" i="260"/>
  <c r="AL627" i="260"/>
  <c r="Z545" i="260"/>
  <c r="BN592" i="260"/>
  <c r="J114" i="260"/>
  <c r="G451" i="260"/>
  <c r="BJ619" i="260"/>
  <c r="AR581" i="260"/>
  <c r="AU509" i="260"/>
  <c r="G239" i="260"/>
  <c r="J317" i="260"/>
  <c r="G486" i="260"/>
  <c r="BU625" i="260"/>
  <c r="AZ491" i="260"/>
  <c r="AU489" i="260"/>
  <c r="J27" i="177"/>
  <c r="W441" i="260"/>
  <c r="BD620" i="260"/>
  <c r="AL542" i="260"/>
  <c r="W535" i="260"/>
  <c r="BQ624" i="260"/>
  <c r="AR159" i="260"/>
  <c r="BQ481" i="260"/>
  <c r="BN630" i="260"/>
  <c r="AZ616" i="260"/>
  <c r="AZ565" i="260"/>
  <c r="AU491" i="260"/>
  <c r="BJ595" i="260"/>
  <c r="R638" i="260"/>
  <c r="AZ650" i="260"/>
  <c r="BJ638" i="260"/>
  <c r="BU632" i="260"/>
  <c r="R648" i="260"/>
  <c r="AZ651" i="260"/>
  <c r="AL651" i="260"/>
  <c r="N640" i="260"/>
  <c r="BU645" i="260"/>
  <c r="AL640" i="260"/>
  <c r="AR631" i="260"/>
  <c r="R636" i="260"/>
  <c r="BD630" i="260"/>
  <c r="BD674" i="260"/>
  <c r="BQ645" i="260"/>
  <c r="R652" i="260"/>
  <c r="N636" i="260"/>
  <c r="W646" i="260"/>
  <c r="Z639" i="260"/>
  <c r="G638" i="260"/>
  <c r="AR653" i="260"/>
  <c r="N643" i="260"/>
  <c r="W491" i="260"/>
  <c r="BN602" i="260"/>
  <c r="AL626" i="260"/>
  <c r="AH615" i="260"/>
  <c r="J445" i="260"/>
  <c r="AL562" i="260"/>
  <c r="W506" i="260"/>
  <c r="AR490" i="260"/>
  <c r="G560" i="260"/>
  <c r="BN625" i="260"/>
  <c r="G612" i="260"/>
  <c r="BJ587" i="260"/>
  <c r="R124" i="260"/>
  <c r="AR559" i="260"/>
  <c r="G649" i="260"/>
  <c r="BD445" i="260"/>
  <c r="BD356" i="260"/>
  <c r="N189" i="260"/>
  <c r="R37" i="260"/>
  <c r="BN586" i="260"/>
  <c r="BJ588" i="260"/>
  <c r="BJ238" i="260"/>
  <c r="AR385" i="260"/>
  <c r="BU488" i="260"/>
  <c r="BQ649" i="260"/>
  <c r="BJ548" i="260"/>
  <c r="AD478" i="260"/>
  <c r="W553" i="260"/>
  <c r="BU389" i="260"/>
  <c r="W11" i="177"/>
  <c r="AL620" i="260"/>
  <c r="R462" i="260"/>
  <c r="BJ585" i="260"/>
  <c r="Z443" i="260"/>
  <c r="J556" i="260"/>
  <c r="AD591" i="260"/>
  <c r="BN622" i="260"/>
  <c r="N542" i="260"/>
  <c r="AL599" i="260"/>
  <c r="AZ562" i="260"/>
  <c r="N575" i="260"/>
  <c r="AD626" i="260"/>
  <c r="V26" i="177"/>
  <c r="BJ519" i="260"/>
  <c r="AU527" i="260"/>
  <c r="R525" i="260"/>
  <c r="AD617" i="260"/>
  <c r="N36" i="260"/>
  <c r="Z569" i="260"/>
  <c r="BJ378" i="260"/>
  <c r="J594" i="260"/>
  <c r="AU533" i="260"/>
  <c r="G614" i="260"/>
  <c r="AR590" i="260"/>
  <c r="W533" i="260"/>
  <c r="AL601" i="260"/>
  <c r="Z367" i="260"/>
  <c r="AR601" i="260"/>
  <c r="AH526" i="260"/>
  <c r="AH475" i="260"/>
  <c r="BJ569" i="260"/>
  <c r="AZ460" i="260"/>
  <c r="BU524" i="260"/>
  <c r="BN636" i="260"/>
  <c r="BU641" i="260"/>
  <c r="AH538" i="260"/>
  <c r="R589" i="260"/>
  <c r="R167" i="260"/>
  <c r="BQ318" i="260"/>
  <c r="BJ465" i="260"/>
  <c r="BU650" i="260"/>
  <c r="BN633" i="260"/>
  <c r="J634" i="260"/>
  <c r="G632" i="260"/>
  <c r="N647" i="260"/>
  <c r="AZ632" i="260"/>
  <c r="G652" i="260"/>
  <c r="BQ634" i="260"/>
  <c r="AR647" i="260"/>
  <c r="AD648" i="260"/>
  <c r="AZ630" i="260"/>
  <c r="R633" i="260"/>
  <c r="W639" i="260"/>
  <c r="BQ644" i="260"/>
  <c r="J633" i="260"/>
  <c r="AU637" i="260"/>
  <c r="BN651" i="260"/>
  <c r="BJ652" i="260"/>
  <c r="N650" i="260"/>
  <c r="W631" i="260"/>
  <c r="AU653" i="260"/>
  <c r="R639" i="260"/>
  <c r="BD644" i="260"/>
  <c r="AU641" i="260"/>
  <c r="BU648" i="260"/>
  <c r="BU644" i="260"/>
  <c r="W645" i="260"/>
  <c r="BU525" i="260"/>
  <c r="BU544" i="260"/>
  <c r="BU610" i="260"/>
  <c r="W594" i="260"/>
  <c r="BQ623" i="260"/>
  <c r="BQ533" i="260"/>
  <c r="N615" i="260"/>
  <c r="AR484" i="260"/>
  <c r="AZ527" i="260"/>
  <c r="AR617" i="260"/>
  <c r="BD621" i="260"/>
  <c r="BQ432" i="260"/>
  <c r="N402" i="260"/>
  <c r="AU522" i="260"/>
  <c r="BN444" i="260"/>
  <c r="AH488" i="260"/>
  <c r="AD472" i="260"/>
  <c r="AR620" i="260"/>
  <c r="J628" i="260"/>
  <c r="Z588" i="260"/>
  <c r="BD555" i="260"/>
  <c r="BU415" i="260"/>
  <c r="R416" i="260"/>
  <c r="AL516" i="260"/>
  <c r="N611" i="260"/>
  <c r="AR519" i="260"/>
  <c r="BU581" i="260"/>
  <c r="N409" i="260"/>
  <c r="AU213" i="260"/>
  <c r="BQ542" i="260"/>
  <c r="BU613" i="260"/>
  <c r="AL447" i="260"/>
  <c r="AL571" i="260"/>
  <c r="BJ219" i="260"/>
  <c r="AU540" i="260"/>
  <c r="AL543" i="260"/>
  <c r="N649" i="260"/>
  <c r="W596" i="260"/>
  <c r="AZ449" i="260"/>
  <c r="G563" i="260"/>
  <c r="BJ544" i="260"/>
  <c r="AR607" i="260"/>
  <c r="G538" i="260"/>
  <c r="AZ531" i="260"/>
  <c r="AR420" i="260"/>
  <c r="Z68" i="260"/>
  <c r="BJ596" i="260"/>
  <c r="BU502" i="260"/>
  <c r="G471" i="260"/>
  <c r="G402" i="260"/>
  <c r="AU562" i="260"/>
  <c r="BU508" i="260"/>
  <c r="BN608" i="260"/>
  <c r="AU600" i="260"/>
  <c r="AD564" i="260"/>
  <c r="W569" i="260"/>
  <c r="AR290" i="260"/>
  <c r="G519" i="260"/>
  <c r="AL477" i="260"/>
  <c r="G595" i="260"/>
  <c r="J481" i="260"/>
  <c r="AU65" i="260"/>
  <c r="X31" i="177"/>
  <c r="AZ638" i="260"/>
  <c r="AH164" i="260"/>
  <c r="AL613" i="260"/>
  <c r="AZ605" i="260"/>
  <c r="Y25" i="177"/>
  <c r="BJ99" i="260"/>
  <c r="BD652" i="260"/>
  <c r="AD638" i="260"/>
  <c r="G636" i="260"/>
  <c r="AU643" i="260"/>
  <c r="BQ635" i="260"/>
  <c r="BU638" i="260"/>
  <c r="BU643" i="260"/>
  <c r="J647" i="260"/>
  <c r="AH639" i="260"/>
  <c r="AD646" i="260"/>
  <c r="N634" i="260"/>
  <c r="AR635" i="260"/>
  <c r="BD648" i="260"/>
  <c r="AR650" i="260"/>
  <c r="BQ637" i="260"/>
  <c r="AH646" i="260"/>
  <c r="BJ645" i="260"/>
  <c r="R644" i="260"/>
  <c r="AZ646" i="260"/>
  <c r="AL652" i="260"/>
  <c r="AR637" i="260"/>
  <c r="BN634" i="260"/>
  <c r="AL642" i="260"/>
  <c r="BJ556" i="260"/>
  <c r="AL550" i="260"/>
  <c r="W595" i="260"/>
  <c r="BU582" i="260"/>
  <c r="W609" i="260"/>
  <c r="BQ538" i="260"/>
  <c r="BN607" i="260"/>
  <c r="AH624" i="260"/>
  <c r="AR411" i="260"/>
  <c r="AL622" i="260"/>
  <c r="N620" i="260"/>
  <c r="W600" i="260"/>
  <c r="AH614" i="260"/>
  <c r="R620" i="260"/>
  <c r="AZ598" i="260"/>
  <c r="L22" i="177"/>
  <c r="BD431" i="260"/>
  <c r="N607" i="260"/>
  <c r="J607" i="260"/>
  <c r="AD600" i="260"/>
  <c r="AZ268" i="260"/>
  <c r="N249" i="260"/>
  <c r="Z392" i="260"/>
  <c r="BD596" i="260"/>
  <c r="BQ611" i="260"/>
  <c r="AZ480" i="260"/>
  <c r="G513" i="260"/>
  <c r="W28" i="253"/>
  <c r="BN485" i="260"/>
  <c r="N582" i="260"/>
  <c r="BJ608" i="260"/>
  <c r="BJ421" i="260"/>
  <c r="BJ497" i="260"/>
  <c r="BN495" i="260"/>
  <c r="BQ470" i="260"/>
  <c r="AU173" i="260"/>
  <c r="W612" i="260"/>
  <c r="BJ577" i="260"/>
  <c r="R515" i="260"/>
  <c r="BQ464" i="260"/>
  <c r="W591" i="260"/>
  <c r="Z625" i="260"/>
  <c r="R385" i="260"/>
  <c r="AH599" i="260"/>
  <c r="N392" i="260"/>
  <c r="L38" i="177"/>
  <c r="G590" i="260"/>
  <c r="J456" i="260"/>
  <c r="AR449" i="260"/>
  <c r="BD100" i="260"/>
  <c r="G191" i="260"/>
  <c r="AU346" i="260"/>
  <c r="BQ628" i="260"/>
  <c r="W27" i="177"/>
  <c r="BJ480" i="260"/>
  <c r="AU325" i="260"/>
  <c r="AU564" i="260"/>
  <c r="R497" i="260"/>
  <c r="BN547" i="260"/>
  <c r="AH527" i="260"/>
  <c r="N446" i="260"/>
  <c r="Z396" i="260"/>
  <c r="W532" i="260"/>
  <c r="AU631" i="260"/>
  <c r="G630" i="260"/>
  <c r="AZ487" i="260"/>
  <c r="W473" i="260"/>
  <c r="AL246" i="260"/>
  <c r="N605" i="260"/>
  <c r="J234" i="260"/>
  <c r="N646" i="260"/>
  <c r="AD639" i="260"/>
  <c r="AZ647" i="260"/>
  <c r="AL645" i="260"/>
  <c r="R637" i="260"/>
  <c r="J640" i="260"/>
  <c r="AL674" i="260"/>
  <c r="N642" i="260"/>
  <c r="G644" i="260"/>
  <c r="BJ631" i="260"/>
  <c r="BU653" i="260"/>
  <c r="BQ633" i="260"/>
  <c r="BD653" i="260"/>
  <c r="AD650" i="260"/>
  <c r="BU640" i="260"/>
  <c r="Z648" i="260"/>
  <c r="R646" i="260"/>
  <c r="AZ674" i="260"/>
  <c r="AR651" i="260"/>
  <c r="BJ653" i="260"/>
  <c r="AH642" i="260"/>
  <c r="AU632" i="260"/>
  <c r="Z647" i="260"/>
  <c r="BJ411" i="260"/>
  <c r="N518" i="260"/>
  <c r="Z278" i="260"/>
  <c r="G601" i="260"/>
  <c r="G609" i="260"/>
  <c r="J610" i="260"/>
  <c r="BJ545" i="260"/>
  <c r="AZ42" i="260"/>
  <c r="AR383" i="260"/>
  <c r="AR141" i="260"/>
  <c r="AZ626" i="260"/>
  <c r="BQ619" i="260"/>
  <c r="BJ611" i="260"/>
  <c r="W568" i="260"/>
  <c r="R610" i="260"/>
  <c r="I46" i="177"/>
  <c r="N597" i="260"/>
  <c r="AZ607" i="260"/>
  <c r="BQ615" i="260"/>
  <c r="Z562" i="260"/>
  <c r="BD495" i="260"/>
  <c r="R457" i="260"/>
  <c r="AR488" i="260"/>
  <c r="AR269" i="260"/>
  <c r="BJ617" i="260"/>
  <c r="W571" i="260"/>
  <c r="BQ564" i="260"/>
  <c r="BQ524" i="260"/>
  <c r="BU439" i="260"/>
  <c r="AD370" i="260"/>
  <c r="Z649" i="260"/>
  <c r="W558" i="260"/>
  <c r="AL522" i="260"/>
  <c r="Z516" i="260"/>
  <c r="BN530" i="260"/>
  <c r="N463" i="260"/>
  <c r="N612" i="260"/>
  <c r="AH574" i="260"/>
  <c r="AD594" i="260"/>
  <c r="AH573" i="260"/>
  <c r="BD12" i="260"/>
  <c r="R607" i="260"/>
  <c r="AR482" i="260"/>
  <c r="BJ153" i="260"/>
  <c r="AZ535" i="260"/>
  <c r="R473" i="260"/>
  <c r="AD528" i="260"/>
  <c r="Z590" i="260"/>
  <c r="BJ181" i="260"/>
  <c r="J613" i="260"/>
  <c r="AD376" i="260"/>
  <c r="G415" i="260"/>
  <c r="AL552" i="260"/>
  <c r="AU477" i="260"/>
  <c r="BY201" i="260"/>
  <c r="BD549" i="260"/>
  <c r="AR589" i="260"/>
  <c r="W224" i="260"/>
  <c r="J541" i="260"/>
  <c r="AL242" i="260"/>
  <c r="R280" i="260"/>
  <c r="BQ426" i="260"/>
  <c r="J501" i="260"/>
  <c r="BJ634" i="260"/>
  <c r="R584" i="260"/>
  <c r="AU524" i="260"/>
  <c r="AH341" i="260"/>
  <c r="R577" i="260"/>
  <c r="AR634" i="260"/>
  <c r="AH650" i="260"/>
  <c r="AU644" i="260"/>
  <c r="AZ635" i="260"/>
  <c r="R640" i="260"/>
  <c r="J643" i="260"/>
  <c r="J631" i="260"/>
  <c r="BU639" i="260"/>
  <c r="AZ648" i="260"/>
  <c r="BJ643" i="260"/>
  <c r="BN674" i="260"/>
  <c r="BN647" i="260"/>
  <c r="BN632" i="260"/>
  <c r="BN635" i="260"/>
  <c r="BD645" i="260"/>
  <c r="BQ631" i="260"/>
  <c r="AR638" i="260"/>
  <c r="AH643" i="260"/>
  <c r="BJ651" i="260"/>
  <c r="BD636" i="260"/>
  <c r="G642" i="260"/>
  <c r="AR646" i="260"/>
  <c r="N648" i="260"/>
  <c r="BQ674" i="260"/>
  <c r="N653" i="260"/>
  <c r="AZ644" i="260"/>
  <c r="BN639" i="260"/>
  <c r="AL653" i="260"/>
  <c r="AD362" i="260"/>
  <c r="BJ506" i="260"/>
  <c r="BQ585" i="260"/>
  <c r="N573" i="260"/>
  <c r="BD600" i="260"/>
  <c r="AH621" i="260"/>
  <c r="AR518" i="260"/>
  <c r="W25" i="260"/>
  <c r="AD544" i="260"/>
  <c r="W578" i="260"/>
  <c r="R543" i="260"/>
  <c r="AZ609" i="260"/>
  <c r="U9" i="177"/>
  <c r="E4" i="177"/>
  <c r="BJ620" i="260"/>
  <c r="W542" i="260"/>
  <c r="AZ568" i="260"/>
  <c r="AR606" i="260"/>
  <c r="BJ623" i="260"/>
  <c r="BN378" i="260"/>
  <c r="AR508" i="260"/>
  <c r="AD289" i="260"/>
  <c r="AZ495" i="260"/>
  <c r="BU26" i="260"/>
  <c r="R609" i="260"/>
  <c r="BU572" i="260"/>
  <c r="AD341" i="260"/>
  <c r="W500" i="260"/>
  <c r="AU334" i="260"/>
  <c r="AH468" i="260"/>
  <c r="R625" i="260"/>
  <c r="AL412" i="260"/>
  <c r="G540" i="260"/>
  <c r="W580" i="260"/>
  <c r="G483" i="260"/>
  <c r="BD61" i="260"/>
  <c r="W605" i="260"/>
  <c r="BU213" i="260"/>
  <c r="M26" i="177"/>
  <c r="BQ523" i="260"/>
  <c r="G480" i="260"/>
  <c r="AL619" i="260"/>
  <c r="BQ255" i="260"/>
  <c r="W372" i="260"/>
  <c r="AL443" i="260"/>
  <c r="BU473" i="260"/>
  <c r="BQ521" i="260"/>
  <c r="BQ571" i="260"/>
  <c r="BN599" i="260"/>
  <c r="AL615" i="260"/>
  <c r="X25" i="177"/>
  <c r="W543" i="260"/>
  <c r="BU341" i="260"/>
  <c r="AD19" i="260"/>
  <c r="AU422" i="260"/>
  <c r="AU598" i="260"/>
  <c r="J597" i="260"/>
  <c r="AZ550" i="260"/>
  <c r="W488" i="260"/>
  <c r="AZ623" i="260"/>
  <c r="BU457" i="260"/>
  <c r="BN509" i="260"/>
  <c r="W593" i="260"/>
  <c r="AD387" i="260"/>
  <c r="BN537" i="260"/>
  <c r="BJ635" i="260"/>
  <c r="G650" i="260"/>
  <c r="G631" i="260"/>
  <c r="W652" i="260"/>
  <c r="BQ646" i="260"/>
  <c r="BJ650" i="260"/>
  <c r="BD633" i="260"/>
  <c r="G643" i="260"/>
  <c r="AZ645" i="260"/>
  <c r="J636" i="260"/>
  <c r="BU634" i="260"/>
  <c r="BQ642" i="260"/>
  <c r="AU638" i="260"/>
  <c r="BU631" i="260"/>
  <c r="BJ644" i="260"/>
  <c r="AH653" i="260"/>
  <c r="G640" i="260"/>
  <c r="AH652" i="260"/>
  <c r="J642" i="260"/>
  <c r="W630" i="260"/>
  <c r="AD674" i="260"/>
  <c r="BQ630" i="260"/>
  <c r="N674" i="260"/>
  <c r="G611" i="260"/>
  <c r="Z596" i="260"/>
  <c r="BJ571" i="260"/>
  <c r="AR475" i="260"/>
  <c r="BD155" i="260"/>
  <c r="W427" i="260"/>
  <c r="G610" i="260"/>
  <c r="AL496" i="260"/>
  <c r="J585" i="260"/>
  <c r="N559" i="260"/>
  <c r="W525" i="260"/>
  <c r="BD500" i="260"/>
  <c r="AU440" i="260"/>
  <c r="N223" i="260"/>
  <c r="BD508" i="260"/>
  <c r="AH618" i="260"/>
  <c r="BQ540" i="260"/>
  <c r="G572" i="260"/>
  <c r="R618" i="260"/>
  <c r="AH626" i="260"/>
  <c r="BQ541" i="260"/>
  <c r="BN571" i="260"/>
  <c r="BN435" i="260"/>
  <c r="BQ395" i="260"/>
  <c r="BD15" i="260"/>
  <c r="G615" i="260"/>
  <c r="W570" i="260"/>
  <c r="AZ408" i="260"/>
  <c r="BQ589" i="260"/>
  <c r="AH325" i="260"/>
  <c r="AR72" i="260"/>
  <c r="BD612" i="260"/>
  <c r="BD249" i="260"/>
  <c r="BN417" i="260"/>
  <c r="BN362" i="260"/>
  <c r="BQ549" i="260"/>
  <c r="BJ515" i="260"/>
  <c r="AU610" i="260"/>
  <c r="AL494" i="260"/>
  <c r="BD426" i="260"/>
  <c r="AL567" i="260"/>
  <c r="W624" i="260"/>
  <c r="BJ612" i="260"/>
  <c r="BQ591" i="260"/>
  <c r="AR498" i="260"/>
  <c r="AD322" i="260"/>
  <c r="AH546" i="260"/>
  <c r="Z546" i="260"/>
  <c r="G524" i="260"/>
  <c r="AU568" i="260"/>
  <c r="AL617" i="260"/>
  <c r="BJ576" i="260"/>
  <c r="Z501" i="260"/>
  <c r="AU589" i="260"/>
  <c r="Z595" i="260"/>
  <c r="J15" i="177"/>
  <c r="BN567" i="260"/>
  <c r="N471" i="260"/>
  <c r="BJ567" i="260"/>
  <c r="BJ516" i="260"/>
  <c r="AD287" i="260"/>
  <c r="AU374" i="260"/>
  <c r="BQ458" i="260"/>
  <c r="AZ399" i="260"/>
  <c r="R583" i="260"/>
  <c r="AU609" i="260"/>
  <c r="W562" i="260"/>
  <c r="J486" i="260"/>
  <c r="R415" i="260"/>
  <c r="AU541" i="260"/>
  <c r="BD189" i="260"/>
  <c r="AZ613" i="260"/>
  <c r="BQ291" i="260"/>
  <c r="BU497" i="260"/>
  <c r="J547" i="260"/>
  <c r="BD564" i="260"/>
  <c r="AZ323" i="260"/>
  <c r="AU627" i="260"/>
  <c r="W540" i="260"/>
  <c r="BD374" i="260"/>
  <c r="J573" i="260"/>
  <c r="AR188" i="260"/>
  <c r="AR446" i="260"/>
  <c r="R623" i="260"/>
  <c r="R587" i="260"/>
  <c r="AR510" i="260"/>
  <c r="AU206" i="260"/>
  <c r="BU568" i="260"/>
  <c r="AZ226" i="260"/>
  <c r="BQ370" i="260"/>
  <c r="J60" i="260"/>
  <c r="BD519" i="260"/>
  <c r="L50" i="177"/>
  <c r="J303" i="260"/>
  <c r="BU617" i="260"/>
  <c r="BQ562" i="260"/>
  <c r="BN263" i="260"/>
  <c r="BN595" i="260"/>
  <c r="BU268" i="260"/>
  <c r="W411" i="260"/>
  <c r="R542" i="260"/>
  <c r="BD595" i="260"/>
  <c r="N13" i="177"/>
  <c r="T57" i="177"/>
  <c r="BD392" i="260"/>
  <c r="AU580" i="260"/>
  <c r="BJ483" i="260"/>
  <c r="R571" i="260"/>
  <c r="AH576" i="260"/>
  <c r="AR539" i="260"/>
  <c r="AH625" i="260"/>
  <c r="BD568" i="260"/>
  <c r="G592" i="260"/>
  <c r="AD599" i="260"/>
  <c r="AD492" i="260"/>
  <c r="BD463" i="260"/>
  <c r="AU18" i="260"/>
  <c r="BQ614" i="260"/>
  <c r="AR425" i="260"/>
  <c r="BQ603" i="260"/>
  <c r="AH478" i="260"/>
  <c r="AD222" i="260"/>
  <c r="BU388" i="260"/>
  <c r="N619" i="260"/>
  <c r="AD592" i="260"/>
  <c r="AU581" i="260"/>
  <c r="W518" i="260"/>
  <c r="R201" i="260"/>
  <c r="K56" i="177"/>
  <c r="N558" i="260"/>
  <c r="J280" i="260"/>
  <c r="AL439" i="260"/>
  <c r="BQ274" i="260"/>
  <c r="BD480" i="260"/>
  <c r="J352" i="260"/>
  <c r="T25" i="177"/>
  <c r="BN466" i="260"/>
  <c r="J595" i="260"/>
  <c r="G541" i="260"/>
  <c r="G218" i="260"/>
  <c r="Z101" i="260"/>
  <c r="AD569" i="260"/>
  <c r="R596" i="260"/>
  <c r="F45" i="177"/>
  <c r="N566" i="260"/>
  <c r="BN387" i="260"/>
  <c r="I64" i="177"/>
  <c r="Z519" i="260"/>
  <c r="W339" i="260"/>
  <c r="AU21" i="260"/>
  <c r="AH269" i="260"/>
  <c r="BU498" i="260"/>
  <c r="BU423" i="260"/>
  <c r="AD113" i="260"/>
  <c r="W252" i="260"/>
  <c r="G534" i="260"/>
  <c r="J295" i="260"/>
  <c r="BN520" i="260"/>
  <c r="AL61" i="260"/>
  <c r="J549" i="260"/>
  <c r="R560" i="260"/>
  <c r="AU542" i="260"/>
  <c r="BD127" i="260"/>
  <c r="BQ374" i="260"/>
  <c r="AZ409" i="260"/>
  <c r="AH390" i="260"/>
  <c r="R464" i="260"/>
  <c r="AU314" i="260"/>
  <c r="BU38" i="260"/>
  <c r="E43" i="177"/>
  <c r="AZ173" i="260"/>
  <c r="BJ473" i="260"/>
  <c r="BN514" i="260"/>
  <c r="Z543" i="260"/>
  <c r="AH503" i="260"/>
  <c r="AL418" i="260"/>
  <c r="BJ309" i="260"/>
  <c r="AU177" i="260"/>
  <c r="AR592" i="260"/>
  <c r="BQ572" i="260"/>
  <c r="AR565" i="260"/>
  <c r="BN341" i="260"/>
  <c r="BD627" i="260"/>
  <c r="R548" i="260"/>
  <c r="BD110" i="260"/>
  <c r="G584" i="260"/>
  <c r="BU585" i="260"/>
  <c r="J561" i="260"/>
  <c r="J624" i="260"/>
  <c r="AZ556" i="260"/>
  <c r="AR180" i="260"/>
  <c r="AR11" i="260"/>
  <c r="R43" i="177"/>
  <c r="Z574" i="260"/>
  <c r="BN601" i="260"/>
  <c r="W505" i="260"/>
  <c r="R505" i="260"/>
  <c r="R307" i="260"/>
  <c r="BJ618" i="260"/>
  <c r="Z548" i="260"/>
  <c r="BY182" i="260"/>
  <c r="BU550" i="260"/>
  <c r="W408" i="260"/>
  <c r="BU591" i="260"/>
  <c r="AZ337" i="260"/>
  <c r="AR611" i="260"/>
  <c r="Z589" i="260"/>
  <c r="BD577" i="260"/>
  <c r="AL374" i="260"/>
  <c r="J359" i="260"/>
  <c r="BN615" i="260"/>
  <c r="AR615" i="260"/>
  <c r="BU584" i="260"/>
  <c r="BU520" i="260"/>
  <c r="N250" i="260"/>
  <c r="N137" i="260"/>
  <c r="BN550" i="260"/>
  <c r="BU409" i="260"/>
  <c r="AH489" i="260"/>
  <c r="R315" i="260"/>
  <c r="W64" i="260"/>
  <c r="N206" i="260"/>
  <c r="Q10" i="177"/>
  <c r="BN573" i="260"/>
  <c r="BQ534" i="260"/>
  <c r="AU365" i="260"/>
  <c r="R324" i="260"/>
  <c r="AZ351" i="260"/>
  <c r="BJ127" i="260"/>
  <c r="R540" i="260"/>
  <c r="BD584" i="260"/>
  <c r="BJ452" i="260"/>
  <c r="BN549" i="260"/>
  <c r="W436" i="260"/>
  <c r="W546" i="260"/>
  <c r="BQ544" i="260"/>
  <c r="W314" i="260"/>
  <c r="J555" i="260"/>
  <c r="BU289" i="260"/>
  <c r="BN561" i="260"/>
  <c r="AD78" i="260"/>
  <c r="J42" i="260"/>
  <c r="T18" i="177"/>
  <c r="BU574" i="260"/>
  <c r="W453" i="260"/>
  <c r="AR549" i="260"/>
  <c r="Q32" i="177"/>
  <c r="E39" i="177"/>
  <c r="BN508" i="260"/>
  <c r="BD406" i="260"/>
  <c r="BD138" i="260"/>
  <c r="AH97" i="260"/>
  <c r="BQ597" i="260"/>
  <c r="N49" i="260"/>
  <c r="BD438" i="260"/>
  <c r="W317" i="260"/>
  <c r="J471" i="260"/>
  <c r="BY132" i="260"/>
  <c r="N140" i="260"/>
  <c r="C50" i="177"/>
  <c r="Z520" i="260"/>
  <c r="BJ602" i="260"/>
  <c r="Z618" i="260"/>
  <c r="BJ209" i="260"/>
  <c r="R220" i="260"/>
  <c r="BQ236" i="260"/>
  <c r="E33" i="177"/>
  <c r="BD560" i="260"/>
  <c r="AR626" i="260"/>
  <c r="AZ347" i="260"/>
  <c r="AZ517" i="260"/>
  <c r="BD559" i="260"/>
  <c r="BJ487" i="260"/>
  <c r="BN217" i="260"/>
  <c r="AZ610" i="260"/>
  <c r="BN580" i="260"/>
  <c r="BU402" i="260"/>
  <c r="G492" i="260"/>
  <c r="BD566" i="260"/>
  <c r="AD621" i="260"/>
  <c r="BD605" i="260"/>
  <c r="BJ593" i="260"/>
  <c r="W577" i="260"/>
  <c r="G521" i="260"/>
  <c r="N581" i="260"/>
  <c r="Z622" i="260"/>
  <c r="J612" i="260"/>
  <c r="N466" i="260"/>
  <c r="AR261" i="260"/>
  <c r="G589" i="260"/>
  <c r="R298" i="260"/>
  <c r="AZ76" i="260"/>
  <c r="J65" i="260"/>
  <c r="BJ594" i="260"/>
  <c r="BN413" i="260"/>
  <c r="BQ561" i="260"/>
  <c r="BU149" i="260"/>
  <c r="AU625" i="260"/>
  <c r="N530" i="260"/>
  <c r="AU216" i="260"/>
  <c r="BU528" i="260"/>
  <c r="G434" i="260"/>
  <c r="BD182" i="260"/>
  <c r="Z414" i="260"/>
  <c r="AZ566" i="260"/>
  <c r="K40" i="177"/>
  <c r="BD520" i="260"/>
  <c r="BQ333" i="260"/>
  <c r="BD543" i="260"/>
  <c r="AD593" i="260"/>
  <c r="N550" i="260"/>
  <c r="BJ176" i="260"/>
  <c r="N367" i="260"/>
  <c r="BQ605" i="260"/>
  <c r="AL596" i="260"/>
  <c r="AR576" i="260"/>
  <c r="W516" i="260"/>
  <c r="Z321" i="260"/>
  <c r="BU506" i="260"/>
  <c r="N621" i="260"/>
  <c r="BD580" i="260"/>
  <c r="J522" i="260"/>
  <c r="AU518" i="260"/>
  <c r="G423" i="260"/>
  <c r="AR367" i="260"/>
  <c r="N623" i="260"/>
  <c r="BJ605" i="260"/>
  <c r="BJ559" i="260"/>
  <c r="AR455" i="260"/>
  <c r="G408" i="260"/>
  <c r="AU534" i="260"/>
  <c r="W341" i="260"/>
  <c r="BN380" i="260"/>
  <c r="G446" i="260"/>
  <c r="X6" i="177"/>
  <c r="J564" i="260"/>
  <c r="AR296" i="260"/>
  <c r="BN343" i="260"/>
  <c r="BN446" i="260"/>
  <c r="AL602" i="260"/>
  <c r="N272" i="260"/>
  <c r="BD69" i="260"/>
  <c r="Z489" i="260"/>
  <c r="AZ95" i="260"/>
  <c r="G566" i="260"/>
  <c r="AR437" i="260"/>
  <c r="AD417" i="260"/>
  <c r="AU500" i="260"/>
  <c r="AL21" i="260"/>
  <c r="R271" i="260"/>
  <c r="J515" i="260"/>
  <c r="G489" i="260"/>
  <c r="J200" i="260"/>
  <c r="AR483" i="260"/>
  <c r="BD425" i="260"/>
  <c r="AZ207" i="260"/>
  <c r="BJ367" i="260"/>
  <c r="AL416" i="260"/>
  <c r="R492" i="260"/>
  <c r="J343" i="260"/>
  <c r="N243" i="260"/>
  <c r="BJ368" i="260"/>
  <c r="AR53" i="260"/>
  <c r="N485" i="260"/>
  <c r="R545" i="260"/>
  <c r="AU468" i="260"/>
  <c r="AH545" i="260"/>
  <c r="AH469" i="260"/>
  <c r="N133" i="260"/>
  <c r="BU487" i="260"/>
  <c r="BN237" i="260"/>
  <c r="W345" i="260"/>
  <c r="J161" i="260"/>
  <c r="L48" i="177"/>
  <c r="BQ430" i="260"/>
  <c r="N531" i="260"/>
  <c r="R133" i="260"/>
  <c r="BJ420" i="260"/>
  <c r="BJ590" i="260"/>
  <c r="BN596" i="260"/>
  <c r="BD288" i="260"/>
  <c r="BJ168" i="260"/>
  <c r="BD553" i="260"/>
  <c r="Z613" i="260"/>
  <c r="AZ590" i="260"/>
  <c r="J588" i="260"/>
  <c r="AL139" i="260"/>
  <c r="R599" i="260"/>
  <c r="W380" i="260"/>
  <c r="BN610" i="260"/>
  <c r="AH612" i="260"/>
  <c r="AH493" i="260"/>
  <c r="R544" i="260"/>
  <c r="AR582" i="260"/>
  <c r="N585" i="260"/>
  <c r="W566" i="260"/>
  <c r="BJ583" i="260"/>
  <c r="I5" i="177"/>
  <c r="P19" i="177"/>
  <c r="AD521" i="260"/>
  <c r="R261" i="260"/>
  <c r="N627" i="260"/>
  <c r="J519" i="260"/>
  <c r="R601" i="260"/>
  <c r="AU50" i="260"/>
  <c r="R389" i="260"/>
  <c r="W139" i="260"/>
  <c r="BJ509" i="260"/>
  <c r="BD510" i="260"/>
  <c r="Z591" i="260"/>
  <c r="N365" i="260"/>
  <c r="BJ182" i="260"/>
  <c r="Z224" i="260"/>
  <c r="BJ475" i="260"/>
  <c r="BN551" i="260"/>
  <c r="N406" i="260"/>
  <c r="AZ458" i="260"/>
  <c r="AU622" i="260"/>
  <c r="BN568" i="260"/>
  <c r="AL512" i="260"/>
  <c r="Z526" i="260"/>
  <c r="AL389" i="260"/>
  <c r="BU492" i="260"/>
  <c r="BQ618" i="260"/>
  <c r="AH601" i="260"/>
  <c r="AR568" i="260"/>
  <c r="J524" i="260"/>
  <c r="AZ569" i="260"/>
  <c r="BU587" i="260"/>
  <c r="BN627" i="260"/>
  <c r="BU628" i="260"/>
  <c r="BD499" i="260"/>
  <c r="AH524" i="260"/>
  <c r="AZ511" i="260"/>
  <c r="BQ467" i="260"/>
  <c r="BD324" i="260"/>
  <c r="J189" i="260"/>
  <c r="G515" i="260"/>
  <c r="P46" i="177"/>
  <c r="AR431" i="260"/>
  <c r="J482" i="260"/>
  <c r="AU380" i="260"/>
  <c r="G548" i="260"/>
  <c r="AL498" i="260"/>
  <c r="BJ249" i="260"/>
  <c r="AD420" i="260"/>
  <c r="AZ299" i="260"/>
  <c r="W41" i="253"/>
  <c r="BN280" i="260"/>
  <c r="AZ501" i="260"/>
  <c r="G169" i="260"/>
  <c r="AL343" i="260"/>
  <c r="BQ66" i="260"/>
  <c r="BJ493" i="260"/>
  <c r="AU594" i="260"/>
  <c r="N161" i="260"/>
  <c r="BD376" i="260"/>
  <c r="AL402" i="260"/>
  <c r="BJ540" i="260"/>
  <c r="AL526" i="260"/>
  <c r="AD271" i="260"/>
  <c r="N157" i="260"/>
  <c r="AD624" i="260"/>
  <c r="G259" i="260"/>
  <c r="AH427" i="260"/>
  <c r="AR333" i="260"/>
  <c r="L20" i="177"/>
  <c r="AR542" i="260"/>
  <c r="AU180" i="260"/>
  <c r="H3" i="177"/>
  <c r="BN511" i="260"/>
  <c r="AH424" i="260"/>
  <c r="R384" i="260"/>
  <c r="BN275" i="260"/>
  <c r="BJ512" i="260"/>
  <c r="BJ508" i="260"/>
  <c r="AR370" i="260"/>
  <c r="N59" i="177"/>
  <c r="AU425" i="260"/>
  <c r="BD562" i="260"/>
  <c r="R552" i="260"/>
  <c r="Z527" i="260"/>
  <c r="R282" i="260"/>
  <c r="R605" i="260"/>
  <c r="AZ544" i="260"/>
  <c r="AR463" i="260"/>
  <c r="AD598" i="260"/>
  <c r="G251" i="260"/>
  <c r="BJ239" i="260"/>
  <c r="AU628" i="260"/>
  <c r="AR570" i="260"/>
  <c r="AD512" i="260"/>
  <c r="X43" i="177"/>
  <c r="AZ603" i="260"/>
  <c r="BQ626" i="260"/>
  <c r="R595" i="260"/>
  <c r="AZ421" i="260"/>
  <c r="BQ557" i="260"/>
  <c r="BN577" i="260"/>
  <c r="AD513" i="260"/>
  <c r="AU605" i="260"/>
  <c r="BN584" i="260"/>
  <c r="AR546" i="260"/>
  <c r="AH466" i="260"/>
  <c r="BD531" i="260"/>
  <c r="R507" i="260"/>
  <c r="AU614" i="260"/>
  <c r="BU615" i="260"/>
  <c r="BY83" i="260"/>
  <c r="AU457" i="260"/>
  <c r="BN76" i="260"/>
  <c r="Z570" i="260"/>
  <c r="AU303" i="260"/>
  <c r="N498" i="260"/>
  <c r="BJ321" i="260"/>
  <c r="C59" i="177"/>
  <c r="G567" i="260"/>
  <c r="BQ473" i="260"/>
  <c r="BU649" i="260"/>
  <c r="AH596" i="260"/>
  <c r="G561" i="260"/>
  <c r="AL297" i="260"/>
  <c r="W589" i="260"/>
  <c r="BJ606" i="260"/>
  <c r="AU403" i="260"/>
  <c r="BD526" i="260"/>
  <c r="W467" i="260"/>
  <c r="R47" i="260"/>
  <c r="G443" i="260"/>
  <c r="BQ276" i="260"/>
  <c r="N383" i="260"/>
  <c r="J517" i="260"/>
  <c r="AH542" i="260"/>
  <c r="BD192" i="260"/>
  <c r="BD617" i="260"/>
  <c r="J29" i="177"/>
  <c r="W552" i="260"/>
  <c r="AD602" i="260"/>
  <c r="BU491" i="260"/>
  <c r="BJ560" i="260"/>
  <c r="AD622" i="260"/>
  <c r="AZ559" i="260"/>
  <c r="J464" i="260"/>
  <c r="W556" i="260"/>
  <c r="AD339" i="260"/>
  <c r="AD547" i="260"/>
  <c r="BU608" i="260"/>
  <c r="AU611" i="260"/>
  <c r="N33" i="260"/>
  <c r="N533" i="260"/>
  <c r="G598" i="260"/>
  <c r="R524" i="260"/>
  <c r="C20" i="177"/>
  <c r="BN228" i="260"/>
  <c r="Q45" i="177"/>
  <c r="BQ369" i="260"/>
  <c r="BJ525" i="260"/>
  <c r="R234" i="260"/>
  <c r="G209" i="260"/>
  <c r="AZ515" i="260"/>
  <c r="AH519" i="260"/>
  <c r="AH212" i="260"/>
  <c r="Z293" i="260"/>
  <c r="BJ264" i="260"/>
  <c r="BN133" i="260"/>
  <c r="AZ597" i="260"/>
  <c r="Z143" i="260"/>
  <c r="G325" i="260"/>
  <c r="W458" i="260"/>
  <c r="R206" i="260"/>
  <c r="BQ514" i="260"/>
  <c r="BJ407" i="260"/>
  <c r="BU264" i="260"/>
  <c r="AD372" i="260"/>
  <c r="BN433" i="260"/>
  <c r="N591" i="260"/>
  <c r="BU526" i="260"/>
  <c r="W399" i="260"/>
  <c r="Z463" i="260"/>
  <c r="BQ253" i="260"/>
  <c r="AR547" i="260"/>
  <c r="AU113" i="260"/>
  <c r="AL325" i="260"/>
  <c r="AH316" i="260"/>
  <c r="J569" i="260"/>
  <c r="R465" i="260"/>
  <c r="W582" i="260"/>
  <c r="R107" i="260"/>
  <c r="G599" i="260"/>
  <c r="R468" i="260"/>
  <c r="R472" i="260"/>
  <c r="N139" i="260"/>
  <c r="AL517" i="260"/>
  <c r="BU195" i="260"/>
  <c r="BJ417" i="260"/>
  <c r="J423" i="260"/>
  <c r="R580" i="260"/>
  <c r="N570" i="260"/>
  <c r="G285" i="260"/>
  <c r="AR596" i="260"/>
  <c r="AU593" i="260"/>
  <c r="BQ466" i="260"/>
  <c r="BU546" i="260"/>
  <c r="BQ192" i="260"/>
  <c r="AZ649" i="260"/>
  <c r="N596" i="260"/>
  <c r="AZ430" i="260"/>
  <c r="BD493" i="260"/>
  <c r="J509" i="260"/>
  <c r="AU576" i="260"/>
  <c r="J621" i="260"/>
  <c r="BN543" i="260"/>
  <c r="BU556" i="260"/>
  <c r="AD523" i="260"/>
  <c r="BJ459" i="260"/>
  <c r="AU577" i="260"/>
  <c r="AU617" i="260"/>
  <c r="AH627" i="260"/>
  <c r="BQ277" i="260"/>
  <c r="AH602" i="260"/>
  <c r="BN426" i="260"/>
  <c r="AD514" i="260"/>
  <c r="J387" i="260"/>
  <c r="J67" i="260"/>
  <c r="G501" i="260"/>
  <c r="AU476" i="260"/>
  <c r="BD503" i="260"/>
  <c r="AH125" i="260"/>
  <c r="BD601" i="260"/>
  <c r="J358" i="260"/>
  <c r="BD342" i="260"/>
  <c r="J521" i="260"/>
  <c r="R486" i="260"/>
  <c r="BJ616" i="260"/>
  <c r="AZ536" i="260"/>
  <c r="BD598" i="260"/>
  <c r="J450" i="260"/>
  <c r="BN258" i="260"/>
  <c r="BU566" i="260"/>
  <c r="G585" i="260"/>
  <c r="BU531" i="260"/>
  <c r="AZ595" i="260"/>
  <c r="BU536" i="260"/>
  <c r="N492" i="260"/>
  <c r="BQ617" i="260"/>
  <c r="AL501" i="260"/>
  <c r="AL497" i="260"/>
  <c r="Z176" i="260"/>
  <c r="G547" i="260"/>
  <c r="W501" i="260"/>
  <c r="BD628" i="260"/>
  <c r="AR474" i="260"/>
  <c r="BJ56" i="260"/>
  <c r="Z495" i="260"/>
  <c r="AH437" i="260"/>
  <c r="K23" i="177"/>
  <c r="BU606" i="260"/>
  <c r="J625" i="260"/>
  <c r="N599" i="260"/>
  <c r="BQ375" i="260"/>
  <c r="BU371" i="260"/>
  <c r="N200" i="260"/>
  <c r="R431" i="260"/>
  <c r="R445" i="260"/>
  <c r="BJ445" i="260"/>
  <c r="AH267" i="260"/>
  <c r="R348" i="260"/>
  <c r="U18" i="177"/>
  <c r="AH396" i="260"/>
  <c r="AH445" i="260"/>
  <c r="BU521" i="260"/>
  <c r="AU560" i="260"/>
  <c r="R430" i="260"/>
  <c r="BJ345" i="260"/>
  <c r="J214" i="260"/>
  <c r="BD202" i="260"/>
  <c r="AZ467" i="260"/>
  <c r="AD546" i="260"/>
  <c r="BD423" i="260"/>
  <c r="BN97" i="260"/>
  <c r="AR491" i="260"/>
  <c r="BD558" i="260"/>
  <c r="W576" i="260"/>
  <c r="G574" i="260"/>
  <c r="BN84" i="260"/>
  <c r="G568" i="260"/>
  <c r="AD449" i="260"/>
  <c r="J394" i="260"/>
  <c r="BN488" i="260"/>
  <c r="BJ498" i="260"/>
  <c r="BU493" i="260"/>
  <c r="BN253" i="260"/>
  <c r="AD25" i="260"/>
  <c r="AR543" i="260"/>
  <c r="BD475" i="260"/>
  <c r="AU291" i="260"/>
  <c r="BJ531" i="260"/>
  <c r="BD293" i="260"/>
  <c r="AH62" i="260"/>
  <c r="V37" i="177"/>
  <c r="W463" i="260"/>
  <c r="BJ431" i="260"/>
  <c r="BD193" i="260"/>
  <c r="J444" i="260"/>
  <c r="BQ406" i="260"/>
  <c r="BN541" i="260"/>
  <c r="N163" i="260"/>
  <c r="BU600" i="260"/>
  <c r="AR398" i="260"/>
  <c r="AZ392" i="260"/>
  <c r="BU534" i="260"/>
  <c r="R432" i="260"/>
  <c r="AD619" i="260"/>
  <c r="AD549" i="260"/>
  <c r="AR516" i="260"/>
  <c r="AD23" i="260"/>
  <c r="AR347" i="260"/>
  <c r="AZ367" i="260"/>
  <c r="R627" i="260"/>
  <c r="R559" i="260"/>
  <c r="BD496" i="260"/>
  <c r="BU472" i="260"/>
  <c r="J461" i="260"/>
  <c r="J388" i="260"/>
  <c r="J620" i="260"/>
  <c r="AZ622" i="260"/>
  <c r="BQ566" i="260"/>
  <c r="Z523" i="260"/>
  <c r="BJ438" i="260"/>
  <c r="AU601" i="260"/>
  <c r="Z623" i="260"/>
  <c r="W452" i="260"/>
  <c r="AL413" i="260"/>
  <c r="BN569" i="260"/>
  <c r="Z294" i="260"/>
  <c r="AL263" i="260"/>
  <c r="BQ600" i="260"/>
  <c r="AU355" i="260"/>
  <c r="AR511" i="260"/>
  <c r="BY139" i="260"/>
  <c r="BU561" i="260"/>
  <c r="AL625" i="260"/>
  <c r="AZ462" i="260"/>
  <c r="AR595" i="260"/>
  <c r="AU553" i="260"/>
  <c r="AZ514" i="260"/>
  <c r="AH148" i="260"/>
  <c r="BJ359" i="260"/>
  <c r="BJ500" i="260"/>
  <c r="BJ597" i="260"/>
  <c r="AU584" i="260"/>
  <c r="L55" i="177"/>
  <c r="W649" i="260"/>
  <c r="AR461" i="260"/>
  <c r="BN600" i="260"/>
  <c r="Z500" i="260"/>
  <c r="AU416" i="260"/>
  <c r="AL572" i="260"/>
  <c r="BN609" i="260"/>
  <c r="AR444" i="260"/>
  <c r="N228" i="260"/>
  <c r="Z573" i="260"/>
  <c r="AZ400" i="260"/>
  <c r="G517" i="260"/>
  <c r="N613" i="260"/>
  <c r="AZ621" i="260"/>
  <c r="AD575" i="260"/>
  <c r="BQ588" i="260"/>
  <c r="G383" i="260"/>
  <c r="Z539" i="260"/>
  <c r="BQ46" i="260"/>
  <c r="AR522" i="260"/>
  <c r="Y4" i="177"/>
  <c r="W180" i="260"/>
  <c r="F29" i="177"/>
  <c r="G283" i="260"/>
  <c r="W422" i="260"/>
  <c r="G32" i="177"/>
  <c r="AZ342" i="260"/>
  <c r="AU339" i="260"/>
  <c r="AR548" i="260"/>
  <c r="AZ441" i="260"/>
  <c r="BU45" i="260"/>
  <c r="BN556" i="260"/>
  <c r="BN498" i="260"/>
  <c r="W12" i="260"/>
  <c r="Z48" i="177"/>
  <c r="X7" i="177"/>
  <c r="R534" i="260"/>
  <c r="BQ553" i="260"/>
  <c r="AH442" i="260"/>
  <c r="Z550" i="260"/>
  <c r="N349" i="260"/>
  <c r="BD461" i="260"/>
  <c r="BD346" i="260"/>
  <c r="AR172" i="260"/>
  <c r="N539" i="260"/>
  <c r="BU595" i="260"/>
  <c r="BQ388" i="260"/>
  <c r="BQ490" i="260"/>
  <c r="N313" i="260"/>
  <c r="N338" i="260"/>
  <c r="AU526" i="260"/>
  <c r="G467" i="260"/>
  <c r="BU270" i="260"/>
  <c r="S44" i="177"/>
  <c r="AU388" i="260"/>
  <c r="G536" i="260"/>
  <c r="J546" i="260"/>
  <c r="BN372" i="260"/>
  <c r="J330" i="260"/>
  <c r="BD539" i="260"/>
  <c r="W340" i="260"/>
  <c r="G46" i="260"/>
  <c r="AH544" i="260"/>
  <c r="AR470" i="260"/>
  <c r="BD615" i="260"/>
  <c r="N261" i="260"/>
  <c r="AZ309" i="260"/>
  <c r="J271" i="260"/>
  <c r="W274" i="260"/>
  <c r="Z428" i="260"/>
  <c r="AL502" i="260"/>
  <c r="J548" i="260"/>
  <c r="N511" i="260"/>
  <c r="AZ114" i="260"/>
  <c r="N564" i="260"/>
  <c r="AH620" i="260"/>
  <c r="R585" i="260"/>
  <c r="R572" i="260"/>
  <c r="BJ527" i="260"/>
  <c r="BJ338" i="260"/>
  <c r="G374" i="260"/>
  <c r="N458" i="260"/>
  <c r="W52" i="177"/>
  <c r="BJ557" i="260"/>
  <c r="R489" i="260"/>
  <c r="BN322" i="260"/>
  <c r="J608" i="260"/>
  <c r="X52" i="177"/>
  <c r="AR593" i="260"/>
  <c r="M51" i="177"/>
  <c r="BQ445" i="260"/>
  <c r="U6" i="177"/>
  <c r="BN623" i="260"/>
  <c r="N347" i="260"/>
  <c r="BN585" i="260"/>
  <c r="W574" i="260"/>
  <c r="AZ601" i="260"/>
  <c r="AR571" i="260"/>
  <c r="BU222" i="260"/>
  <c r="AL616" i="260"/>
  <c r="G588" i="260"/>
  <c r="AR528" i="260"/>
  <c r="N556" i="260"/>
  <c r="Y37" i="177"/>
  <c r="BJ463" i="260"/>
  <c r="BY98" i="260"/>
  <c r="N92" i="260"/>
  <c r="AZ234" i="260"/>
  <c r="G352" i="260"/>
  <c r="BU364" i="260"/>
  <c r="R319" i="260"/>
  <c r="AR502" i="260"/>
  <c r="AD441" i="260"/>
  <c r="W362" i="260"/>
  <c r="AZ289" i="260"/>
  <c r="AH494" i="260"/>
  <c r="J377" i="260"/>
  <c r="AH543" i="260"/>
  <c r="BN64" i="260"/>
  <c r="AL422" i="260"/>
  <c r="W437" i="260"/>
  <c r="AR227" i="260"/>
  <c r="W583" i="260"/>
  <c r="J520" i="260"/>
  <c r="N290" i="260"/>
  <c r="AR31" i="260"/>
  <c r="BU205" i="260"/>
  <c r="AH592" i="260"/>
  <c r="AD349" i="260"/>
  <c r="AL53" i="260"/>
  <c r="AZ474" i="260"/>
  <c r="W482" i="260"/>
  <c r="BU545" i="260"/>
  <c r="BQ488" i="260"/>
  <c r="G407" i="260"/>
  <c r="BQ232" i="260"/>
  <c r="J592" i="260"/>
  <c r="BN434" i="260"/>
  <c r="R390" i="260"/>
  <c r="BN377" i="260"/>
  <c r="G212" i="260"/>
  <c r="J582" i="260"/>
  <c r="AU131" i="260"/>
  <c r="BN409" i="260"/>
  <c r="BD393" i="260"/>
  <c r="BN294" i="260"/>
  <c r="U59" i="177"/>
  <c r="BN342" i="260"/>
  <c r="BJ496" i="260"/>
  <c r="G360" i="260"/>
  <c r="AD628" i="260"/>
  <c r="R383" i="260"/>
  <c r="G497" i="260"/>
  <c r="Z602" i="260"/>
  <c r="R508" i="260"/>
  <c r="BN119" i="260"/>
  <c r="R617" i="260"/>
  <c r="BN505" i="260"/>
  <c r="BQ559" i="260"/>
  <c r="BQ34" i="260"/>
  <c r="AH487" i="260"/>
  <c r="AZ295" i="260"/>
  <c r="BJ649" i="260"/>
  <c r="G591" i="260"/>
  <c r="R470" i="260"/>
  <c r="AL523" i="260"/>
  <c r="AR460" i="260"/>
  <c r="AR64" i="260"/>
  <c r="H24" i="177"/>
  <c r="AR476" i="260"/>
  <c r="AD453" i="260"/>
  <c r="BJ23" i="260"/>
  <c r="AL394" i="260"/>
  <c r="BD609" i="260"/>
  <c r="G128" i="260"/>
  <c r="W391" i="260"/>
  <c r="AD218" i="260"/>
  <c r="AR486" i="260"/>
  <c r="N589" i="260"/>
  <c r="BJ607" i="260"/>
  <c r="AU572" i="260"/>
  <c r="BU596" i="260"/>
  <c r="BQ578" i="260"/>
  <c r="N37" i="260"/>
  <c r="AL624" i="260"/>
  <c r="G606" i="260"/>
  <c r="AH598" i="260"/>
  <c r="N50" i="177"/>
  <c r="BD274" i="260"/>
  <c r="Z472" i="260"/>
  <c r="J490" i="260"/>
  <c r="BN606" i="260"/>
  <c r="AZ435" i="260"/>
  <c r="AZ581" i="260"/>
  <c r="AH517" i="260"/>
  <c r="AZ493" i="260"/>
  <c r="AR430" i="260"/>
  <c r="Z440" i="260"/>
  <c r="BD528" i="260"/>
  <c r="BQ535" i="260"/>
  <c r="BU431" i="260"/>
  <c r="R213" i="260"/>
  <c r="AR608" i="260"/>
  <c r="W124" i="260"/>
  <c r="AD553" i="260"/>
  <c r="BU539" i="260"/>
  <c r="N56" i="260"/>
  <c r="BU451" i="260"/>
  <c r="J480" i="260"/>
  <c r="BJ601" i="260"/>
  <c r="AH273" i="260"/>
  <c r="J495" i="260"/>
  <c r="BQ86" i="260"/>
  <c r="J609" i="260"/>
  <c r="BD583" i="260"/>
  <c r="Z522" i="260"/>
  <c r="AR68" i="260"/>
  <c r="Z216" i="260"/>
  <c r="AZ374" i="260"/>
  <c r="BU609" i="260"/>
  <c r="BN412" i="260"/>
  <c r="AR493" i="260"/>
  <c r="BJ552" i="260"/>
  <c r="BD364" i="260"/>
  <c r="G581" i="260"/>
  <c r="AU506" i="260"/>
  <c r="W590" i="260"/>
  <c r="BU478" i="260"/>
  <c r="G61" i="260"/>
  <c r="BU61" i="260"/>
  <c r="N28" i="260"/>
  <c r="AH175" i="260"/>
  <c r="BD287" i="260"/>
  <c r="W273" i="260"/>
  <c r="AR418" i="260"/>
  <c r="R55" i="260"/>
  <c r="BQ420" i="260"/>
  <c r="BD215" i="260"/>
  <c r="AL315" i="260"/>
  <c r="Z587" i="260"/>
  <c r="O41" i="177"/>
  <c r="W460" i="260"/>
  <c r="AD194" i="260"/>
  <c r="BJ125" i="260"/>
  <c r="AR572" i="260"/>
  <c r="J489" i="260"/>
  <c r="AR509" i="260"/>
  <c r="AU441" i="260"/>
  <c r="BQ552" i="260"/>
  <c r="G314" i="260"/>
  <c r="W24" i="177"/>
  <c r="Z524" i="260"/>
  <c r="AR263" i="260"/>
  <c r="R148" i="260"/>
  <c r="AZ468" i="260"/>
  <c r="Z402" i="260"/>
  <c r="AU548" i="260"/>
  <c r="BN360" i="260"/>
  <c r="BN447" i="260"/>
  <c r="BQ195" i="260"/>
  <c r="G276" i="260"/>
  <c r="AZ125" i="260"/>
  <c r="J366" i="260"/>
  <c r="BN445" i="260"/>
  <c r="BN359" i="260"/>
  <c r="BU442" i="260"/>
  <c r="N95" i="260"/>
  <c r="J77" i="260"/>
  <c r="AH78" i="260"/>
  <c r="G436" i="260"/>
  <c r="BU133" i="260"/>
  <c r="AH472" i="260"/>
  <c r="Q12" i="177"/>
  <c r="BU378" i="260"/>
  <c r="BD485" i="260"/>
  <c r="BD599" i="260"/>
  <c r="BD548" i="260"/>
  <c r="J215" i="260"/>
  <c r="BN613" i="260"/>
  <c r="BN582" i="260"/>
  <c r="AH565" i="260"/>
  <c r="BJ578" i="260"/>
  <c r="BU424" i="260"/>
  <c r="BD570" i="260"/>
  <c r="J194" i="260"/>
  <c r="N170" i="260"/>
  <c r="G558" i="260"/>
  <c r="BJ546" i="260"/>
  <c r="BN555" i="260"/>
  <c r="Z627" i="260"/>
  <c r="W435" i="260"/>
  <c r="AZ552" i="260"/>
  <c r="BJ603" i="260"/>
  <c r="BQ460" i="260"/>
  <c r="W135" i="260"/>
  <c r="N602" i="260"/>
  <c r="BD571" i="260"/>
  <c r="BQ437" i="260"/>
  <c r="G477" i="260"/>
  <c r="AZ606" i="260"/>
  <c r="BU618" i="260"/>
  <c r="AR566" i="260"/>
  <c r="AH443" i="260"/>
  <c r="R381" i="260"/>
  <c r="BD436" i="260"/>
  <c r="AH473" i="260"/>
  <c r="AZ608" i="260"/>
  <c r="BJ581" i="260"/>
  <c r="BN448" i="260"/>
  <c r="AD493" i="260"/>
  <c r="AD423" i="260"/>
  <c r="BD511" i="260"/>
  <c r="W611" i="260"/>
  <c r="BQ580" i="260"/>
  <c r="BQ483" i="260"/>
  <c r="Z424" i="260"/>
  <c r="BJ573" i="260"/>
  <c r="AU503" i="260"/>
  <c r="J440" i="260"/>
  <c r="G503" i="260"/>
  <c r="W464" i="260"/>
  <c r="G29" i="177"/>
  <c r="W97" i="260"/>
  <c r="W15" i="177"/>
  <c r="W6" i="177"/>
  <c r="N520" i="260"/>
  <c r="BN437" i="260"/>
  <c r="S17" i="177"/>
  <c r="AD62" i="260"/>
  <c r="R456" i="260"/>
  <c r="AZ307" i="260"/>
  <c r="J137" i="260"/>
  <c r="BU90" i="260"/>
  <c r="AU8" i="260"/>
  <c r="AD539" i="260"/>
  <c r="AD562" i="260"/>
  <c r="BN563" i="260"/>
  <c r="BN589" i="260"/>
  <c r="AD538" i="260"/>
  <c r="AL515" i="260"/>
  <c r="AH577" i="260"/>
  <c r="Z276" i="260"/>
  <c r="AZ411" i="260"/>
  <c r="BJ538" i="260"/>
  <c r="AZ577" i="260"/>
  <c r="G433" i="260"/>
  <c r="BD366" i="260"/>
  <c r="Z451" i="260"/>
  <c r="BU483" i="260"/>
  <c r="N305" i="260"/>
  <c r="BU557" i="260"/>
  <c r="BQ389" i="260"/>
  <c r="G586" i="260"/>
  <c r="AZ445" i="260"/>
  <c r="BN144" i="260"/>
  <c r="AR451" i="260"/>
  <c r="G505" i="260"/>
  <c r="BU570" i="260"/>
  <c r="G417" i="260"/>
  <c r="R549" i="260"/>
  <c r="J285" i="260"/>
  <c r="BN159" i="260"/>
  <c r="AR513" i="260"/>
  <c r="AD589" i="260"/>
  <c r="BY126" i="260"/>
  <c r="J552" i="260"/>
  <c r="AH541" i="260"/>
  <c r="AZ627" i="260"/>
  <c r="AD550" i="260"/>
  <c r="R576" i="260"/>
  <c r="J587" i="260"/>
  <c r="R602" i="260"/>
  <c r="G273" i="260"/>
  <c r="G516" i="260"/>
  <c r="BJ537" i="260"/>
  <c r="G399" i="260"/>
  <c r="BN572" i="260"/>
  <c r="BQ609" i="260"/>
  <c r="AR616" i="260"/>
  <c r="BD466" i="260"/>
  <c r="R435" i="260"/>
  <c r="G587" i="260"/>
  <c r="G490" i="260"/>
  <c r="N155" i="260"/>
  <c r="AU607" i="260"/>
  <c r="N513" i="260"/>
  <c r="BD525" i="260"/>
  <c r="AZ476" i="260"/>
  <c r="AR563" i="260"/>
  <c r="AD402" i="260"/>
  <c r="AR614" i="260"/>
  <c r="BJ563" i="260"/>
  <c r="BU459" i="260"/>
  <c r="J468" i="260"/>
  <c r="BJ532" i="260"/>
  <c r="Z525" i="260"/>
  <c r="R448" i="260"/>
  <c r="R392" i="260"/>
  <c r="AR285" i="260"/>
  <c r="BU426" i="260"/>
  <c r="Z488" i="260"/>
  <c r="W559" i="260"/>
  <c r="BD201" i="260"/>
  <c r="G233" i="260"/>
  <c r="J567" i="260"/>
  <c r="AZ146" i="260"/>
  <c r="BD497" i="260"/>
  <c r="U21" i="177"/>
  <c r="BU567" i="260"/>
  <c r="R519" i="260"/>
  <c r="I9" i="177"/>
  <c r="AR532" i="260"/>
  <c r="BU516" i="260"/>
  <c r="AH376" i="260"/>
  <c r="Z400" i="260"/>
  <c r="Y12" i="177"/>
  <c r="Z498" i="260"/>
  <c r="R251" i="260"/>
  <c r="BQ474" i="260"/>
  <c r="BN7" i="260"/>
  <c r="AU505" i="260"/>
  <c r="AU473" i="260"/>
  <c r="AZ496" i="260"/>
  <c r="AD466" i="260"/>
  <c r="H50" i="177"/>
  <c r="W152" i="260"/>
  <c r="AR391" i="260"/>
  <c r="BQ398" i="260"/>
  <c r="AL114" i="260"/>
  <c r="BN223" i="260"/>
  <c r="O27" i="177"/>
  <c r="AR298" i="260"/>
  <c r="G495" i="260"/>
  <c r="BQ583" i="260"/>
  <c r="BJ348" i="260"/>
  <c r="BD163" i="260"/>
  <c r="N20" i="260"/>
  <c r="AH518" i="260"/>
  <c r="W528" i="260"/>
  <c r="J33" i="177"/>
  <c r="AR433" i="260"/>
  <c r="BJ391" i="260"/>
  <c r="AD612" i="260"/>
  <c r="W456" i="260"/>
  <c r="AU544" i="260"/>
  <c r="AL564" i="260"/>
  <c r="W563" i="260"/>
  <c r="W538" i="260"/>
  <c r="AD627" i="260"/>
  <c r="BD556" i="260"/>
  <c r="BU499" i="260"/>
  <c r="AL587" i="260"/>
  <c r="BU565" i="260"/>
  <c r="AR573" i="260"/>
  <c r="AR332" i="260"/>
  <c r="J602" i="260"/>
  <c r="AH528" i="260"/>
  <c r="BQ425" i="260"/>
  <c r="H23" i="177"/>
  <c r="BQ627" i="260"/>
  <c r="AR497" i="260"/>
  <c r="AH477" i="260"/>
  <c r="AR501" i="260"/>
  <c r="AU520" i="260"/>
  <c r="Z370" i="260"/>
  <c r="N514" i="260"/>
  <c r="BU494" i="260"/>
  <c r="AU356" i="260"/>
  <c r="AZ624" i="260"/>
  <c r="BU627" i="260"/>
  <c r="BQ612" i="260"/>
  <c r="J523" i="260"/>
  <c r="AH548" i="260"/>
  <c r="AR598" i="260"/>
  <c r="BN603" i="260"/>
  <c r="AR327" i="260"/>
  <c r="AD613" i="260"/>
  <c r="Z571" i="260"/>
  <c r="W472" i="260"/>
  <c r="BD624" i="260"/>
  <c r="BU624" i="260"/>
  <c r="J368" i="260"/>
  <c r="BU619" i="260"/>
  <c r="BD575" i="260"/>
  <c r="AZ555" i="260"/>
  <c r="Y36" i="177"/>
  <c r="BN468" i="260"/>
  <c r="AL463" i="260"/>
  <c r="R428" i="260"/>
  <c r="U33" i="177"/>
  <c r="W14" i="260"/>
  <c r="Z20" i="260"/>
  <c r="G176" i="260"/>
  <c r="BQ462" i="260"/>
  <c r="BJ387" i="260"/>
  <c r="BU586" i="260"/>
  <c r="BN374" i="260"/>
  <c r="AU423" i="260"/>
  <c r="BN402" i="260"/>
  <c r="AL563" i="260"/>
  <c r="AL500" i="260"/>
  <c r="G539" i="260"/>
  <c r="AD326" i="260"/>
  <c r="BN295" i="260"/>
  <c r="BN262" i="260"/>
  <c r="AZ386" i="260"/>
  <c r="AZ573" i="260"/>
  <c r="AZ271" i="260"/>
  <c r="BQ487" i="260"/>
  <c r="BJ55" i="260"/>
  <c r="J568" i="260"/>
  <c r="W513" i="260"/>
  <c r="W417" i="260"/>
  <c r="BJ489" i="260"/>
  <c r="N544" i="260"/>
  <c r="AD324" i="260"/>
  <c r="BQ358" i="260"/>
  <c r="AZ86" i="260"/>
  <c r="BJ440" i="260"/>
  <c r="N124" i="260"/>
  <c r="AU392" i="260"/>
  <c r="AL72" i="260"/>
  <c r="W374" i="260"/>
  <c r="BN455" i="260"/>
  <c r="AH425" i="260"/>
  <c r="BQ251" i="260"/>
  <c r="BJ259" i="260"/>
  <c r="R395" i="260"/>
  <c r="AZ318" i="260"/>
  <c r="BU46" i="260"/>
  <c r="N368" i="260"/>
  <c r="T65" i="177"/>
  <c r="N135" i="260"/>
  <c r="BD616" i="260"/>
  <c r="AL539" i="260"/>
  <c r="AU439" i="260"/>
  <c r="BQ593" i="260"/>
  <c r="Z464" i="260"/>
  <c r="J251" i="260"/>
  <c r="AH616" i="260"/>
  <c r="AU308" i="260"/>
  <c r="BN598" i="260"/>
  <c r="BJ492" i="260"/>
  <c r="BU481" i="260"/>
  <c r="G528" i="260"/>
  <c r="W621" i="260"/>
  <c r="AU538" i="260"/>
  <c r="AU551" i="260"/>
  <c r="BQ584" i="260"/>
  <c r="BQ601" i="260"/>
  <c r="W394" i="260"/>
  <c r="BD603" i="260"/>
  <c r="R491" i="260"/>
  <c r="AR541" i="260"/>
  <c r="AZ478" i="260"/>
  <c r="J208" i="260"/>
  <c r="BJ609" i="260"/>
  <c r="N437" i="260"/>
  <c r="AH593" i="260"/>
  <c r="AZ492" i="260"/>
  <c r="AH537" i="260"/>
  <c r="BU278" i="260"/>
  <c r="BQ332" i="260"/>
  <c r="BU340" i="260"/>
  <c r="AD297" i="260"/>
  <c r="Z541" i="260"/>
  <c r="AU618" i="260"/>
  <c r="BQ606" i="260"/>
  <c r="BU216" i="260"/>
  <c r="AR38" i="260"/>
  <c r="BU495" i="260"/>
  <c r="AR372" i="260"/>
  <c r="BJ223" i="260"/>
  <c r="N626" i="260"/>
  <c r="J545" i="260"/>
  <c r="BU468" i="260"/>
  <c r="BQ522" i="260"/>
  <c r="BQ568" i="260"/>
  <c r="G496" i="260"/>
  <c r="G608" i="260"/>
  <c r="AZ505" i="260"/>
  <c r="G509" i="260"/>
  <c r="AH495" i="260"/>
  <c r="BQ602" i="260"/>
  <c r="AZ600" i="260"/>
  <c r="T64" i="177"/>
  <c r="G61" i="177"/>
  <c r="U20" i="177"/>
  <c r="N439" i="260"/>
  <c r="AR552" i="260"/>
  <c r="BN522" i="260"/>
  <c r="H63" i="177"/>
  <c r="R547" i="260"/>
  <c r="Z577" i="260"/>
  <c r="AL527" i="260"/>
  <c r="BU413" i="260"/>
  <c r="G543" i="260"/>
  <c r="J593" i="260"/>
  <c r="BQ551" i="260"/>
  <c r="R387" i="260"/>
  <c r="AU549" i="260"/>
  <c r="AL545" i="260"/>
  <c r="BQ526" i="260"/>
  <c r="BQ250" i="260"/>
  <c r="BN105" i="260"/>
  <c r="AD388" i="260"/>
  <c r="AZ364" i="260"/>
  <c r="BY9" i="260"/>
  <c r="AR122" i="260"/>
  <c r="AU552" i="260"/>
  <c r="BQ322" i="260"/>
  <c r="BU78" i="260"/>
  <c r="BN597" i="260"/>
  <c r="J184" i="260"/>
  <c r="AR239" i="260"/>
  <c r="AU444" i="260"/>
  <c r="BQ351" i="260"/>
  <c r="W420" i="260"/>
  <c r="C16" i="177"/>
  <c r="Z220" i="260"/>
  <c r="AD75" i="260"/>
  <c r="W496" i="260"/>
  <c r="W498" i="260"/>
  <c r="N545" i="260"/>
  <c r="N277" i="260"/>
  <c r="BD502" i="260"/>
  <c r="R449" i="260"/>
  <c r="BD103" i="260"/>
  <c r="AD177" i="260"/>
  <c r="R591" i="260"/>
  <c r="J526" i="260"/>
  <c r="R537" i="260"/>
  <c r="BN348" i="260"/>
  <c r="BD622" i="260"/>
  <c r="BD561" i="260"/>
  <c r="AD568" i="260"/>
  <c r="AD571" i="260"/>
  <c r="O55" i="177"/>
  <c r="J7" i="260"/>
  <c r="AU565" i="260"/>
  <c r="H12" i="177"/>
  <c r="G476" i="260"/>
  <c r="R367" i="260"/>
  <c r="BN424" i="260"/>
  <c r="N609" i="260"/>
  <c r="BJ598" i="260"/>
  <c r="AZ465" i="260"/>
  <c r="N517" i="260"/>
  <c r="AR586" i="260"/>
  <c r="R615" i="260"/>
  <c r="W530" i="260"/>
  <c r="M56" i="177"/>
  <c r="R539" i="260"/>
  <c r="AU578" i="260"/>
  <c r="AR618" i="260"/>
  <c r="R619" i="260"/>
  <c r="BQ577" i="260"/>
  <c r="BU593" i="260"/>
  <c r="BN492" i="260"/>
  <c r="BJ464" i="260"/>
  <c r="AR366" i="260"/>
  <c r="BQ622" i="260"/>
  <c r="AD548" i="260"/>
  <c r="R624" i="260"/>
  <c r="R493" i="260"/>
  <c r="AZ459" i="260"/>
  <c r="N526" i="260"/>
  <c r="R612" i="260"/>
  <c r="AZ232" i="260"/>
  <c r="AU586" i="260"/>
  <c r="BD424" i="260"/>
  <c r="R407" i="260"/>
  <c r="BD516" i="260"/>
  <c r="AR459" i="260"/>
  <c r="N372" i="260"/>
  <c r="N48" i="260"/>
  <c r="AH372" i="260"/>
  <c r="BJ30" i="260"/>
  <c r="G510" i="260"/>
  <c r="AL78" i="260"/>
  <c r="AU567" i="260"/>
  <c r="J478" i="260"/>
  <c r="G27" i="177"/>
  <c r="AR196" i="260"/>
  <c r="G3" i="177"/>
  <c r="BQ485" i="260"/>
  <c r="BU507" i="260"/>
  <c r="N414" i="260"/>
  <c r="R337" i="260"/>
  <c r="AZ344" i="260"/>
  <c r="BQ289" i="260"/>
  <c r="AH603" i="260"/>
  <c r="J31" i="177"/>
  <c r="AD367" i="260"/>
  <c r="AH568" i="260"/>
  <c r="G552" i="260"/>
  <c r="K55" i="177"/>
  <c r="BD166" i="260"/>
  <c r="R501" i="260"/>
  <c r="BY57" i="260"/>
  <c r="AL568" i="260"/>
  <c r="AR272" i="260"/>
  <c r="J583" i="260"/>
  <c r="BN503" i="260"/>
  <c r="Z164" i="260"/>
  <c r="W476" i="260"/>
  <c r="X41" i="177"/>
  <c r="G482" i="260"/>
  <c r="W99" i="260"/>
  <c r="AH199" i="260"/>
  <c r="N309" i="260"/>
  <c r="R42" i="177"/>
  <c r="AH345" i="260"/>
  <c r="G576" i="260"/>
  <c r="BQ414" i="260"/>
  <c r="J321" i="260"/>
  <c r="J78" i="260"/>
  <c r="W616" i="260"/>
  <c r="AU497" i="260"/>
  <c r="BU441" i="260"/>
  <c r="BU580" i="260"/>
  <c r="BN497" i="260"/>
  <c r="BQ105" i="260"/>
  <c r="AU649" i="260"/>
  <c r="R564" i="260"/>
  <c r="BD515" i="260"/>
  <c r="BD292" i="260"/>
  <c r="G340" i="260"/>
  <c r="G272" i="260"/>
  <c r="BN620" i="260"/>
  <c r="BD582" i="260"/>
  <c r="BD563" i="260"/>
  <c r="N472" i="260"/>
  <c r="BQ590" i="260"/>
  <c r="BQ625" i="260"/>
  <c r="G461" i="260"/>
  <c r="AR487" i="260"/>
  <c r="BN587" i="260"/>
  <c r="AU366" i="260"/>
  <c r="AD128" i="260"/>
  <c r="BJ610" i="260"/>
  <c r="AZ509" i="260"/>
  <c r="AZ482" i="260"/>
  <c r="N438" i="260"/>
  <c r="BU418" i="260"/>
  <c r="R100" i="260"/>
  <c r="AR625" i="260"/>
  <c r="AD373" i="260"/>
  <c r="BU480" i="260"/>
  <c r="AR574" i="260"/>
  <c r="J538" i="260"/>
  <c r="S56" i="177"/>
  <c r="R613" i="260"/>
  <c r="BU603" i="260"/>
  <c r="AD497" i="260"/>
  <c r="R528" i="260"/>
  <c r="AR436" i="260"/>
  <c r="BJ169" i="260"/>
  <c r="J622" i="260"/>
  <c r="AU519" i="260"/>
  <c r="R603" i="260"/>
  <c r="G546" i="260"/>
  <c r="BJ513" i="260"/>
  <c r="AU270" i="260"/>
  <c r="AU550" i="260"/>
  <c r="BD481" i="260"/>
  <c r="AZ593" i="260"/>
  <c r="AH567" i="260"/>
  <c r="O38" i="177"/>
  <c r="BQ598" i="260"/>
  <c r="Z566" i="260"/>
  <c r="AZ427" i="260"/>
  <c r="G269" i="260"/>
  <c r="AU465" i="260"/>
  <c r="AH619" i="260"/>
  <c r="BN536" i="260"/>
  <c r="J562" i="260"/>
  <c r="BN575" i="260"/>
  <c r="BQ508" i="260"/>
  <c r="J649" i="260"/>
  <c r="BN619" i="260"/>
  <c r="J584" i="260"/>
  <c r="G512" i="260"/>
  <c r="AR388" i="260"/>
  <c r="G564" i="260"/>
  <c r="BD608" i="260"/>
  <c r="BU614" i="260"/>
  <c r="N588" i="260"/>
  <c r="AU587" i="260"/>
  <c r="BU416" i="260"/>
  <c r="AU478" i="260"/>
  <c r="BN205" i="260"/>
  <c r="J617" i="260"/>
  <c r="BD321" i="260"/>
  <c r="BU599" i="260"/>
  <c r="BJ331" i="260"/>
  <c r="AL426" i="260"/>
  <c r="BD216" i="260"/>
  <c r="R312" i="260"/>
  <c r="N519" i="260"/>
  <c r="AU426" i="260"/>
  <c r="Z453" i="260"/>
  <c r="W272" i="260"/>
  <c r="N364" i="260"/>
  <c r="N486" i="260"/>
  <c r="R558" i="260"/>
  <c r="BJ582" i="260"/>
  <c r="AU68" i="260"/>
  <c r="AH422" i="260"/>
  <c r="BJ549" i="260"/>
  <c r="BU532" i="260"/>
  <c r="Z603" i="260"/>
  <c r="BD225" i="260"/>
  <c r="AD353" i="260"/>
  <c r="AL203" i="260"/>
  <c r="AU487" i="260"/>
  <c r="BN389" i="260"/>
  <c r="Z593" i="260"/>
  <c r="BU398" i="260"/>
  <c r="R526" i="260"/>
  <c r="J447" i="260"/>
  <c r="BN565" i="260"/>
  <c r="N264" i="260"/>
  <c r="BJ530" i="260"/>
  <c r="BQ257" i="260"/>
  <c r="AH265" i="260"/>
  <c r="BJ195" i="260"/>
  <c r="AR240" i="260"/>
  <c r="G380" i="260"/>
  <c r="AU15" i="260"/>
  <c r="BQ592" i="260"/>
  <c r="AR441" i="260"/>
  <c r="AU449" i="260"/>
  <c r="BJ228" i="260"/>
  <c r="X36" i="177"/>
  <c r="J589" i="260"/>
  <c r="BD521" i="260"/>
  <c r="G333" i="260"/>
  <c r="Z477" i="260"/>
  <c r="BN546" i="260"/>
  <c r="R322" i="260"/>
  <c r="J457" i="260"/>
  <c r="N548" i="260"/>
  <c r="R600" i="260"/>
  <c r="J472" i="260"/>
  <c r="BU421" i="260"/>
  <c r="G282" i="260"/>
  <c r="W585" i="260"/>
  <c r="G594" i="260"/>
  <c r="BN471" i="260"/>
  <c r="AR406" i="260"/>
  <c r="BQ558" i="260"/>
  <c r="G607" i="260"/>
  <c r="N418" i="260"/>
  <c r="J565" i="260"/>
  <c r="R592" i="260"/>
  <c r="BQ378" i="260"/>
  <c r="AL26" i="260"/>
  <c r="AD649" i="260"/>
  <c r="AZ564" i="260"/>
  <c r="R581" i="260"/>
  <c r="Z467" i="260"/>
  <c r="W474" i="260"/>
  <c r="W477" i="260"/>
  <c r="J618" i="260"/>
  <c r="R531" i="260"/>
  <c r="BQ587" i="260"/>
  <c r="N324" i="260"/>
  <c r="AH243" i="260"/>
  <c r="R208" i="260"/>
  <c r="R628" i="260"/>
  <c r="AH562" i="260"/>
  <c r="AZ549" i="260"/>
  <c r="AU537" i="260"/>
  <c r="R355" i="260"/>
  <c r="R4" i="177"/>
  <c r="AZ625" i="260"/>
  <c r="W598" i="260"/>
  <c r="N417" i="260"/>
  <c r="AD552" i="260"/>
  <c r="BN593" i="260"/>
  <c r="AZ620" i="260"/>
  <c r="BD428" i="260"/>
  <c r="AR505" i="260"/>
  <c r="AU482" i="260"/>
  <c r="W424" i="260"/>
  <c r="AR25" i="260"/>
  <c r="N598" i="260"/>
  <c r="Z578" i="260"/>
  <c r="BQ60" i="260"/>
  <c r="G475" i="260"/>
  <c r="AD473" i="260"/>
  <c r="AU626" i="260"/>
  <c r="R593" i="260"/>
  <c r="BD468" i="260"/>
  <c r="AL424" i="260"/>
  <c r="AU508" i="260"/>
  <c r="BQ539" i="260"/>
  <c r="G593" i="260"/>
  <c r="AZ578" i="260"/>
  <c r="BJ8" i="260"/>
  <c r="BQ385" i="260"/>
  <c r="AZ311" i="260"/>
  <c r="BN616" i="260"/>
  <c r="BQ608" i="260"/>
  <c r="BD590" i="260"/>
  <c r="AZ575" i="260"/>
  <c r="AR374" i="260"/>
  <c r="BU575" i="260"/>
  <c r="AR545" i="260"/>
  <c r="AR610" i="260"/>
  <c r="N593" i="260"/>
  <c r="Z567" i="260"/>
  <c r="BD507" i="260"/>
  <c r="AZ483" i="260"/>
  <c r="R546" i="260"/>
  <c r="BN364" i="260"/>
  <c r="G95" i="260"/>
  <c r="BU444" i="260"/>
  <c r="AH47" i="260"/>
  <c r="J400" i="260"/>
  <c r="F57" i="177"/>
  <c r="BD417" i="260"/>
  <c r="AR310" i="260"/>
  <c r="BD489" i="260"/>
  <c r="AU470" i="260"/>
  <c r="AH496" i="260"/>
  <c r="J466" i="260"/>
  <c r="W541" i="260"/>
  <c r="AH566" i="260"/>
  <c r="AR524" i="260"/>
  <c r="BD449" i="260"/>
  <c r="BJ60" i="260"/>
  <c r="AZ520" i="260"/>
  <c r="BQ547" i="260"/>
  <c r="BN534" i="260"/>
  <c r="AR359" i="260"/>
  <c r="AD291" i="260"/>
  <c r="AH591" i="260"/>
  <c r="AR588" i="260"/>
  <c r="AH470" i="260"/>
  <c r="P15" i="177"/>
  <c r="AU493" i="260"/>
  <c r="N465" i="260"/>
  <c r="R400" i="260"/>
  <c r="N489" i="260"/>
  <c r="J408" i="260"/>
  <c r="X33" i="177"/>
  <c r="AL549" i="260"/>
  <c r="N415" i="260"/>
  <c r="AH56" i="260"/>
  <c r="AR450" i="260"/>
  <c r="AR464" i="260"/>
  <c r="BN578" i="260"/>
  <c r="J542" i="260"/>
  <c r="BQ594" i="260"/>
  <c r="AU536" i="260"/>
  <c r="AH251" i="260"/>
  <c r="BD308" i="260"/>
  <c r="X54" i="177"/>
  <c r="R425" i="260"/>
  <c r="AL588" i="260"/>
  <c r="BQ511" i="260"/>
  <c r="BU182" i="260"/>
  <c r="BJ591" i="260"/>
  <c r="N535" i="260"/>
  <c r="N571" i="260"/>
  <c r="J356" i="260"/>
  <c r="BU333" i="260"/>
  <c r="AU623" i="260"/>
  <c r="BU392" i="260"/>
  <c r="W440" i="260"/>
  <c r="BQ403" i="260"/>
  <c r="R480" i="260"/>
  <c r="R411" i="260"/>
  <c r="AD567" i="260"/>
  <c r="AD551" i="260"/>
  <c r="BU510" i="260"/>
  <c r="AL569" i="260"/>
  <c r="W517" i="260"/>
  <c r="BN605" i="260"/>
  <c r="BQ576" i="260"/>
  <c r="BU263" i="260"/>
  <c r="BD416" i="260"/>
  <c r="T28" i="177"/>
  <c r="AU535" i="260"/>
  <c r="BQ595" i="260"/>
  <c r="BQ448" i="260"/>
  <c r="BD464" i="260"/>
  <c r="BU342" i="260"/>
  <c r="AU575" i="260"/>
  <c r="Z612" i="260"/>
  <c r="AD615" i="260"/>
  <c r="J551" i="260"/>
  <c r="N355" i="260"/>
  <c r="G452" i="260"/>
  <c r="AH462" i="260"/>
  <c r="BQ546" i="260"/>
  <c r="W620" i="260"/>
  <c r="AU523" i="260"/>
  <c r="AU419" i="260"/>
  <c r="BQ543" i="260"/>
  <c r="J601" i="260"/>
  <c r="R274" i="260"/>
  <c r="AU501" i="260"/>
  <c r="BJ358" i="260"/>
  <c r="AD543" i="260"/>
  <c r="BJ422" i="260"/>
  <c r="AZ471" i="260"/>
  <c r="R294" i="260"/>
  <c r="AZ437" i="260"/>
  <c r="AZ490" i="260"/>
  <c r="AU531" i="260"/>
  <c r="R249" i="260"/>
  <c r="R565" i="260"/>
  <c r="J532" i="260"/>
  <c r="AH413" i="260"/>
  <c r="BQ599" i="260"/>
  <c r="N459" i="260"/>
  <c r="M36" i="177"/>
  <c r="R437" i="260"/>
  <c r="W549" i="260"/>
  <c r="AR506" i="260"/>
  <c r="J475" i="260"/>
  <c r="N457" i="260"/>
  <c r="W348" i="260"/>
  <c r="AU599" i="260"/>
  <c r="AD588" i="260"/>
  <c r="BJ260" i="260"/>
  <c r="W35" i="177"/>
  <c r="AR534" i="260"/>
  <c r="AD173" i="260"/>
  <c r="BJ511" i="260"/>
  <c r="D33" i="177"/>
  <c r="BJ526" i="260"/>
  <c r="BU542" i="260"/>
  <c r="BD440" i="260"/>
  <c r="BU334" i="260"/>
  <c r="J401" i="260"/>
  <c r="Z598" i="260"/>
  <c r="U31" i="102"/>
  <c r="E63" i="177"/>
  <c r="J598" i="260"/>
  <c r="BU559" i="260"/>
  <c r="AZ537" i="260"/>
  <c r="AZ124" i="260"/>
  <c r="BN415" i="260"/>
  <c r="G332" i="260"/>
  <c r="AU183" i="260"/>
  <c r="AU545" i="260"/>
  <c r="BN624" i="260"/>
  <c r="W614" i="260"/>
  <c r="Z466" i="260"/>
  <c r="BD602" i="260"/>
  <c r="AU389" i="260"/>
  <c r="BD360" i="260"/>
  <c r="BJ575" i="260"/>
  <c r="W628" i="260"/>
  <c r="BQ344" i="260"/>
  <c r="G562" i="260"/>
  <c r="BQ482" i="260"/>
  <c r="AZ475" i="260"/>
  <c r="AD313" i="260"/>
  <c r="G613" i="260"/>
  <c r="BU573" i="260"/>
  <c r="J441" i="260"/>
  <c r="BU339" i="260"/>
  <c r="BU399" i="260"/>
  <c r="BQ347" i="260"/>
  <c r="AD618" i="260"/>
  <c r="AD46" i="260"/>
  <c r="AD223" i="260"/>
  <c r="BU589" i="260"/>
  <c r="AU563" i="260"/>
  <c r="BQ207" i="260"/>
  <c r="BJ580" i="260"/>
  <c r="BJ570" i="260"/>
  <c r="Z494" i="260"/>
  <c r="W41" i="177"/>
  <c r="W461" i="260"/>
  <c r="BQ620" i="260"/>
  <c r="R500" i="260"/>
  <c r="AL600" i="260"/>
  <c r="W512" i="260"/>
  <c r="BN469" i="260"/>
  <c r="AD148" i="260"/>
  <c r="BJ568" i="260"/>
  <c r="Z401" i="260"/>
  <c r="AU517" i="260"/>
  <c r="AD396" i="260"/>
  <c r="AR485" i="260"/>
  <c r="J581" i="260"/>
  <c r="BD509" i="260"/>
  <c r="BN576" i="260"/>
  <c r="BJ490" i="260"/>
  <c r="AH467" i="260"/>
  <c r="N610" i="260"/>
  <c r="BQ12" i="260"/>
  <c r="J599" i="260"/>
  <c r="C57" i="177"/>
  <c r="BN557" i="260"/>
  <c r="AZ506" i="260"/>
  <c r="W622" i="260"/>
  <c r="N625" i="260"/>
  <c r="BN430" i="260"/>
  <c r="BN411" i="260"/>
  <c r="N580" i="260"/>
  <c r="BN130" i="260"/>
  <c r="AL397" i="260"/>
  <c r="BN618" i="260"/>
  <c r="AL392" i="260"/>
  <c r="AL372" i="260"/>
  <c r="AZ583" i="260"/>
  <c r="G575" i="260"/>
  <c r="O65" i="177"/>
  <c r="W20" i="260"/>
  <c r="W520" i="260"/>
  <c r="M43" i="177"/>
  <c r="AL546" i="260"/>
  <c r="BD551" i="260"/>
  <c r="AU447" i="260"/>
  <c r="R391" i="260"/>
  <c r="J591" i="260"/>
  <c r="AR150" i="260"/>
  <c r="AU496" i="260"/>
  <c r="BJ467" i="260"/>
  <c r="BJ336" i="260"/>
  <c r="Q14" i="177"/>
  <c r="BU563" i="260"/>
  <c r="N384" i="260"/>
  <c r="BQ468" i="260"/>
  <c r="W366" i="260"/>
  <c r="N574" i="260"/>
  <c r="AD98" i="260"/>
  <c r="AH497" i="260"/>
  <c r="Z512" i="260"/>
  <c r="AZ489" i="260"/>
  <c r="BU513" i="260"/>
  <c r="J410" i="260"/>
  <c r="BD544" i="260"/>
  <c r="J346" i="260"/>
  <c r="BD578" i="260"/>
  <c r="AH343" i="260"/>
  <c r="J494" i="260"/>
  <c r="AU583" i="260"/>
  <c r="BU206" i="260"/>
  <c r="AL518" i="260"/>
  <c r="S58" i="177"/>
  <c r="R433" i="260"/>
  <c r="Z497" i="260"/>
  <c r="BQ505" i="260"/>
  <c r="AU461" i="260"/>
  <c r="N524" i="260"/>
  <c r="BU59" i="260"/>
  <c r="BU8" i="260"/>
  <c r="BJ534" i="260"/>
  <c r="G205" i="260"/>
  <c r="AU265" i="260"/>
  <c r="AZ21" i="260"/>
  <c r="BJ565" i="260"/>
  <c r="R621" i="260"/>
  <c r="G582" i="260"/>
  <c r="BQ575" i="260"/>
  <c r="BU256" i="260"/>
  <c r="J382" i="260"/>
  <c r="BN491" i="260"/>
  <c r="BN614" i="260"/>
  <c r="AZ599" i="260"/>
  <c r="AR523" i="260"/>
  <c r="AH93" i="260"/>
  <c r="Z225" i="260"/>
  <c r="O36" i="177"/>
  <c r="AU621" i="260"/>
  <c r="N594" i="260"/>
  <c r="G545" i="260"/>
  <c r="G12" i="177"/>
  <c r="S61" i="177"/>
  <c r="AU203" i="260"/>
  <c r="AD614" i="260"/>
  <c r="R318" i="260"/>
  <c r="J331" i="260"/>
  <c r="BN292" i="260"/>
  <c r="Z547" i="260"/>
  <c r="BQ275" i="260"/>
  <c r="W623" i="260"/>
  <c r="J175" i="260"/>
  <c r="AZ442" i="260"/>
  <c r="BU191" i="260"/>
  <c r="AR489" i="260"/>
  <c r="S7" i="177"/>
  <c r="AL649" i="260"/>
  <c r="BJ572" i="260"/>
  <c r="W545" i="260"/>
  <c r="AZ463" i="260"/>
  <c r="W409" i="260"/>
  <c r="W465" i="260"/>
  <c r="R422" i="260"/>
  <c r="AD540" i="260"/>
  <c r="J470" i="260"/>
  <c r="W555" i="260"/>
  <c r="R509" i="260"/>
  <c r="R614" i="260"/>
  <c r="BQ582" i="260"/>
  <c r="J256" i="260"/>
  <c r="BN475" i="260"/>
  <c r="AU571" i="260"/>
  <c r="G508" i="260"/>
  <c r="AU570" i="260"/>
  <c r="J244" i="260"/>
  <c r="W508" i="260"/>
  <c r="BJ416" i="260"/>
  <c r="N500" i="260"/>
  <c r="AR348" i="260"/>
  <c r="J491" i="260"/>
  <c r="BJ553" i="260"/>
  <c r="BN494" i="260"/>
  <c r="BJ41" i="260"/>
  <c r="BN611" i="260"/>
  <c r="G555" i="260"/>
  <c r="J543" i="260"/>
  <c r="BJ535" i="260"/>
  <c r="BN473" i="260"/>
  <c r="BJ399" i="260"/>
  <c r="Z626" i="260"/>
  <c r="BQ610" i="260"/>
  <c r="BJ470" i="260"/>
  <c r="AZ512" i="260"/>
  <c r="AU597" i="260"/>
  <c r="W597" i="260"/>
  <c r="N430" i="260"/>
  <c r="BD613" i="260"/>
  <c r="BN456" i="260"/>
  <c r="G245" i="260"/>
  <c r="AU566" i="260"/>
  <c r="AD498" i="260"/>
  <c r="J309" i="260"/>
  <c r="BJ226" i="260"/>
  <c r="Z322" i="260"/>
  <c r="BJ424" i="260"/>
  <c r="BQ418" i="260"/>
  <c r="AD374" i="260"/>
  <c r="BJ92" i="260"/>
  <c r="BJ462" i="260"/>
  <c r="G458" i="260"/>
  <c r="AL489" i="260"/>
  <c r="Z465" i="260"/>
  <c r="AH338" i="260"/>
  <c r="N35" i="260"/>
  <c r="R588" i="260"/>
  <c r="BD541" i="260"/>
  <c r="BQ545" i="260"/>
  <c r="BD11" i="260"/>
  <c r="BQ234" i="260"/>
  <c r="AD517" i="260"/>
  <c r="BN564" i="260"/>
  <c r="AR200" i="260"/>
  <c r="AR473" i="260"/>
  <c r="BU484" i="260"/>
  <c r="BJ187" i="260"/>
  <c r="AZ572" i="260"/>
  <c r="AZ227" i="260"/>
  <c r="W212" i="260"/>
  <c r="W363" i="260"/>
  <c r="J516" i="260"/>
  <c r="AH520" i="260"/>
  <c r="N572" i="260"/>
  <c r="R523" i="260"/>
  <c r="BU560" i="260"/>
  <c r="BJ257" i="260"/>
  <c r="BU438" i="260"/>
  <c r="BU273" i="260"/>
  <c r="J535" i="260"/>
  <c r="AZ481" i="260"/>
  <c r="BJ486" i="260"/>
  <c r="BU176" i="260"/>
  <c r="Z274" i="260"/>
  <c r="N297" i="260"/>
  <c r="N499" i="260"/>
  <c r="BQ363" i="260"/>
  <c r="AR452" i="260"/>
  <c r="BN539" i="260"/>
  <c r="R370" i="260"/>
  <c r="AR553" i="260"/>
  <c r="Z372" i="260"/>
  <c r="R134" i="260"/>
  <c r="J508" i="260"/>
  <c r="X58" i="177"/>
  <c r="W544" i="260"/>
  <c r="BN480" i="260"/>
  <c r="AZ288" i="260"/>
  <c r="N552" i="260"/>
  <c r="BU576" i="260"/>
  <c r="J525" i="260"/>
  <c r="BN545" i="260"/>
  <c r="J157" i="260"/>
  <c r="AD488" i="260"/>
  <c r="AU467" i="260"/>
  <c r="BN16" i="260"/>
  <c r="W373" i="260"/>
  <c r="J281" i="260"/>
  <c r="G327" i="260"/>
  <c r="AD437" i="260"/>
  <c r="BN356" i="260"/>
  <c r="S50" i="177"/>
  <c r="Z412" i="260"/>
  <c r="G470" i="260"/>
  <c r="AR342" i="260"/>
  <c r="G50" i="260"/>
  <c r="R521" i="260"/>
  <c r="AZ414" i="260"/>
  <c r="BY17" i="260"/>
  <c r="G624" i="260"/>
  <c r="BJ561" i="260"/>
  <c r="BN442" i="260"/>
  <c r="N84" i="260"/>
  <c r="AL469" i="260"/>
  <c r="N624" i="260"/>
  <c r="BJ441" i="260"/>
  <c r="R444" i="260"/>
  <c r="BJ299" i="260"/>
  <c r="BD415" i="260"/>
  <c r="AL440" i="260"/>
  <c r="G425" i="260"/>
  <c r="AR358" i="260"/>
  <c r="BJ325" i="260"/>
  <c r="N428" i="260"/>
  <c r="AD197" i="260"/>
  <c r="N576" i="260"/>
  <c r="Z5" i="177"/>
  <c r="O44" i="177"/>
  <c r="G531" i="260"/>
  <c r="N413" i="260"/>
  <c r="BY60" i="260"/>
  <c r="J325" i="260"/>
  <c r="W8" i="177"/>
  <c r="BJ186" i="260"/>
  <c r="S59" i="177"/>
  <c r="BJ514" i="260"/>
  <c r="AL328" i="260"/>
  <c r="BD118" i="260"/>
  <c r="BU486" i="260"/>
  <c r="BJ339" i="260"/>
  <c r="AZ381" i="260"/>
  <c r="BD60" i="260"/>
  <c r="BQ461" i="260"/>
  <c r="J412" i="260"/>
  <c r="BQ527" i="260"/>
  <c r="BN14" i="260"/>
  <c r="N578" i="260"/>
  <c r="W487" i="260"/>
  <c r="BN397" i="260"/>
  <c r="BJ307" i="260"/>
  <c r="BJ335" i="260"/>
  <c r="BN406" i="260"/>
  <c r="BJ9" i="260"/>
  <c r="J39" i="177"/>
  <c r="BQ348" i="260"/>
  <c r="M16" i="177"/>
  <c r="BY85" i="260"/>
  <c r="AU278" i="260"/>
  <c r="BU470" i="260"/>
  <c r="BU112" i="260"/>
  <c r="G60" i="177"/>
  <c r="R499" i="260"/>
  <c r="AH492" i="260"/>
  <c r="U5" i="177"/>
  <c r="AL316" i="260"/>
  <c r="BN58" i="260"/>
  <c r="R458" i="260"/>
  <c r="H52" i="177"/>
  <c r="BJ450" i="260"/>
  <c r="W536" i="260"/>
  <c r="AR324" i="260"/>
  <c r="N318" i="260"/>
  <c r="BD322" i="260"/>
  <c r="J397" i="260"/>
  <c r="AR33" i="260"/>
  <c r="BU242" i="260"/>
  <c r="J590" i="260"/>
  <c r="BJ333" i="260"/>
  <c r="BJ451" i="260"/>
  <c r="AH365" i="260"/>
  <c r="AR302" i="260"/>
  <c r="N478" i="260"/>
  <c r="J19" i="177"/>
  <c r="J451" i="260"/>
  <c r="AL462" i="260"/>
  <c r="J393" i="260"/>
  <c r="BN581" i="260"/>
  <c r="BU13" i="260"/>
  <c r="Z450" i="260"/>
  <c r="N352" i="260"/>
  <c r="W52" i="260"/>
  <c r="BJ488" i="260"/>
  <c r="BQ569" i="260"/>
  <c r="AZ507" i="260"/>
  <c r="N177" i="260"/>
  <c r="AU36" i="260"/>
  <c r="Z343" i="260"/>
  <c r="J507" i="260"/>
  <c r="AZ168" i="260"/>
  <c r="U48" i="177"/>
  <c r="AL243" i="260"/>
  <c r="AR211" i="260"/>
  <c r="Z118" i="260"/>
  <c r="BD219" i="260"/>
  <c r="BD316" i="260"/>
  <c r="AL595" i="260"/>
  <c r="AH263" i="260"/>
  <c r="BD593" i="260"/>
  <c r="N231" i="260"/>
  <c r="AU280" i="260"/>
  <c r="W293" i="260"/>
  <c r="W16" i="260"/>
  <c r="Z426" i="260"/>
  <c r="R513" i="260"/>
  <c r="R252" i="260"/>
  <c r="BJ599" i="260"/>
  <c r="G502" i="260"/>
  <c r="J574" i="260"/>
  <c r="BJ287" i="260"/>
  <c r="AU485" i="260"/>
  <c r="J550" i="260"/>
  <c r="AZ497" i="260"/>
  <c r="AZ410" i="260"/>
  <c r="W519" i="260"/>
  <c r="Z364" i="260"/>
  <c r="W65" i="260"/>
  <c r="AR20" i="260"/>
  <c r="W277" i="260"/>
  <c r="W413" i="260"/>
  <c r="BU5" i="260"/>
  <c r="J442" i="260"/>
  <c r="N394" i="260"/>
  <c r="BJ212" i="260"/>
  <c r="AH59" i="260"/>
  <c r="J121" i="260"/>
  <c r="G366" i="260"/>
  <c r="BU367" i="260"/>
  <c r="BN191" i="260"/>
  <c r="R450" i="260"/>
  <c r="BJ507" i="260"/>
  <c r="AL366" i="260"/>
  <c r="Z11" i="260"/>
  <c r="J350" i="260"/>
  <c r="BJ394" i="260"/>
  <c r="AR424" i="260"/>
  <c r="BQ205" i="260"/>
  <c r="W211" i="260"/>
  <c r="P45" i="177"/>
  <c r="AR318" i="260"/>
  <c r="R417" i="260"/>
  <c r="W280" i="260"/>
  <c r="AZ426" i="260"/>
  <c r="AH340" i="260"/>
  <c r="G213" i="260"/>
  <c r="R288" i="260"/>
  <c r="Q55" i="177"/>
  <c r="AZ358" i="260"/>
  <c r="I45" i="177"/>
  <c r="AH420" i="260"/>
  <c r="BD538" i="260"/>
  <c r="BQ574" i="260"/>
  <c r="AU118" i="260"/>
  <c r="J488" i="260"/>
  <c r="BY68" i="260"/>
  <c r="AD346" i="260"/>
  <c r="AU368" i="260"/>
  <c r="AL223" i="260"/>
  <c r="AR235" i="260"/>
  <c r="N346" i="260"/>
  <c r="N483" i="260"/>
  <c r="AR530" i="260"/>
  <c r="W3" i="177"/>
  <c r="BJ189" i="260"/>
  <c r="T58" i="177"/>
  <c r="AD467" i="260"/>
  <c r="AZ433" i="260"/>
  <c r="AR376" i="260"/>
  <c r="BU465" i="260"/>
  <c r="N345" i="260"/>
  <c r="J511" i="260"/>
  <c r="BJ77" i="260"/>
  <c r="Z387" i="260"/>
  <c r="AH419" i="260"/>
  <c r="AH297" i="260"/>
  <c r="BD517" i="260"/>
  <c r="N501" i="260"/>
  <c r="AZ452" i="260"/>
  <c r="Z25" i="260"/>
  <c r="Z270" i="260"/>
  <c r="AL313" i="260"/>
  <c r="T54" i="177"/>
  <c r="N373" i="260"/>
  <c r="BD444" i="260"/>
  <c r="J493" i="260"/>
  <c r="G484" i="260"/>
  <c r="N462" i="260"/>
  <c r="AR140" i="260"/>
  <c r="AL171" i="260"/>
  <c r="BY111" i="260"/>
  <c r="AR465" i="260"/>
  <c r="J31" i="260"/>
  <c r="AU73" i="260"/>
  <c r="AH247" i="260"/>
  <c r="BJ251" i="260"/>
  <c r="Z597" i="260"/>
  <c r="Q40" i="177"/>
  <c r="J124" i="260"/>
  <c r="BN87" i="260"/>
  <c r="BY191" i="260"/>
  <c r="BU577" i="260"/>
  <c r="BD537" i="260"/>
  <c r="AR467" i="260"/>
  <c r="J355" i="260"/>
  <c r="BJ524" i="260"/>
  <c r="G295" i="260"/>
  <c r="R475" i="260"/>
  <c r="O28" i="177"/>
  <c r="R54" i="177"/>
  <c r="AZ339" i="260"/>
  <c r="J514" i="260"/>
  <c r="AH587" i="260"/>
  <c r="BQ509" i="260"/>
  <c r="AZ216" i="260"/>
  <c r="BD557" i="260"/>
  <c r="W432" i="260"/>
  <c r="J534" i="260"/>
  <c r="AR556" i="260"/>
  <c r="G382" i="260"/>
  <c r="AU174" i="260"/>
  <c r="BD365" i="260"/>
  <c r="W205" i="260"/>
  <c r="BD472" i="260"/>
  <c r="G437" i="260"/>
  <c r="BQ14" i="260"/>
  <c r="BJ351" i="260"/>
  <c r="R369" i="260"/>
  <c r="BD414" i="260"/>
  <c r="BQ570" i="260"/>
  <c r="N549" i="260"/>
  <c r="AU484" i="260"/>
  <c r="BN309" i="260"/>
  <c r="BD597" i="260"/>
  <c r="N522" i="260"/>
  <c r="AD424" i="260"/>
  <c r="BN320" i="260"/>
  <c r="F30" i="177"/>
  <c r="W550" i="260"/>
  <c r="AD495" i="260"/>
  <c r="N184" i="260"/>
  <c r="AR443" i="260"/>
  <c r="BQ530" i="260"/>
  <c r="N595" i="260"/>
  <c r="N399" i="260"/>
  <c r="AR368" i="260"/>
  <c r="AZ326" i="260"/>
  <c r="AL269" i="260"/>
  <c r="BU419" i="260"/>
  <c r="G315" i="260"/>
  <c r="AR293" i="260"/>
  <c r="AL467" i="260"/>
  <c r="L42" i="177"/>
  <c r="J249" i="260"/>
  <c r="AZ134" i="260"/>
  <c r="BN382" i="260"/>
  <c r="AD318" i="260"/>
  <c r="J185" i="260"/>
  <c r="AZ109" i="260"/>
  <c r="J261" i="260"/>
  <c r="BN325" i="260"/>
  <c r="BU355" i="260"/>
  <c r="AD392" i="260"/>
  <c r="Z342" i="260"/>
  <c r="W90" i="260"/>
  <c r="J143" i="260"/>
  <c r="BD330" i="260"/>
  <c r="AR394" i="260"/>
  <c r="BU288" i="260"/>
  <c r="AZ24" i="260"/>
  <c r="W206" i="260"/>
  <c r="AZ387" i="260"/>
  <c r="AU456" i="260"/>
  <c r="Z13" i="177"/>
  <c r="AL471" i="260"/>
  <c r="BY202" i="260"/>
  <c r="BQ366" i="260"/>
  <c r="BN312" i="260"/>
  <c r="R219" i="260"/>
  <c r="Z552" i="260"/>
  <c r="BQ8" i="260"/>
  <c r="R361" i="260"/>
  <c r="BU440" i="260"/>
  <c r="AU350" i="260"/>
  <c r="BJ369" i="260"/>
  <c r="AD240" i="260"/>
  <c r="J183" i="260"/>
  <c r="BY26" i="260"/>
  <c r="W303" i="260"/>
  <c r="BQ390" i="260"/>
  <c r="K28" i="177"/>
  <c r="Z291" i="260"/>
  <c r="W383" i="260"/>
  <c r="AL452" i="260"/>
  <c r="R192" i="260"/>
  <c r="BJ383" i="260"/>
  <c r="W521" i="260"/>
  <c r="AL525" i="260"/>
  <c r="G445" i="260"/>
  <c r="AL491" i="260"/>
  <c r="AZ332" i="260"/>
  <c r="BD533" i="260"/>
  <c r="BD109" i="260"/>
  <c r="BN472" i="260"/>
  <c r="BQ419" i="260"/>
  <c r="BJ248" i="260"/>
  <c r="N490" i="260"/>
  <c r="Z475" i="260"/>
  <c r="BQ273" i="260"/>
  <c r="O62" i="177"/>
  <c r="J41" i="177"/>
  <c r="W245" i="260"/>
  <c r="BD331" i="260"/>
  <c r="AU285" i="260"/>
  <c r="BY128" i="260"/>
  <c r="J500" i="260"/>
  <c r="AL146" i="260"/>
  <c r="BQ373" i="260"/>
  <c r="BQ441" i="260"/>
  <c r="BN451" i="260"/>
  <c r="Z427" i="260"/>
  <c r="W357" i="260"/>
  <c r="BD447" i="260"/>
  <c r="BJ220" i="260"/>
  <c r="U58" i="177"/>
  <c r="AR341" i="260"/>
  <c r="J345" i="260"/>
  <c r="AR409" i="260"/>
  <c r="AH395" i="260"/>
  <c r="Z528" i="260"/>
  <c r="AZ163" i="260"/>
  <c r="BN574" i="260"/>
  <c r="E48" i="177"/>
  <c r="G292" i="260"/>
  <c r="AZ498" i="260"/>
  <c r="G537" i="260"/>
  <c r="AH363" i="260"/>
  <c r="R13" i="177"/>
  <c r="I40" i="177"/>
  <c r="G247" i="260"/>
  <c r="N451" i="260"/>
  <c r="AR252" i="260"/>
  <c r="W91" i="260"/>
  <c r="AU595" i="260"/>
  <c r="R555" i="260"/>
  <c r="AZ292" i="260"/>
  <c r="BN507" i="260"/>
  <c r="AH522" i="260"/>
  <c r="AR255" i="260"/>
  <c r="AR246" i="260"/>
  <c r="BD532" i="260"/>
  <c r="BQ525" i="260"/>
  <c r="BD576" i="260"/>
  <c r="BQ151" i="260"/>
  <c r="AU276" i="260"/>
  <c r="AL38" i="260"/>
  <c r="AL493" i="260"/>
  <c r="J453" i="260"/>
  <c r="AL565" i="260"/>
  <c r="G195" i="260"/>
  <c r="AD477" i="260"/>
  <c r="BQ455" i="260"/>
  <c r="W238" i="260"/>
  <c r="R301" i="260"/>
  <c r="G274" i="260"/>
  <c r="AU515" i="260"/>
  <c r="AU546" i="260"/>
  <c r="BJ434" i="260"/>
  <c r="BJ428" i="260"/>
  <c r="AH523" i="260"/>
  <c r="AU490" i="260"/>
  <c r="AL488" i="260"/>
  <c r="R363" i="260"/>
  <c r="G522" i="260"/>
  <c r="W406" i="260"/>
  <c r="BD16" i="260"/>
  <c r="BN535" i="260"/>
  <c r="Z575" i="260"/>
  <c r="BJ502" i="260"/>
  <c r="Z542" i="260"/>
  <c r="AU395" i="260"/>
  <c r="N469" i="260"/>
  <c r="N240" i="260"/>
  <c r="Z328" i="260"/>
  <c r="N401" i="260"/>
  <c r="BQ259" i="260"/>
  <c r="W322" i="260"/>
  <c r="G474" i="260"/>
  <c r="J576" i="260"/>
  <c r="AD414" i="260"/>
  <c r="N543" i="260"/>
  <c r="BU541" i="260"/>
  <c r="BD347" i="260"/>
  <c r="BN367" i="260"/>
  <c r="BU467" i="260"/>
  <c r="AU95" i="260"/>
  <c r="AU438" i="260"/>
  <c r="AR410" i="260"/>
  <c r="E51" i="177"/>
  <c r="Z352" i="260"/>
  <c r="BU158" i="260"/>
  <c r="AD426" i="260"/>
  <c r="BU482" i="260"/>
  <c r="AR481" i="260"/>
  <c r="G155" i="260"/>
  <c r="AH571" i="260"/>
  <c r="G442" i="260"/>
  <c r="AU405" i="260"/>
  <c r="AZ130" i="260"/>
  <c r="AU371" i="260"/>
  <c r="AZ473" i="260"/>
  <c r="BQ417" i="260"/>
  <c r="BU314" i="260"/>
  <c r="BU56" i="260"/>
  <c r="BQ130" i="260"/>
  <c r="C63" i="177"/>
  <c r="AU112" i="260"/>
  <c r="N160" i="260"/>
  <c r="N286" i="260"/>
  <c r="BJ541" i="260"/>
  <c r="W522" i="260"/>
  <c r="AL476" i="260"/>
  <c r="N540" i="260"/>
  <c r="AL437" i="260"/>
  <c r="W492" i="260"/>
  <c r="AR267" i="260"/>
  <c r="BD359" i="260"/>
  <c r="G253" i="260"/>
  <c r="BD403" i="260"/>
  <c r="N325" i="260"/>
  <c r="J26" i="260"/>
  <c r="BU71" i="260"/>
  <c r="R365" i="260"/>
  <c r="AH34" i="260"/>
  <c r="W421" i="260"/>
  <c r="BQ476" i="260"/>
  <c r="N474" i="260"/>
  <c r="W318" i="260"/>
  <c r="J262" i="260"/>
  <c r="R226" i="260"/>
  <c r="AD342" i="260"/>
  <c r="AZ432" i="260"/>
  <c r="BQ499" i="260"/>
  <c r="J386" i="260"/>
  <c r="L41" i="177"/>
  <c r="AL202" i="260"/>
  <c r="AU507" i="260"/>
  <c r="AL487" i="260"/>
  <c r="F32" i="177"/>
  <c r="BU377" i="260"/>
  <c r="BN345" i="260"/>
  <c r="AL528" i="260"/>
  <c r="AR405" i="260"/>
  <c r="BQ556" i="260"/>
  <c r="W307" i="260"/>
  <c r="BU427" i="260"/>
  <c r="W239" i="260"/>
  <c r="G396" i="260"/>
  <c r="AZ485" i="260"/>
  <c r="N96" i="260"/>
  <c r="BD306" i="260"/>
  <c r="BQ156" i="260"/>
  <c r="BD434" i="260"/>
  <c r="AL578" i="260"/>
  <c r="BU434" i="260"/>
  <c r="BN467" i="260"/>
  <c r="W489" i="260"/>
  <c r="BU458" i="260"/>
  <c r="AR308" i="260"/>
  <c r="AL575" i="260"/>
  <c r="T31" i="177"/>
  <c r="J536" i="260"/>
  <c r="W387" i="260"/>
  <c r="P65" i="177"/>
  <c r="AU558" i="260"/>
  <c r="AU31" i="260"/>
  <c r="AR148" i="260"/>
  <c r="AH15" i="260"/>
  <c r="Y23" i="177"/>
  <c r="BQ528" i="260"/>
  <c r="AU75" i="260"/>
  <c r="BU390" i="260"/>
  <c r="J428" i="260"/>
  <c r="G300" i="260"/>
  <c r="BJ455" i="260"/>
  <c r="R257" i="260"/>
  <c r="AR412" i="260"/>
  <c r="BD469" i="260"/>
  <c r="R316" i="260"/>
  <c r="BY47" i="260"/>
  <c r="AD33" i="260"/>
  <c r="AR494" i="260"/>
  <c r="W232" i="260"/>
  <c r="AL272" i="260"/>
  <c r="W188" i="260"/>
  <c r="F7" i="177"/>
  <c r="BD369" i="260"/>
  <c r="J293" i="260"/>
  <c r="G298" i="260"/>
  <c r="BU511" i="260"/>
  <c r="N432" i="260"/>
  <c r="R364" i="260"/>
  <c r="AZ388" i="260"/>
  <c r="N391" i="260"/>
  <c r="AU399" i="260"/>
  <c r="BJ453" i="260"/>
  <c r="N303" i="260"/>
  <c r="AL173" i="260"/>
  <c r="J46" i="177"/>
  <c r="N217" i="260"/>
  <c r="AD270" i="260"/>
  <c r="AR328" i="260"/>
  <c r="AU557" i="260"/>
  <c r="BY110" i="260"/>
  <c r="AD171" i="260"/>
  <c r="AR265" i="260"/>
  <c r="AU30" i="260"/>
  <c r="W407" i="260"/>
  <c r="R26" i="260"/>
  <c r="AZ522" i="260"/>
  <c r="BQ513" i="260"/>
  <c r="R63" i="177"/>
  <c r="W355" i="260"/>
  <c r="L49" i="177"/>
  <c r="J372" i="260"/>
  <c r="AH339" i="260"/>
  <c r="BN419" i="260"/>
  <c r="AR353" i="260"/>
  <c r="E7" i="177"/>
  <c r="T9" i="177"/>
  <c r="G203" i="260"/>
  <c r="AD276" i="260"/>
  <c r="V50" i="177"/>
  <c r="N491" i="260"/>
  <c r="Z544" i="260"/>
  <c r="BJ584" i="260"/>
  <c r="BN8" i="260"/>
  <c r="AZ240" i="260"/>
  <c r="BU380" i="260"/>
  <c r="N8" i="177"/>
  <c r="AD447" i="260"/>
  <c r="W511" i="260"/>
  <c r="R291" i="260"/>
  <c r="BU276" i="260"/>
  <c r="G53" i="260"/>
  <c r="BQ555" i="260"/>
  <c r="AU432" i="260"/>
  <c r="Z371" i="260"/>
  <c r="R418" i="260"/>
  <c r="AR355" i="260"/>
  <c r="AH551" i="260"/>
  <c r="AU495" i="260"/>
  <c r="AL363" i="260"/>
  <c r="AR123" i="260"/>
  <c r="AR149" i="260"/>
  <c r="AD242" i="260"/>
  <c r="S10" i="177"/>
  <c r="AZ122" i="260"/>
  <c r="BJ93" i="260"/>
  <c r="AU318" i="260"/>
  <c r="BJ216" i="260"/>
  <c r="BU351" i="260"/>
  <c r="AZ174" i="260"/>
  <c r="AL419" i="260"/>
  <c r="BN302" i="260"/>
  <c r="BD367" i="260"/>
  <c r="J497" i="260"/>
  <c r="BJ83" i="260"/>
  <c r="AR221" i="260"/>
  <c r="BU432" i="260"/>
  <c r="AU22" i="260"/>
  <c r="BU386" i="260"/>
  <c r="N203" i="260"/>
  <c r="AZ447" i="260"/>
  <c r="BD381" i="260"/>
  <c r="W509" i="260"/>
  <c r="G257" i="260"/>
  <c r="BU372" i="260"/>
  <c r="BN368" i="260"/>
  <c r="W155" i="260"/>
  <c r="J370" i="260"/>
  <c r="BU512" i="260"/>
  <c r="R414" i="260"/>
  <c r="K5" i="177"/>
  <c r="G87" i="260"/>
  <c r="BJ288" i="260"/>
  <c r="BD209" i="260"/>
  <c r="BQ256" i="260"/>
  <c r="BU16" i="260"/>
  <c r="BN518" i="260"/>
  <c r="J380" i="260"/>
  <c r="AU499" i="260"/>
  <c r="Z223" i="260"/>
  <c r="R347" i="260"/>
  <c r="AH569" i="260"/>
  <c r="AZ591" i="260"/>
  <c r="R336" i="260"/>
  <c r="W369" i="260"/>
  <c r="J434" i="260"/>
  <c r="J391" i="260"/>
  <c r="AD419" i="260"/>
  <c r="AZ525" i="260"/>
  <c r="BD399" i="260"/>
  <c r="BU538" i="260"/>
  <c r="AU574" i="260"/>
  <c r="AH512" i="260"/>
  <c r="BJ503" i="260"/>
  <c r="J499" i="260"/>
  <c r="AR578" i="260"/>
  <c r="J426" i="260"/>
  <c r="BQ142" i="260"/>
  <c r="W159" i="260"/>
  <c r="AH590" i="260"/>
  <c r="N480" i="260"/>
  <c r="U20" i="251"/>
  <c r="AH16" i="260"/>
  <c r="R75" i="260"/>
  <c r="AH241" i="260"/>
  <c r="AL492" i="260"/>
  <c r="J430" i="260"/>
  <c r="BN496" i="260"/>
  <c r="J238" i="260"/>
  <c r="BQ503" i="260"/>
  <c r="AH215" i="260"/>
  <c r="R455" i="260"/>
  <c r="AD314" i="260"/>
  <c r="W284" i="260"/>
  <c r="N435" i="260"/>
  <c r="AR462" i="260"/>
  <c r="AU349" i="260"/>
  <c r="N288" i="260"/>
  <c r="AU307" i="260"/>
  <c r="BD530" i="260"/>
  <c r="BD491" i="260"/>
  <c r="AL102" i="260"/>
  <c r="J25" i="260"/>
  <c r="G412" i="260"/>
  <c r="AZ440" i="260"/>
  <c r="BD565" i="260"/>
  <c r="G535" i="260"/>
  <c r="BD13" i="260"/>
  <c r="R366" i="260"/>
  <c r="BN588" i="260"/>
  <c r="BQ450" i="260"/>
  <c r="R358" i="260"/>
  <c r="AZ370" i="260"/>
  <c r="AU480" i="260"/>
  <c r="Z397" i="260"/>
  <c r="AZ523" i="260"/>
  <c r="W371" i="260"/>
  <c r="R402" i="260"/>
  <c r="U40" i="102"/>
  <c r="G284" i="260"/>
  <c r="J371" i="260"/>
  <c r="AH149" i="260"/>
  <c r="BU312" i="260"/>
  <c r="G418" i="260"/>
  <c r="Z298" i="260"/>
  <c r="BQ447" i="260"/>
  <c r="BQ106" i="260"/>
  <c r="N117" i="260"/>
  <c r="AD350" i="260"/>
  <c r="BY168" i="260"/>
  <c r="G289" i="260"/>
  <c r="Z24" i="260"/>
  <c r="G397" i="260"/>
  <c r="W565" i="260"/>
  <c r="AU232" i="260"/>
  <c r="BD534" i="260"/>
  <c r="AR471" i="260"/>
  <c r="W361" i="260"/>
  <c r="AH314" i="260"/>
  <c r="J344" i="260"/>
  <c r="AR427" i="260"/>
  <c r="R482" i="260"/>
  <c r="AL12" i="260"/>
  <c r="G448" i="260"/>
  <c r="W301" i="260"/>
  <c r="AZ384" i="260"/>
  <c r="N496" i="260"/>
  <c r="BJ401" i="260"/>
  <c r="O39" i="177"/>
  <c r="BQ428" i="260"/>
  <c r="G422" i="260"/>
  <c r="G117" i="260"/>
  <c r="N292" i="260"/>
  <c r="G288" i="260"/>
  <c r="AU158" i="260"/>
  <c r="W31" i="253"/>
  <c r="AU331" i="260"/>
  <c r="Z67" i="260"/>
  <c r="N424" i="260"/>
  <c r="F60" i="177"/>
  <c r="AD574" i="260"/>
  <c r="Z35" i="260"/>
  <c r="BN489" i="260"/>
  <c r="AZ314" i="260"/>
  <c r="W592" i="260"/>
  <c r="BJ312" i="260"/>
  <c r="AU321" i="260"/>
  <c r="I28" i="177"/>
  <c r="AZ185" i="260"/>
  <c r="AZ503" i="260"/>
  <c r="AL348" i="260"/>
  <c r="AR161" i="260"/>
  <c r="AD428" i="260"/>
  <c r="N107" i="260"/>
  <c r="P55" i="177"/>
  <c r="Z568" i="260"/>
  <c r="N482" i="260"/>
  <c r="AD246" i="260"/>
  <c r="J247" i="260"/>
  <c r="AH272" i="260"/>
  <c r="BN270" i="260"/>
  <c r="J503" i="260"/>
  <c r="BD119" i="260"/>
  <c r="BN453" i="260"/>
  <c r="AZ348" i="260"/>
  <c r="BN271" i="260"/>
  <c r="BD433" i="260"/>
  <c r="Z46" i="177"/>
  <c r="AU351" i="260"/>
  <c r="N416" i="260"/>
  <c r="I44" i="177"/>
  <c r="N220" i="260"/>
  <c r="AR538" i="260"/>
  <c r="N444" i="260"/>
  <c r="W478" i="260"/>
  <c r="Z551" i="260"/>
  <c r="X40" i="177"/>
  <c r="BN297" i="260"/>
  <c r="AU197" i="260"/>
  <c r="S33" i="177"/>
  <c r="BD378" i="260"/>
  <c r="BQ491" i="260"/>
  <c r="BJ193" i="260"/>
  <c r="G160" i="260"/>
  <c r="AZ217" i="260"/>
  <c r="AR517" i="260"/>
  <c r="Q28" i="177"/>
  <c r="AL276" i="260"/>
  <c r="G240" i="260"/>
  <c r="BD372" i="260"/>
  <c r="AU152" i="260"/>
  <c r="E29" i="177"/>
  <c r="AU110" i="260"/>
  <c r="AL271" i="260"/>
  <c r="W430" i="260"/>
  <c r="AD527" i="260"/>
  <c r="X38" i="177"/>
  <c r="AL428" i="260"/>
  <c r="BU114" i="260"/>
  <c r="W296" i="260"/>
  <c r="BU583" i="260"/>
  <c r="N295" i="260"/>
  <c r="R516" i="260"/>
  <c r="N103" i="260"/>
  <c r="BN474" i="260"/>
  <c r="AZ508" i="260"/>
  <c r="G447" i="260"/>
  <c r="BN349" i="260"/>
  <c r="BD397" i="260"/>
  <c r="J369" i="260"/>
  <c r="AD601" i="260"/>
  <c r="AR557" i="260"/>
  <c r="W267" i="260"/>
  <c r="E12" i="177"/>
  <c r="R23" i="260"/>
  <c r="AZ436" i="260"/>
  <c r="AU513" i="260"/>
  <c r="BD518" i="260"/>
  <c r="Z366" i="260"/>
  <c r="W175" i="260"/>
  <c r="BD339" i="260"/>
  <c r="AU591" i="260"/>
  <c r="AL90" i="260"/>
  <c r="BN285" i="260"/>
  <c r="BD523" i="260"/>
  <c r="BN316" i="260"/>
  <c r="N328" i="260"/>
  <c r="BU485" i="260"/>
  <c r="J340" i="260"/>
  <c r="W143" i="260"/>
  <c r="R296" i="260"/>
  <c r="J399" i="260"/>
  <c r="J339" i="260"/>
  <c r="BQ501" i="260"/>
  <c r="S9" i="177"/>
  <c r="BJ481" i="260"/>
  <c r="BN533" i="260"/>
  <c r="AD452" i="260"/>
  <c r="G384" i="260"/>
  <c r="G143" i="260"/>
  <c r="BD230" i="260"/>
  <c r="AH392" i="260"/>
  <c r="O64" i="177"/>
  <c r="Z375" i="260"/>
  <c r="AU407" i="260"/>
  <c r="N510" i="260"/>
  <c r="K47" i="177"/>
  <c r="J322" i="260"/>
  <c r="AU424" i="260"/>
  <c r="AR381" i="260"/>
  <c r="R474" i="260"/>
  <c r="BU400" i="260"/>
  <c r="R357" i="260"/>
  <c r="BJ469" i="260"/>
  <c r="J335" i="260"/>
  <c r="AU120" i="260"/>
  <c r="AD403" i="260"/>
  <c r="AU376" i="260"/>
  <c r="AH416" i="260"/>
  <c r="J171" i="260"/>
  <c r="AU102" i="260"/>
  <c r="BD382" i="260"/>
  <c r="BN53" i="260"/>
  <c r="G51" i="177"/>
  <c r="AD90" i="260"/>
  <c r="N456" i="260"/>
  <c r="W410" i="260"/>
  <c r="N308" i="260"/>
  <c r="BQ125" i="260"/>
  <c r="W268" i="260"/>
  <c r="AR189" i="260"/>
  <c r="N453" i="260"/>
  <c r="G258" i="260"/>
  <c r="N475" i="260"/>
  <c r="W364" i="260"/>
  <c r="U38" i="177"/>
  <c r="G7" i="260"/>
  <c r="J152" i="260"/>
  <c r="AZ401" i="260"/>
  <c r="P9" i="177"/>
  <c r="J425" i="260"/>
  <c r="W462" i="260"/>
  <c r="BQ436" i="260"/>
  <c r="AD87" i="260"/>
  <c r="J334" i="260"/>
  <c r="R41" i="260"/>
  <c r="AH262" i="260"/>
  <c r="AR495" i="260"/>
  <c r="BN490" i="260"/>
  <c r="BN527" i="260"/>
  <c r="N120" i="260"/>
  <c r="BD405" i="260"/>
  <c r="O48" i="177"/>
  <c r="AU469" i="260"/>
  <c r="J518" i="260"/>
  <c r="AZ312" i="260"/>
  <c r="N493" i="260"/>
  <c r="AD537" i="260"/>
  <c r="AZ403" i="260"/>
  <c r="N363" i="260"/>
  <c r="E9" i="177"/>
  <c r="BD483" i="260"/>
  <c r="J16" i="177"/>
  <c r="AZ547" i="260"/>
  <c r="AR536" i="260"/>
  <c r="AL31" i="260"/>
  <c r="R401" i="260"/>
  <c r="AU332" i="260"/>
  <c r="AU25" i="260"/>
  <c r="AD468" i="260"/>
  <c r="AZ214" i="260"/>
  <c r="W507" i="260"/>
  <c r="BN156" i="260"/>
  <c r="BJ555" i="260"/>
  <c r="BQ210" i="260"/>
  <c r="R396" i="260"/>
  <c r="G468" i="260"/>
  <c r="O10" i="177"/>
  <c r="AR83" i="260"/>
  <c r="R484" i="260"/>
  <c r="BJ408" i="260"/>
  <c r="J284" i="260"/>
  <c r="BY92" i="260"/>
  <c r="K41" i="177"/>
  <c r="BN464" i="260"/>
  <c r="AD595" i="260"/>
  <c r="N47" i="177"/>
  <c r="AD448" i="260"/>
  <c r="BY5" i="260"/>
  <c r="R373" i="260"/>
  <c r="N603" i="260"/>
  <c r="BU514" i="260"/>
  <c r="BD295" i="260"/>
  <c r="BD244" i="260"/>
  <c r="BQ424" i="260"/>
  <c r="V18" i="177"/>
  <c r="BU548" i="260"/>
  <c r="J341" i="260"/>
  <c r="N342" i="260"/>
  <c r="BU163" i="260"/>
  <c r="AU359" i="260"/>
  <c r="G494" i="260"/>
  <c r="N193" i="260"/>
  <c r="Q11" i="177"/>
  <c r="Z222" i="260"/>
  <c r="Y50" i="177"/>
  <c r="AH403" i="260"/>
  <c r="AL548" i="260"/>
  <c r="AU352" i="260"/>
  <c r="R469" i="260"/>
  <c r="BY163" i="260"/>
  <c r="AD375" i="260"/>
  <c r="N441" i="260"/>
  <c r="R517" i="260"/>
  <c r="BY51" i="260"/>
  <c r="AU492" i="260"/>
  <c r="AR343" i="260"/>
  <c r="AZ64" i="260"/>
  <c r="BD299" i="260"/>
  <c r="AZ225" i="260"/>
  <c r="AZ331" i="260"/>
  <c r="BJ360" i="260"/>
  <c r="N53" i="260"/>
  <c r="AR259" i="260"/>
  <c r="W302" i="260"/>
  <c r="J227" i="260"/>
  <c r="BQ16" i="260"/>
  <c r="J30" i="177"/>
  <c r="BN222" i="260"/>
  <c r="BN256" i="260"/>
  <c r="BU125" i="260"/>
  <c r="BD536" i="260"/>
  <c r="J270" i="260"/>
  <c r="BN502" i="260"/>
  <c r="G478" i="260"/>
  <c r="G583" i="260"/>
  <c r="J375" i="260"/>
  <c r="N541" i="260"/>
  <c r="BN460" i="260"/>
  <c r="J40" i="177"/>
  <c r="AU561" i="260"/>
  <c r="AR531" i="260"/>
  <c r="AZ448" i="260"/>
  <c r="BN324" i="260"/>
  <c r="AU573" i="260"/>
  <c r="R467" i="260"/>
  <c r="G465" i="260"/>
  <c r="Z514" i="260"/>
  <c r="N385" i="260"/>
  <c r="BD411" i="260"/>
  <c r="R556" i="260"/>
  <c r="Z319" i="260"/>
  <c r="Z172" i="260"/>
  <c r="AH145" i="260"/>
  <c r="BD157" i="260"/>
  <c r="R538" i="260"/>
  <c r="AH464" i="260"/>
  <c r="BY62" i="260"/>
  <c r="AZ349" i="260"/>
  <c r="BD257" i="260"/>
  <c r="R590" i="260"/>
  <c r="BN452" i="260"/>
  <c r="R421" i="260"/>
  <c r="AR105" i="260"/>
  <c r="Z398" i="260"/>
  <c r="AR415" i="260"/>
  <c r="AD35" i="260"/>
  <c r="M29" i="177"/>
  <c r="AU412" i="260"/>
  <c r="J528" i="260"/>
  <c r="BJ501" i="260"/>
  <c r="BQ226" i="260"/>
  <c r="AR357" i="260"/>
  <c r="BU447" i="260"/>
  <c r="BJ456" i="260"/>
  <c r="R481" i="260"/>
  <c r="AZ470" i="260"/>
  <c r="BJ389" i="260"/>
  <c r="Z92" i="260"/>
  <c r="J32" i="260"/>
  <c r="AL345" i="260"/>
  <c r="R268" i="260"/>
  <c r="AZ587" i="260"/>
  <c r="G544" i="260"/>
  <c r="BN243" i="260"/>
  <c r="BU285" i="260"/>
  <c r="J21" i="260"/>
  <c r="AL598" i="260"/>
  <c r="AU498" i="260"/>
  <c r="AR52" i="260"/>
  <c r="W166" i="260"/>
  <c r="BQ40" i="260"/>
  <c r="BJ550" i="260"/>
  <c r="N337" i="260"/>
  <c r="AD515" i="260"/>
  <c r="BQ222" i="260"/>
  <c r="R263" i="260"/>
  <c r="J483" i="260"/>
  <c r="BJ380" i="260"/>
  <c r="N237" i="260"/>
  <c r="L46" i="177"/>
  <c r="AU249" i="260"/>
  <c r="BU322" i="260"/>
  <c r="N43" i="177"/>
  <c r="AU555" i="260"/>
  <c r="G214" i="260"/>
  <c r="BQ316" i="260"/>
  <c r="R14" i="177"/>
  <c r="BJ448" i="260"/>
  <c r="J512" i="260"/>
  <c r="AU117" i="260"/>
  <c r="G323" i="260"/>
  <c r="J342" i="260"/>
  <c r="R394" i="260"/>
  <c r="AL341" i="260"/>
  <c r="G88" i="260"/>
  <c r="G77" i="260"/>
  <c r="V54" i="177"/>
  <c r="BY38" i="260"/>
  <c r="AH167" i="260"/>
  <c r="BU500" i="260"/>
  <c r="BU55" i="260"/>
  <c r="BQ297" i="260"/>
  <c r="BQ143" i="260"/>
  <c r="AR224" i="260"/>
  <c r="C9" i="177"/>
  <c r="N255" i="260"/>
  <c r="K49" i="177"/>
  <c r="BU414" i="260"/>
  <c r="N112" i="260"/>
  <c r="S37" i="177"/>
  <c r="BQ550" i="260"/>
  <c r="W572" i="260"/>
  <c r="Z492" i="260"/>
  <c r="G349" i="260"/>
  <c r="R286" i="260"/>
  <c r="AD227" i="260"/>
  <c r="N567" i="260"/>
  <c r="AZ551" i="260"/>
  <c r="W573" i="260"/>
  <c r="G457" i="260"/>
  <c r="BN115" i="260"/>
  <c r="AZ567" i="260"/>
  <c r="BQ89" i="260"/>
  <c r="BQ302" i="260"/>
  <c r="J311" i="260"/>
  <c r="AL466" i="260"/>
  <c r="E5" i="177"/>
  <c r="AZ425" i="260"/>
  <c r="BY48" i="260"/>
  <c r="BU537" i="260"/>
  <c r="W466" i="260"/>
  <c r="AH274" i="260"/>
  <c r="N477" i="260"/>
  <c r="AL551" i="260"/>
  <c r="J390" i="260"/>
  <c r="BN431" i="260"/>
  <c r="W444" i="260"/>
  <c r="G392" i="260"/>
  <c r="G565" i="260"/>
  <c r="AZ584" i="260"/>
  <c r="AZ540" i="260"/>
  <c r="AU569" i="260"/>
  <c r="AH290" i="260"/>
  <c r="BN365" i="260"/>
  <c r="BU62" i="260"/>
  <c r="AZ336" i="260"/>
  <c r="BU36" i="260"/>
  <c r="AU367" i="260"/>
  <c r="AZ444" i="260"/>
  <c r="N468" i="260"/>
  <c r="AL368" i="260"/>
  <c r="R281" i="260"/>
  <c r="BD41" i="260"/>
  <c r="W537" i="260"/>
  <c r="Z95" i="260"/>
  <c r="N301" i="260"/>
  <c r="BN422" i="260"/>
  <c r="AR401" i="260"/>
  <c r="AZ415" i="260"/>
  <c r="BD408" i="260"/>
  <c r="BD494" i="260"/>
  <c r="AL521" i="260"/>
  <c r="G248" i="260"/>
  <c r="BJ235" i="260"/>
  <c r="BU420" i="260"/>
  <c r="AL499" i="260"/>
  <c r="BD474" i="260"/>
  <c r="AU471" i="260"/>
  <c r="BJ447" i="260"/>
  <c r="C5" i="177"/>
  <c r="J557" i="260"/>
  <c r="BD569" i="260"/>
  <c r="Z503" i="260"/>
  <c r="AU246" i="260"/>
  <c r="N51" i="177"/>
  <c r="AZ558" i="260"/>
  <c r="BN242" i="260"/>
  <c r="BD462" i="260"/>
  <c r="C33" i="177"/>
  <c r="BJ433" i="260"/>
  <c r="G527" i="260"/>
  <c r="BU226" i="260"/>
  <c r="AL371" i="260"/>
  <c r="U35" i="177"/>
  <c r="AL28" i="260"/>
  <c r="BD96" i="260"/>
  <c r="AD418" i="260"/>
  <c r="AH368" i="260"/>
  <c r="Z478" i="260"/>
  <c r="AZ49" i="260"/>
  <c r="W531" i="260"/>
  <c r="N41" i="177"/>
  <c r="BD80" i="260"/>
  <c r="H37" i="177"/>
  <c r="AL472" i="260"/>
  <c r="BY115" i="260"/>
  <c r="BJ141" i="260"/>
  <c r="N315" i="260"/>
  <c r="AD516" i="260"/>
  <c r="N503" i="260"/>
  <c r="AZ126" i="260"/>
  <c r="BN306" i="260"/>
  <c r="Z35" i="177"/>
  <c r="BN486" i="260"/>
  <c r="AH270" i="260"/>
  <c r="BJ130" i="260"/>
  <c r="N516" i="260"/>
  <c r="AR103" i="260"/>
  <c r="R30" i="177"/>
  <c r="K46" i="177"/>
  <c r="AL172" i="260"/>
  <c r="Z368" i="260"/>
  <c r="W561" i="260"/>
  <c r="AR577" i="260"/>
  <c r="AR439" i="260"/>
  <c r="W287" i="260"/>
  <c r="G21" i="177"/>
  <c r="AL147" i="260"/>
  <c r="AH287" i="260"/>
  <c r="AR442" i="260"/>
  <c r="W485" i="260"/>
  <c r="N386" i="260"/>
  <c r="BJ371" i="260"/>
  <c r="R578" i="260"/>
  <c r="AU502" i="260"/>
  <c r="AL423" i="260"/>
  <c r="AL321" i="260"/>
  <c r="AZ524" i="260"/>
  <c r="BD459" i="260"/>
  <c r="G542" i="260"/>
  <c r="AZ457" i="260"/>
  <c r="J496" i="260"/>
  <c r="W215" i="260"/>
  <c r="N90" i="260"/>
  <c r="AR503" i="260"/>
  <c r="W22" i="260"/>
  <c r="BN544" i="260"/>
  <c r="BU412" i="260"/>
  <c r="BN60" i="260"/>
  <c r="AZ543" i="260"/>
  <c r="BN388" i="260"/>
  <c r="AD300" i="260"/>
  <c r="BN161" i="260"/>
  <c r="BQ478" i="260"/>
  <c r="BU137" i="260"/>
  <c r="BD522" i="260"/>
  <c r="BJ439" i="260"/>
  <c r="Q25" i="177"/>
  <c r="Z487" i="260"/>
  <c r="AZ548" i="260"/>
  <c r="AD440" i="260"/>
  <c r="BU501" i="260"/>
  <c r="AU298" i="260"/>
  <c r="W414" i="260"/>
  <c r="AH595" i="260"/>
  <c r="AD465" i="260"/>
  <c r="AH500" i="260"/>
  <c r="J313" i="260"/>
  <c r="J199" i="260"/>
  <c r="J414" i="260"/>
  <c r="AR120" i="260"/>
  <c r="J32" i="177"/>
  <c r="BQ70" i="260"/>
  <c r="C23" i="177"/>
  <c r="AZ316" i="260"/>
  <c r="AL178" i="260"/>
  <c r="BU119" i="260"/>
  <c r="BY25" i="260"/>
  <c r="BU34" i="260"/>
  <c r="I43" i="177"/>
  <c r="BU461" i="260"/>
  <c r="AL417" i="260"/>
  <c r="N53" i="177"/>
  <c r="N509" i="260"/>
  <c r="N334" i="260"/>
  <c r="AL421" i="260"/>
  <c r="AR421" i="260"/>
  <c r="BD430" i="260"/>
  <c r="Z58" i="260"/>
  <c r="BD371" i="260"/>
  <c r="AZ356" i="260"/>
  <c r="G290" i="260"/>
  <c r="W396" i="260"/>
  <c r="N16" i="177"/>
  <c r="BN484" i="260"/>
  <c r="R78" i="260"/>
  <c r="N182" i="260"/>
  <c r="AD91" i="260"/>
  <c r="J39" i="260"/>
  <c r="AR448" i="260"/>
  <c r="H38" i="177"/>
  <c r="BQ567" i="260"/>
  <c r="E47" i="177"/>
  <c r="AD115" i="260"/>
  <c r="G318" i="260"/>
  <c r="R293" i="260"/>
  <c r="AU391" i="260"/>
  <c r="BU406" i="260"/>
  <c r="BQ327" i="260"/>
  <c r="BU293" i="260"/>
  <c r="J338" i="260"/>
  <c r="AU624" i="260"/>
  <c r="J505" i="260"/>
  <c r="AL553" i="260"/>
  <c r="AZ526" i="260"/>
  <c r="BU376" i="260"/>
  <c r="G518" i="260"/>
  <c r="AH393" i="260"/>
  <c r="BJ67" i="260"/>
  <c r="W457" i="260"/>
  <c r="BJ365" i="260"/>
  <c r="AR550" i="260"/>
  <c r="AD462" i="260"/>
  <c r="AH450" i="260"/>
  <c r="AU409" i="260"/>
  <c r="BU569" i="260"/>
  <c r="BU598" i="260"/>
  <c r="G401" i="260"/>
  <c r="BD239" i="260"/>
  <c r="BU555" i="260"/>
  <c r="L40" i="177"/>
  <c r="J324" i="260"/>
  <c r="J319" i="260"/>
  <c r="AL597" i="260"/>
  <c r="Z538" i="260"/>
  <c r="AD501" i="260"/>
  <c r="AD338" i="260"/>
  <c r="AH575" i="260"/>
  <c r="AZ372" i="260"/>
  <c r="BU436" i="260"/>
  <c r="BQ335" i="260"/>
  <c r="R82" i="260"/>
  <c r="N126" i="260"/>
  <c r="BJ539" i="260"/>
  <c r="Z599" i="260"/>
  <c r="AD315" i="260"/>
  <c r="BQ440" i="260"/>
  <c r="Z540" i="260"/>
  <c r="BD358" i="260"/>
  <c r="N561" i="260"/>
  <c r="R503" i="260"/>
  <c r="Z37" i="177"/>
  <c r="AU289" i="260"/>
  <c r="AL450" i="260"/>
  <c r="Z471" i="260"/>
  <c r="AR580" i="260"/>
  <c r="U29" i="102"/>
  <c r="BN428" i="260"/>
  <c r="BU301" i="260"/>
  <c r="BQ453" i="260"/>
  <c r="BD513" i="260"/>
  <c r="AR496" i="260"/>
  <c r="AH426" i="260"/>
  <c r="AD188" i="260"/>
  <c r="AL194" i="260"/>
  <c r="BQ596" i="260"/>
  <c r="W470" i="260"/>
  <c r="R272" i="260"/>
  <c r="BD173" i="260"/>
  <c r="AD365" i="260"/>
  <c r="AU464" i="260"/>
  <c r="Z563" i="260"/>
  <c r="AD443" i="260"/>
  <c r="AH448" i="260"/>
  <c r="R292" i="260"/>
  <c r="AL376" i="260"/>
  <c r="AR602" i="260"/>
  <c r="Z513" i="260"/>
  <c r="N484" i="260"/>
  <c r="N29" i="177"/>
  <c r="BQ237" i="260"/>
  <c r="R350" i="260"/>
  <c r="AH298" i="260"/>
  <c r="G411" i="260"/>
  <c r="G520" i="260"/>
  <c r="BJ491" i="260"/>
  <c r="AZ596" i="260"/>
  <c r="AH394" i="260"/>
  <c r="AL323" i="260"/>
  <c r="BD298" i="260"/>
  <c r="BJ324" i="260"/>
  <c r="AH539" i="260"/>
  <c r="J487" i="260"/>
  <c r="G223" i="260"/>
  <c r="BJ163" i="260"/>
  <c r="W21" i="260"/>
  <c r="BD86" i="260"/>
  <c r="BD314" i="260"/>
  <c r="J305" i="260"/>
  <c r="BU258" i="260"/>
  <c r="G236" i="260"/>
  <c r="AD450" i="260"/>
  <c r="BQ163" i="260"/>
  <c r="BN414" i="260"/>
  <c r="R440" i="260"/>
  <c r="BD439" i="260"/>
  <c r="AD167" i="260"/>
  <c r="BQ442" i="260"/>
  <c r="AD524" i="260"/>
  <c r="R439" i="260"/>
  <c r="R61" i="177"/>
  <c r="BN366" i="260"/>
  <c r="N222" i="260"/>
  <c r="G255" i="260"/>
  <c r="AU345" i="260"/>
  <c r="BJ305" i="260"/>
  <c r="AD317" i="260"/>
  <c r="BU207" i="260"/>
  <c r="AU258" i="260"/>
  <c r="N150" i="260"/>
  <c r="BJ149" i="260"/>
  <c r="Z114" i="260"/>
  <c r="AR393" i="260"/>
  <c r="AD269" i="260"/>
  <c r="W119" i="260"/>
  <c r="AL490" i="260"/>
  <c r="AL220" i="260"/>
  <c r="Q49" i="177"/>
  <c r="AZ260" i="260"/>
  <c r="R520" i="260"/>
  <c r="AU417" i="260"/>
  <c r="G498" i="260"/>
  <c r="N31" i="177"/>
  <c r="AH295" i="260"/>
  <c r="AZ140" i="260"/>
  <c r="AD421" i="260"/>
  <c r="AR307" i="260"/>
  <c r="G63" i="177"/>
  <c r="J186" i="260"/>
  <c r="G507" i="260"/>
  <c r="AD578" i="260"/>
  <c r="W312" i="260"/>
  <c r="BJ224" i="260"/>
  <c r="R511" i="260"/>
  <c r="AZ284" i="260"/>
  <c r="BD482" i="260"/>
  <c r="G597" i="260"/>
  <c r="BN560" i="260"/>
  <c r="N537" i="260"/>
  <c r="R408" i="260"/>
  <c r="AR520" i="260"/>
  <c r="BQ465" i="260"/>
  <c r="AH377" i="260"/>
  <c r="BJ373" i="260"/>
  <c r="F54" i="177"/>
  <c r="AR213" i="260"/>
  <c r="AL265" i="260"/>
  <c r="W523" i="260"/>
  <c r="BJ533" i="260"/>
  <c r="BN462" i="260"/>
  <c r="W497" i="260"/>
  <c r="G403" i="260"/>
  <c r="AZ576" i="260"/>
  <c r="BQ219" i="260"/>
  <c r="AH471" i="260"/>
  <c r="Z549" i="260"/>
  <c r="W243" i="260"/>
  <c r="J406" i="260"/>
  <c r="BQ412" i="260"/>
  <c r="BQ386" i="260"/>
  <c r="AH318" i="260"/>
  <c r="G532" i="260"/>
  <c r="R419" i="260"/>
  <c r="BJ275" i="260"/>
  <c r="J600" i="260"/>
  <c r="BU224" i="260"/>
  <c r="W524" i="260"/>
  <c r="BN358" i="260"/>
  <c r="BY160" i="260"/>
  <c r="AH563" i="260"/>
  <c r="J59" i="177"/>
  <c r="AH417" i="260"/>
  <c r="BJ528" i="260"/>
  <c r="R530" i="260"/>
  <c r="AL566" i="260"/>
  <c r="BN594" i="260"/>
  <c r="AH476" i="260"/>
  <c r="AR387" i="260"/>
  <c r="AH221" i="260"/>
  <c r="J332" i="260"/>
  <c r="AD541" i="260"/>
  <c r="BQ349" i="260"/>
  <c r="R169" i="260"/>
  <c r="AH275" i="260"/>
  <c r="AL592" i="260"/>
  <c r="BU530" i="260"/>
  <c r="BD303" i="260"/>
  <c r="F24" i="177"/>
  <c r="W285" i="260"/>
  <c r="AU363" i="260"/>
  <c r="BD486" i="260"/>
  <c r="BU335" i="260"/>
  <c r="AZ258" i="260"/>
  <c r="R353" i="260"/>
  <c r="R308" i="260"/>
  <c r="AL446" i="260"/>
  <c r="BJ230" i="260"/>
  <c r="J458" i="260"/>
  <c r="AH449" i="260"/>
  <c r="G249" i="260"/>
  <c r="AZ553" i="260"/>
  <c r="BQ515" i="260"/>
  <c r="J432" i="260"/>
  <c r="AD196" i="260"/>
  <c r="BN523" i="260"/>
  <c r="AR241" i="260"/>
  <c r="AU381" i="260"/>
  <c r="BN487" i="260"/>
  <c r="G395" i="260"/>
  <c r="G310" i="260"/>
  <c r="BQ23" i="260"/>
  <c r="R317" i="260"/>
  <c r="G33" i="260"/>
  <c r="BU74" i="260"/>
  <c r="BU134" i="260"/>
  <c r="BJ43" i="260"/>
  <c r="BU69" i="260"/>
  <c r="W455" i="260"/>
  <c r="Z496" i="260"/>
  <c r="Q5" i="177"/>
  <c r="V25" i="177"/>
  <c r="W502" i="260"/>
  <c r="BU175" i="260"/>
  <c r="Z292" i="260"/>
  <c r="R427" i="260"/>
  <c r="V41" i="177"/>
  <c r="BQ51" i="260"/>
  <c r="AU205" i="260"/>
  <c r="BJ415" i="260"/>
  <c r="N316" i="260"/>
  <c r="Z200" i="260"/>
  <c r="W494" i="260"/>
  <c r="BD527" i="260"/>
  <c r="G389" i="260"/>
  <c r="AL215" i="260"/>
  <c r="BN483" i="260"/>
  <c r="AU525" i="260"/>
  <c r="BJ505" i="260"/>
  <c r="J110" i="260"/>
  <c r="BN30" i="260"/>
  <c r="AH165" i="260"/>
  <c r="H15" i="177"/>
  <c r="W601" i="260"/>
  <c r="D53" i="177"/>
  <c r="J266" i="260"/>
  <c r="N246" i="260"/>
  <c r="AH353" i="260"/>
  <c r="BN450" i="260"/>
  <c r="AZ484" i="260"/>
  <c r="BQ381" i="260"/>
  <c r="BQ127" i="260"/>
  <c r="G362" i="260"/>
  <c r="BQ50" i="260"/>
  <c r="BQ507" i="260"/>
  <c r="BN47" i="260"/>
  <c r="J443" i="260"/>
  <c r="AD368" i="260"/>
  <c r="BD270" i="260"/>
  <c r="AD174" i="260"/>
  <c r="J575" i="260"/>
  <c r="AD213" i="260"/>
  <c r="G96" i="260"/>
  <c r="AR319" i="260"/>
  <c r="BY181" i="260"/>
  <c r="AZ510" i="260"/>
  <c r="BN331" i="260"/>
  <c r="J433" i="260"/>
  <c r="BJ574" i="260"/>
  <c r="N565" i="260"/>
  <c r="BN410" i="260"/>
  <c r="J530" i="260"/>
  <c r="N452" i="260"/>
  <c r="J76" i="260"/>
  <c r="G596" i="260"/>
  <c r="AZ571" i="260"/>
  <c r="G145" i="260"/>
  <c r="BU265" i="260"/>
  <c r="AL470" i="260"/>
  <c r="R420" i="260"/>
  <c r="AH515" i="260"/>
  <c r="J376" i="260"/>
  <c r="BJ444" i="260"/>
  <c r="W269" i="260"/>
  <c r="BD535" i="260"/>
  <c r="BQ400" i="260"/>
  <c r="BY86" i="260"/>
  <c r="J263" i="260"/>
  <c r="AH547" i="260"/>
  <c r="Z422" i="260"/>
  <c r="BU356" i="260"/>
  <c r="W221" i="260"/>
  <c r="J510" i="260"/>
  <c r="BN477" i="260"/>
  <c r="BU344" i="260"/>
  <c r="AD489" i="260"/>
  <c r="AU466" i="260"/>
  <c r="AZ363" i="260"/>
  <c r="AU60" i="260"/>
  <c r="J473" i="260"/>
  <c r="W433" i="260"/>
  <c r="R459" i="260"/>
  <c r="W217" i="260"/>
  <c r="AZ343" i="260"/>
  <c r="G463" i="260"/>
  <c r="AR12" i="260"/>
  <c r="AL451" i="260"/>
  <c r="W400" i="260"/>
  <c r="BQ202" i="260"/>
  <c r="BJ346" i="260"/>
  <c r="N340" i="260"/>
  <c r="AZ383" i="260"/>
  <c r="Z218" i="260"/>
  <c r="BU408" i="260"/>
  <c r="BQ434" i="260"/>
  <c r="BU291" i="260"/>
  <c r="AR453" i="260"/>
  <c r="G440" i="260"/>
  <c r="AU124" i="260"/>
  <c r="O52" i="177"/>
  <c r="AH138" i="260"/>
  <c r="AU234" i="260"/>
  <c r="BQ350" i="260"/>
  <c r="W38" i="177"/>
  <c r="AR361" i="260"/>
  <c r="U26" i="177"/>
  <c r="Z592" i="260"/>
  <c r="AU494" i="260"/>
  <c r="U61" i="177"/>
  <c r="V22" i="177"/>
  <c r="AU418" i="260"/>
  <c r="G603" i="260"/>
  <c r="AU259" i="260"/>
  <c r="AR40" i="260"/>
  <c r="AR389" i="260"/>
  <c r="N63" i="260"/>
  <c r="L64" i="177"/>
  <c r="BD178" i="260"/>
  <c r="N169" i="260"/>
  <c r="BD385" i="260"/>
  <c r="BY82" i="260"/>
  <c r="BN46" i="260"/>
  <c r="Z446" i="260"/>
  <c r="S39" i="177"/>
  <c r="BD300" i="260"/>
  <c r="AZ546" i="260"/>
  <c r="AL465" i="260"/>
  <c r="AR445" i="260"/>
  <c r="J224" i="260"/>
  <c r="AZ282" i="260"/>
  <c r="AL193" i="260"/>
  <c r="N58" i="260"/>
  <c r="BD437" i="260"/>
  <c r="Z442" i="260"/>
  <c r="G217" i="260"/>
  <c r="C13" i="177"/>
  <c r="AD525" i="260"/>
  <c r="R321" i="260"/>
  <c r="G394" i="260"/>
  <c r="BU250" i="260"/>
  <c r="Z69" i="260"/>
  <c r="AZ306" i="260"/>
  <c r="BD443" i="260"/>
  <c r="BU553" i="260"/>
  <c r="Q41" i="177"/>
  <c r="BN457" i="260"/>
  <c r="W336" i="260"/>
  <c r="BJ112" i="260"/>
  <c r="G110" i="260"/>
  <c r="BU118" i="260"/>
  <c r="AH453" i="260"/>
  <c r="AU543" i="260"/>
  <c r="P5" i="177"/>
  <c r="AR312" i="260"/>
  <c r="Z312" i="260"/>
  <c r="BN361" i="260"/>
  <c r="N234" i="260"/>
  <c r="N562" i="260"/>
  <c r="N405" i="260"/>
  <c r="BJ385" i="260"/>
  <c r="AU90" i="260"/>
  <c r="E18" i="177"/>
  <c r="V33" i="177"/>
  <c r="BD352" i="260"/>
  <c r="BD268" i="260"/>
  <c r="AZ373" i="260"/>
  <c r="BD343" i="260"/>
  <c r="R476" i="260"/>
  <c r="W346" i="260"/>
  <c r="AR184" i="260"/>
  <c r="AZ561" i="260"/>
  <c r="N36" i="177"/>
  <c r="AZ488" i="260"/>
  <c r="AL478" i="260"/>
  <c r="AU408" i="260"/>
  <c r="BQ341" i="260"/>
  <c r="AR413" i="260"/>
  <c r="R168" i="260"/>
  <c r="BN427" i="260"/>
  <c r="G372" i="260"/>
  <c r="BN197" i="260"/>
  <c r="AR360" i="260"/>
  <c r="BU252" i="260"/>
  <c r="W382" i="260"/>
  <c r="W448" i="260"/>
  <c r="J123" i="260"/>
  <c r="BU150" i="260"/>
  <c r="Z499" i="260"/>
  <c r="W483" i="260"/>
  <c r="BQ149" i="260"/>
  <c r="G343" i="260"/>
  <c r="E14" i="177"/>
  <c r="BQ498" i="260"/>
  <c r="R136" i="260"/>
  <c r="AL165" i="260"/>
  <c r="AU344" i="260"/>
  <c r="N46" i="177"/>
  <c r="AD49" i="260"/>
  <c r="BD450" i="260"/>
  <c r="N45" i="177"/>
  <c r="AD116" i="260"/>
  <c r="Z363" i="260"/>
  <c r="BN283" i="260"/>
  <c r="AU151" i="260"/>
  <c r="R212" i="260"/>
  <c r="AR10" i="260"/>
  <c r="BQ326" i="260"/>
  <c r="J45" i="260"/>
  <c r="G82" i="260"/>
  <c r="AU134" i="260"/>
  <c r="BN290" i="260"/>
  <c r="BD212" i="260"/>
  <c r="J282" i="260"/>
  <c r="AL62" i="260"/>
  <c r="BJ164" i="260"/>
  <c r="R93" i="260"/>
  <c r="BJ355" i="260"/>
  <c r="BD473" i="260"/>
  <c r="X32" i="177"/>
  <c r="G157" i="260"/>
  <c r="BN67" i="260"/>
  <c r="X51" i="177"/>
  <c r="Z19" i="260"/>
  <c r="AU164" i="260"/>
  <c r="AZ253" i="260"/>
  <c r="K31" i="177"/>
  <c r="AR407" i="260"/>
  <c r="AD401" i="260"/>
  <c r="BY192" i="260"/>
  <c r="BJ180" i="260"/>
  <c r="T50" i="177"/>
  <c r="N6" i="260"/>
  <c r="J64" i="177"/>
  <c r="AU319" i="260"/>
  <c r="J315" i="260"/>
  <c r="R125" i="260"/>
  <c r="N159" i="260"/>
  <c r="BJ52" i="260"/>
  <c r="Z144" i="260"/>
  <c r="G49" i="260"/>
  <c r="BD289" i="260"/>
  <c r="W319" i="260"/>
  <c r="AU149" i="260"/>
  <c r="O56" i="177"/>
  <c r="AU378" i="260"/>
  <c r="J446" i="260"/>
  <c r="BN277" i="260"/>
  <c r="BJ70" i="260"/>
  <c r="N419" i="260"/>
  <c r="N85" i="260"/>
  <c r="G200" i="260"/>
  <c r="AH168" i="260"/>
  <c r="BD82" i="260"/>
  <c r="AH300" i="260"/>
  <c r="W353" i="260"/>
  <c r="AD416" i="260"/>
  <c r="N43" i="260"/>
  <c r="BU328" i="260"/>
  <c r="J8" i="260"/>
  <c r="AH238" i="260"/>
  <c r="P27" i="177"/>
  <c r="BN252" i="260"/>
  <c r="BN289" i="260"/>
  <c r="BU422" i="260"/>
  <c r="AZ377" i="260"/>
  <c r="BD319" i="260"/>
  <c r="BJ347" i="260"/>
  <c r="AL65" i="260"/>
  <c r="BD251" i="260"/>
  <c r="W490" i="260"/>
  <c r="J351" i="260"/>
  <c r="BY171" i="260"/>
  <c r="G449" i="260"/>
  <c r="BQ299" i="260"/>
  <c r="AD470" i="260"/>
  <c r="AL400" i="260"/>
  <c r="X22" i="177"/>
  <c r="BJ277" i="260"/>
  <c r="J211" i="260"/>
  <c r="G33" i="177"/>
  <c r="J239" i="260"/>
  <c r="BU120" i="260"/>
  <c r="W259" i="260"/>
  <c r="AZ346" i="260"/>
  <c r="AZ534" i="260"/>
  <c r="AU382" i="260"/>
  <c r="BQ193" i="260"/>
  <c r="BU67" i="260"/>
  <c r="G139" i="260"/>
  <c r="BJ263" i="260"/>
  <c r="AZ557" i="260"/>
  <c r="BU311" i="260"/>
  <c r="K48" i="177"/>
  <c r="X62" i="177"/>
  <c r="J384" i="260"/>
  <c r="J452" i="260"/>
  <c r="M18" i="177"/>
  <c r="BQ243" i="260"/>
  <c r="BQ63" i="260"/>
  <c r="BD252" i="260"/>
  <c r="AD74" i="260"/>
  <c r="J169" i="260"/>
  <c r="U39" i="102"/>
  <c r="AU372" i="260"/>
  <c r="AU156" i="260"/>
  <c r="AD464" i="260"/>
  <c r="BY36" i="260"/>
  <c r="BU188" i="260"/>
  <c r="N32" i="177"/>
  <c r="BN117" i="260"/>
  <c r="AH103" i="260"/>
  <c r="Z320" i="260"/>
  <c r="N381" i="260"/>
  <c r="R228" i="260"/>
  <c r="AZ211" i="260"/>
  <c r="BN25" i="260"/>
  <c r="R320" i="260"/>
  <c r="AR363" i="260"/>
  <c r="X37" i="177"/>
  <c r="BD280" i="260"/>
  <c r="AD250" i="260"/>
  <c r="BU107" i="260"/>
  <c r="R222" i="260"/>
  <c r="BU6" i="260"/>
  <c r="AH364" i="260"/>
  <c r="P32" i="177"/>
  <c r="AL301" i="260"/>
  <c r="AZ88" i="260"/>
  <c r="AD224" i="260"/>
  <c r="AZ402" i="260"/>
  <c r="BN315" i="260"/>
  <c r="BD418" i="260"/>
  <c r="BN416" i="260"/>
  <c r="BU296" i="260"/>
  <c r="BJ16" i="260"/>
  <c r="U9" i="251"/>
  <c r="Y51" i="177"/>
  <c r="R76" i="260"/>
  <c r="AL69" i="260"/>
  <c r="N80" i="260"/>
  <c r="V58" i="177"/>
  <c r="J23" i="177"/>
  <c r="AR284" i="260"/>
  <c r="G400" i="260"/>
  <c r="AU66" i="260"/>
  <c r="BQ42" i="260"/>
  <c r="W356" i="260"/>
  <c r="Z376" i="260"/>
  <c r="G313" i="260"/>
  <c r="G338" i="260"/>
  <c r="BJ349" i="260"/>
  <c r="BD505" i="260"/>
  <c r="AD502" i="260"/>
  <c r="J449" i="260"/>
  <c r="G511" i="260"/>
  <c r="I57" i="177"/>
  <c r="J216" i="260"/>
  <c r="R239" i="260"/>
  <c r="AH444" i="260"/>
  <c r="Z476" i="260"/>
  <c r="AH371" i="260"/>
  <c r="R146" i="260"/>
  <c r="AR111" i="260"/>
  <c r="BQ489" i="260"/>
  <c r="AZ321" i="260"/>
  <c r="R110" i="260"/>
  <c r="W34" i="260"/>
  <c r="AR356" i="260"/>
  <c r="AR185" i="260"/>
  <c r="AZ330" i="260"/>
  <c r="BY195" i="260"/>
  <c r="BU181" i="260"/>
  <c r="Z115" i="260"/>
  <c r="AU94" i="260"/>
  <c r="AL524" i="260"/>
  <c r="AU539" i="260"/>
  <c r="BU395" i="260"/>
  <c r="AR364" i="260"/>
  <c r="AD444" i="260"/>
  <c r="J336" i="260"/>
  <c r="BD151" i="260"/>
  <c r="AZ237" i="260"/>
  <c r="BQ394" i="260"/>
  <c r="AR282" i="260"/>
  <c r="BN542" i="260"/>
  <c r="BJ523" i="260"/>
  <c r="Z302" i="260"/>
  <c r="W378" i="260"/>
  <c r="AR133" i="260"/>
  <c r="BQ452" i="260"/>
  <c r="Z388" i="260"/>
  <c r="G371" i="260"/>
  <c r="J436" i="260"/>
  <c r="BY203" i="260"/>
  <c r="G11" i="177"/>
  <c r="AU89" i="260"/>
  <c r="Z122" i="260"/>
  <c r="AR423" i="260"/>
  <c r="AH20" i="260"/>
  <c r="J323" i="260"/>
  <c r="BD572" i="260"/>
  <c r="BQ548" i="260"/>
  <c r="E50" i="177"/>
  <c r="AZ502" i="260"/>
  <c r="BD337" i="260"/>
  <c r="AU530" i="260"/>
  <c r="AR283" i="260"/>
  <c r="W514" i="260"/>
  <c r="R144" i="260"/>
  <c r="AL396" i="260"/>
  <c r="BU228" i="260"/>
  <c r="AU458" i="260"/>
  <c r="W156" i="260"/>
  <c r="R244" i="260"/>
  <c r="BQ469" i="260"/>
  <c r="E16" i="177"/>
  <c r="BU503" i="260"/>
  <c r="R121" i="260"/>
  <c r="AL39" i="260"/>
  <c r="BN103" i="260"/>
  <c r="W68" i="260"/>
  <c r="V64" i="177"/>
  <c r="AR106" i="260"/>
  <c r="W446" i="260"/>
  <c r="AD366" i="260"/>
  <c r="N256" i="260"/>
  <c r="BJ406" i="260"/>
  <c r="I23" i="177"/>
  <c r="N393" i="260"/>
  <c r="N233" i="260"/>
  <c r="N323" i="260"/>
  <c r="G355" i="260"/>
  <c r="W393" i="260"/>
  <c r="R297" i="260"/>
  <c r="X46" i="177"/>
  <c r="BU352" i="260"/>
  <c r="G48" i="260"/>
  <c r="N21" i="260"/>
  <c r="BQ439" i="260"/>
  <c r="Z399" i="260"/>
  <c r="AD296" i="260"/>
  <c r="W321" i="260"/>
  <c r="AL244" i="260"/>
  <c r="J413" i="260"/>
  <c r="J297" i="260"/>
  <c r="T19" i="177"/>
  <c r="AZ50" i="260"/>
  <c r="N252" i="260"/>
  <c r="AH30" i="260"/>
  <c r="AH113" i="260"/>
  <c r="W439" i="260"/>
  <c r="AD277" i="260"/>
  <c r="BD196" i="260"/>
  <c r="AR305" i="260"/>
  <c r="BJ352" i="260"/>
  <c r="J198" i="260"/>
  <c r="BU130" i="260"/>
  <c r="BQ423" i="260"/>
  <c r="AH174" i="260"/>
  <c r="BJ446" i="260"/>
  <c r="AU212" i="260"/>
  <c r="R29" i="177"/>
  <c r="AL340" i="260"/>
  <c r="J228" i="260"/>
  <c r="BU358" i="260"/>
  <c r="R264" i="260"/>
  <c r="BD291" i="260"/>
  <c r="BU172" i="260"/>
  <c r="W276" i="260"/>
  <c r="W526" i="260"/>
  <c r="J465" i="260"/>
  <c r="M39" i="177"/>
  <c r="BQ377" i="260"/>
  <c r="AU472" i="260"/>
  <c r="G386" i="260"/>
  <c r="W384" i="260"/>
  <c r="W255" i="260"/>
  <c r="J314" i="260"/>
  <c r="R157" i="260"/>
  <c r="BQ45" i="260"/>
  <c r="I3" i="177"/>
  <c r="N197" i="260"/>
  <c r="AH388" i="260"/>
  <c r="BQ324" i="260"/>
  <c r="Z43" i="260"/>
  <c r="W403" i="260"/>
  <c r="BD203" i="260"/>
  <c r="BJ443" i="260"/>
  <c r="BN274" i="260"/>
  <c r="BU417" i="260"/>
  <c r="Z295" i="260"/>
  <c r="AZ62" i="260"/>
  <c r="BQ360" i="260"/>
  <c r="AL388" i="260"/>
  <c r="T7" i="177"/>
  <c r="AD198" i="260"/>
  <c r="AZ155" i="260"/>
  <c r="BD370" i="260"/>
  <c r="AZ235" i="260"/>
  <c r="W183" i="260"/>
  <c r="AZ366" i="260"/>
  <c r="AD577" i="260"/>
  <c r="AZ428" i="260"/>
  <c r="BQ387" i="260"/>
  <c r="J132" i="260"/>
  <c r="BD490" i="260"/>
  <c r="R510" i="260"/>
  <c r="C25" i="177"/>
  <c r="N403" i="260"/>
  <c r="Z150" i="260"/>
  <c r="BJ405" i="260"/>
  <c r="Z389" i="260"/>
  <c r="Y24" i="177"/>
  <c r="AR477" i="260"/>
  <c r="AR472" i="260"/>
  <c r="AH441" i="260"/>
  <c r="W43" i="260"/>
  <c r="W29" i="177"/>
  <c r="BN261" i="260"/>
  <c r="G358" i="260"/>
  <c r="BQ516" i="260"/>
  <c r="U63" i="177"/>
  <c r="Z537" i="260"/>
  <c r="G317" i="260"/>
  <c r="W51" i="260"/>
  <c r="BY53" i="260"/>
  <c r="AH502" i="260"/>
  <c r="BQ286" i="260"/>
  <c r="AZ220" i="260"/>
  <c r="Z113" i="260"/>
  <c r="AZ302" i="260"/>
  <c r="AR86" i="260"/>
  <c r="BN264" i="260"/>
  <c r="W225" i="260"/>
  <c r="G219" i="260"/>
  <c r="BD310" i="260"/>
  <c r="BQ242" i="260"/>
  <c r="BN39" i="260"/>
  <c r="AH242" i="260"/>
  <c r="BU316" i="260"/>
  <c r="W471" i="260"/>
  <c r="J226" i="260"/>
  <c r="BU366" i="260"/>
  <c r="J221" i="260"/>
  <c r="AR416" i="260"/>
  <c r="AR233" i="260"/>
  <c r="AR191" i="260"/>
  <c r="AU225" i="260"/>
  <c r="O32" i="177"/>
  <c r="G43" i="177"/>
  <c r="N248" i="260"/>
  <c r="Z102" i="260"/>
  <c r="U50" i="177"/>
  <c r="W450" i="260"/>
  <c r="BQ520" i="260"/>
  <c r="BN524" i="260"/>
  <c r="BY91" i="260"/>
  <c r="G9" i="177"/>
  <c r="BD259" i="260"/>
  <c r="N219" i="260"/>
  <c r="G187" i="260"/>
  <c r="BD220" i="260"/>
  <c r="AZ450" i="260"/>
  <c r="BJ403" i="260"/>
  <c r="G59" i="260"/>
  <c r="J33" i="260"/>
  <c r="AH327" i="260"/>
  <c r="R376" i="260"/>
  <c r="BJ372" i="260"/>
  <c r="N81" i="260"/>
  <c r="BN69" i="260"/>
  <c r="N335" i="260"/>
  <c r="BN267" i="260"/>
  <c r="J18" i="260"/>
  <c r="AZ186" i="260"/>
  <c r="C4" i="177"/>
  <c r="G305" i="260"/>
  <c r="AD217" i="260"/>
  <c r="N35" i="177"/>
  <c r="AZ61" i="260"/>
  <c r="G308" i="260"/>
  <c r="BD357" i="260"/>
  <c r="AH32" i="260"/>
  <c r="N507" i="260"/>
  <c r="N569" i="260"/>
  <c r="AU521" i="260"/>
  <c r="BQ258" i="260"/>
  <c r="H60" i="177"/>
  <c r="R446" i="260"/>
  <c r="W412" i="260"/>
  <c r="K62" i="177"/>
  <c r="N380" i="260"/>
  <c r="BU527" i="260"/>
  <c r="R453" i="260"/>
  <c r="AL249" i="260"/>
  <c r="G375" i="260"/>
  <c r="G231" i="260"/>
  <c r="AH74" i="260"/>
  <c r="BD514" i="260"/>
  <c r="T52" i="177"/>
  <c r="BQ497" i="260"/>
  <c r="N396" i="260"/>
  <c r="R32" i="260"/>
  <c r="J90" i="260"/>
  <c r="W325" i="260"/>
  <c r="BJ198" i="260"/>
  <c r="W51" i="177"/>
  <c r="AR273" i="260"/>
  <c r="Z27" i="177"/>
  <c r="AR174" i="260"/>
  <c r="F48" i="177"/>
  <c r="BN478" i="260"/>
  <c r="G435" i="260"/>
  <c r="AZ244" i="260"/>
  <c r="BU20" i="260"/>
  <c r="AR499" i="260"/>
  <c r="J474" i="260"/>
  <c r="BY176" i="260"/>
  <c r="AZ138" i="260"/>
  <c r="BQ126" i="260"/>
  <c r="BN208" i="260"/>
  <c r="G551" i="260"/>
  <c r="AD500" i="260"/>
  <c r="AD193" i="260"/>
  <c r="J385" i="260"/>
  <c r="Z416" i="260"/>
  <c r="AH249" i="260"/>
  <c r="AH423" i="260"/>
  <c r="J252" i="260"/>
  <c r="AH352" i="260"/>
  <c r="BD261" i="260"/>
  <c r="AL237" i="260"/>
  <c r="P33" i="177"/>
  <c r="AZ151" i="260"/>
  <c r="BD253" i="260"/>
  <c r="S11" i="177"/>
  <c r="I29" i="177"/>
  <c r="N63" i="177"/>
  <c r="J424" i="260"/>
  <c r="BN71" i="260"/>
  <c r="AU393" i="260"/>
  <c r="AU342" i="260"/>
  <c r="BU99" i="260"/>
  <c r="BQ433" i="260"/>
  <c r="R97" i="260"/>
  <c r="BN463" i="260"/>
  <c r="N262" i="260"/>
  <c r="E32" i="177"/>
  <c r="AZ413" i="260"/>
  <c r="G39" i="177"/>
  <c r="AZ341" i="260"/>
  <c r="AD352" i="260"/>
  <c r="BQ49" i="260"/>
  <c r="BD227" i="260"/>
  <c r="AL93" i="260"/>
  <c r="AU150" i="260"/>
  <c r="AH474" i="260"/>
  <c r="N11" i="260"/>
  <c r="AR197" i="260"/>
  <c r="G194" i="260"/>
  <c r="BJ457" i="260"/>
  <c r="AH5" i="260"/>
  <c r="AH141" i="260"/>
  <c r="BQ301" i="260"/>
  <c r="N497" i="260"/>
  <c r="G414" i="260"/>
  <c r="Q15" i="177"/>
  <c r="G161" i="260"/>
  <c r="BN515" i="260"/>
  <c r="R306" i="260"/>
  <c r="AL42" i="260"/>
  <c r="BJ57" i="260"/>
  <c r="W398" i="260"/>
  <c r="BD177" i="260"/>
  <c r="AL35" i="260"/>
  <c r="AU243" i="260"/>
  <c r="H53" i="177"/>
  <c r="Z344" i="260"/>
  <c r="R66" i="260"/>
  <c r="C64" i="177"/>
  <c r="AZ208" i="260"/>
  <c r="AL274" i="260"/>
  <c r="AD327" i="260"/>
  <c r="BQ383" i="260"/>
  <c r="W95" i="260"/>
  <c r="BY140" i="260"/>
  <c r="G278" i="260"/>
  <c r="AZ278" i="260"/>
  <c r="AU462" i="260"/>
  <c r="Z441" i="260"/>
  <c r="BQ396" i="260"/>
  <c r="AR400" i="260"/>
  <c r="AD446" i="260"/>
  <c r="N470" i="260"/>
  <c r="AU327" i="260"/>
  <c r="J97" i="260"/>
  <c r="BY6" i="260"/>
  <c r="R495" i="260"/>
  <c r="BJ412" i="260"/>
  <c r="AH516" i="260"/>
  <c r="V60" i="177"/>
  <c r="BU95" i="260"/>
  <c r="BN398" i="260"/>
  <c r="BU198" i="260"/>
  <c r="AU411" i="260"/>
  <c r="Z413" i="260"/>
  <c r="BD344" i="260"/>
  <c r="BD305" i="260"/>
  <c r="AL74" i="260"/>
  <c r="N298" i="260"/>
  <c r="G549" i="260"/>
  <c r="R325" i="260"/>
  <c r="BQ61" i="260"/>
  <c r="BJ190" i="260"/>
  <c r="G63" i="260"/>
  <c r="BD84" i="260"/>
  <c r="AU182" i="260"/>
  <c r="BQ235" i="260"/>
  <c r="E35" i="177"/>
  <c r="R207" i="260"/>
  <c r="AU516" i="260"/>
  <c r="AU317" i="260"/>
  <c r="AU16" i="260"/>
  <c r="AZ202" i="260"/>
  <c r="BJ476" i="260"/>
  <c r="AZ280" i="260"/>
  <c r="AD475" i="260"/>
  <c r="AZ390" i="260"/>
  <c r="N436" i="260"/>
  <c r="G339" i="260"/>
  <c r="BD487" i="260"/>
  <c r="U17" i="177"/>
  <c r="AU347" i="260"/>
  <c r="BQ346" i="260"/>
  <c r="W425" i="260"/>
  <c r="AR426" i="260"/>
  <c r="BU350" i="260"/>
  <c r="AU219" i="260"/>
  <c r="H16" i="177"/>
  <c r="BJ472" i="260"/>
  <c r="BD465" i="260"/>
  <c r="N488" i="260"/>
  <c r="AR414" i="260"/>
  <c r="Z9" i="177"/>
  <c r="BQ59" i="260"/>
  <c r="N156" i="260"/>
  <c r="W351" i="260"/>
  <c r="AU310" i="260"/>
  <c r="N212" i="260"/>
  <c r="N9" i="177"/>
  <c r="R447" i="260"/>
  <c r="BU185" i="260"/>
  <c r="L9" i="177"/>
  <c r="BQ295" i="260"/>
  <c r="W451" i="260"/>
  <c r="BJ363" i="260"/>
  <c r="Z275" i="260"/>
  <c r="BY30" i="260"/>
  <c r="W258" i="260"/>
  <c r="R224" i="260"/>
  <c r="AH220" i="260"/>
  <c r="N433" i="260"/>
  <c r="BD332" i="260"/>
  <c r="BD255" i="260"/>
  <c r="AU436" i="260"/>
  <c r="BQ282" i="260"/>
  <c r="AD114" i="260"/>
  <c r="G369" i="260"/>
  <c r="G210" i="260"/>
  <c r="C24" i="177"/>
  <c r="J383" i="260"/>
  <c r="N64" i="260"/>
  <c r="AH378" i="260"/>
  <c r="AL373" i="260"/>
  <c r="G181" i="260"/>
  <c r="H28" i="177"/>
  <c r="AR316" i="260"/>
  <c r="N152" i="260"/>
  <c r="BD143" i="260"/>
  <c r="AR397" i="260"/>
  <c r="R463" i="260"/>
  <c r="F40" i="177"/>
  <c r="W17" i="177"/>
  <c r="H39" i="177"/>
  <c r="AZ28" i="260"/>
  <c r="J58" i="177"/>
  <c r="AD293" i="260"/>
  <c r="Q47" i="177"/>
  <c r="R187" i="260"/>
  <c r="BD122" i="260"/>
  <c r="BD67" i="260"/>
  <c r="AU32" i="260"/>
  <c r="AZ85" i="260"/>
  <c r="BY161" i="260"/>
  <c r="AR390" i="260"/>
  <c r="R335" i="260"/>
  <c r="G19" i="260"/>
  <c r="AR157" i="260"/>
  <c r="D49" i="177"/>
  <c r="P47" i="177"/>
  <c r="AR330" i="260"/>
  <c r="R311" i="260"/>
  <c r="N358" i="260"/>
  <c r="AU402" i="260"/>
  <c r="AU222" i="260"/>
  <c r="BN421" i="260"/>
  <c r="AR58" i="260"/>
  <c r="Y38" i="177"/>
  <c r="C49" i="177"/>
  <c r="N77" i="260"/>
  <c r="BJ468" i="260"/>
  <c r="BD77" i="260"/>
  <c r="AR281" i="260"/>
  <c r="AR275" i="260"/>
  <c r="W58" i="260"/>
  <c r="E28" i="177"/>
  <c r="AU474" i="260"/>
  <c r="AZ422" i="260"/>
  <c r="BY103" i="260"/>
  <c r="R103" i="260"/>
  <c r="AZ355" i="260"/>
  <c r="AZ231" i="260"/>
  <c r="AD57" i="260"/>
  <c r="J237" i="260"/>
  <c r="AR422" i="260"/>
  <c r="G193" i="260"/>
  <c r="H25" i="177"/>
  <c r="BQ531" i="260"/>
  <c r="D18" i="177"/>
  <c r="BQ391" i="260"/>
  <c r="BU410" i="260"/>
  <c r="AH439" i="260"/>
  <c r="O37" i="177"/>
  <c r="Z38" i="260"/>
  <c r="M14" i="177"/>
  <c r="J540" i="260"/>
  <c r="BD458" i="260"/>
  <c r="N515" i="260"/>
  <c r="G456" i="260"/>
  <c r="BQ471" i="260"/>
  <c r="BQ306" i="260"/>
  <c r="J544" i="260"/>
  <c r="Z449" i="260"/>
  <c r="R51" i="177"/>
  <c r="AU9" i="260"/>
  <c r="R326" i="260"/>
  <c r="R323" i="260"/>
  <c r="R273" i="260"/>
  <c r="W328" i="260"/>
  <c r="BJ400" i="260"/>
  <c r="Z195" i="260"/>
  <c r="H41" i="177"/>
  <c r="U9" i="102"/>
  <c r="AH23" i="260"/>
  <c r="AH302" i="260"/>
  <c r="Z62" i="177"/>
  <c r="W316" i="260"/>
  <c r="Z243" i="260"/>
  <c r="AH446" i="260"/>
  <c r="BN441" i="260"/>
  <c r="BD64" i="260"/>
  <c r="Z299" i="260"/>
  <c r="N230" i="260"/>
  <c r="N344" i="260"/>
  <c r="BJ82" i="260"/>
  <c r="E36" i="177"/>
  <c r="G25" i="177"/>
  <c r="BU401" i="260"/>
  <c r="AZ92" i="260"/>
  <c r="BU113" i="260"/>
  <c r="BN210" i="260"/>
  <c r="Z48" i="260"/>
  <c r="R49" i="260"/>
  <c r="X24" i="177"/>
  <c r="BU245" i="260"/>
  <c r="AU336" i="260"/>
  <c r="BD185" i="260"/>
  <c r="AD301" i="260"/>
  <c r="AD101" i="260"/>
  <c r="BD57" i="260"/>
  <c r="AU463" i="260"/>
  <c r="AL149" i="260"/>
  <c r="W140" i="260"/>
  <c r="AZ212" i="260"/>
  <c r="BQ53" i="260"/>
  <c r="R99" i="260"/>
  <c r="G420" i="260"/>
  <c r="G8" i="260"/>
  <c r="BY73" i="260"/>
  <c r="AD247" i="260"/>
  <c r="T39" i="177"/>
  <c r="AU7" i="260"/>
  <c r="AR365" i="260"/>
  <c r="Z12" i="177"/>
  <c r="AH374" i="260"/>
  <c r="R393" i="260"/>
  <c r="AU215" i="260"/>
  <c r="J290" i="260"/>
  <c r="Z264" i="260"/>
  <c r="G74" i="260"/>
  <c r="AH366" i="260"/>
  <c r="BY28" i="260"/>
  <c r="BJ437" i="260"/>
  <c r="Z50" i="260"/>
  <c r="AU475" i="260"/>
  <c r="AZ389" i="260"/>
  <c r="AZ365" i="260"/>
  <c r="BN528" i="260"/>
  <c r="AZ528" i="260"/>
  <c r="AD295" i="260"/>
  <c r="BD6" i="260"/>
  <c r="BJ31" i="260"/>
  <c r="H32" i="177"/>
  <c r="BD435" i="260"/>
  <c r="M17" i="177"/>
  <c r="W401" i="260"/>
  <c r="R405" i="260"/>
  <c r="R332" i="260"/>
  <c r="AH317" i="260"/>
  <c r="N209" i="260"/>
  <c r="E22" i="177"/>
  <c r="BQ443" i="260"/>
  <c r="W480" i="260"/>
  <c r="R452" i="260"/>
  <c r="AD570" i="260"/>
  <c r="V8" i="177"/>
  <c r="AD520" i="260"/>
  <c r="AU144" i="260"/>
  <c r="AU247" i="260"/>
  <c r="AZ518" i="260"/>
  <c r="AH349" i="260"/>
  <c r="AU397" i="260"/>
  <c r="BD237" i="260"/>
  <c r="BJ250" i="260"/>
  <c r="AL464" i="260"/>
  <c r="N285" i="260"/>
  <c r="BQ174" i="260"/>
  <c r="T12" i="177"/>
  <c r="N442" i="260"/>
  <c r="BQ492" i="260"/>
  <c r="BU460" i="260"/>
  <c r="G336" i="260"/>
  <c r="D3" i="177"/>
  <c r="Q8" i="177"/>
  <c r="BN287" i="260"/>
  <c r="AR478" i="260"/>
  <c r="BU446" i="260"/>
  <c r="C19" i="177"/>
  <c r="Z393" i="260"/>
  <c r="BJ280" i="260"/>
  <c r="AU400" i="260"/>
  <c r="AZ469" i="260"/>
  <c r="BU93" i="260"/>
  <c r="BY159" i="260"/>
  <c r="BD71" i="260"/>
  <c r="W495" i="260"/>
  <c r="AR262" i="260"/>
  <c r="R399" i="260"/>
  <c r="G27" i="260"/>
  <c r="S65" i="177"/>
  <c r="N195" i="260"/>
  <c r="BD181" i="260"/>
  <c r="G432" i="260"/>
  <c r="AU401" i="260"/>
  <c r="BQ11" i="260"/>
  <c r="AU266" i="260"/>
  <c r="BN198" i="260"/>
  <c r="BU552" i="260"/>
  <c r="AU252" i="260"/>
  <c r="AL364" i="260"/>
  <c r="G48" i="177"/>
  <c r="BD395" i="260"/>
  <c r="BN239" i="260"/>
  <c r="E30" i="177"/>
  <c r="G54" i="177"/>
  <c r="AR257" i="260"/>
  <c r="Q9" i="177"/>
  <c r="H27" i="177"/>
  <c r="BJ227" i="260"/>
  <c r="R527" i="260"/>
  <c r="AR230" i="260"/>
  <c r="AL175" i="260"/>
  <c r="BQ397" i="260"/>
  <c r="N369" i="260"/>
  <c r="BN355" i="260"/>
  <c r="BN44" i="260"/>
  <c r="BN408" i="260"/>
  <c r="AH21" i="260"/>
  <c r="S18" i="177"/>
  <c r="AR352" i="260"/>
  <c r="N382" i="260"/>
  <c r="G514" i="260"/>
  <c r="Z462" i="260"/>
  <c r="AU427" i="260"/>
  <c r="N173" i="260"/>
  <c r="R551" i="260"/>
  <c r="N351" i="260"/>
  <c r="AZ206" i="260"/>
  <c r="AR131" i="260"/>
  <c r="BN370" i="260"/>
  <c r="AL538" i="260"/>
  <c r="BN393" i="260"/>
  <c r="G523" i="260"/>
  <c r="J484" i="260"/>
  <c r="AL420" i="260"/>
  <c r="BQ159" i="260"/>
  <c r="BU27" i="260"/>
  <c r="W469" i="260"/>
  <c r="BD501" i="260"/>
  <c r="AH45" i="260"/>
  <c r="AU125" i="260"/>
  <c r="BQ109" i="260"/>
  <c r="J255" i="260"/>
  <c r="R487" i="260"/>
  <c r="O17" i="177"/>
  <c r="AZ443" i="260"/>
  <c r="AZ499" i="260"/>
  <c r="S46" i="177"/>
  <c r="AH578" i="260"/>
  <c r="BQ399" i="260"/>
  <c r="G385" i="260"/>
  <c r="N371" i="260"/>
  <c r="BN461" i="260"/>
  <c r="AL352" i="260"/>
  <c r="AR335" i="260"/>
  <c r="BU375" i="260"/>
  <c r="BQ249" i="260"/>
  <c r="BU453" i="260"/>
  <c r="G50" i="177"/>
  <c r="AR206" i="260"/>
  <c r="T60" i="177"/>
  <c r="AZ500" i="260"/>
  <c r="AU167" i="260"/>
  <c r="BN519" i="260"/>
  <c r="Q50" i="177"/>
  <c r="J448" i="260"/>
  <c r="BQ305" i="260"/>
  <c r="AL252" i="260"/>
  <c r="BJ366" i="260"/>
  <c r="BD542" i="260"/>
  <c r="Z76" i="260"/>
  <c r="BD325" i="260"/>
  <c r="AL51" i="260"/>
  <c r="I11" i="177"/>
  <c r="J145" i="260"/>
  <c r="BQ512" i="260"/>
  <c r="BJ184" i="260"/>
  <c r="G455" i="260"/>
  <c r="BJ393" i="260"/>
  <c r="J300" i="260"/>
  <c r="BY174" i="260"/>
  <c r="AZ352" i="260"/>
  <c r="W299" i="260"/>
  <c r="G32" i="260"/>
  <c r="AR266" i="260"/>
  <c r="R155" i="260"/>
  <c r="J15" i="260"/>
  <c r="BN405" i="260"/>
  <c r="AL88" i="260"/>
  <c r="BU141" i="260"/>
  <c r="R35" i="260"/>
  <c r="Z419" i="260"/>
  <c r="R195" i="260"/>
  <c r="AH18" i="260"/>
  <c r="G24" i="260"/>
  <c r="AH197" i="260"/>
  <c r="AU306" i="260"/>
  <c r="BN36" i="260"/>
  <c r="BN396" i="260"/>
  <c r="R135" i="260"/>
  <c r="BJ356" i="260"/>
  <c r="Z395" i="260"/>
  <c r="W390" i="260"/>
  <c r="AR171" i="260"/>
  <c r="I25" i="177"/>
  <c r="W244" i="260"/>
  <c r="W134" i="260"/>
  <c r="BY49" i="260"/>
  <c r="R506" i="260"/>
  <c r="AZ451" i="260"/>
  <c r="N440" i="260"/>
  <c r="AL101" i="260"/>
  <c r="S15" i="177"/>
  <c r="L23" i="177"/>
  <c r="AU486" i="260"/>
  <c r="BQ384" i="260"/>
  <c r="N61" i="177"/>
  <c r="N271" i="260"/>
  <c r="AU453" i="260"/>
  <c r="R92" i="260"/>
  <c r="W37" i="177"/>
  <c r="AH137" i="260"/>
  <c r="C17" i="177"/>
  <c r="BN188" i="260"/>
  <c r="F44" i="177"/>
  <c r="R25" i="177"/>
  <c r="AH244" i="260"/>
  <c r="J291" i="260"/>
  <c r="AR17" i="260"/>
  <c r="BN558" i="260"/>
  <c r="BQ307" i="260"/>
  <c r="AL453" i="260"/>
  <c r="AH324" i="260"/>
  <c r="AZ46" i="260"/>
  <c r="J462" i="260"/>
  <c r="BN376" i="260"/>
  <c r="J337" i="260"/>
  <c r="W196" i="260"/>
  <c r="R334" i="260"/>
  <c r="AD51" i="260"/>
  <c r="BQ519" i="260"/>
  <c r="BQ421" i="260"/>
  <c r="AH14" i="260"/>
  <c r="AZ78" i="260"/>
  <c r="N281" i="260"/>
  <c r="AU288" i="260"/>
  <c r="AD302" i="260"/>
  <c r="W499" i="260"/>
  <c r="AD59" i="260"/>
  <c r="O61" i="177"/>
  <c r="N536" i="260"/>
  <c r="AD377" i="260"/>
  <c r="J267" i="260"/>
  <c r="BQ409" i="260"/>
  <c r="BD106" i="260"/>
  <c r="AR492" i="260"/>
  <c r="AU220" i="260"/>
  <c r="W35" i="260"/>
  <c r="W71" i="260"/>
  <c r="J165" i="260"/>
  <c r="AU105" i="260"/>
  <c r="BU443" i="260"/>
  <c r="Z297" i="260"/>
  <c r="R359" i="260"/>
  <c r="BJ161" i="260"/>
  <c r="AZ455" i="260"/>
  <c r="AR351" i="260"/>
  <c r="G441" i="260"/>
  <c r="AH525" i="260"/>
  <c r="I59" i="177"/>
  <c r="W419" i="260"/>
  <c r="BD453" i="260"/>
  <c r="BJ66" i="260"/>
  <c r="BD233" i="260"/>
  <c r="U53" i="177"/>
  <c r="AH369" i="260"/>
  <c r="AU431" i="260"/>
  <c r="Z263" i="260"/>
  <c r="R406" i="260"/>
  <c r="AZ65" i="260"/>
  <c r="Y31" i="177"/>
  <c r="S6" i="177"/>
  <c r="AR291" i="260"/>
  <c r="AL293" i="260"/>
  <c r="W370" i="260"/>
  <c r="BU474" i="260"/>
  <c r="W392" i="260"/>
  <c r="W102" i="260"/>
  <c r="W184" i="260"/>
  <c r="F21" i="177"/>
  <c r="H56" i="177"/>
  <c r="BD442" i="260"/>
  <c r="AZ221" i="260"/>
  <c r="AZ357" i="260"/>
  <c r="W160" i="260"/>
  <c r="I52" i="177"/>
  <c r="H5" i="177"/>
  <c r="BJ160" i="260"/>
  <c r="W45" i="260"/>
  <c r="R8" i="260"/>
  <c r="N68" i="260"/>
  <c r="AL327" i="260"/>
  <c r="AH51" i="260"/>
  <c r="BD441" i="260"/>
  <c r="J422" i="260"/>
  <c r="AH126" i="260"/>
  <c r="BN334" i="260"/>
  <c r="BU471" i="260"/>
  <c r="AU10" i="260"/>
  <c r="AR98" i="260"/>
  <c r="AD412" i="260"/>
  <c r="AZ218" i="260"/>
  <c r="AD142" i="260"/>
  <c r="BY45" i="260"/>
  <c r="AR82" i="260"/>
  <c r="N87" i="260"/>
  <c r="U30" i="251"/>
  <c r="Z137" i="260"/>
  <c r="N527" i="260"/>
  <c r="N49" i="177"/>
  <c r="R58" i="260"/>
  <c r="AZ466" i="260"/>
  <c r="BN327" i="260"/>
  <c r="P23" i="177"/>
  <c r="BU230" i="260"/>
  <c r="N359" i="260"/>
  <c r="AR564" i="260"/>
  <c r="AU248" i="260"/>
  <c r="W13" i="260"/>
  <c r="G491" i="260"/>
  <c r="AL219" i="260"/>
  <c r="W548" i="260"/>
  <c r="AD214" i="260"/>
  <c r="AH342" i="260"/>
  <c r="N445" i="260"/>
  <c r="AR102" i="260"/>
  <c r="AR432" i="260"/>
  <c r="BD150" i="260"/>
  <c r="AU230" i="260"/>
  <c r="AR81" i="260"/>
  <c r="T22" i="177"/>
  <c r="BJ409" i="260"/>
  <c r="AR468" i="260"/>
  <c r="N187" i="260"/>
  <c r="Z362" i="260"/>
  <c r="BN199" i="260"/>
  <c r="BU547" i="260"/>
  <c r="P62" i="177"/>
  <c r="J415" i="260"/>
  <c r="AL16" i="260"/>
  <c r="BJ350" i="260"/>
  <c r="BN172" i="260"/>
  <c r="AR271" i="260"/>
  <c r="U37" i="177"/>
  <c r="BU70" i="260"/>
  <c r="T40" i="177"/>
  <c r="AU138" i="260"/>
  <c r="BJ466" i="260"/>
  <c r="G533" i="260"/>
  <c r="BU391" i="260"/>
  <c r="BJ188" i="260"/>
  <c r="AH201" i="260"/>
  <c r="AU284" i="260"/>
  <c r="N131" i="260"/>
  <c r="G453" i="260"/>
  <c r="BU221" i="260"/>
  <c r="N449" i="260"/>
  <c r="AH296" i="260"/>
  <c r="BQ368" i="260"/>
  <c r="BN390" i="260"/>
  <c r="AU235" i="260"/>
  <c r="BU166" i="260"/>
  <c r="C39" i="177"/>
  <c r="BQ319" i="260"/>
  <c r="AU226" i="260"/>
  <c r="AD219" i="260"/>
  <c r="BN227" i="260"/>
  <c r="W493" i="260"/>
  <c r="N167" i="260"/>
  <c r="C22" i="177"/>
  <c r="AU511" i="260"/>
  <c r="BN102" i="260"/>
  <c r="N183" i="260"/>
  <c r="J439" i="260"/>
  <c r="J287" i="260"/>
  <c r="BU108" i="260"/>
  <c r="AU532" i="260"/>
  <c r="G390" i="260"/>
  <c r="R423" i="260"/>
  <c r="BD97" i="260"/>
  <c r="BD35" i="260"/>
  <c r="AZ397" i="260"/>
  <c r="BD340" i="260"/>
  <c r="W162" i="260"/>
  <c r="AR89" i="260"/>
  <c r="J47" i="177"/>
  <c r="AL398" i="260"/>
  <c r="Y57" i="177"/>
  <c r="Z227" i="260"/>
  <c r="BQ62" i="260"/>
  <c r="BD286" i="260"/>
  <c r="BY117" i="260"/>
  <c r="BY63" i="260"/>
  <c r="BU348" i="260"/>
  <c r="P42" i="177"/>
  <c r="BQ459" i="260"/>
  <c r="BJ426" i="260"/>
  <c r="G421" i="260"/>
  <c r="BQ367" i="260"/>
  <c r="J286" i="260"/>
  <c r="AH146" i="260"/>
  <c r="V61" i="177"/>
  <c r="AD422" i="260"/>
  <c r="AZ486" i="260"/>
  <c r="AU92" i="260"/>
  <c r="G244" i="260"/>
  <c r="W333" i="260"/>
  <c r="N10" i="177"/>
  <c r="BN207" i="260"/>
  <c r="AZ431" i="260"/>
  <c r="AZ131" i="260"/>
  <c r="AR42" i="260"/>
  <c r="BJ213" i="260"/>
  <c r="Z468" i="260"/>
  <c r="AD187" i="260"/>
  <c r="BQ410" i="260"/>
  <c r="BD361" i="260"/>
  <c r="N291" i="260"/>
  <c r="R193" i="260"/>
  <c r="W27" i="260"/>
  <c r="BY156" i="260"/>
  <c r="BQ380" i="260"/>
  <c r="BY65" i="260"/>
  <c r="AL63" i="260"/>
  <c r="AU414" i="260"/>
  <c r="L16" i="177"/>
  <c r="J153" i="260"/>
  <c r="S51" i="177"/>
  <c r="BJ474" i="260"/>
  <c r="AR288" i="260"/>
  <c r="W428" i="260"/>
  <c r="G356" i="260"/>
  <c r="BN357" i="260"/>
  <c r="G111" i="260"/>
  <c r="BD432" i="260"/>
  <c r="BN525" i="260"/>
  <c r="V49" i="177"/>
  <c r="R84" i="260"/>
  <c r="BY100" i="260"/>
  <c r="R147" i="260"/>
  <c r="Z420" i="260"/>
  <c r="BJ290" i="260"/>
  <c r="G416" i="260"/>
  <c r="Z378" i="260"/>
  <c r="BN28" i="260"/>
  <c r="BN465" i="260"/>
  <c r="AU387" i="260"/>
  <c r="AR515" i="260"/>
  <c r="AZ188" i="260"/>
  <c r="G303" i="260"/>
  <c r="N331" i="260"/>
  <c r="AZ89" i="260"/>
  <c r="R341" i="260"/>
  <c r="R344" i="260"/>
  <c r="J120" i="260"/>
  <c r="Z248" i="260"/>
  <c r="AR142" i="260"/>
  <c r="J378" i="260"/>
  <c r="AD397" i="260"/>
  <c r="BJ206" i="260"/>
  <c r="Z244" i="260"/>
  <c r="BU490" i="260"/>
  <c r="AU343" i="260"/>
  <c r="H62" i="177"/>
  <c r="AR438" i="260"/>
  <c r="BU382" i="260"/>
  <c r="AU106" i="260"/>
  <c r="AH553" i="260"/>
  <c r="R57" i="177"/>
  <c r="BD180" i="260"/>
  <c r="AZ385" i="260"/>
  <c r="R81" i="260"/>
  <c r="BQ493" i="260"/>
  <c r="AZ183" i="260"/>
  <c r="J24" i="260"/>
  <c r="G163" i="260"/>
  <c r="F36" i="177"/>
  <c r="AD68" i="260"/>
  <c r="BN219" i="260"/>
  <c r="BN213" i="260"/>
  <c r="BY34" i="260"/>
  <c r="BU445" i="260"/>
  <c r="AL387" i="260"/>
  <c r="G107" i="260"/>
  <c r="BU324" i="260"/>
  <c r="J417" i="260"/>
  <c r="BJ518" i="260"/>
  <c r="Z470" i="260"/>
  <c r="AH344" i="260"/>
  <c r="G167" i="260"/>
  <c r="BU519" i="260"/>
  <c r="N374" i="260"/>
  <c r="J167" i="260"/>
  <c r="BU292" i="260"/>
  <c r="H4" i="177"/>
  <c r="Z323" i="260"/>
  <c r="E41" i="177"/>
  <c r="BD384" i="260"/>
  <c r="BU353" i="260"/>
  <c r="BD294" i="260"/>
  <c r="AR147" i="260"/>
  <c r="AR226" i="260"/>
  <c r="AH348" i="260"/>
  <c r="AR125" i="260"/>
  <c r="BQ261" i="260"/>
  <c r="N128" i="260"/>
  <c r="AD499" i="260"/>
  <c r="BJ26" i="260"/>
  <c r="N332" i="260"/>
  <c r="AU341" i="260"/>
  <c r="N224" i="260"/>
  <c r="R140" i="260"/>
  <c r="C21" i="177"/>
  <c r="R151" i="260"/>
  <c r="AH268" i="260"/>
  <c r="L26" i="177"/>
  <c r="BQ92" i="260"/>
  <c r="G377" i="260"/>
  <c r="AR223" i="260"/>
  <c r="W173" i="260"/>
  <c r="AZ43" i="260"/>
  <c r="N412" i="260"/>
  <c r="AL474" i="260"/>
  <c r="AZ48" i="260"/>
  <c r="N235" i="260"/>
  <c r="N361" i="260"/>
  <c r="R171" i="260"/>
  <c r="G73" i="260"/>
  <c r="BJ201" i="260"/>
  <c r="W126" i="260"/>
  <c r="D65" i="177"/>
  <c r="AZ378" i="260"/>
  <c r="AR278" i="260"/>
  <c r="R139" i="260"/>
  <c r="BQ308" i="260"/>
  <c r="BJ386" i="260"/>
  <c r="BJ148" i="260"/>
  <c r="J259" i="260"/>
  <c r="G101" i="260"/>
  <c r="AZ298" i="260"/>
  <c r="BU132" i="260"/>
  <c r="AZ55" i="260"/>
  <c r="AL214" i="260"/>
  <c r="AL213" i="260"/>
  <c r="Z347" i="260"/>
  <c r="BU523" i="260"/>
  <c r="W44" i="177"/>
  <c r="AU333" i="260"/>
  <c r="AR313" i="260"/>
  <c r="BJ395" i="260"/>
  <c r="BQ116" i="260"/>
  <c r="H64" i="177"/>
  <c r="AU202" i="260"/>
  <c r="R388" i="260"/>
  <c r="R488" i="260"/>
  <c r="E8" i="177"/>
  <c r="N110" i="260"/>
  <c r="G64" i="177"/>
  <c r="BN339" i="260"/>
  <c r="W62" i="260"/>
  <c r="W172" i="260"/>
  <c r="BU428" i="260"/>
  <c r="AZ145" i="260"/>
  <c r="BU387" i="260"/>
  <c r="AU364" i="260"/>
  <c r="BD232" i="260"/>
  <c r="R314" i="260"/>
  <c r="J327" i="260"/>
  <c r="C47" i="177"/>
  <c r="K11" i="177"/>
  <c r="N319" i="260"/>
  <c r="AU133" i="260"/>
  <c r="W539" i="260"/>
  <c r="BN186" i="260"/>
  <c r="I21" i="177"/>
  <c r="BU52" i="260"/>
  <c r="R460" i="260"/>
  <c r="BQ422" i="260"/>
  <c r="AU437" i="260"/>
  <c r="Z128" i="260"/>
  <c r="AR160" i="260"/>
  <c r="AR231" i="260"/>
  <c r="N5" i="177"/>
  <c r="F43" i="177"/>
  <c r="BU407" i="260"/>
  <c r="J272" i="260"/>
  <c r="BD145" i="260"/>
  <c r="AH266" i="260"/>
  <c r="BD142" i="260"/>
  <c r="BD156" i="260"/>
  <c r="Z168" i="260"/>
  <c r="BN218" i="260"/>
  <c r="W57" i="177"/>
  <c r="U11" i="177"/>
  <c r="BU266" i="260"/>
  <c r="N57" i="260"/>
  <c r="R56" i="177"/>
  <c r="BD471" i="260"/>
  <c r="AZ434" i="260"/>
  <c r="G182" i="260"/>
  <c r="G306" i="260"/>
  <c r="BQ457" i="260"/>
  <c r="AZ539" i="260"/>
  <c r="AD28" i="260"/>
  <c r="BQ310" i="260"/>
  <c r="N15" i="177"/>
  <c r="BN521" i="260"/>
  <c r="W402" i="260"/>
  <c r="BD183" i="260"/>
  <c r="BN78" i="260"/>
  <c r="L3" i="177"/>
  <c r="BN288" i="260"/>
  <c r="T59" i="177"/>
  <c r="I31" i="177"/>
  <c r="BY101" i="260"/>
  <c r="AU184" i="260"/>
  <c r="AD371" i="260"/>
  <c r="AD344" i="260"/>
  <c r="R410" i="260"/>
  <c r="G439" i="260"/>
  <c r="BD389" i="260"/>
  <c r="BU405" i="260"/>
  <c r="W24" i="260"/>
  <c r="O35" i="177"/>
  <c r="J469" i="260"/>
  <c r="R68" i="260"/>
  <c r="BU284" i="260"/>
  <c r="BJ536" i="260"/>
  <c r="G557" i="260"/>
  <c r="G201" i="260"/>
  <c r="W37" i="260"/>
  <c r="AU512" i="260"/>
  <c r="AD244" i="260"/>
  <c r="BQ438" i="260"/>
  <c r="G459" i="260"/>
  <c r="G121" i="260"/>
  <c r="Y46" i="177"/>
  <c r="AZ375" i="260"/>
  <c r="AL378" i="260"/>
  <c r="AZ419" i="260"/>
  <c r="AD463" i="260"/>
  <c r="AZ141" i="260"/>
  <c r="BU194" i="260"/>
  <c r="AR303" i="260"/>
  <c r="Z287" i="260"/>
  <c r="N44" i="260"/>
  <c r="BD18" i="260"/>
  <c r="AZ171" i="260"/>
  <c r="N74" i="260"/>
  <c r="AL15" i="260"/>
  <c r="U4" i="177"/>
  <c r="E11" i="177"/>
  <c r="AZ224" i="260"/>
  <c r="R275" i="260"/>
  <c r="BN266" i="260"/>
  <c r="AU396" i="260"/>
  <c r="BU456" i="260"/>
  <c r="BN113" i="260"/>
  <c r="G324" i="260"/>
  <c r="AD319" i="260"/>
  <c r="W388" i="260"/>
  <c r="BJ51" i="260"/>
  <c r="Y54" i="177"/>
  <c r="BN177" i="260"/>
  <c r="K17" i="177"/>
  <c r="I7" i="177"/>
  <c r="Q46" i="177"/>
  <c r="G178" i="260"/>
  <c r="AZ393" i="260"/>
  <c r="BN126" i="260"/>
  <c r="BJ236" i="260"/>
  <c r="AL176" i="260"/>
  <c r="AR203" i="260"/>
  <c r="S12" i="177"/>
  <c r="R59" i="177"/>
  <c r="Z415" i="260"/>
  <c r="BN216" i="260"/>
  <c r="J155" i="260"/>
  <c r="J312" i="260"/>
  <c r="AD399" i="260"/>
  <c r="AH12" i="260"/>
  <c r="AD237" i="260"/>
  <c r="AH289" i="260"/>
  <c r="AZ105" i="260"/>
  <c r="BY37" i="260"/>
  <c r="AL222" i="260"/>
  <c r="N76" i="260"/>
  <c r="BU92" i="260"/>
  <c r="W415" i="260"/>
  <c r="W41" i="260"/>
  <c r="AZ574" i="260"/>
  <c r="J459" i="260"/>
  <c r="BU147" i="260"/>
  <c r="J492" i="260"/>
  <c r="W503" i="260"/>
  <c r="BJ281" i="260"/>
  <c r="BN127" i="260"/>
  <c r="W475" i="260"/>
  <c r="Z391" i="260"/>
  <c r="J276" i="260"/>
  <c r="AL427" i="260"/>
  <c r="S64" i="177"/>
  <c r="R331" i="260"/>
  <c r="W358" i="260"/>
  <c r="U31" i="251"/>
  <c r="R300" i="260"/>
  <c r="BQ15" i="260"/>
  <c r="AD445" i="260"/>
  <c r="W405" i="260"/>
  <c r="BJ170" i="260"/>
  <c r="N577" i="260"/>
  <c r="BU144" i="260"/>
  <c r="BU255" i="260"/>
  <c r="AD121" i="260"/>
  <c r="Z178" i="260"/>
  <c r="AU430" i="260"/>
  <c r="Q60" i="177"/>
  <c r="AU275" i="260"/>
  <c r="Z447" i="260"/>
  <c r="BN344" i="260"/>
  <c r="M65" i="177"/>
  <c r="R49" i="177"/>
  <c r="F63" i="177"/>
  <c r="BD137" i="260"/>
  <c r="I16" i="177"/>
  <c r="BY197" i="260"/>
  <c r="G391" i="260"/>
  <c r="Z351" i="260"/>
  <c r="Z13" i="260"/>
  <c r="AZ115" i="260"/>
  <c r="AR166" i="260"/>
  <c r="AZ277" i="260"/>
  <c r="J264" i="260"/>
  <c r="L27" i="177"/>
  <c r="AH421" i="260"/>
  <c r="AR440" i="260"/>
  <c r="M33" i="177"/>
  <c r="BJ396" i="260"/>
  <c r="O57" i="177"/>
  <c r="V46" i="177"/>
  <c r="C56" i="177"/>
  <c r="BJ233" i="260"/>
  <c r="BJ461" i="260"/>
  <c r="Q63" i="177"/>
  <c r="N389" i="260"/>
  <c r="Z338" i="260"/>
  <c r="W418" i="260"/>
  <c r="BQ74" i="260"/>
  <c r="N512" i="260"/>
  <c r="AD427" i="260"/>
  <c r="Z314" i="260"/>
  <c r="AL513" i="260"/>
  <c r="R16" i="260"/>
  <c r="AR210" i="260"/>
  <c r="BN328" i="260"/>
  <c r="BJ291" i="260"/>
  <c r="Q48" i="177"/>
  <c r="K21" i="177"/>
  <c r="J498" i="260"/>
  <c r="R163" i="260"/>
  <c r="BJ297" i="260"/>
  <c r="Z473" i="260"/>
  <c r="Z518" i="260"/>
  <c r="AH162" i="260"/>
  <c r="AR90" i="260"/>
  <c r="BN214" i="260"/>
  <c r="BQ173" i="260"/>
  <c r="AU227" i="260"/>
  <c r="R413" i="260"/>
  <c r="G56" i="177"/>
  <c r="BN347" i="260"/>
  <c r="R477" i="260"/>
  <c r="AD123" i="260"/>
  <c r="U32" i="177"/>
  <c r="AD518" i="260"/>
  <c r="BJ21" i="260"/>
  <c r="BJ298" i="260"/>
  <c r="BN110" i="260"/>
  <c r="BQ288" i="260"/>
  <c r="N136" i="260"/>
  <c r="J118" i="260"/>
  <c r="R44" i="177"/>
  <c r="BN363" i="260"/>
  <c r="Z288" i="260"/>
  <c r="R143" i="260"/>
  <c r="AL415" i="260"/>
  <c r="AL174" i="260"/>
  <c r="Z112" i="260"/>
  <c r="BN201" i="260"/>
  <c r="BD124" i="260"/>
  <c r="BU430" i="260"/>
  <c r="AH313" i="260"/>
  <c r="N24" i="177"/>
  <c r="AR37" i="260"/>
  <c r="AH412" i="260"/>
  <c r="C48" i="177"/>
  <c r="J476" i="260"/>
  <c r="N62" i="177"/>
  <c r="Z237" i="260"/>
  <c r="E37" i="177"/>
  <c r="BU515" i="260"/>
  <c r="Z17" i="177"/>
  <c r="G148" i="260"/>
  <c r="BJ19" i="260"/>
  <c r="L5" i="177"/>
  <c r="AL339" i="260"/>
  <c r="BJ244" i="260"/>
  <c r="L17" i="177"/>
  <c r="AH292" i="260"/>
  <c r="BJ96" i="260"/>
  <c r="BU260" i="260"/>
  <c r="Z219" i="260"/>
  <c r="AZ116" i="260"/>
  <c r="G334" i="260"/>
  <c r="Z346" i="260"/>
  <c r="BJ477" i="260"/>
  <c r="W278" i="260"/>
  <c r="AU448" i="260"/>
  <c r="BN517" i="260"/>
  <c r="C10" i="177"/>
  <c r="BN482" i="260"/>
  <c r="AZ313" i="260"/>
  <c r="G365" i="260"/>
  <c r="C8" i="177"/>
  <c r="G141" i="260"/>
  <c r="Z418" i="260"/>
  <c r="BU477" i="260"/>
  <c r="BN240" i="260"/>
  <c r="Z469" i="260"/>
  <c r="BJ271" i="260"/>
  <c r="W350" i="260"/>
  <c r="G146" i="260"/>
  <c r="AZ187" i="260"/>
  <c r="AZ160" i="260"/>
  <c r="BN236" i="260"/>
  <c r="BY136" i="260"/>
  <c r="R189" i="260"/>
  <c r="BJ342" i="260"/>
  <c r="Z25" i="177"/>
  <c r="AZ210" i="260"/>
  <c r="BQ502" i="260"/>
  <c r="BD413" i="260"/>
  <c r="BN260" i="260"/>
  <c r="AR115" i="260"/>
  <c r="R95" i="260"/>
  <c r="BD386" i="260"/>
  <c r="AD141" i="260"/>
  <c r="AL169" i="260"/>
  <c r="N443" i="260"/>
  <c r="Z502" i="260"/>
  <c r="R351" i="260"/>
  <c r="AZ560" i="260"/>
  <c r="AZ252" i="260"/>
  <c r="AD394" i="260"/>
  <c r="BQ330" i="260"/>
  <c r="U60" i="177"/>
  <c r="N431" i="260"/>
  <c r="AD390" i="260"/>
  <c r="L11" i="177"/>
  <c r="AR124" i="260"/>
  <c r="J101" i="260"/>
  <c r="AD572" i="260"/>
  <c r="N447" i="260"/>
  <c r="J103" i="260"/>
  <c r="AR151" i="260"/>
  <c r="BQ263" i="260"/>
  <c r="BD460" i="260"/>
  <c r="Z170" i="260"/>
  <c r="N188" i="260"/>
  <c r="H8" i="177"/>
  <c r="W226" i="260"/>
  <c r="AL441" i="260"/>
  <c r="BN352" i="260"/>
  <c r="J395" i="260"/>
  <c r="G168" i="260"/>
  <c r="W431" i="260"/>
  <c r="J485" i="260"/>
  <c r="G206" i="260"/>
  <c r="AL99" i="260"/>
  <c r="BD107" i="260"/>
  <c r="AR39" i="260"/>
  <c r="J9" i="260"/>
  <c r="BN166" i="260"/>
  <c r="BD387" i="260"/>
  <c r="BN335" i="260"/>
  <c r="BY24" i="260"/>
  <c r="BN326" i="260"/>
  <c r="BQ166" i="260"/>
  <c r="BQ144" i="260"/>
  <c r="J242" i="260"/>
  <c r="BD470" i="260"/>
  <c r="AD162" i="260"/>
  <c r="O5" i="177"/>
  <c r="BD247" i="260"/>
  <c r="M60" i="177"/>
  <c r="AR153" i="260"/>
  <c r="BN101" i="260"/>
  <c r="BU217" i="260"/>
  <c r="AH176" i="260"/>
  <c r="Q42" i="177"/>
  <c r="G57" i="260"/>
  <c r="AZ272" i="260"/>
  <c r="AU377" i="260"/>
  <c r="AU137" i="260"/>
  <c r="AR100" i="260"/>
  <c r="BN90" i="260"/>
  <c r="V29" i="177"/>
  <c r="R199" i="260"/>
  <c r="Z59" i="177"/>
  <c r="BD422" i="260"/>
  <c r="W260" i="260"/>
  <c r="BY14" i="260"/>
  <c r="BJ301" i="260"/>
  <c r="AU108" i="260"/>
  <c r="J193" i="260"/>
  <c r="N39" i="177"/>
  <c r="G267" i="260"/>
  <c r="G430" i="260"/>
  <c r="W105" i="260"/>
  <c r="BN15" i="260"/>
  <c r="BU509" i="260"/>
  <c r="C6" i="177"/>
  <c r="F58" i="177"/>
  <c r="BY172" i="260"/>
  <c r="M27" i="177"/>
  <c r="AD425" i="260"/>
  <c r="R436" i="260"/>
  <c r="AZ319" i="260"/>
  <c r="N411" i="260"/>
  <c r="BN131" i="260"/>
  <c r="BD141" i="260"/>
  <c r="G26" i="260"/>
  <c r="D54" i="177"/>
  <c r="AL44" i="260"/>
  <c r="BJ274" i="260"/>
  <c r="AR19" i="260"/>
  <c r="AD66" i="260"/>
  <c r="AD149" i="260"/>
  <c r="O58" i="177"/>
  <c r="K24" i="177"/>
  <c r="V11" i="177"/>
  <c r="J86" i="260"/>
  <c r="BD271" i="260"/>
  <c r="N210" i="260"/>
  <c r="X47" i="177"/>
  <c r="AU255" i="260"/>
  <c r="AR22" i="260"/>
  <c r="AZ394" i="260"/>
  <c r="AL370" i="260"/>
  <c r="BU308" i="260"/>
  <c r="BD158" i="260"/>
  <c r="AU211" i="260"/>
  <c r="BU489" i="260"/>
  <c r="BU363" i="260"/>
  <c r="AL145" i="260"/>
  <c r="AH271" i="260"/>
  <c r="AZ238" i="260"/>
  <c r="G335" i="260"/>
  <c r="BU452" i="260"/>
  <c r="J278" i="260"/>
  <c r="BN220" i="260"/>
  <c r="BN476" i="260"/>
  <c r="AR392" i="260"/>
  <c r="BQ393" i="260"/>
  <c r="AD294" i="260"/>
  <c r="W486" i="260"/>
  <c r="AL291" i="260"/>
  <c r="BJ318" i="260"/>
  <c r="Z576" i="260"/>
  <c r="BD407" i="260"/>
  <c r="AU373" i="260"/>
  <c r="W14" i="177"/>
  <c r="AL395" i="260"/>
  <c r="J537" i="260"/>
  <c r="BN238" i="260"/>
  <c r="AZ516" i="260"/>
  <c r="BQ517" i="260"/>
  <c r="N263" i="260"/>
  <c r="R342" i="260"/>
  <c r="R302" i="260"/>
  <c r="R15" i="260"/>
  <c r="BN296" i="260"/>
  <c r="J225" i="260"/>
  <c r="Z56" i="177"/>
  <c r="AL444" i="260"/>
  <c r="F12" i="177"/>
  <c r="R188" i="260"/>
  <c r="BN333" i="260"/>
  <c r="BQ345" i="260"/>
  <c r="AZ243" i="260"/>
  <c r="BJ362" i="260"/>
  <c r="Y49" i="177"/>
  <c r="BJ207" i="260"/>
  <c r="U62" i="177"/>
  <c r="AD18" i="260"/>
  <c r="AZ194" i="260"/>
  <c r="G265" i="260"/>
  <c r="BD88" i="260"/>
  <c r="J212" i="260"/>
  <c r="BQ99" i="260"/>
  <c r="J141" i="260"/>
  <c r="BU381" i="260"/>
  <c r="X3" i="177"/>
  <c r="BJ293" i="260"/>
  <c r="G309" i="260"/>
  <c r="S45" i="177"/>
  <c r="N30" i="177"/>
  <c r="Z303" i="260"/>
  <c r="G45" i="260"/>
  <c r="BN255" i="260"/>
  <c r="J63" i="260"/>
  <c r="Z373" i="260"/>
  <c r="BY187" i="260"/>
  <c r="BD213" i="260"/>
  <c r="BQ343" i="260"/>
  <c r="N52" i="177"/>
  <c r="BY145" i="260"/>
  <c r="BY56" i="260"/>
  <c r="J302" i="260"/>
  <c r="W377" i="260"/>
  <c r="BJ323" i="260"/>
  <c r="BJ17" i="260"/>
  <c r="BN193" i="260"/>
  <c r="BJ175" i="260"/>
  <c r="G196" i="260"/>
  <c r="G207" i="260"/>
  <c r="BN81" i="260"/>
  <c r="Z444" i="260"/>
  <c r="Z28" i="177"/>
  <c r="AR507" i="260"/>
  <c r="J531" i="260"/>
  <c r="N330" i="260"/>
  <c r="BN235" i="260"/>
  <c r="AD469" i="260"/>
  <c r="AR238" i="260"/>
  <c r="BQ13" i="260"/>
  <c r="W381" i="260"/>
  <c r="N9" i="260"/>
  <c r="AH151" i="260"/>
  <c r="J243" i="260"/>
  <c r="AZ159" i="260"/>
  <c r="N196" i="260"/>
  <c r="J307" i="260"/>
  <c r="BQ103" i="260"/>
  <c r="AU386" i="260"/>
  <c r="C15" i="177"/>
  <c r="G66" i="260"/>
  <c r="N253" i="260"/>
  <c r="N259" i="260"/>
  <c r="AD393" i="260"/>
  <c r="J72" i="260"/>
  <c r="BJ423" i="260"/>
  <c r="N357" i="260"/>
  <c r="Z57" i="260"/>
  <c r="BJ313" i="260"/>
  <c r="BN314" i="260"/>
  <c r="BY164" i="260"/>
  <c r="BD52" i="260"/>
  <c r="BN332" i="260"/>
  <c r="BQ416" i="260"/>
  <c r="W65" i="177"/>
  <c r="BN265" i="260"/>
  <c r="AL375" i="260"/>
  <c r="K63" i="177"/>
  <c r="AZ215" i="260"/>
  <c r="BD172" i="260"/>
  <c r="N528" i="260"/>
  <c r="BN247" i="260"/>
  <c r="BD350" i="260"/>
  <c r="AU251" i="260"/>
  <c r="AU370" i="260"/>
  <c r="G261" i="260"/>
  <c r="T8" i="177"/>
  <c r="BQ500" i="260"/>
  <c r="U56" i="177"/>
  <c r="AZ108" i="260"/>
  <c r="G319" i="260"/>
  <c r="J63" i="177"/>
  <c r="Z44" i="177"/>
  <c r="W445" i="260"/>
  <c r="Y22" i="177"/>
  <c r="BQ365" i="260"/>
  <c r="BU361" i="260"/>
  <c r="BD38" i="260"/>
  <c r="BN123" i="260"/>
  <c r="BU84" i="260"/>
  <c r="N32" i="260"/>
  <c r="W33" i="177"/>
  <c r="G13" i="260"/>
  <c r="C27" i="177"/>
  <c r="AR156" i="260"/>
  <c r="BN375" i="260"/>
  <c r="BJ377" i="260"/>
  <c r="BD200" i="260"/>
  <c r="N267" i="260"/>
  <c r="U29" i="177"/>
  <c r="AZ178" i="260"/>
  <c r="BN96" i="260"/>
  <c r="AH227" i="260"/>
  <c r="F62" i="177"/>
  <c r="AD72" i="260"/>
  <c r="BN190" i="260"/>
  <c r="BN171" i="260"/>
  <c r="I41" i="177"/>
  <c r="W72" i="260"/>
  <c r="G20" i="177"/>
  <c r="AR301" i="260"/>
  <c r="J18" i="177"/>
  <c r="BN107" i="260"/>
  <c r="U20" i="102"/>
  <c r="AZ461" i="260"/>
  <c r="AU223" i="260"/>
  <c r="BD250" i="260"/>
  <c r="R259" i="260"/>
  <c r="BQ244" i="260"/>
  <c r="R270" i="260"/>
  <c r="R356" i="260"/>
  <c r="Y61" i="177"/>
  <c r="BQ78" i="260"/>
  <c r="K38" i="177"/>
  <c r="BJ225" i="260"/>
  <c r="W257" i="260"/>
  <c r="O30" i="177"/>
  <c r="J35" i="177"/>
  <c r="BJ49" i="260"/>
  <c r="G133" i="260"/>
  <c r="BN194" i="260"/>
  <c r="AU195" i="260"/>
  <c r="BU156" i="260"/>
  <c r="BD307" i="260"/>
  <c r="W169" i="260"/>
  <c r="W323" i="260"/>
  <c r="BQ221" i="260"/>
  <c r="BU162" i="260"/>
  <c r="BD70" i="260"/>
  <c r="E31" i="177"/>
  <c r="AD12" i="260"/>
  <c r="W49" i="260"/>
  <c r="BU142" i="260"/>
  <c r="BJ68" i="260"/>
  <c r="BQ80" i="260"/>
  <c r="BQ172" i="260"/>
  <c r="G91" i="260"/>
  <c r="AL67" i="260"/>
  <c r="R20" i="260"/>
  <c r="Z99" i="260"/>
  <c r="J57" i="177"/>
  <c r="AR13" i="260"/>
  <c r="AH75" i="260"/>
  <c r="W177" i="260"/>
  <c r="BJ311" i="260"/>
  <c r="BJ173" i="260"/>
  <c r="BQ361" i="260"/>
  <c r="BN230" i="260"/>
  <c r="AL270" i="260"/>
  <c r="BQ181" i="260"/>
  <c r="AU237" i="260"/>
  <c r="BJ382" i="260"/>
  <c r="BD312" i="260"/>
  <c r="G361" i="260"/>
  <c r="AR170" i="260"/>
  <c r="BD256" i="260"/>
  <c r="AZ361" i="260"/>
  <c r="G64" i="260"/>
  <c r="N70" i="260"/>
  <c r="BU155" i="260"/>
  <c r="AD238" i="260"/>
  <c r="AU326" i="260"/>
  <c r="AH447" i="260"/>
  <c r="BY43" i="260"/>
  <c r="T27" i="177"/>
  <c r="Z23" i="260"/>
  <c r="O59" i="177"/>
  <c r="W200" i="260"/>
  <c r="M46" i="177"/>
  <c r="BU320" i="260"/>
  <c r="AR195" i="260"/>
  <c r="BQ39" i="260"/>
  <c r="BN196" i="260"/>
  <c r="W332" i="260"/>
  <c r="AR135" i="260"/>
  <c r="G499" i="260"/>
  <c r="N11" i="177"/>
  <c r="W195" i="260"/>
  <c r="BQ203" i="260"/>
  <c r="AD266" i="260"/>
  <c r="BN77" i="260"/>
  <c r="X16" i="177"/>
  <c r="AZ57" i="260"/>
  <c r="S60" i="177"/>
  <c r="AU272" i="260"/>
  <c r="AZ418" i="260"/>
  <c r="AU210" i="260"/>
  <c r="AZ270" i="260"/>
  <c r="AH347" i="260"/>
  <c r="AZ262" i="260"/>
  <c r="AU146" i="260"/>
  <c r="Z191" i="260"/>
  <c r="AZ424" i="260"/>
  <c r="BD63" i="260"/>
  <c r="BY27" i="260"/>
  <c r="AR176" i="260"/>
  <c r="H10" i="177"/>
  <c r="BQ334" i="260"/>
  <c r="N398" i="260"/>
  <c r="BQ239" i="260"/>
  <c r="AR417" i="260"/>
  <c r="W242" i="260"/>
  <c r="AD274" i="260"/>
  <c r="AR78" i="260"/>
  <c r="BQ265" i="260"/>
  <c r="BJ317" i="260"/>
  <c r="AR403" i="260"/>
  <c r="AZ182" i="260"/>
  <c r="BQ58" i="260"/>
  <c r="AR59" i="260"/>
  <c r="BN91" i="260"/>
  <c r="AH239" i="260"/>
  <c r="AH77" i="260"/>
  <c r="U3" i="177"/>
  <c r="BQ300" i="260"/>
  <c r="Q22" i="177"/>
  <c r="AZ18" i="260"/>
  <c r="AR408" i="260"/>
  <c r="AR91" i="260"/>
  <c r="R328" i="260"/>
  <c r="G83" i="260"/>
  <c r="AU271" i="260"/>
  <c r="G293" i="260"/>
  <c r="AU145" i="260"/>
  <c r="F4" i="177"/>
  <c r="W236" i="260"/>
  <c r="R434" i="260"/>
  <c r="BD208" i="260"/>
  <c r="Z163" i="260"/>
  <c r="AR419" i="260"/>
  <c r="BU60" i="260"/>
  <c r="G30" i="260"/>
  <c r="R360" i="260"/>
  <c r="AZ197" i="260"/>
  <c r="AD64" i="260"/>
  <c r="T32" i="177"/>
  <c r="BQ328" i="260"/>
  <c r="W286" i="260"/>
  <c r="W174" i="260"/>
  <c r="AL113" i="260"/>
  <c r="W64" i="177"/>
  <c r="BY146" i="260"/>
  <c r="W98" i="260"/>
  <c r="AZ247" i="260"/>
  <c r="J437" i="260"/>
  <c r="AZ345" i="260"/>
  <c r="J135" i="260"/>
  <c r="P43" i="177"/>
  <c r="W30" i="177"/>
  <c r="AU28" i="260"/>
  <c r="G281" i="260"/>
  <c r="BN291" i="260"/>
  <c r="AU296" i="260"/>
  <c r="G22" i="260"/>
  <c r="BD421" i="260"/>
  <c r="AZ242" i="260"/>
  <c r="BN499" i="260"/>
  <c r="J176" i="260"/>
  <c r="AH321" i="260"/>
  <c r="AD93" i="260"/>
  <c r="BJ71" i="260"/>
  <c r="P41" i="177"/>
  <c r="BD74" i="260"/>
  <c r="H22" i="177"/>
  <c r="AR292" i="260"/>
  <c r="AU119" i="260"/>
  <c r="BJ306" i="260"/>
  <c r="BN11" i="260"/>
  <c r="BU37" i="260"/>
  <c r="AD112" i="260"/>
  <c r="AU43" i="260"/>
  <c r="AL228" i="260"/>
  <c r="BY185" i="260"/>
  <c r="G266" i="260"/>
  <c r="BY149" i="260"/>
  <c r="BD240" i="260"/>
  <c r="G34" i="260"/>
  <c r="D31" i="177"/>
  <c r="R478" i="260"/>
  <c r="R242" i="260"/>
  <c r="AH192" i="260"/>
  <c r="AD438" i="260"/>
  <c r="O14" i="177"/>
  <c r="R158" i="260"/>
  <c r="W138" i="260"/>
  <c r="AL299" i="260"/>
  <c r="AD264" i="260"/>
  <c r="BD398" i="260"/>
  <c r="N390" i="260"/>
  <c r="AZ532" i="260"/>
  <c r="BJ337" i="260"/>
  <c r="AD221" i="260"/>
  <c r="Z139" i="260"/>
  <c r="BN250" i="260"/>
  <c r="E10" i="177"/>
  <c r="AZ423" i="260"/>
  <c r="S36" i="177"/>
  <c r="R96" i="260"/>
  <c r="AR121" i="260"/>
  <c r="R39" i="177"/>
  <c r="L7" i="177"/>
  <c r="AZ180" i="260"/>
  <c r="J38" i="177"/>
  <c r="BD72" i="260"/>
  <c r="N287" i="260"/>
  <c r="BD275" i="260"/>
  <c r="BJ143" i="260"/>
  <c r="J192" i="260"/>
  <c r="AL319" i="260"/>
  <c r="BU28" i="260"/>
  <c r="N460" i="260"/>
  <c r="Z245" i="260"/>
  <c r="BN132" i="260"/>
  <c r="Z31" i="177"/>
  <c r="U22" i="177"/>
  <c r="BN98" i="260"/>
  <c r="N199" i="260"/>
  <c r="G123" i="260"/>
  <c r="X10" i="177"/>
  <c r="X57" i="177"/>
  <c r="R245" i="260"/>
  <c r="Z152" i="260"/>
  <c r="Q17" i="177"/>
  <c r="BN418" i="260"/>
  <c r="Z121" i="260"/>
  <c r="Z97" i="260"/>
  <c r="J222" i="260"/>
  <c r="AL195" i="260"/>
  <c r="R240" i="260"/>
  <c r="R371" i="260"/>
  <c r="Z15" i="177"/>
  <c r="BJ255" i="260"/>
  <c r="N284" i="260"/>
  <c r="Y6" i="177"/>
  <c r="W216" i="260"/>
  <c r="AH397" i="260"/>
  <c r="AU459" i="260"/>
  <c r="AR205" i="260"/>
  <c r="BQ271" i="260"/>
  <c r="AD298" i="260"/>
  <c r="AD474" i="260"/>
  <c r="AD292" i="260"/>
  <c r="BQ120" i="260"/>
  <c r="F41" i="177"/>
  <c r="BJ75" i="260"/>
  <c r="P22" i="177"/>
  <c r="AZ25" i="260"/>
  <c r="G246" i="260"/>
  <c r="Z60" i="260"/>
  <c r="M20" i="177"/>
  <c r="BD20" i="260"/>
  <c r="AZ143" i="260"/>
  <c r="BU116" i="260"/>
  <c r="Z192" i="260"/>
  <c r="Z78" i="260"/>
  <c r="F19" i="177"/>
  <c r="AR116" i="260"/>
  <c r="AR27" i="260"/>
  <c r="AR371" i="260"/>
  <c r="S62" i="177"/>
  <c r="N502" i="260"/>
  <c r="BQ90" i="260"/>
  <c r="J41" i="260"/>
  <c r="L47" i="177"/>
  <c r="AH367" i="260"/>
  <c r="AL347" i="260"/>
  <c r="G165" i="260"/>
  <c r="R267" i="260"/>
  <c r="BJ237" i="260"/>
  <c r="W311" i="260"/>
  <c r="R241" i="260"/>
  <c r="BD224" i="260"/>
  <c r="BN401" i="260"/>
  <c r="T62" i="177"/>
  <c r="M38" i="177"/>
  <c r="AZ521" i="260"/>
  <c r="BJ295" i="260"/>
  <c r="H45" i="177"/>
  <c r="BQ563" i="260"/>
  <c r="AD65" i="260"/>
  <c r="BD334" i="260"/>
  <c r="BU272" i="260"/>
  <c r="I53" i="177"/>
  <c r="AH226" i="260"/>
  <c r="N71" i="260"/>
  <c r="W250" i="260"/>
  <c r="R10" i="260"/>
  <c r="H21" i="177"/>
  <c r="BD283" i="260"/>
  <c r="BY118" i="260"/>
  <c r="Z61" i="177"/>
  <c r="BU214" i="260"/>
  <c r="G71" i="260"/>
  <c r="W38" i="260"/>
  <c r="Z239" i="260"/>
  <c r="AR315" i="260"/>
  <c r="BU159" i="260"/>
  <c r="AU193" i="260"/>
  <c r="W237" i="260"/>
  <c r="BJ276" i="260"/>
  <c r="AR280" i="260"/>
  <c r="AR428" i="260"/>
  <c r="AL140" i="260"/>
  <c r="Z194" i="260"/>
  <c r="G11" i="260"/>
  <c r="R24" i="260"/>
  <c r="BN124" i="260"/>
  <c r="R60" i="260"/>
  <c r="BQ285" i="260"/>
  <c r="BU103" i="260"/>
  <c r="BD400" i="260"/>
  <c r="BN234" i="260"/>
  <c r="G280" i="260"/>
  <c r="R278" i="260"/>
  <c r="AD442" i="260"/>
  <c r="BY109" i="260"/>
  <c r="J7" i="177"/>
  <c r="V30" i="177"/>
  <c r="BJ107" i="260"/>
  <c r="BJ10" i="260"/>
  <c r="I18" i="177"/>
  <c r="C30" i="177"/>
  <c r="N41" i="260"/>
  <c r="AH144" i="260"/>
  <c r="AU100" i="260"/>
  <c r="AU300" i="260"/>
  <c r="BU287" i="260"/>
  <c r="Z337" i="260"/>
  <c r="AR97" i="260"/>
  <c r="BU164" i="260"/>
  <c r="BN75" i="260"/>
  <c r="G373" i="260"/>
  <c r="AD351" i="260"/>
  <c r="Q4" i="177"/>
  <c r="BU73" i="260"/>
  <c r="BQ200" i="260"/>
  <c r="N353" i="260"/>
  <c r="BN165" i="260"/>
  <c r="BJ191" i="260"/>
  <c r="AD60" i="260"/>
  <c r="D25" i="177"/>
  <c r="BD264" i="260"/>
  <c r="G346" i="260"/>
  <c r="X21" i="177"/>
  <c r="R175" i="260"/>
  <c r="R443" i="260"/>
  <c r="BU448" i="260"/>
  <c r="N113" i="260"/>
  <c r="O24" i="177"/>
  <c r="D11" i="177"/>
  <c r="AH370" i="260"/>
  <c r="AR395" i="260"/>
  <c r="P18" i="177"/>
  <c r="R442" i="260"/>
  <c r="AD439" i="260"/>
  <c r="BU469" i="260"/>
  <c r="J10" i="260"/>
  <c r="R34" i="260"/>
  <c r="AH452" i="260"/>
  <c r="J83" i="260"/>
  <c r="AL574" i="260"/>
  <c r="W241" i="260"/>
  <c r="N314" i="260"/>
  <c r="R33" i="177"/>
  <c r="BJ32" i="260"/>
  <c r="BN187" i="260"/>
  <c r="AU292" i="260"/>
  <c r="BQ18" i="260"/>
  <c r="P51" i="177"/>
  <c r="BU496" i="260"/>
  <c r="N495" i="260"/>
  <c r="G220" i="260"/>
  <c r="BY20" i="260"/>
  <c r="D57" i="177"/>
  <c r="R333" i="260"/>
  <c r="AZ63" i="260"/>
  <c r="BD73" i="260"/>
  <c r="AL403" i="260"/>
  <c r="AR192" i="260"/>
  <c r="AR16" i="260"/>
  <c r="BJ90" i="260"/>
  <c r="G353" i="260"/>
  <c r="R137" i="260"/>
  <c r="G363" i="260"/>
  <c r="Z340" i="260"/>
  <c r="Z350" i="260"/>
  <c r="BU385" i="260"/>
  <c r="J260" i="260"/>
  <c r="R10" i="177"/>
  <c r="P48" i="177"/>
  <c r="BD76" i="260"/>
  <c r="BD89" i="260"/>
  <c r="AR71" i="260"/>
  <c r="N38" i="177"/>
  <c r="AZ310" i="260"/>
  <c r="BN305" i="260"/>
  <c r="BQ152" i="260"/>
  <c r="AL391" i="260"/>
  <c r="AU198" i="260"/>
  <c r="BJ6" i="260"/>
  <c r="N205" i="260"/>
  <c r="BQ134" i="260"/>
  <c r="BU303" i="260"/>
  <c r="I14" i="177"/>
  <c r="F6" i="177"/>
  <c r="BJ243" i="260"/>
  <c r="BJ102" i="260"/>
  <c r="Q53" i="177"/>
  <c r="N65" i="177"/>
  <c r="W248" i="260"/>
  <c r="BY89" i="260"/>
  <c r="J427" i="260"/>
  <c r="AZ136" i="260"/>
  <c r="R266" i="260"/>
  <c r="AD124" i="260"/>
  <c r="BD22" i="260"/>
  <c r="U45" i="177"/>
  <c r="E3" i="177"/>
  <c r="AR182" i="260"/>
  <c r="AR277" i="260"/>
  <c r="BJ471" i="260"/>
  <c r="AD415" i="260"/>
  <c r="N310" i="260"/>
  <c r="G136" i="260"/>
  <c r="AZ294" i="260"/>
  <c r="AZ261" i="260"/>
  <c r="T47" i="177"/>
  <c r="AZ181" i="260"/>
  <c r="BQ382" i="260"/>
  <c r="N122" i="260"/>
  <c r="R305" i="260"/>
  <c r="G102" i="260"/>
  <c r="AD168" i="260"/>
  <c r="T53" i="177"/>
  <c r="AH418" i="260"/>
  <c r="AR139" i="260"/>
  <c r="BU148" i="260"/>
  <c r="BD68" i="260"/>
  <c r="AZ257" i="260"/>
  <c r="AZ353" i="260"/>
  <c r="Y39" i="177"/>
  <c r="AD400" i="260"/>
  <c r="R185" i="260"/>
  <c r="BD188" i="260"/>
  <c r="G321" i="260"/>
  <c r="BD327" i="260"/>
  <c r="AZ26" i="260"/>
  <c r="BD17" i="260"/>
  <c r="AU295" i="260"/>
  <c r="G202" i="260"/>
  <c r="BN278" i="260"/>
  <c r="R362" i="260"/>
  <c r="BN6" i="260"/>
  <c r="AL168" i="260"/>
  <c r="AL365" i="260"/>
  <c r="Z14" i="260"/>
  <c r="R83" i="260"/>
  <c r="J411" i="260"/>
  <c r="AR264" i="260"/>
  <c r="W87" i="260"/>
  <c r="D22" i="177"/>
  <c r="W327" i="260"/>
  <c r="BU43" i="260"/>
  <c r="N7" i="177"/>
  <c r="G431" i="260"/>
  <c r="N467" i="260"/>
  <c r="BY151" i="260"/>
  <c r="W294" i="260"/>
  <c r="BQ230" i="260"/>
  <c r="BN138" i="260"/>
  <c r="W240" i="260"/>
  <c r="BN185" i="260"/>
  <c r="BU360" i="260"/>
  <c r="P38" i="177"/>
  <c r="R102" i="260"/>
  <c r="Y26" i="177"/>
  <c r="L44" i="177"/>
  <c r="R47" i="177"/>
  <c r="AR6" i="260"/>
  <c r="BJ273" i="260"/>
  <c r="W145" i="260"/>
  <c r="Z417" i="260"/>
  <c r="Z377" i="260"/>
  <c r="J416" i="260"/>
  <c r="BD260" i="260"/>
  <c r="BJ28" i="260"/>
  <c r="BN128" i="260"/>
  <c r="AD153" i="260"/>
  <c r="W442" i="260"/>
  <c r="AH100" i="260"/>
  <c r="N172" i="260"/>
  <c r="BN338" i="260"/>
  <c r="BQ160" i="260"/>
  <c r="G109" i="260"/>
  <c r="AD27" i="260"/>
  <c r="AR128" i="260"/>
  <c r="AR92" i="260"/>
  <c r="N114" i="260"/>
  <c r="AZ80" i="260"/>
  <c r="BD451" i="260"/>
  <c r="BQ267" i="260"/>
  <c r="AR258" i="260"/>
  <c r="AR165" i="260"/>
  <c r="W150" i="260"/>
  <c r="BJ332" i="260"/>
  <c r="BD205" i="260"/>
  <c r="X30" i="177"/>
  <c r="O51" i="177"/>
  <c r="BJ327" i="260"/>
  <c r="AZ14" i="260"/>
  <c r="W186" i="260"/>
  <c r="BD186" i="260"/>
  <c r="BU435" i="260"/>
  <c r="J22" i="260"/>
  <c r="Z33" i="260"/>
  <c r="R123" i="260"/>
  <c r="G301" i="260"/>
  <c r="AL128" i="260"/>
  <c r="BJ262" i="260"/>
  <c r="BQ280" i="260"/>
  <c r="AH216" i="260"/>
  <c r="J81" i="260"/>
  <c r="D23" i="177"/>
  <c r="H6" i="177"/>
  <c r="R262" i="260"/>
  <c r="V10" i="177"/>
  <c r="W40" i="260"/>
  <c r="V56" i="177"/>
  <c r="J310" i="260"/>
  <c r="R377" i="260"/>
  <c r="G81" i="260"/>
  <c r="AU286" i="260"/>
  <c r="BD33" i="260"/>
  <c r="W182" i="260"/>
  <c r="S3" i="177"/>
  <c r="G39" i="260"/>
  <c r="BJ435" i="260"/>
  <c r="W114" i="260"/>
  <c r="AH228" i="260"/>
  <c r="Q27" i="177"/>
  <c r="BU233" i="260"/>
  <c r="AU17" i="260"/>
  <c r="BJ7" i="260"/>
  <c r="BN308" i="260"/>
  <c r="W54" i="177"/>
  <c r="BJ119" i="260"/>
  <c r="G142" i="260"/>
  <c r="J277" i="260"/>
  <c r="AR9" i="260"/>
  <c r="BQ355" i="260"/>
  <c r="BJ302" i="260"/>
  <c r="N51" i="260"/>
  <c r="BD108" i="260"/>
  <c r="W249" i="260"/>
  <c r="J403" i="260"/>
  <c r="AL225" i="260"/>
  <c r="AH362" i="260"/>
  <c r="Q33" i="177"/>
  <c r="Z266" i="260"/>
  <c r="W81" i="260"/>
  <c r="AH40" i="260"/>
  <c r="BD242" i="260"/>
  <c r="N258" i="260"/>
  <c r="BU227" i="260"/>
  <c r="BU327" i="260"/>
  <c r="BD194" i="260"/>
  <c r="AL367" i="260"/>
  <c r="G419" i="260"/>
  <c r="J105" i="260"/>
  <c r="Z203" i="260"/>
  <c r="BN206" i="260"/>
  <c r="BD301" i="260"/>
  <c r="AD364" i="260"/>
  <c r="O4" i="177"/>
  <c r="BU76" i="260"/>
  <c r="BJ300" i="260"/>
  <c r="BD297" i="260"/>
  <c r="AU273" i="260"/>
  <c r="AD34" i="260"/>
  <c r="AL241" i="260"/>
  <c r="E25" i="177"/>
  <c r="AH188" i="260"/>
  <c r="J202" i="260"/>
  <c r="U16" i="177"/>
  <c r="J27" i="260"/>
  <c r="AD178" i="260"/>
  <c r="AU187" i="260"/>
  <c r="N339" i="260"/>
  <c r="G359" i="260"/>
  <c r="BN70" i="260"/>
  <c r="J283" i="260"/>
  <c r="W78" i="260"/>
  <c r="BU349" i="260"/>
  <c r="R349" i="260"/>
  <c r="AZ239" i="260"/>
  <c r="BD39" i="260"/>
  <c r="BJ121" i="260"/>
  <c r="J160" i="260"/>
  <c r="AU428" i="260"/>
  <c r="BQ197" i="260"/>
  <c r="G312" i="260"/>
  <c r="AL238" i="260"/>
  <c r="R289" i="260"/>
  <c r="G149" i="260"/>
  <c r="Z166" i="260"/>
  <c r="N108" i="260"/>
  <c r="E52" i="177"/>
  <c r="AR45" i="260"/>
  <c r="AU267" i="260"/>
  <c r="BN212" i="260"/>
  <c r="BD55" i="260"/>
  <c r="U10" i="177"/>
  <c r="X29" i="177"/>
  <c r="BQ98" i="260"/>
  <c r="BY196" i="260"/>
  <c r="BJ73" i="260"/>
  <c r="N448" i="260"/>
  <c r="BY58" i="260"/>
  <c r="BJ268" i="260"/>
  <c r="AZ190" i="260"/>
  <c r="Y43" i="177"/>
  <c r="X8" i="177"/>
  <c r="BQ331" i="260"/>
  <c r="BU88" i="260"/>
  <c r="W220" i="260"/>
  <c r="BD93" i="260"/>
  <c r="AU433" i="260"/>
  <c r="K39" i="177"/>
  <c r="J349" i="260"/>
  <c r="AL362" i="260"/>
  <c r="BJ215" i="260"/>
  <c r="R159" i="260"/>
  <c r="BY162" i="260"/>
  <c r="BN143" i="260"/>
  <c r="BN157" i="260"/>
  <c r="C31" i="177"/>
  <c r="W438" i="260"/>
  <c r="AU47" i="260"/>
  <c r="Z10" i="177"/>
  <c r="R247" i="260"/>
  <c r="P12" i="177"/>
  <c r="AL267" i="260"/>
  <c r="BQ123" i="260"/>
  <c r="J5" i="260"/>
  <c r="BD477" i="260"/>
  <c r="J420" i="260"/>
  <c r="J73" i="260"/>
  <c r="BU66" i="260"/>
  <c r="N289" i="260"/>
  <c r="Z53" i="260"/>
  <c r="AZ382" i="260"/>
  <c r="R253" i="260"/>
  <c r="BD448" i="260"/>
  <c r="AZ335" i="260"/>
  <c r="Z54" i="177"/>
  <c r="BJ402" i="260"/>
  <c r="BQ48" i="260"/>
  <c r="AU24" i="260"/>
  <c r="AR207" i="260"/>
  <c r="AZ251" i="260"/>
  <c r="BN155" i="260"/>
  <c r="BQ178" i="260"/>
  <c r="Y45" i="177"/>
  <c r="AL119" i="260"/>
  <c r="R227" i="260"/>
  <c r="AZ290" i="260"/>
  <c r="R398" i="260"/>
  <c r="M7" i="177"/>
  <c r="L36" i="177"/>
  <c r="Z247" i="260"/>
  <c r="V53" i="177"/>
  <c r="J4" i="177"/>
  <c r="F64" i="177"/>
  <c r="Z202" i="260"/>
  <c r="J68" i="260"/>
  <c r="AH288" i="260"/>
  <c r="BY13" i="260"/>
  <c r="AR198" i="260"/>
  <c r="BN122" i="260"/>
  <c r="R375" i="260"/>
  <c r="BD409" i="260"/>
  <c r="W335" i="260"/>
  <c r="J106" i="260"/>
  <c r="AH320" i="260"/>
  <c r="N268" i="260"/>
  <c r="BD284" i="260"/>
  <c r="I58" i="177"/>
  <c r="AZ127" i="260"/>
  <c r="BU313" i="260"/>
  <c r="AR32" i="260"/>
  <c r="AR325" i="260"/>
  <c r="J119" i="260"/>
  <c r="AR346" i="260"/>
  <c r="AU63" i="260"/>
  <c r="L43" i="177"/>
  <c r="E60" i="177"/>
  <c r="D52" i="177"/>
  <c r="G138" i="260"/>
  <c r="AD38" i="260"/>
  <c r="BJ370" i="260"/>
  <c r="AL216" i="260"/>
  <c r="Z221" i="260"/>
  <c r="G464" i="260"/>
  <c r="J158" i="260"/>
  <c r="J8" i="177"/>
  <c r="AZ199" i="260"/>
  <c r="W158" i="260"/>
  <c r="N236" i="260"/>
  <c r="BD133" i="260"/>
  <c r="AU33" i="260"/>
  <c r="W385" i="260"/>
  <c r="G250" i="260"/>
  <c r="AR178" i="260"/>
  <c r="BD78" i="260"/>
  <c r="P60" i="177"/>
  <c r="AL353" i="260"/>
  <c r="AU176" i="260"/>
  <c r="AH276" i="260"/>
  <c r="AR289" i="260"/>
  <c r="AZ132" i="260"/>
  <c r="J207" i="260"/>
  <c r="AL127" i="260"/>
  <c r="AU442" i="260"/>
  <c r="K32" i="177"/>
  <c r="AU189" i="260"/>
  <c r="BD87" i="260"/>
  <c r="BN85" i="260"/>
  <c r="AU435" i="260"/>
  <c r="G322" i="260"/>
  <c r="W47" i="260"/>
  <c r="BQ30" i="260"/>
  <c r="AR87" i="260"/>
  <c r="AU166" i="260"/>
  <c r="W132" i="260"/>
  <c r="AL87" i="260"/>
  <c r="G370" i="260"/>
  <c r="BQ314" i="260"/>
  <c r="BN440" i="260"/>
  <c r="AD268" i="260"/>
  <c r="AR63" i="260"/>
  <c r="BD99" i="260"/>
  <c r="BQ336" i="260"/>
  <c r="G67" i="260"/>
  <c r="G393" i="260"/>
  <c r="BQ317" i="260"/>
  <c r="BN114" i="260"/>
  <c r="W153" i="260"/>
  <c r="BY116" i="260"/>
  <c r="AU413" i="260"/>
  <c r="BQ245" i="260"/>
  <c r="BJ418" i="260"/>
  <c r="N59" i="260"/>
  <c r="BU25" i="260"/>
  <c r="BU98" i="260"/>
  <c r="G294" i="260"/>
  <c r="L25" i="177"/>
  <c r="R194" i="260"/>
  <c r="AH68" i="260"/>
  <c r="X63" i="177"/>
  <c r="N164" i="260"/>
  <c r="M48" i="177"/>
  <c r="W289" i="260"/>
  <c r="O47" i="177"/>
  <c r="D41" i="177"/>
  <c r="R64" i="177"/>
  <c r="AL118" i="260"/>
  <c r="C46" i="177"/>
  <c r="I19" i="177"/>
  <c r="G406" i="260"/>
  <c r="O60" i="177"/>
  <c r="T29" i="177"/>
  <c r="Z57" i="177"/>
  <c r="BJ103" i="260"/>
  <c r="BU240" i="260"/>
  <c r="AD176" i="260"/>
  <c r="Z253" i="260"/>
  <c r="J438" i="260"/>
  <c r="S38" i="177"/>
  <c r="AU324" i="260"/>
  <c r="C28" i="177"/>
  <c r="AD165" i="260"/>
  <c r="G316" i="260"/>
  <c r="G357" i="260"/>
  <c r="D61" i="177"/>
  <c r="I38" i="177"/>
  <c r="BU236" i="260"/>
  <c r="Z173" i="260"/>
  <c r="AD50" i="260"/>
  <c r="J149" i="260"/>
  <c r="AH94" i="260"/>
  <c r="W434" i="260"/>
  <c r="AR48" i="260"/>
  <c r="J294" i="260"/>
  <c r="AD363" i="260"/>
  <c r="W103" i="260"/>
  <c r="G151" i="260"/>
  <c r="R44" i="260"/>
  <c r="AR399" i="260"/>
  <c r="G186" i="260"/>
  <c r="W416" i="260"/>
  <c r="W110" i="260"/>
  <c r="R22" i="177"/>
  <c r="V20" i="177"/>
  <c r="G243" i="260"/>
  <c r="BN43" i="260"/>
  <c r="R45" i="260"/>
  <c r="AR309" i="260"/>
  <c r="BU215" i="260"/>
  <c r="O12" i="177"/>
  <c r="AL121" i="260"/>
  <c r="H18" i="177"/>
  <c r="AR295" i="260"/>
  <c r="BJ146" i="260"/>
  <c r="BD282" i="260"/>
  <c r="AR248" i="260"/>
  <c r="BJ261" i="260"/>
  <c r="S26" i="177"/>
  <c r="BD323" i="260"/>
  <c r="Z19" i="177"/>
  <c r="J23" i="260"/>
  <c r="BQ140" i="260"/>
  <c r="Z88" i="260"/>
  <c r="I62" i="177"/>
  <c r="BU231" i="260"/>
  <c r="BU140" i="260"/>
  <c r="AH190" i="260"/>
  <c r="Z301" i="260"/>
  <c r="E20" i="177"/>
  <c r="O26" i="177"/>
  <c r="G268" i="260"/>
  <c r="AD48" i="260"/>
  <c r="AZ107" i="260"/>
  <c r="R138" i="260"/>
  <c r="G56" i="260"/>
  <c r="N343" i="260"/>
  <c r="N8" i="260"/>
  <c r="J70" i="260"/>
  <c r="BJ118" i="260"/>
  <c r="AL177" i="260"/>
  <c r="BU374" i="260"/>
  <c r="BY134" i="260"/>
  <c r="H35" i="177"/>
  <c r="W209" i="260"/>
  <c r="BU306" i="260"/>
  <c r="G118" i="260"/>
  <c r="F59" i="177"/>
  <c r="N3" i="177"/>
  <c r="R122" i="260"/>
  <c r="R20" i="177"/>
  <c r="I35" i="177"/>
  <c r="G277" i="260"/>
  <c r="AR93" i="260"/>
  <c r="BY64" i="260"/>
  <c r="AZ161" i="260"/>
  <c r="U46" i="177"/>
  <c r="R310" i="260"/>
  <c r="AR69" i="260"/>
  <c r="BQ313" i="260"/>
  <c r="BJ203" i="260"/>
  <c r="BD95" i="260"/>
  <c r="J273" i="260"/>
  <c r="AR237" i="260"/>
  <c r="N400" i="260"/>
  <c r="S24" i="177"/>
  <c r="R424" i="260"/>
  <c r="BJ414" i="260"/>
  <c r="R132" i="260"/>
  <c r="AZ301" i="260"/>
  <c r="BN160" i="260"/>
  <c r="AL167" i="260"/>
  <c r="S29" i="177"/>
  <c r="N121" i="260"/>
  <c r="BQ337" i="260"/>
  <c r="BN5" i="260"/>
  <c r="G31" i="177"/>
  <c r="BQ47" i="260"/>
  <c r="R18" i="260"/>
  <c r="W75" i="260"/>
  <c r="BN112" i="260"/>
  <c r="BJ197" i="260"/>
  <c r="BJ97" i="260"/>
  <c r="G224" i="260"/>
  <c r="BD135" i="260"/>
  <c r="BQ121" i="260"/>
  <c r="AD94" i="260"/>
  <c r="H36" i="177"/>
  <c r="AZ150" i="260"/>
  <c r="D8" i="177"/>
  <c r="AU186" i="260"/>
  <c r="J269" i="260"/>
  <c r="W61" i="260"/>
  <c r="G347" i="260"/>
  <c r="BU123" i="260"/>
  <c r="K25" i="177"/>
  <c r="R7" i="177"/>
  <c r="W59" i="260"/>
  <c r="F16" i="177"/>
  <c r="AH319" i="260"/>
  <c r="R56" i="260"/>
  <c r="R380" i="260"/>
  <c r="Y47" i="177"/>
  <c r="J125" i="260"/>
  <c r="Z445" i="260"/>
  <c r="AZ175" i="260"/>
  <c r="BQ189" i="260"/>
  <c r="BQ64" i="260"/>
  <c r="AR331" i="260"/>
  <c r="BQ284" i="260"/>
  <c r="W148" i="260"/>
  <c r="BQ153" i="260"/>
  <c r="AD487" i="260"/>
  <c r="AH398" i="260"/>
  <c r="N56" i="177"/>
  <c r="BD45" i="260"/>
  <c r="S5" i="177"/>
  <c r="T26" i="177"/>
  <c r="BN500" i="260"/>
  <c r="Z394" i="260"/>
  <c r="BN392" i="260"/>
  <c r="BQ118" i="260"/>
  <c r="N494" i="260"/>
  <c r="J69" i="260"/>
  <c r="AH31" i="260"/>
  <c r="W481" i="260"/>
  <c r="BN532" i="260"/>
  <c r="Z252" i="260"/>
  <c r="Z123" i="260"/>
  <c r="BD457" i="260"/>
  <c r="AU147" i="260"/>
  <c r="W165" i="260"/>
  <c r="AD413" i="260"/>
  <c r="J275" i="260"/>
  <c r="G84" i="260"/>
  <c r="U7" i="177"/>
  <c r="G398" i="260"/>
  <c r="BU238" i="260"/>
  <c r="AZ255" i="260"/>
  <c r="BJ258" i="260"/>
  <c r="G378" i="260"/>
  <c r="AU77" i="260"/>
  <c r="BD362" i="260"/>
  <c r="AD52" i="260"/>
  <c r="G18" i="260"/>
  <c r="AR217" i="260"/>
  <c r="I42" i="177"/>
  <c r="T35" i="177"/>
  <c r="Z4" i="177"/>
  <c r="AL30" i="260"/>
  <c r="BQ22" i="260"/>
  <c r="AH491" i="260"/>
  <c r="R11" i="260"/>
  <c r="AH142" i="260"/>
  <c r="BN385" i="260"/>
  <c r="AZ376" i="260"/>
  <c r="J421" i="260"/>
  <c r="J36" i="260"/>
  <c r="BY99" i="260"/>
  <c r="BQ19" i="260"/>
  <c r="BJ253" i="260"/>
  <c r="AR113" i="260"/>
  <c r="J248" i="260"/>
  <c r="AU114" i="260"/>
  <c r="V13" i="177"/>
  <c r="W330" i="260"/>
  <c r="W334" i="260"/>
  <c r="AR18" i="260"/>
  <c r="AL125" i="260"/>
  <c r="BN136" i="260"/>
  <c r="Y42" i="177"/>
  <c r="Z199" i="260"/>
  <c r="W142" i="260"/>
  <c r="BQ401" i="260"/>
  <c r="G238" i="260"/>
  <c r="AD212" i="260"/>
  <c r="BJ63" i="260"/>
  <c r="Z77" i="260"/>
  <c r="BU161" i="260"/>
  <c r="BU9" i="260"/>
  <c r="D58" i="177"/>
  <c r="BJ20" i="260"/>
  <c r="BD85" i="260"/>
  <c r="U36" i="177"/>
  <c r="BN176" i="260"/>
  <c r="G174" i="260"/>
  <c r="BU15" i="260"/>
  <c r="AR234" i="260"/>
  <c r="W201" i="260"/>
  <c r="W39" i="177"/>
  <c r="N476" i="260"/>
  <c r="W426" i="260"/>
  <c r="AL36" i="260"/>
  <c r="Z271" i="260"/>
  <c r="AZ286" i="260"/>
  <c r="AH128" i="260"/>
  <c r="BD125" i="260"/>
  <c r="BY165" i="260"/>
  <c r="BD467" i="260"/>
  <c r="AH140" i="260"/>
  <c r="J187" i="260"/>
  <c r="G52" i="260"/>
  <c r="J405" i="260"/>
  <c r="Q35" i="177"/>
  <c r="Z262" i="260"/>
  <c r="BN108" i="260"/>
  <c r="W443" i="260"/>
  <c r="G232" i="260"/>
  <c r="BQ177" i="260"/>
  <c r="BD221" i="260"/>
  <c r="BU197" i="260"/>
  <c r="W137" i="260"/>
  <c r="BY122" i="260"/>
  <c r="AU130" i="260"/>
  <c r="AD263" i="260"/>
  <c r="Z12" i="260"/>
  <c r="AL302" i="260"/>
  <c r="AZ44" i="260"/>
  <c r="Z273" i="260"/>
  <c r="J166" i="260"/>
  <c r="BN226" i="260"/>
  <c r="AL97" i="260"/>
  <c r="D10" i="177"/>
  <c r="R12" i="260"/>
  <c r="J360" i="260"/>
  <c r="AU109" i="260"/>
  <c r="G198" i="260"/>
  <c r="Q24" i="177"/>
  <c r="BU309" i="260"/>
  <c r="AU175" i="260"/>
  <c r="AH36" i="260"/>
  <c r="BQ139" i="260"/>
  <c r="AL289" i="260"/>
  <c r="AU39" i="260"/>
  <c r="C18" i="177"/>
  <c r="BJ247" i="260"/>
  <c r="T23" i="177"/>
  <c r="BQ405" i="260"/>
  <c r="P63" i="177"/>
  <c r="BD226" i="260"/>
  <c r="Z353" i="260"/>
  <c r="G211" i="260"/>
  <c r="Z26" i="177"/>
  <c r="W266" i="260"/>
  <c r="AU218" i="260"/>
  <c r="AH53" i="260"/>
  <c r="BJ157" i="260"/>
  <c r="N18" i="260"/>
  <c r="Q30" i="177"/>
  <c r="AH73" i="260"/>
  <c r="BN149" i="260"/>
  <c r="BQ41" i="260"/>
  <c r="AH147" i="260"/>
  <c r="BJ202" i="260"/>
  <c r="G287" i="260"/>
  <c r="BD140" i="260"/>
  <c r="M49" i="177"/>
  <c r="BD363" i="260"/>
  <c r="AZ94" i="260"/>
  <c r="R174" i="260"/>
  <c r="AL96" i="260"/>
  <c r="Y28" i="177"/>
  <c r="BU347" i="260"/>
  <c r="J37" i="260"/>
  <c r="AH303" i="260"/>
  <c r="G351" i="260"/>
  <c r="AL49" i="260"/>
  <c r="BD524" i="260"/>
  <c r="W256" i="260"/>
  <c r="G376" i="260"/>
  <c r="AL25" i="260"/>
  <c r="J12" i="260"/>
  <c r="J28" i="177"/>
  <c r="BD349" i="260"/>
  <c r="BU81" i="260"/>
  <c r="W281" i="260"/>
  <c r="AR183" i="260"/>
  <c r="M62" i="177"/>
  <c r="BD175" i="260"/>
  <c r="BU449" i="260"/>
  <c r="BJ12" i="260"/>
  <c r="AH217" i="260"/>
  <c r="BQ496" i="260"/>
  <c r="BU201" i="260"/>
  <c r="AD243" i="260"/>
  <c r="G485" i="260"/>
  <c r="BD402" i="260"/>
  <c r="AU313" i="260"/>
  <c r="J34" i="260"/>
  <c r="AH173" i="260"/>
  <c r="Y7" i="177"/>
  <c r="BN148" i="260"/>
  <c r="G137" i="260"/>
  <c r="AU361" i="260"/>
  <c r="BN386" i="260"/>
  <c r="R426" i="260"/>
  <c r="BJ267" i="260"/>
  <c r="AR85" i="260"/>
  <c r="BJ427" i="260"/>
  <c r="S27" i="177"/>
  <c r="AZ158" i="260"/>
  <c r="W125" i="260"/>
  <c r="C45" i="177"/>
  <c r="V42" i="177"/>
  <c r="J418" i="260"/>
  <c r="BJ192" i="260"/>
  <c r="AU194" i="260"/>
  <c r="J30" i="260"/>
  <c r="U47" i="177"/>
  <c r="Z62" i="260"/>
  <c r="BN146" i="260"/>
  <c r="BQ312" i="260"/>
  <c r="AH387" i="260"/>
  <c r="BY148" i="260"/>
  <c r="U41" i="251"/>
  <c r="BJ95" i="260"/>
  <c r="AH213" i="260"/>
  <c r="G38" i="260"/>
  <c r="R250" i="260"/>
  <c r="BD187" i="260"/>
  <c r="BY198" i="260"/>
  <c r="BJ50" i="260"/>
  <c r="BY90" i="260"/>
  <c r="BN310" i="260"/>
  <c r="BQ132" i="260"/>
  <c r="AR190" i="260"/>
  <c r="BU168" i="260"/>
  <c r="N4" i="177"/>
  <c r="AR56" i="260"/>
  <c r="W207" i="260"/>
  <c r="N134" i="260"/>
  <c r="G264" i="260"/>
  <c r="BQ6" i="260"/>
  <c r="AH170" i="260"/>
  <c r="I6" i="177"/>
  <c r="M23" i="177"/>
  <c r="J156" i="260"/>
  <c r="AU178" i="260"/>
  <c r="N434" i="260"/>
  <c r="AZ213" i="260"/>
  <c r="AZ417" i="260"/>
  <c r="R152" i="260"/>
  <c r="C42" i="177"/>
  <c r="AU121" i="260"/>
  <c r="BQ191" i="260"/>
  <c r="BJ353" i="260"/>
  <c r="R343" i="260"/>
  <c r="BU345" i="260"/>
  <c r="G140" i="260"/>
  <c r="G23" i="260"/>
  <c r="W295" i="260"/>
  <c r="AU85" i="260"/>
  <c r="AH88" i="260"/>
  <c r="G208" i="260"/>
  <c r="F10" i="177"/>
  <c r="BJ425" i="260"/>
  <c r="G57" i="177"/>
  <c r="BY155" i="260"/>
  <c r="AU41" i="260"/>
  <c r="AU49" i="260"/>
  <c r="W136" i="260"/>
  <c r="BJ53" i="260"/>
  <c r="R106" i="260"/>
  <c r="BJ436" i="260"/>
  <c r="U40" i="177"/>
  <c r="AH219" i="260"/>
  <c r="BJ242" i="260"/>
  <c r="BD14" i="260"/>
  <c r="V39" i="177"/>
  <c r="BN391" i="260"/>
  <c r="X18" i="177"/>
  <c r="AR24" i="260"/>
  <c r="AD42" i="260"/>
  <c r="R327" i="260"/>
  <c r="J362" i="260"/>
  <c r="BQ408" i="260"/>
  <c r="AZ246" i="260"/>
  <c r="F49" i="177"/>
  <c r="BY113" i="260"/>
  <c r="BU318" i="260"/>
  <c r="AD100" i="260"/>
  <c r="BQ392" i="260"/>
  <c r="G36" i="260"/>
  <c r="G286" i="260"/>
  <c r="BN232" i="260"/>
  <c r="Z228" i="260"/>
  <c r="J17" i="260"/>
  <c r="W342" i="260"/>
  <c r="G51" i="260"/>
  <c r="M44" i="177"/>
  <c r="AU224" i="260"/>
  <c r="BQ338" i="260"/>
  <c r="G424" i="260"/>
  <c r="BN293" i="260"/>
  <c r="AL240" i="260"/>
  <c r="BD388" i="260"/>
  <c r="R37" i="177"/>
  <c r="W7" i="260"/>
  <c r="BU178" i="260"/>
  <c r="W164" i="260"/>
  <c r="T63" i="177"/>
  <c r="N22" i="177"/>
  <c r="D44" i="177"/>
  <c r="AR95" i="260"/>
  <c r="AR127" i="260"/>
  <c r="BN80" i="260"/>
  <c r="Z175" i="260"/>
  <c r="AU190" i="260"/>
  <c r="AR320" i="260"/>
  <c r="BJ33" i="260"/>
  <c r="BN38" i="260"/>
  <c r="Z290" i="260"/>
  <c r="AZ405" i="260"/>
  <c r="BQ148" i="260"/>
  <c r="BN200" i="260"/>
  <c r="AD203" i="260"/>
  <c r="BQ292" i="260"/>
  <c r="AL425" i="260"/>
  <c r="BN139" i="260"/>
  <c r="U21" i="251"/>
  <c r="BN317" i="260"/>
  <c r="BN170" i="260"/>
  <c r="T6" i="177"/>
  <c r="O33" i="177"/>
  <c r="BU96" i="260"/>
  <c r="H43" i="177"/>
  <c r="P8" i="177"/>
  <c r="AU398" i="260"/>
  <c r="W176" i="260"/>
  <c r="AR173" i="260"/>
  <c r="R205" i="260"/>
  <c r="K42" i="177"/>
  <c r="J367" i="260"/>
  <c r="AZ369" i="260"/>
  <c r="BD285" i="260"/>
  <c r="R59" i="260"/>
  <c r="AU348" i="260"/>
  <c r="BN268" i="260"/>
  <c r="J181" i="260"/>
  <c r="G488" i="260"/>
  <c r="AU35" i="260"/>
  <c r="AU450" i="260"/>
  <c r="BN233" i="260"/>
  <c r="BD478" i="260"/>
  <c r="AZ77" i="260"/>
  <c r="R287" i="260"/>
  <c r="N423" i="260"/>
  <c r="BU326" i="260"/>
  <c r="AD299" i="260"/>
  <c r="N426" i="260"/>
  <c r="AU69" i="260"/>
  <c r="BN89" i="260"/>
  <c r="Z94" i="260"/>
  <c r="J347" i="260"/>
  <c r="X4" i="177"/>
  <c r="W168" i="260"/>
  <c r="AZ305" i="260"/>
  <c r="BD165" i="260"/>
  <c r="R339" i="260"/>
  <c r="AU451" i="260"/>
  <c r="N508" i="260"/>
  <c r="AZ164" i="260"/>
  <c r="R309" i="260"/>
  <c r="AR345" i="260"/>
  <c r="AD169" i="260"/>
  <c r="R260" i="260"/>
  <c r="BN443" i="260"/>
  <c r="O19" i="177"/>
  <c r="BD276" i="260"/>
  <c r="AZ201" i="260"/>
  <c r="BN373" i="260"/>
  <c r="BN48" i="260"/>
  <c r="G115" i="260"/>
  <c r="N202" i="260"/>
  <c r="AL312" i="260"/>
  <c r="AH87" i="260"/>
  <c r="AL275" i="260"/>
  <c r="D36" i="177"/>
  <c r="AZ446" i="260"/>
  <c r="AH465" i="260"/>
  <c r="AL192" i="260"/>
  <c r="R451" i="260"/>
  <c r="BJ364" i="260"/>
  <c r="AU199" i="260"/>
  <c r="J381" i="260"/>
  <c r="BD446" i="260"/>
  <c r="J396" i="260"/>
  <c r="AD225" i="260"/>
  <c r="Z100" i="260"/>
  <c r="AR286" i="260"/>
  <c r="G35" i="260"/>
  <c r="AZ152" i="260"/>
  <c r="BQ10" i="260"/>
  <c r="N10" i="260"/>
  <c r="AR202" i="260"/>
  <c r="E49" i="177"/>
  <c r="AD389" i="260"/>
  <c r="R101" i="260"/>
  <c r="G166" i="260"/>
  <c r="BQ124" i="260"/>
  <c r="BU57" i="260"/>
  <c r="AU290" i="260"/>
  <c r="Z289" i="260"/>
  <c r="AZ58" i="260"/>
  <c r="N13" i="260"/>
  <c r="R283" i="260"/>
  <c r="BU32" i="260"/>
  <c r="J42" i="177"/>
  <c r="N69" i="260"/>
  <c r="AZ67" i="260"/>
  <c r="N327" i="260"/>
  <c r="BJ105" i="260"/>
  <c r="BU165" i="260"/>
  <c r="BN109" i="260"/>
  <c r="AZ233" i="260"/>
  <c r="R225" i="260"/>
  <c r="BU295" i="260"/>
  <c r="BY66" i="260"/>
  <c r="AL64" i="260"/>
  <c r="AR143" i="260"/>
  <c r="BD228" i="260"/>
  <c r="L57" i="177"/>
  <c r="BN420" i="260"/>
  <c r="AD471" i="260"/>
  <c r="F38" i="177"/>
  <c r="AR138" i="260"/>
  <c r="AR243" i="260"/>
  <c r="BU336" i="260"/>
  <c r="T48" i="177"/>
  <c r="O53" i="177"/>
  <c r="W291" i="260"/>
  <c r="BJ319" i="260"/>
  <c r="BY178" i="260"/>
  <c r="BQ169" i="260"/>
  <c r="BJ172" i="260"/>
  <c r="R127" i="260"/>
  <c r="R221" i="260"/>
  <c r="W192" i="260"/>
  <c r="BQ158" i="260"/>
  <c r="J47" i="260"/>
  <c r="N275" i="260"/>
  <c r="R141" i="260"/>
  <c r="BU369" i="260"/>
  <c r="AZ203" i="260"/>
  <c r="BQ311" i="260"/>
  <c r="N14" i="177"/>
  <c r="AR14" i="260"/>
  <c r="AU443" i="260"/>
  <c r="AZ360" i="260"/>
  <c r="BU124" i="260"/>
  <c r="W189" i="260"/>
  <c r="R18" i="177"/>
  <c r="AU375" i="260"/>
  <c r="Z98" i="260"/>
  <c r="Z145" i="260"/>
  <c r="BU39" i="260"/>
  <c r="BN269" i="260"/>
  <c r="G122" i="260"/>
  <c r="R58" i="177"/>
  <c r="K7" i="177"/>
  <c r="BJ69" i="260"/>
  <c r="W60" i="177"/>
  <c r="K13" i="177"/>
  <c r="AD39" i="260"/>
  <c r="R248" i="260"/>
  <c r="BY131" i="260"/>
  <c r="BJ151" i="260"/>
  <c r="R67" i="260"/>
  <c r="BU203" i="260"/>
  <c r="R65" i="177"/>
  <c r="U28" i="251"/>
  <c r="W344" i="260"/>
  <c r="BQ371" i="260"/>
  <c r="Z325" i="260"/>
  <c r="BQ75" i="260"/>
  <c r="BU89" i="260"/>
  <c r="J402" i="260"/>
  <c r="L61" i="177"/>
  <c r="R238" i="260"/>
  <c r="E42" i="177"/>
  <c r="BU275" i="260"/>
  <c r="I8" i="177"/>
  <c r="BJ245" i="260"/>
  <c r="BQ147" i="260"/>
  <c r="AZ412" i="260"/>
  <c r="K61" i="177"/>
  <c r="AZ137" i="260"/>
  <c r="R17" i="260"/>
  <c r="AH67" i="260"/>
  <c r="AH28" i="260"/>
  <c r="BJ167" i="260"/>
  <c r="BD419" i="260"/>
  <c r="G47" i="177"/>
  <c r="BJ178" i="260"/>
  <c r="AR146" i="260"/>
  <c r="G235" i="260"/>
  <c r="V16" i="177"/>
  <c r="K51" i="177"/>
  <c r="W76" i="260"/>
  <c r="AH218" i="260"/>
  <c r="BY193" i="260"/>
  <c r="AH237" i="260"/>
  <c r="W31" i="177"/>
  <c r="AD76" i="260"/>
  <c r="H33" i="177"/>
  <c r="AZ263" i="260"/>
  <c r="I15" i="177"/>
  <c r="BQ85" i="260"/>
  <c r="X5" i="177"/>
  <c r="BD19" i="260"/>
  <c r="R46" i="260"/>
  <c r="AD290" i="260"/>
  <c r="P54" i="177"/>
  <c r="BY8" i="260"/>
  <c r="W203" i="260"/>
  <c r="BJ152" i="260"/>
  <c r="N27" i="260"/>
  <c r="AH22" i="260"/>
  <c r="D28" i="177"/>
  <c r="AU302" i="260"/>
  <c r="J44" i="177"/>
  <c r="G162" i="260"/>
  <c r="Q29" i="177"/>
  <c r="P10" i="177"/>
  <c r="AU23" i="260"/>
  <c r="AL94" i="260"/>
  <c r="N83" i="260"/>
  <c r="BQ57" i="260"/>
  <c r="J95" i="260"/>
  <c r="AU384" i="260"/>
  <c r="J3" i="177"/>
  <c r="Y14" i="177"/>
  <c r="N282" i="260"/>
  <c r="K43" i="177"/>
  <c r="AL277" i="260"/>
  <c r="AL239" i="260"/>
  <c r="BU209" i="260"/>
  <c r="AD58" i="260"/>
  <c r="BJ131" i="260"/>
  <c r="AL68" i="260"/>
  <c r="W59" i="177"/>
  <c r="BJ150" i="260"/>
  <c r="BD92" i="260"/>
  <c r="S63" i="177"/>
  <c r="BJ376" i="260"/>
  <c r="M31" i="177"/>
  <c r="BQ262" i="260"/>
  <c r="BN68" i="260"/>
  <c r="AZ338" i="260"/>
  <c r="BQ211" i="260"/>
  <c r="M37" i="177"/>
  <c r="BQ268" i="260"/>
  <c r="J52" i="177"/>
  <c r="N94" i="260"/>
  <c r="J174" i="260"/>
  <c r="AD144" i="260"/>
  <c r="W247" i="260"/>
  <c r="Y18" i="177"/>
  <c r="AZ296" i="260"/>
  <c r="J50" i="260"/>
  <c r="O6" i="177"/>
  <c r="T13" i="177"/>
  <c r="J320" i="260"/>
  <c r="AD15" i="260"/>
  <c r="BU72" i="260"/>
  <c r="W31" i="260"/>
  <c r="BD266" i="260"/>
  <c r="AZ273" i="260"/>
  <c r="I22" i="177"/>
  <c r="G164" i="260"/>
  <c r="AZ72" i="260"/>
  <c r="AL318" i="260"/>
  <c r="AH373" i="260"/>
  <c r="R36" i="177"/>
  <c r="G78" i="260"/>
  <c r="P14" i="177"/>
  <c r="BQ117" i="260"/>
  <c r="J289" i="260"/>
  <c r="I63" i="177"/>
  <c r="BN35" i="260"/>
  <c r="BD191" i="260"/>
  <c r="AU282" i="260"/>
  <c r="W53" i="260"/>
  <c r="BD10" i="260"/>
  <c r="AD43" i="260"/>
  <c r="BN100" i="260"/>
  <c r="BY74" i="260"/>
  <c r="X56" i="177"/>
  <c r="BN284" i="260"/>
  <c r="AU320" i="260"/>
  <c r="E58" i="177"/>
  <c r="J115" i="260"/>
  <c r="W199" i="260"/>
  <c r="BN86" i="260"/>
  <c r="N86" i="260"/>
  <c r="J127" i="260"/>
  <c r="N147" i="260"/>
  <c r="J236" i="260"/>
  <c r="BU257" i="260"/>
  <c r="Z75" i="260"/>
  <c r="N20" i="177"/>
  <c r="BQ110" i="260"/>
  <c r="BQ155" i="260"/>
  <c r="BJ5" i="260"/>
  <c r="AR145" i="260"/>
  <c r="Z47" i="177"/>
  <c r="AL449" i="260"/>
  <c r="BJ22" i="260"/>
  <c r="BD197" i="260"/>
  <c r="Q18" i="177"/>
  <c r="O22" i="177"/>
  <c r="BD131" i="260"/>
  <c r="H51" i="177"/>
  <c r="D46" i="177"/>
  <c r="AZ177" i="260"/>
  <c r="W262" i="260"/>
  <c r="R14" i="260"/>
  <c r="BU370" i="260"/>
  <c r="N216" i="260"/>
  <c r="AD138" i="260"/>
  <c r="Y65" i="177"/>
  <c r="AU162" i="260"/>
  <c r="BD32" i="260"/>
  <c r="W230" i="260"/>
  <c r="BY105" i="260"/>
  <c r="AZ297" i="260"/>
  <c r="BJ80" i="260"/>
  <c r="P35" i="177"/>
  <c r="J170" i="260"/>
  <c r="N38" i="260"/>
  <c r="AZ38" i="260"/>
  <c r="AL253" i="260"/>
  <c r="S55" i="177"/>
  <c r="E54" i="177"/>
  <c r="G28" i="260"/>
  <c r="BU346" i="260"/>
  <c r="BN40" i="260"/>
  <c r="R346" i="260"/>
  <c r="N425" i="260"/>
  <c r="N185" i="260"/>
  <c r="R203" i="260"/>
  <c r="AZ380" i="260"/>
  <c r="R269" i="260"/>
  <c r="AZ275" i="260"/>
  <c r="AU263" i="260"/>
  <c r="AH402" i="260"/>
  <c r="U15" i="177"/>
  <c r="AU353" i="260"/>
  <c r="BN303" i="260"/>
  <c r="AZ149" i="260"/>
  <c r="AR373" i="260"/>
  <c r="V52" i="177"/>
  <c r="G413" i="260"/>
  <c r="Z117" i="260"/>
  <c r="Z242" i="260"/>
  <c r="H57" i="177"/>
  <c r="W46" i="260"/>
  <c r="AR247" i="260"/>
  <c r="T38" i="177"/>
  <c r="Z72" i="260"/>
  <c r="BN381" i="260"/>
  <c r="G42" i="177"/>
  <c r="AZ123" i="260"/>
  <c r="P16" i="177"/>
  <c r="AZ267" i="260"/>
  <c r="G184" i="260"/>
  <c r="G262" i="260"/>
  <c r="AL200" i="260"/>
  <c r="BQ213" i="260"/>
  <c r="R19" i="177"/>
  <c r="R196" i="260"/>
  <c r="AZ170" i="260"/>
  <c r="R9" i="260"/>
  <c r="BN168" i="260"/>
  <c r="R230" i="260"/>
  <c r="BU11" i="260"/>
  <c r="Z17" i="260"/>
  <c r="W367" i="260"/>
  <c r="J182" i="260"/>
  <c r="F5" i="177"/>
  <c r="AL369" i="260"/>
  <c r="BJ322" i="260"/>
  <c r="Q7" i="177"/>
  <c r="J24" i="177"/>
  <c r="Q19" i="177"/>
  <c r="I17" i="177"/>
  <c r="BN224" i="260"/>
  <c r="Z296" i="260"/>
  <c r="D47" i="177"/>
  <c r="BJ59" i="260"/>
  <c r="BQ376" i="260"/>
  <c r="BD277" i="260"/>
  <c r="AH322" i="260"/>
  <c r="AL251" i="260"/>
  <c r="AU20" i="260"/>
  <c r="W32" i="260"/>
  <c r="AL212" i="260"/>
  <c r="AR47" i="260"/>
  <c r="AH337" i="260"/>
  <c r="BN45" i="260"/>
  <c r="AR55" i="260"/>
  <c r="O18" i="177"/>
  <c r="S32" i="177"/>
  <c r="W18" i="260"/>
  <c r="BJ35" i="260"/>
  <c r="BQ77" i="260"/>
  <c r="R13" i="260"/>
  <c r="AL324" i="260"/>
  <c r="AR8" i="260"/>
  <c r="BQ477" i="260"/>
  <c r="J348" i="260"/>
  <c r="P44" i="177"/>
  <c r="F46" i="177"/>
  <c r="BQ315" i="260"/>
  <c r="Z119" i="260"/>
  <c r="AH225" i="260"/>
  <c r="Z390" i="260"/>
  <c r="AU81" i="260"/>
  <c r="AR222" i="260"/>
  <c r="AU369" i="260"/>
  <c r="R41" i="177"/>
  <c r="P40" i="177"/>
  <c r="AU45" i="260"/>
  <c r="H61" i="177"/>
  <c r="AU76" i="260"/>
  <c r="AL138" i="260"/>
  <c r="AU13" i="260"/>
  <c r="AL190" i="260"/>
  <c r="AU172" i="260"/>
  <c r="I47" i="177"/>
  <c r="W80" i="260"/>
  <c r="BJ294" i="260"/>
  <c r="J92" i="260"/>
  <c r="BY52" i="260"/>
  <c r="BJ314" i="260"/>
  <c r="S48" i="177"/>
  <c r="G92" i="260"/>
  <c r="BU31" i="260"/>
  <c r="BN259" i="260"/>
  <c r="N100" i="260"/>
  <c r="R15" i="177"/>
  <c r="BD272" i="260"/>
  <c r="BY78" i="260"/>
  <c r="BU22" i="260"/>
  <c r="AU242" i="260"/>
  <c r="BJ270" i="260"/>
  <c r="R98" i="260"/>
  <c r="BQ94" i="260"/>
  <c r="Z93" i="260"/>
  <c r="AL58" i="260"/>
  <c r="N42" i="177"/>
  <c r="AH41" i="260"/>
  <c r="Z213" i="260"/>
  <c r="O13" i="177"/>
  <c r="U25" i="177"/>
  <c r="G387" i="260"/>
  <c r="Z268" i="260"/>
  <c r="AH250" i="260"/>
  <c r="Z64" i="177"/>
  <c r="BJ158" i="260"/>
  <c r="J56" i="177"/>
  <c r="AD190" i="260"/>
  <c r="AZ99" i="260"/>
  <c r="AZ325" i="260"/>
  <c r="AD53" i="260"/>
  <c r="R105" i="260"/>
  <c r="P6" i="177"/>
  <c r="V17" i="177"/>
  <c r="AZ68" i="260"/>
  <c r="Y8" i="177"/>
  <c r="R295" i="260"/>
  <c r="AH191" i="260"/>
  <c r="P49" i="177"/>
  <c r="N186" i="260"/>
  <c r="AH121" i="260"/>
  <c r="N294" i="260"/>
  <c r="AL346" i="260"/>
  <c r="W50" i="260"/>
  <c r="AU221" i="260"/>
  <c r="D20" i="177"/>
  <c r="S53" i="177"/>
  <c r="Z425" i="260"/>
  <c r="E46" i="177"/>
  <c r="BN195" i="260"/>
  <c r="N280" i="260"/>
  <c r="X59" i="177"/>
  <c r="AU277" i="260"/>
  <c r="I39" i="177"/>
  <c r="AL27" i="260"/>
  <c r="M30" i="177"/>
  <c r="M59" i="177"/>
  <c r="Z6" i="177"/>
  <c r="E56" i="177"/>
  <c r="BD207" i="260"/>
  <c r="J389" i="260"/>
  <c r="AD192" i="260"/>
  <c r="BN403" i="260"/>
  <c r="BN61" i="260"/>
  <c r="N208" i="260"/>
  <c r="W146" i="260"/>
  <c r="BY55" i="260"/>
  <c r="BN94" i="260"/>
  <c r="W39" i="260"/>
  <c r="J240" i="260"/>
  <c r="W386" i="260"/>
  <c r="Y30" i="177"/>
  <c r="AU122" i="260"/>
  <c r="BN336" i="260"/>
  <c r="N101" i="260"/>
  <c r="E38" i="177"/>
  <c r="BQ201" i="260"/>
  <c r="E45" i="177"/>
  <c r="AH194" i="260"/>
  <c r="W228" i="260"/>
  <c r="BU294" i="260"/>
  <c r="W157" i="260"/>
  <c r="Y63" i="177"/>
  <c r="AD215" i="260"/>
  <c r="BD30" i="260"/>
  <c r="R190" i="260"/>
  <c r="G62" i="260"/>
  <c r="BN32" i="260"/>
  <c r="AU315" i="260"/>
  <c r="J162" i="260"/>
  <c r="G226" i="260"/>
  <c r="BQ247" i="260"/>
  <c r="AL351" i="260"/>
  <c r="BJ123" i="260"/>
  <c r="BJ341" i="260"/>
  <c r="BJ234" i="260"/>
  <c r="AL247" i="260"/>
  <c r="AZ327" i="260"/>
  <c r="AD69" i="260"/>
  <c r="AZ71" i="260"/>
  <c r="L54" i="177"/>
  <c r="AR107" i="260"/>
  <c r="N311" i="260"/>
  <c r="BD105" i="260"/>
  <c r="AH202" i="260"/>
  <c r="AL224" i="260"/>
  <c r="N242" i="260"/>
  <c r="G90" i="260"/>
  <c r="AZ264" i="260"/>
  <c r="BJ200" i="260"/>
  <c r="T24" i="177"/>
  <c r="BY67" i="260"/>
  <c r="AR108" i="260"/>
  <c r="AU214" i="260"/>
  <c r="T17" i="177"/>
  <c r="AH118" i="260"/>
  <c r="BJ113" i="260"/>
  <c r="O16" i="177"/>
  <c r="BQ171" i="260"/>
  <c r="U44" i="177"/>
  <c r="AZ12" i="260"/>
  <c r="N57" i="177"/>
  <c r="BD236" i="260"/>
  <c r="M64" i="177"/>
  <c r="W309" i="260"/>
  <c r="AZ328" i="260"/>
  <c r="W118" i="260"/>
  <c r="W459" i="260"/>
  <c r="R91" i="260"/>
  <c r="J22" i="177"/>
  <c r="BD34" i="260"/>
  <c r="Q58" i="177"/>
  <c r="G41" i="260"/>
  <c r="J232" i="260"/>
  <c r="W49" i="177"/>
  <c r="AD328" i="260"/>
  <c r="R117" i="260"/>
  <c r="J35" i="260"/>
  <c r="AR220" i="260"/>
  <c r="D59" i="177"/>
  <c r="AR26" i="260"/>
  <c r="S25" i="177"/>
  <c r="BN37" i="260"/>
  <c r="BQ83" i="260"/>
  <c r="BD262" i="260"/>
  <c r="AR362" i="260"/>
  <c r="BN281" i="260"/>
  <c r="AL278" i="260"/>
  <c r="BN18" i="260"/>
  <c r="E59" i="177"/>
  <c r="AR402" i="260"/>
  <c r="BY76" i="260"/>
  <c r="AZ398" i="260"/>
  <c r="AL103" i="260"/>
  <c r="BD113" i="260"/>
  <c r="G170" i="260"/>
  <c r="K14" i="177"/>
  <c r="G156" i="260"/>
  <c r="AL317" i="260"/>
  <c r="N410" i="260"/>
  <c r="AU208" i="260"/>
  <c r="BD50" i="260"/>
  <c r="N227" i="260"/>
  <c r="N239" i="260"/>
  <c r="BN231" i="260"/>
  <c r="Y32" i="177"/>
  <c r="AL322" i="260"/>
  <c r="H54" i="177"/>
  <c r="AR299" i="260"/>
  <c r="AR43" i="260"/>
  <c r="AD56" i="260"/>
  <c r="BU211" i="260"/>
  <c r="J197" i="260"/>
  <c r="J61" i="260"/>
  <c r="AR118" i="260"/>
  <c r="D6" i="177"/>
  <c r="K3" i="177"/>
  <c r="J85" i="260"/>
  <c r="AU42" i="260"/>
  <c r="AH122" i="260"/>
  <c r="AZ39" i="260"/>
  <c r="W271" i="260"/>
  <c r="BN151" i="260"/>
  <c r="Z300" i="260"/>
  <c r="AZ101" i="260"/>
  <c r="J209" i="260"/>
  <c r="AU84" i="260"/>
  <c r="BJ142" i="260"/>
  <c r="R303" i="260"/>
  <c r="Z33" i="177"/>
  <c r="BY35" i="260"/>
  <c r="R126" i="260"/>
  <c r="N130" i="260"/>
  <c r="BU167" i="260"/>
  <c r="J292" i="260"/>
  <c r="AL338" i="260"/>
  <c r="BQ241" i="260"/>
  <c r="W397" i="260"/>
  <c r="T36" i="177"/>
  <c r="BQ55" i="260"/>
  <c r="J49" i="177"/>
  <c r="AZ16" i="260"/>
  <c r="Q31" i="177"/>
  <c r="BD198" i="260"/>
  <c r="BU100" i="260"/>
  <c r="N181" i="260"/>
  <c r="AH124" i="260"/>
  <c r="BQ9" i="260"/>
  <c r="BU122" i="260"/>
  <c r="R33" i="260"/>
  <c r="T4" i="177"/>
  <c r="BU33" i="260"/>
  <c r="AZ236" i="260"/>
  <c r="BY183" i="260"/>
  <c r="G80" i="260"/>
  <c r="BJ166" i="260"/>
  <c r="P39" i="177"/>
  <c r="R62" i="260"/>
  <c r="F61" i="177"/>
  <c r="AR175" i="260"/>
  <c r="AR242" i="260"/>
  <c r="BQ176" i="260"/>
  <c r="G177" i="260"/>
  <c r="G4" i="177"/>
  <c r="W55" i="260"/>
  <c r="V12" i="177"/>
  <c r="BD161" i="260"/>
  <c r="BU283" i="260"/>
  <c r="N33" i="177"/>
  <c r="R19" i="260"/>
  <c r="BJ282" i="260"/>
  <c r="U41" i="177"/>
  <c r="J205" i="260"/>
  <c r="AL377" i="260"/>
  <c r="G113" i="260"/>
  <c r="N91" i="260"/>
  <c r="W58" i="177"/>
  <c r="BY80" i="260"/>
  <c r="Q59" i="177"/>
  <c r="BJ145" i="260"/>
  <c r="N141" i="260"/>
  <c r="G131" i="260"/>
  <c r="I60" i="177"/>
  <c r="M55" i="177"/>
  <c r="BD317" i="260"/>
  <c r="R22" i="260"/>
  <c r="AR5" i="260"/>
  <c r="AU103" i="260"/>
  <c r="AR46" i="260"/>
  <c r="V19" i="177"/>
  <c r="X35" i="177"/>
  <c r="AL52" i="260"/>
  <c r="BN209" i="260"/>
  <c r="AZ81" i="260"/>
  <c r="BJ388" i="260"/>
  <c r="BQ17" i="260"/>
  <c r="BQ102" i="260"/>
  <c r="AU262" i="260"/>
  <c r="AR256" i="260"/>
  <c r="L32" i="177"/>
  <c r="BJ108" i="260"/>
  <c r="AZ66" i="260"/>
  <c r="N105" i="260"/>
  <c r="W88" i="260"/>
  <c r="BD217" i="260"/>
  <c r="Z55" i="177"/>
  <c r="AD241" i="260"/>
  <c r="R32" i="177"/>
  <c r="BU246" i="260"/>
  <c r="BD214" i="260"/>
  <c r="AD391" i="260"/>
  <c r="BU259" i="260"/>
  <c r="BN202" i="260"/>
  <c r="BD164" i="260"/>
  <c r="N420" i="260"/>
  <c r="BN147" i="260"/>
  <c r="AD164" i="260"/>
  <c r="N194" i="260"/>
  <c r="BJ246" i="260"/>
  <c r="N266" i="260"/>
  <c r="Z49" i="260"/>
  <c r="BY157" i="260"/>
  <c r="F14" i="177"/>
  <c r="AL295" i="260"/>
  <c r="BJ84" i="260"/>
  <c r="N66" i="260"/>
  <c r="BJ381" i="260"/>
  <c r="BJ208" i="260"/>
  <c r="J392" i="260"/>
  <c r="J49" i="260"/>
  <c r="N97" i="260"/>
  <c r="D19" i="177"/>
  <c r="O45" i="177"/>
  <c r="BY31" i="260"/>
  <c r="U23" i="177"/>
  <c r="AR377" i="260"/>
  <c r="AL320" i="260"/>
  <c r="BD218" i="260"/>
  <c r="J431" i="260"/>
  <c r="Z345" i="260"/>
  <c r="G44" i="260"/>
  <c r="BD338" i="260"/>
  <c r="AR306" i="260"/>
  <c r="BJ122" i="260"/>
  <c r="N151" i="260"/>
  <c r="W13" i="177"/>
  <c r="AR57" i="260"/>
  <c r="H42" i="177"/>
  <c r="D56" i="177"/>
  <c r="AD122" i="260"/>
  <c r="Z50" i="177"/>
  <c r="J316" i="260"/>
  <c r="N106" i="260"/>
  <c r="D14" i="177"/>
  <c r="W70" i="260"/>
  <c r="AU312" i="260"/>
  <c r="R290" i="260"/>
  <c r="AL287" i="260"/>
  <c r="N348" i="260"/>
  <c r="W298" i="260"/>
  <c r="G326" i="260"/>
  <c r="BD130" i="260"/>
  <c r="AL48" i="260"/>
  <c r="W19" i="260"/>
  <c r="P50" i="177"/>
  <c r="R12" i="177"/>
  <c r="AD26" i="260"/>
  <c r="AD321" i="260"/>
  <c r="BU115" i="260"/>
  <c r="N89" i="260"/>
  <c r="BQ362" i="260"/>
  <c r="AL152" i="260"/>
  <c r="BU321" i="260"/>
  <c r="R27" i="260"/>
  <c r="AL17" i="260"/>
  <c r="BN371" i="260"/>
  <c r="G5" i="177"/>
  <c r="AU293" i="260"/>
  <c r="R372" i="260"/>
  <c r="P57" i="177"/>
  <c r="AL13" i="260"/>
  <c r="BU184" i="260"/>
  <c r="J36" i="177"/>
  <c r="N25" i="260"/>
  <c r="W202" i="260"/>
  <c r="N40" i="177"/>
  <c r="C41" i="177"/>
  <c r="BY137" i="260"/>
  <c r="N17" i="260"/>
  <c r="BY40" i="260"/>
  <c r="X15" i="177"/>
  <c r="K12" i="177"/>
  <c r="BU94" i="260"/>
  <c r="R94" i="260"/>
  <c r="G47" i="260"/>
  <c r="K64" i="177"/>
  <c r="BY124" i="260"/>
  <c r="AD251" i="260"/>
  <c r="R38" i="260"/>
  <c r="AD47" i="260"/>
  <c r="AZ7" i="260"/>
  <c r="BN17" i="260"/>
  <c r="BY150" i="260"/>
  <c r="W11" i="260"/>
  <c r="BN12" i="260"/>
  <c r="I24" i="177"/>
  <c r="J250" i="260"/>
  <c r="G153" i="260"/>
  <c r="AZ83" i="260"/>
  <c r="N138" i="260"/>
  <c r="Z55" i="260"/>
  <c r="N273" i="260"/>
  <c r="W308" i="260"/>
  <c r="BY97" i="260"/>
  <c r="F13" i="177"/>
  <c r="Z11" i="177"/>
  <c r="AH189" i="260"/>
  <c r="AD323" i="260"/>
  <c r="K45" i="177"/>
  <c r="G228" i="260"/>
  <c r="BJ292" i="260"/>
  <c r="U12" i="177"/>
  <c r="AU253" i="260"/>
  <c r="U8" i="177"/>
  <c r="BU286" i="260"/>
  <c r="H9" i="177"/>
  <c r="P56" i="177"/>
  <c r="BU208" i="260"/>
  <c r="AU238" i="260"/>
  <c r="G473" i="260"/>
  <c r="AR80" i="260"/>
  <c r="G175" i="260"/>
  <c r="F50" i="177"/>
  <c r="S4" i="177"/>
  <c r="H30" i="177"/>
  <c r="Z74" i="260"/>
  <c r="V5" i="177"/>
  <c r="AZ121" i="260"/>
  <c r="W233" i="260"/>
  <c r="BN50" i="260"/>
  <c r="BN351" i="260"/>
  <c r="G28" i="177"/>
  <c r="AR236" i="260"/>
  <c r="AR114" i="260"/>
  <c r="T21" i="177"/>
  <c r="T55" i="177"/>
  <c r="AU181" i="260"/>
  <c r="N326" i="260"/>
  <c r="AU82" i="260"/>
  <c r="AD395" i="260"/>
  <c r="BY158" i="260"/>
  <c r="G426" i="260"/>
  <c r="Z42" i="177"/>
  <c r="AZ219" i="260"/>
  <c r="BD326" i="260"/>
  <c r="N376" i="260"/>
  <c r="BD223" i="260"/>
  <c r="AZ19" i="260"/>
  <c r="G112" i="260"/>
  <c r="AR30" i="260"/>
  <c r="AZ209" i="260"/>
  <c r="J268" i="260"/>
  <c r="AR194" i="260"/>
  <c r="N62" i="260"/>
  <c r="BQ26" i="260"/>
  <c r="R236" i="260"/>
  <c r="G6" i="177"/>
  <c r="R50" i="177"/>
  <c r="AU287" i="260"/>
  <c r="W17" i="260"/>
  <c r="W56" i="177"/>
  <c r="AZ111" i="260"/>
  <c r="N395" i="260"/>
  <c r="BU397" i="260"/>
  <c r="BY144" i="260"/>
  <c r="BU21" i="260"/>
  <c r="AZ157" i="260"/>
  <c r="T20" i="177"/>
  <c r="BD281" i="260"/>
  <c r="W130" i="260"/>
  <c r="V59" i="177"/>
  <c r="S41" i="177"/>
  <c r="F56" i="177"/>
  <c r="AU141" i="260"/>
  <c r="BQ128" i="260"/>
  <c r="W222" i="260"/>
  <c r="U65" i="177"/>
  <c r="U31" i="177"/>
  <c r="BU261" i="260"/>
  <c r="N58" i="177"/>
  <c r="F28" i="177"/>
  <c r="BQ217" i="260"/>
  <c r="L15" i="177"/>
  <c r="BJ89" i="260"/>
  <c r="D40" i="177"/>
  <c r="M35" i="177"/>
  <c r="Y27" i="177"/>
  <c r="AH95" i="260"/>
  <c r="T10" i="177"/>
  <c r="AR126" i="260"/>
  <c r="Z365" i="260"/>
  <c r="J46" i="260"/>
  <c r="BN158" i="260"/>
  <c r="R62" i="177"/>
  <c r="J138" i="260"/>
  <c r="W48" i="260"/>
  <c r="BN26" i="260"/>
  <c r="BQ296" i="260"/>
  <c r="BU138" i="260"/>
  <c r="AZ34" i="260"/>
  <c r="AZ22" i="260"/>
  <c r="V40" i="177"/>
  <c r="BQ290" i="260"/>
  <c r="N99" i="260"/>
  <c r="T44" i="177"/>
  <c r="S42" i="177"/>
  <c r="BU253" i="260"/>
  <c r="BD51" i="260"/>
  <c r="AR276" i="260"/>
  <c r="BD36" i="260"/>
  <c r="BD21" i="260"/>
  <c r="BD335" i="260"/>
  <c r="S14" i="177"/>
  <c r="G24" i="177"/>
  <c r="AU78" i="260"/>
  <c r="W26" i="260"/>
  <c r="W100" i="260"/>
  <c r="U40" i="251"/>
  <c r="AL37" i="260"/>
  <c r="J62" i="260"/>
  <c r="H59" i="177"/>
  <c r="R63" i="260"/>
  <c r="W9" i="260"/>
  <c r="I36" i="177"/>
  <c r="O25" i="177"/>
  <c r="W123" i="260"/>
  <c r="N283" i="260"/>
  <c r="X65" i="177"/>
  <c r="BQ164" i="260"/>
  <c r="J257" i="260"/>
  <c r="AL264" i="260"/>
  <c r="D37" i="177"/>
  <c r="R338" i="260"/>
  <c r="J374" i="260"/>
  <c r="AH24" i="260"/>
  <c r="BD167" i="260"/>
  <c r="Y35" i="177"/>
  <c r="AH277" i="260"/>
  <c r="Z31" i="260"/>
  <c r="X19" i="177"/>
  <c r="AL122" i="260"/>
  <c r="AR311" i="260"/>
  <c r="BU310" i="260"/>
  <c r="AZ293" i="260"/>
  <c r="AU169" i="260"/>
  <c r="X64" i="177"/>
  <c r="AZ41" i="260"/>
  <c r="BN353" i="260"/>
  <c r="BN192" i="260"/>
  <c r="AZ274" i="260"/>
  <c r="W74" i="260"/>
  <c r="BD320" i="260"/>
  <c r="W210" i="260"/>
  <c r="AU201" i="260"/>
  <c r="G147" i="260"/>
  <c r="Z153" i="260"/>
  <c r="AR274" i="260"/>
  <c r="R186" i="260"/>
  <c r="N54" i="177"/>
  <c r="G134" i="260"/>
  <c r="M19" i="177"/>
  <c r="N397" i="260"/>
  <c r="R21" i="177"/>
  <c r="AR164" i="260"/>
  <c r="R216" i="260"/>
  <c r="Z188" i="260"/>
  <c r="AZ407" i="260"/>
  <c r="AL43" i="260"/>
  <c r="BD126" i="260"/>
  <c r="BJ361" i="260"/>
  <c r="Q3" i="177"/>
  <c r="AR344" i="260"/>
  <c r="BD383" i="260"/>
  <c r="BD168" i="260"/>
  <c r="Z316" i="260"/>
  <c r="Z125" i="260"/>
  <c r="AR300" i="260"/>
  <c r="BU455" i="260"/>
  <c r="G367" i="260"/>
  <c r="BY153" i="260"/>
  <c r="J17" i="177"/>
  <c r="AR250" i="260"/>
  <c r="D62" i="177"/>
  <c r="G331" i="260"/>
  <c r="BQ472" i="260"/>
  <c r="AR321" i="260"/>
  <c r="BD136" i="260"/>
  <c r="AZ265" i="260"/>
  <c r="X53" i="177"/>
  <c r="F33" i="177"/>
  <c r="W16" i="177"/>
  <c r="AZ20" i="260"/>
  <c r="BQ198" i="260"/>
  <c r="AH312" i="260"/>
  <c r="Q21" i="177"/>
  <c r="W48" i="177"/>
  <c r="F17" i="177"/>
  <c r="BQ278" i="260"/>
  <c r="BN203" i="260"/>
  <c r="N145" i="260"/>
  <c r="Z238" i="260"/>
  <c r="AL296" i="260"/>
  <c r="BJ162" i="260"/>
  <c r="BY123" i="260"/>
  <c r="AH414" i="260"/>
  <c r="G185" i="260"/>
  <c r="R182" i="260"/>
  <c r="J117" i="260"/>
  <c r="W167" i="260"/>
  <c r="AU123" i="260"/>
  <c r="BQ185" i="260"/>
  <c r="L13" i="177"/>
  <c r="AU228" i="260"/>
  <c r="L6" i="177"/>
  <c r="AL33" i="260"/>
  <c r="AU126" i="260"/>
  <c r="W395" i="260"/>
  <c r="BU384" i="260"/>
  <c r="BN41" i="260"/>
  <c r="K27" i="177"/>
  <c r="AR167" i="260"/>
  <c r="BN215" i="260"/>
  <c r="BJ266" i="260"/>
  <c r="AH224" i="260"/>
  <c r="AL45" i="260"/>
  <c r="R24" i="177"/>
  <c r="K44" i="177"/>
  <c r="AR314" i="260"/>
  <c r="AR65" i="260"/>
  <c r="AD275" i="260"/>
  <c r="Z324" i="260"/>
  <c r="R412" i="260"/>
  <c r="AU55" i="260"/>
  <c r="O42" i="177"/>
  <c r="BQ372" i="260"/>
  <c r="BD159" i="260"/>
  <c r="BD134" i="260"/>
  <c r="P13" i="177"/>
  <c r="N407" i="260"/>
  <c r="BJ46" i="260"/>
  <c r="BN137" i="260"/>
  <c r="J107" i="260"/>
  <c r="G38" i="177"/>
  <c r="BD184" i="260"/>
  <c r="AL401" i="260"/>
  <c r="AZ205" i="260"/>
  <c r="Z34" i="260"/>
  <c r="E27" i="177"/>
  <c r="BN423" i="260"/>
  <c r="R80" i="260"/>
  <c r="AD265" i="260"/>
  <c r="J80" i="260"/>
  <c r="R52" i="260"/>
  <c r="X45" i="177"/>
  <c r="H44" i="177"/>
  <c r="BN34" i="260"/>
  <c r="AD22" i="260"/>
  <c r="BQ320" i="260"/>
  <c r="AZ51" i="260"/>
  <c r="BJ196" i="260"/>
  <c r="BJ252" i="260"/>
  <c r="R55" i="177"/>
  <c r="AH120" i="260"/>
  <c r="Z18" i="177"/>
  <c r="P52" i="177"/>
  <c r="BQ183" i="260"/>
  <c r="W92" i="260"/>
  <c r="J164" i="260"/>
  <c r="D16" i="177"/>
  <c r="BQ449" i="260"/>
  <c r="Z38" i="177"/>
  <c r="BN300" i="260"/>
  <c r="R57" i="260"/>
  <c r="BQ339" i="260"/>
  <c r="BD318" i="260"/>
  <c r="Z63" i="177"/>
  <c r="W7" i="177"/>
  <c r="AH46" i="260"/>
  <c r="BY22" i="260"/>
  <c r="Z26" i="260"/>
  <c r="BQ28" i="260"/>
  <c r="W305" i="260"/>
  <c r="W368" i="260"/>
  <c r="W69" i="260"/>
  <c r="G270" i="260"/>
  <c r="Z7" i="177"/>
  <c r="J21" i="177"/>
  <c r="AH240" i="260"/>
  <c r="W8" i="260"/>
  <c r="G44" i="177"/>
  <c r="Y19" i="177"/>
  <c r="BU50" i="260"/>
  <c r="AZ169" i="260"/>
  <c r="G260" i="260"/>
  <c r="AZ340" i="260"/>
  <c r="W193" i="260"/>
  <c r="J373" i="260"/>
  <c r="W128" i="260"/>
  <c r="AD220" i="260"/>
  <c r="U21" i="102"/>
  <c r="BD396" i="260"/>
  <c r="M13" i="177"/>
  <c r="BU305" i="260"/>
  <c r="AL124" i="260"/>
  <c r="AU139" i="260"/>
  <c r="AR260" i="260"/>
  <c r="AD44" i="260"/>
  <c r="J94" i="260"/>
  <c r="AL188" i="260"/>
  <c r="BN383" i="260"/>
  <c r="AL300" i="260"/>
  <c r="G40" i="260"/>
  <c r="R441" i="260"/>
  <c r="AZ324" i="260"/>
  <c r="S40" i="177"/>
  <c r="W360" i="260"/>
  <c r="AZ315" i="260"/>
  <c r="J52" i="260"/>
  <c r="W261" i="260"/>
  <c r="BN22" i="260"/>
  <c r="AL148" i="260"/>
  <c r="BQ352" i="260"/>
  <c r="AR244" i="260"/>
  <c r="N21" i="177"/>
  <c r="AH401" i="260"/>
  <c r="C35" i="177"/>
  <c r="W213" i="260"/>
  <c r="W9" i="253"/>
  <c r="BN298" i="260"/>
  <c r="AD14" i="260"/>
  <c r="Z349" i="260"/>
  <c r="S35" i="177"/>
  <c r="AZ103" i="260"/>
  <c r="G69" i="260"/>
  <c r="AR208" i="260"/>
  <c r="BY15" i="260"/>
  <c r="G344" i="260"/>
  <c r="AR21" i="260"/>
  <c r="D9" i="177"/>
  <c r="BN399" i="260"/>
  <c r="Z187" i="260"/>
  <c r="AZ317" i="260"/>
  <c r="AL55" i="260"/>
  <c r="BQ32" i="260"/>
  <c r="G237" i="260"/>
  <c r="AZ162" i="260"/>
  <c r="AL170" i="260"/>
  <c r="BU174" i="260"/>
  <c r="BN141" i="260"/>
  <c r="J419" i="260"/>
  <c r="AH39" i="260"/>
  <c r="BN221" i="260"/>
  <c r="BJ183" i="260"/>
  <c r="BN319" i="260"/>
  <c r="N148" i="260"/>
  <c r="I10" i="177"/>
  <c r="D48" i="177"/>
  <c r="BY141" i="260"/>
  <c r="G15" i="260"/>
  <c r="G296" i="260"/>
  <c r="G341" i="260"/>
  <c r="Z60" i="177"/>
  <c r="W46" i="177"/>
  <c r="Z39" i="177"/>
  <c r="AD288" i="260"/>
  <c r="J196" i="260"/>
  <c r="N25" i="177"/>
  <c r="AD152" i="260"/>
  <c r="AL123" i="260"/>
  <c r="D50" i="177"/>
  <c r="AL11" i="260"/>
  <c r="AZ153" i="260"/>
  <c r="AZ176" i="260"/>
  <c r="BD246" i="260"/>
  <c r="V62" i="177"/>
  <c r="W263" i="260"/>
  <c r="BN92" i="260"/>
  <c r="J220" i="260"/>
  <c r="J43" i="260"/>
  <c r="S49" i="177"/>
  <c r="BU139" i="260"/>
  <c r="BU365" i="260"/>
  <c r="BN173" i="260"/>
  <c r="BJ27" i="260"/>
  <c r="J44" i="260"/>
  <c r="AZ291" i="260"/>
  <c r="S8" i="177"/>
  <c r="BU173" i="260"/>
  <c r="BY11" i="260"/>
  <c r="AD21" i="260"/>
  <c r="BJ11" i="260"/>
  <c r="AR152" i="260"/>
  <c r="AZ90" i="260"/>
  <c r="AL141" i="260"/>
  <c r="BD375" i="260"/>
  <c r="AR177" i="260"/>
  <c r="R142" i="260"/>
  <c r="W310" i="260"/>
  <c r="AR110" i="260"/>
  <c r="AL89" i="260"/>
  <c r="BJ398" i="260"/>
  <c r="BQ248" i="260"/>
  <c r="BJ241" i="260"/>
  <c r="AZ139" i="260"/>
  <c r="N142" i="260"/>
  <c r="G330" i="260"/>
  <c r="BJ126" i="260"/>
  <c r="X55" i="177"/>
  <c r="BJ116" i="260"/>
  <c r="BQ69" i="260"/>
  <c r="BU151" i="260"/>
  <c r="V36" i="177"/>
  <c r="BD42" i="260"/>
  <c r="BJ343" i="260"/>
  <c r="U51" i="177"/>
  <c r="BU425" i="260"/>
  <c r="BQ287" i="260"/>
  <c r="BD5" i="260"/>
  <c r="K30" i="177"/>
  <c r="BQ407" i="260"/>
  <c r="J66" i="260"/>
  <c r="AD32" i="260"/>
  <c r="J246" i="260"/>
  <c r="Z14" i="177"/>
  <c r="BU17" i="260"/>
  <c r="AD61" i="260"/>
  <c r="Q36" i="177"/>
  <c r="R409" i="260"/>
  <c r="AU309" i="260"/>
  <c r="T11" i="177"/>
  <c r="BY125" i="260"/>
  <c r="W25" i="177"/>
  <c r="BU403" i="260"/>
  <c r="R218" i="260"/>
  <c r="J223" i="260"/>
  <c r="G364" i="260"/>
  <c r="BQ281" i="260"/>
  <c r="I4" i="177"/>
  <c r="AL34" i="260"/>
  <c r="BJ61" i="260"/>
  <c r="G320" i="260"/>
  <c r="N26" i="260"/>
  <c r="BQ68" i="260"/>
  <c r="W185" i="260"/>
  <c r="W375" i="260"/>
  <c r="BJ205" i="260"/>
  <c r="BD94" i="260"/>
  <c r="BD23" i="260"/>
  <c r="G52" i="177"/>
  <c r="AR323" i="260"/>
  <c r="G9" i="260"/>
  <c r="BJ74" i="260"/>
  <c r="N18" i="177"/>
  <c r="BJ101" i="260"/>
  <c r="AH26" i="260"/>
  <c r="N322" i="260"/>
  <c r="W40" i="177"/>
  <c r="AR384" i="260"/>
  <c r="BJ137" i="260"/>
  <c r="Y55" i="177"/>
  <c r="AU153" i="260"/>
  <c r="W352" i="260"/>
  <c r="C53" i="177"/>
  <c r="AU64" i="260"/>
  <c r="BN307" i="260"/>
  <c r="BN23" i="260"/>
  <c r="AU415" i="260"/>
  <c r="BN31" i="260"/>
  <c r="AH92" i="260"/>
  <c r="N27" i="177"/>
  <c r="M4" i="177"/>
  <c r="J16" i="260"/>
  <c r="BJ72" i="260"/>
  <c r="G49" i="177"/>
  <c r="G17" i="260"/>
  <c r="Y64" i="177"/>
  <c r="Z45" i="260"/>
  <c r="Z251" i="260"/>
  <c r="Z21" i="260"/>
  <c r="BU237" i="260"/>
  <c r="AZ259" i="260"/>
  <c r="AH389" i="260"/>
  <c r="BN9" i="260"/>
  <c r="AZ198" i="260"/>
  <c r="G188" i="260"/>
  <c r="AZ276" i="260"/>
  <c r="AL350" i="260"/>
  <c r="R191" i="260"/>
  <c r="AU161" i="260"/>
  <c r="AH55" i="260"/>
  <c r="J133" i="260"/>
  <c r="AR268" i="260"/>
  <c r="Z52" i="177"/>
  <c r="J112" i="260"/>
  <c r="H40" i="177"/>
  <c r="G311" i="260"/>
  <c r="Z53" i="177"/>
  <c r="G469" i="260"/>
  <c r="N270" i="260"/>
  <c r="Z40" i="177"/>
  <c r="N19" i="177"/>
  <c r="AD166" i="260"/>
  <c r="AD71" i="260"/>
  <c r="AD140" i="260"/>
  <c r="AU191" i="260"/>
  <c r="V14" i="177"/>
  <c r="BJ138" i="260"/>
  <c r="X12" i="177"/>
  <c r="R43" i="260"/>
  <c r="BD368" i="260"/>
  <c r="Z214" i="260"/>
  <c r="W127" i="260"/>
  <c r="AH177" i="260"/>
  <c r="G37" i="260"/>
  <c r="AH33" i="260"/>
  <c r="R85" i="260"/>
  <c r="BN152" i="260"/>
  <c r="V38" i="177"/>
  <c r="F42" i="177"/>
  <c r="BJ272" i="260"/>
  <c r="BQ187" i="260"/>
  <c r="Z28" i="260"/>
  <c r="N23" i="260"/>
  <c r="BU300" i="260"/>
  <c r="BQ246" i="260"/>
  <c r="Q57" i="177"/>
  <c r="AD340" i="260"/>
  <c r="N78" i="260"/>
  <c r="T43" i="177"/>
  <c r="J180" i="260"/>
  <c r="W19" i="177"/>
  <c r="W84" i="260"/>
  <c r="AU305" i="260"/>
  <c r="P7" i="177"/>
  <c r="AR218" i="260"/>
  <c r="O7" i="177"/>
  <c r="Z65" i="177"/>
  <c r="AH172" i="260"/>
  <c r="BD139" i="260"/>
  <c r="AH99" i="260"/>
  <c r="AR232" i="260"/>
  <c r="BN181" i="260"/>
  <c r="AD143" i="260"/>
  <c r="H17" i="177"/>
  <c r="J88" i="260"/>
  <c r="R156" i="260"/>
  <c r="M58" i="177"/>
  <c r="BD112" i="260"/>
  <c r="AU107" i="260"/>
  <c r="N98" i="260"/>
  <c r="W12" i="177"/>
  <c r="AU136" i="260"/>
  <c r="BY84" i="260"/>
  <c r="BJ310" i="260"/>
  <c r="BN438" i="260"/>
  <c r="R438" i="260"/>
  <c r="BU35" i="260"/>
  <c r="N37" i="177"/>
  <c r="BN125" i="260"/>
  <c r="G72" i="260"/>
  <c r="P17" i="177"/>
  <c r="U43" i="177"/>
  <c r="W231" i="260"/>
  <c r="BQ353" i="260"/>
  <c r="AH117" i="260"/>
  <c r="BD401" i="260"/>
  <c r="AZ110" i="260"/>
  <c r="BU44" i="260"/>
  <c r="F51" i="177"/>
  <c r="J274" i="260"/>
  <c r="BD241" i="260"/>
  <c r="BY95" i="260"/>
  <c r="BN140" i="260"/>
  <c r="BN346" i="260"/>
  <c r="AH169" i="260"/>
  <c r="R114" i="260"/>
  <c r="BJ194" i="260"/>
  <c r="BN246" i="260"/>
  <c r="BQ209" i="260"/>
  <c r="BQ196" i="260"/>
  <c r="BD153" i="260"/>
  <c r="BU332" i="260"/>
  <c r="BU319" i="260"/>
  <c r="AD70" i="260"/>
  <c r="AH222" i="260"/>
  <c r="BU192" i="260"/>
  <c r="Z162" i="260"/>
  <c r="Z32" i="177"/>
  <c r="AZ196" i="260"/>
  <c r="AH315" i="260"/>
  <c r="W20" i="177"/>
  <c r="AR380" i="260"/>
  <c r="BN93" i="260"/>
  <c r="Z369" i="260"/>
  <c r="BQ223" i="260"/>
  <c r="AZ396" i="260"/>
  <c r="Y52" i="177"/>
  <c r="J298" i="260"/>
  <c r="BD31" i="260"/>
  <c r="AU88" i="260"/>
  <c r="N192" i="260"/>
  <c r="BJ308" i="260"/>
  <c r="V48" i="177"/>
  <c r="R374" i="260"/>
  <c r="BY189" i="260"/>
  <c r="BQ168" i="260"/>
  <c r="BQ435" i="260"/>
  <c r="AH69" i="260"/>
  <c r="Z437" i="260"/>
  <c r="R211" i="260"/>
  <c r="AZ167" i="260"/>
  <c r="O8" i="177"/>
  <c r="Z138" i="260"/>
  <c r="P64" i="177"/>
  <c r="BJ214" i="260"/>
  <c r="BU362" i="260"/>
  <c r="BQ35" i="260"/>
  <c r="AZ148" i="260"/>
  <c r="AU260" i="260"/>
  <c r="Z167" i="260"/>
  <c r="N16" i="260"/>
  <c r="BN241" i="260"/>
  <c r="BU297" i="260"/>
  <c r="AL442" i="260"/>
  <c r="AD92" i="260"/>
  <c r="X11" i="177"/>
  <c r="W36" i="260"/>
  <c r="AZ52" i="260"/>
  <c r="BU394" i="260"/>
  <c r="R368" i="260"/>
  <c r="Y10" i="177"/>
  <c r="W23" i="260"/>
  <c r="J144" i="260"/>
  <c r="N251" i="260"/>
  <c r="BU343" i="260"/>
  <c r="P11" i="177"/>
  <c r="BY12" i="260"/>
  <c r="BJ449" i="260"/>
  <c r="J60" i="177"/>
  <c r="AZ287" i="260"/>
  <c r="W116" i="260"/>
  <c r="W39" i="253"/>
  <c r="C7" i="177"/>
  <c r="BD328" i="260"/>
  <c r="AZ5" i="260"/>
  <c r="BQ240" i="260"/>
  <c r="J111" i="260"/>
  <c r="AU358" i="260"/>
  <c r="R108" i="260"/>
  <c r="AH195" i="260"/>
  <c r="BU186" i="260"/>
  <c r="J190" i="260"/>
  <c r="AH203" i="260"/>
  <c r="BQ225" i="260"/>
  <c r="R5" i="177"/>
  <c r="N312" i="260"/>
  <c r="AH44" i="260"/>
  <c r="R161" i="260"/>
  <c r="N119" i="260"/>
  <c r="G180" i="260"/>
  <c r="AU116" i="260"/>
  <c r="BJ211" i="260"/>
  <c r="F26" i="177"/>
  <c r="Y16" i="177"/>
  <c r="AU27" i="260"/>
  <c r="K58" i="177"/>
  <c r="AU268" i="260"/>
  <c r="G99" i="260"/>
  <c r="I56" i="177"/>
  <c r="AD103" i="260"/>
  <c r="Z37" i="260"/>
  <c r="R313" i="260"/>
  <c r="AU385" i="260"/>
  <c r="AU294" i="260"/>
  <c r="G18" i="177"/>
  <c r="N12" i="177"/>
  <c r="BJ139" i="260"/>
  <c r="AU188" i="260"/>
  <c r="BQ165" i="260"/>
  <c r="BQ293" i="260"/>
  <c r="Z189" i="260"/>
  <c r="BD336" i="260"/>
  <c r="BJ91" i="260"/>
  <c r="BU393" i="260"/>
  <c r="Z177" i="260"/>
  <c r="T46" i="177"/>
  <c r="N28" i="177"/>
  <c r="W147" i="260"/>
  <c r="C12" i="177"/>
  <c r="Z126" i="260"/>
  <c r="AU209" i="260"/>
  <c r="AL60" i="260"/>
  <c r="BQ65" i="260"/>
  <c r="AL166" i="260"/>
  <c r="Z47" i="260"/>
  <c r="AU72" i="260"/>
  <c r="BN449" i="260"/>
  <c r="Z277" i="260"/>
  <c r="G68" i="260"/>
  <c r="R86" i="260"/>
  <c r="U13" i="177"/>
  <c r="BD309" i="260"/>
  <c r="BU121" i="260"/>
  <c r="AD117" i="260"/>
  <c r="G409" i="260"/>
  <c r="BJ460" i="260"/>
  <c r="V47" i="177"/>
  <c r="AU155" i="260"/>
  <c r="P59" i="177"/>
  <c r="Q13" i="177"/>
  <c r="N213" i="260"/>
  <c r="Z196" i="260"/>
  <c r="J128" i="260"/>
  <c r="AD145" i="260"/>
  <c r="N127" i="260"/>
  <c r="AR434" i="260"/>
  <c r="AR215" i="260"/>
  <c r="S28" i="177"/>
  <c r="BQ186" i="260"/>
  <c r="BQ84" i="260"/>
  <c r="BU10" i="260"/>
  <c r="AR326" i="260"/>
  <c r="K20" i="177"/>
  <c r="N40" i="260"/>
  <c r="AD262" i="260"/>
  <c r="J13" i="260"/>
  <c r="G234" i="260"/>
  <c r="BU117" i="260"/>
  <c r="AL115" i="260"/>
  <c r="X20" i="177"/>
  <c r="BD56" i="260"/>
  <c r="E57" i="177"/>
  <c r="W235" i="260"/>
  <c r="Z348" i="260"/>
  <c r="BU433" i="260"/>
  <c r="V57" i="177"/>
  <c r="BY114" i="260"/>
  <c r="L63" i="177"/>
  <c r="J75" i="260"/>
  <c r="F18" i="177"/>
  <c r="BQ56" i="260"/>
  <c r="R299" i="260"/>
  <c r="AR199" i="260"/>
  <c r="BQ108" i="260"/>
  <c r="AR209" i="260"/>
  <c r="J308" i="260"/>
  <c r="R284" i="260"/>
  <c r="AR119" i="260"/>
  <c r="BN163" i="260"/>
  <c r="G85" i="260"/>
  <c r="G53" i="177"/>
  <c r="W326" i="260"/>
  <c r="BJ442" i="260"/>
  <c r="W264" i="260"/>
  <c r="AH72" i="260"/>
  <c r="AU61" i="260"/>
  <c r="M5" i="177"/>
  <c r="AZ222" i="260"/>
  <c r="J178" i="260"/>
  <c r="R118" i="260"/>
  <c r="E19" i="177"/>
  <c r="Z403" i="260"/>
  <c r="L18" i="177"/>
  <c r="AD55" i="260"/>
  <c r="AZ113" i="260"/>
  <c r="H58" i="177"/>
  <c r="G105" i="260"/>
  <c r="AR322" i="260"/>
  <c r="G97" i="260"/>
  <c r="M45" i="177"/>
  <c r="J126" i="260"/>
  <c r="BN272" i="260"/>
  <c r="BQ214" i="260"/>
  <c r="W86" i="260"/>
  <c r="K22" i="177"/>
  <c r="AR62" i="260"/>
  <c r="AZ13" i="260"/>
  <c r="BQ38" i="260"/>
  <c r="BY166" i="260"/>
  <c r="J296" i="260"/>
  <c r="AZ147" i="260"/>
  <c r="C26" i="177"/>
  <c r="BN164" i="260"/>
  <c r="BJ109" i="260"/>
  <c r="J100" i="260"/>
  <c r="N19" i="260"/>
  <c r="W50" i="177"/>
  <c r="BD59" i="260"/>
  <c r="AR225" i="260"/>
  <c r="AD253" i="260"/>
  <c r="R215" i="260"/>
  <c r="Z70" i="260"/>
  <c r="I54" i="177"/>
  <c r="U19" i="177"/>
  <c r="R173" i="260"/>
  <c r="N241" i="260"/>
  <c r="AZ300" i="260"/>
  <c r="AD239" i="260"/>
  <c r="BN248" i="260"/>
  <c r="T15" i="177"/>
  <c r="Z103" i="260"/>
  <c r="AU99" i="260"/>
  <c r="D38" i="177"/>
  <c r="AZ195" i="260"/>
  <c r="L4" i="177"/>
  <c r="AU56" i="260"/>
  <c r="T33" i="177"/>
  <c r="G230" i="260"/>
  <c r="R65" i="260"/>
  <c r="W251" i="260"/>
  <c r="G10" i="177"/>
  <c r="J58" i="260"/>
  <c r="AD451" i="260"/>
  <c r="BN63" i="260"/>
  <c r="AD30" i="260"/>
  <c r="R285" i="260"/>
  <c r="Z215" i="260"/>
  <c r="W5" i="177"/>
  <c r="BU111" i="260"/>
  <c r="AH198" i="260"/>
  <c r="AZ172" i="260"/>
  <c r="BN407" i="260"/>
  <c r="BD290" i="260"/>
  <c r="BU152" i="260"/>
  <c r="BQ133" i="260"/>
  <c r="BY7" i="260"/>
  <c r="R88" i="260"/>
  <c r="BU193" i="260"/>
  <c r="R153" i="260"/>
  <c r="AD170" i="260"/>
  <c r="W5" i="260"/>
  <c r="O3" i="177"/>
  <c r="BJ88" i="260"/>
  <c r="BN257" i="260"/>
  <c r="M47" i="177"/>
  <c r="BJ357" i="260"/>
  <c r="BD117" i="260"/>
  <c r="AU261" i="260"/>
  <c r="W53" i="177"/>
  <c r="AL137" i="260"/>
  <c r="BN225" i="260"/>
  <c r="M15" i="177"/>
  <c r="AZ100" i="260"/>
  <c r="BN99" i="260"/>
  <c r="G263" i="260"/>
  <c r="R176" i="260"/>
  <c r="D55" i="177"/>
  <c r="J108" i="260"/>
  <c r="Z36" i="177"/>
  <c r="BD170" i="260"/>
  <c r="R382" i="260"/>
  <c r="X28" i="177"/>
  <c r="G342" i="260"/>
  <c r="BD353" i="260"/>
  <c r="W449" i="260"/>
  <c r="X9" i="177"/>
  <c r="N55" i="260"/>
  <c r="AZ322" i="260"/>
  <c r="N123" i="260"/>
  <c r="L58" i="177"/>
  <c r="BY135" i="260"/>
  <c r="AU57" i="260"/>
  <c r="E15" i="177"/>
  <c r="G65" i="260"/>
  <c r="G132" i="260"/>
  <c r="AH428" i="260"/>
  <c r="G241" i="260"/>
  <c r="N378" i="260"/>
  <c r="BD27" i="260"/>
  <c r="J98" i="260"/>
  <c r="J109" i="260"/>
  <c r="U64" i="177"/>
  <c r="AL57" i="260"/>
  <c r="R235" i="260"/>
  <c r="R232" i="260"/>
  <c r="BD58" i="260"/>
  <c r="Z147" i="260"/>
  <c r="Z87" i="260"/>
  <c r="AL46" i="260"/>
  <c r="BQ444" i="260"/>
  <c r="J213" i="260"/>
  <c r="N356" i="260"/>
  <c r="BU23" i="260"/>
  <c r="J361" i="260"/>
  <c r="D35" i="177"/>
  <c r="AZ241" i="260"/>
  <c r="AD151" i="260"/>
  <c r="AZ128" i="260"/>
  <c r="R256" i="260"/>
  <c r="R28" i="260"/>
  <c r="BQ136" i="260"/>
  <c r="J288" i="260"/>
  <c r="R64" i="260"/>
  <c r="BD53" i="260"/>
  <c r="O11" i="177"/>
  <c r="N5" i="260"/>
  <c r="C29" i="177"/>
  <c r="Z193" i="260"/>
  <c r="F3" i="177"/>
  <c r="AH171" i="260"/>
  <c r="U42" i="177"/>
  <c r="W109" i="260"/>
  <c r="AZ245" i="260"/>
  <c r="R77" i="260"/>
  <c r="BQ93" i="260"/>
  <c r="AD273" i="260"/>
  <c r="G410" i="260"/>
  <c r="R131" i="260"/>
  <c r="BN249" i="260"/>
  <c r="C65" i="177"/>
  <c r="R246" i="260"/>
  <c r="BU251" i="260"/>
  <c r="N132" i="260"/>
  <c r="K52" i="177"/>
  <c r="BN323" i="260"/>
  <c r="Z151" i="260"/>
  <c r="AZ192" i="260"/>
  <c r="T14" i="177"/>
  <c r="N244" i="260"/>
  <c r="BN73" i="260"/>
  <c r="BU241" i="260"/>
  <c r="BQ175" i="260"/>
  <c r="AR155" i="260"/>
  <c r="G152" i="260"/>
  <c r="BJ124" i="260"/>
  <c r="BN134" i="260"/>
  <c r="AZ228" i="260"/>
  <c r="E17" i="177"/>
  <c r="F55" i="177"/>
  <c r="N218" i="260"/>
  <c r="BU411" i="260"/>
  <c r="W77" i="260"/>
  <c r="S43" i="177"/>
  <c r="AD137" i="260"/>
  <c r="BU82" i="260"/>
  <c r="L62" i="177"/>
  <c r="R166" i="260"/>
  <c r="AU111" i="260"/>
  <c r="BQ111" i="260"/>
  <c r="AL56" i="260"/>
  <c r="N17" i="177"/>
  <c r="G93" i="260"/>
  <c r="AR375" i="260"/>
  <c r="Z52" i="260"/>
  <c r="Z201" i="260"/>
  <c r="BQ97" i="260"/>
  <c r="R209" i="260"/>
  <c r="J191" i="260"/>
  <c r="M32" i="177"/>
  <c r="N67" i="260"/>
  <c r="AH301" i="260"/>
  <c r="M63" i="177"/>
  <c r="AD88" i="260"/>
  <c r="AU62" i="260"/>
  <c r="AL142" i="260"/>
  <c r="BJ218" i="260"/>
  <c r="AH57" i="260"/>
  <c r="BU102" i="260"/>
  <c r="BN120" i="260"/>
  <c r="BY200" i="260"/>
  <c r="Q20" i="177"/>
  <c r="AU59" i="260"/>
  <c r="I37" i="177"/>
  <c r="G119" i="260"/>
  <c r="O31" i="177"/>
  <c r="BU12" i="260"/>
  <c r="J148" i="260"/>
  <c r="R378" i="260"/>
  <c r="L21" i="177"/>
  <c r="BJ240" i="260"/>
  <c r="N191" i="260"/>
  <c r="AR66" i="260"/>
  <c r="G144" i="260"/>
  <c r="BQ342" i="260"/>
  <c r="Q23" i="177"/>
  <c r="Q64" i="177"/>
  <c r="N149" i="260"/>
  <c r="V15" i="177"/>
  <c r="X44" i="177"/>
  <c r="BJ58" i="260"/>
  <c r="AU87" i="260"/>
  <c r="BU170" i="260"/>
  <c r="X17" i="177"/>
  <c r="R111" i="260"/>
  <c r="Z63" i="260"/>
  <c r="H47" i="177"/>
  <c r="W171" i="260"/>
  <c r="Z56" i="260"/>
  <c r="BD147" i="260"/>
  <c r="AL314" i="260"/>
  <c r="Z49" i="177"/>
  <c r="R198" i="260"/>
  <c r="AU101" i="260"/>
  <c r="BY119" i="260"/>
  <c r="R177" i="260"/>
  <c r="AU338" i="260"/>
  <c r="J93" i="260"/>
  <c r="Z16" i="177"/>
  <c r="AL201" i="260"/>
  <c r="BN299" i="260"/>
  <c r="T41" i="177"/>
  <c r="Y33" i="177"/>
  <c r="AZ36" i="260"/>
  <c r="BJ199" i="260"/>
  <c r="AD102" i="260"/>
  <c r="AU360" i="260"/>
  <c r="V65" i="177"/>
  <c r="AL73" i="260"/>
  <c r="G60" i="260"/>
  <c r="F20" i="177"/>
  <c r="BY194" i="260"/>
  <c r="BD75" i="260"/>
  <c r="BD8" i="260"/>
  <c r="BQ5" i="260"/>
  <c r="AD11" i="260"/>
  <c r="AH52" i="260"/>
  <c r="F22" i="177"/>
  <c r="G46" i="177"/>
  <c r="W28" i="177"/>
  <c r="J365" i="260"/>
  <c r="J116" i="260"/>
  <c r="N42" i="260"/>
  <c r="BD245" i="260"/>
  <c r="Z58" i="177"/>
  <c r="V23" i="177"/>
  <c r="S47" i="177"/>
  <c r="AR181" i="260"/>
  <c r="BY152" i="260"/>
  <c r="BJ133" i="260"/>
  <c r="I49" i="177"/>
  <c r="AH294" i="260"/>
  <c r="AH400" i="260"/>
  <c r="BD144" i="260"/>
  <c r="J14" i="260"/>
  <c r="W55" i="177"/>
  <c r="R31" i="260"/>
  <c r="AH119" i="260"/>
  <c r="BD348" i="260"/>
  <c r="X42" i="177"/>
  <c r="AL14" i="260"/>
  <c r="J74" i="260"/>
  <c r="R35" i="177"/>
  <c r="BD66" i="260"/>
  <c r="BN178" i="260"/>
  <c r="Z61" i="260"/>
  <c r="BQ71" i="260"/>
  <c r="BD149" i="260"/>
  <c r="D26" i="177"/>
  <c r="BQ323" i="260"/>
  <c r="BN244" i="260"/>
  <c r="J159" i="260"/>
  <c r="W15" i="260"/>
  <c r="V31" i="177"/>
  <c r="AR144" i="260"/>
  <c r="BU86" i="260"/>
  <c r="G75" i="260"/>
  <c r="AU148" i="260"/>
  <c r="BN66" i="260"/>
  <c r="W29" i="253"/>
  <c r="AL294" i="260"/>
  <c r="BD98" i="260"/>
  <c r="AU115" i="260"/>
  <c r="N143" i="260"/>
  <c r="F9" i="177"/>
  <c r="AD189" i="260"/>
  <c r="M3" i="177"/>
  <c r="R145" i="260"/>
  <c r="J113" i="260"/>
  <c r="BU48" i="260"/>
  <c r="BU64" i="260"/>
  <c r="AR61" i="260"/>
  <c r="W121" i="260"/>
  <c r="G252" i="260"/>
  <c r="BJ120" i="260"/>
  <c r="AZ31" i="260"/>
  <c r="R7" i="260"/>
  <c r="N55" i="177"/>
  <c r="BY173" i="260"/>
  <c r="AH65" i="260"/>
  <c r="U30" i="177"/>
  <c r="N198" i="260"/>
  <c r="AH60" i="260"/>
  <c r="BJ13" i="260"/>
  <c r="P58" i="177"/>
  <c r="BN150" i="260"/>
  <c r="Z149" i="260"/>
  <c r="E26" i="177"/>
  <c r="G271" i="260"/>
  <c r="AU244" i="260"/>
  <c r="BU359" i="260"/>
  <c r="BY130" i="260"/>
  <c r="C38" i="177"/>
  <c r="AR168" i="260"/>
  <c r="O40" i="177"/>
  <c r="AZ45" i="260"/>
  <c r="Z43" i="177"/>
  <c r="AR84" i="260"/>
  <c r="F31" i="177"/>
  <c r="Z341" i="260"/>
  <c r="BQ402" i="260"/>
  <c r="N6" i="177"/>
  <c r="Y58" i="177"/>
  <c r="BJ185" i="260"/>
  <c r="BQ266" i="260"/>
  <c r="G23" i="177"/>
  <c r="S20" i="177"/>
  <c r="E13" i="177"/>
  <c r="AU239" i="260"/>
  <c r="BU190" i="260"/>
  <c r="AU337" i="260"/>
  <c r="N102" i="260"/>
  <c r="AU328" i="260"/>
  <c r="BJ334" i="260"/>
  <c r="BN21" i="260"/>
  <c r="AD347" i="260"/>
  <c r="W178" i="260"/>
  <c r="BJ320" i="260"/>
  <c r="R38" i="177"/>
  <c r="Z32" i="260"/>
  <c r="K35" i="177"/>
  <c r="BJ384" i="260"/>
  <c r="J219" i="260"/>
  <c r="L60" i="177"/>
  <c r="AZ320" i="260"/>
  <c r="BN111" i="260"/>
  <c r="BJ303" i="260"/>
  <c r="J203" i="260"/>
  <c r="AH42" i="260"/>
  <c r="N211" i="260"/>
  <c r="J131" i="260"/>
  <c r="J235" i="260"/>
  <c r="N144" i="260"/>
  <c r="AH248" i="260"/>
  <c r="L10" i="177"/>
  <c r="BU189" i="260"/>
  <c r="BN175" i="260"/>
  <c r="AH193" i="260"/>
  <c r="U55" i="177"/>
  <c r="R181" i="260"/>
  <c r="R46" i="177"/>
  <c r="BJ278" i="260"/>
  <c r="W10" i="260"/>
  <c r="BD91" i="260"/>
  <c r="G5" i="260"/>
  <c r="W324" i="260"/>
  <c r="N370" i="260"/>
  <c r="G183" i="260"/>
  <c r="D60" i="177"/>
  <c r="J51" i="260"/>
  <c r="AL76" i="260"/>
  <c r="W113" i="260"/>
  <c r="BQ67" i="260"/>
  <c r="AL117" i="260"/>
  <c r="I32" i="177"/>
  <c r="AH90" i="260"/>
  <c r="P24" i="177"/>
  <c r="AR34" i="260"/>
  <c r="AR187" i="260"/>
  <c r="AR117" i="260"/>
  <c r="D30" i="177"/>
  <c r="R210" i="260"/>
  <c r="G6" i="260"/>
  <c r="J45" i="177"/>
  <c r="AZ248" i="260"/>
  <c r="U24" i="177"/>
  <c r="AZ135" i="260"/>
  <c r="V32" i="177"/>
  <c r="AL150" i="260"/>
  <c r="BQ206" i="260"/>
  <c r="AZ47" i="260"/>
  <c r="BD49" i="260"/>
  <c r="BD265" i="260"/>
  <c r="AL250" i="260"/>
  <c r="AL245" i="260"/>
  <c r="W61" i="177"/>
  <c r="BQ303" i="260"/>
  <c r="BD120" i="260"/>
  <c r="Z212" i="260"/>
  <c r="AZ350" i="260"/>
  <c r="Y17" i="177"/>
  <c r="N14" i="260"/>
  <c r="D5" i="177"/>
  <c r="AH440" i="260"/>
  <c r="AZ144" i="260"/>
  <c r="AH328" i="260"/>
  <c r="BJ283" i="260"/>
  <c r="AL187" i="260"/>
  <c r="Z73" i="260"/>
  <c r="J48" i="177"/>
  <c r="BQ112" i="260"/>
  <c r="G37" i="177"/>
  <c r="BU183" i="260"/>
  <c r="AU340" i="260"/>
  <c r="BN369" i="260"/>
  <c r="BJ47" i="260"/>
  <c r="AU171" i="260"/>
  <c r="AR219" i="260"/>
  <c r="BJ44" i="260"/>
  <c r="G291" i="260"/>
  <c r="Z89" i="260"/>
  <c r="N93" i="260"/>
  <c r="Z217" i="260"/>
  <c r="J12" i="177"/>
  <c r="BD37" i="260"/>
  <c r="W141" i="260"/>
  <c r="BQ359" i="260"/>
  <c r="BN174" i="260"/>
  <c r="N73" i="260"/>
  <c r="N118" i="260"/>
  <c r="W187" i="260"/>
  <c r="N360" i="260"/>
  <c r="N34" i="260"/>
  <c r="AL268" i="260"/>
  <c r="Z120" i="260"/>
  <c r="J26" i="177"/>
  <c r="S16" i="177"/>
  <c r="L56" i="177"/>
  <c r="G86" i="260"/>
  <c r="L8" i="177"/>
  <c r="BU145" i="260"/>
  <c r="BQ215" i="260"/>
  <c r="L39" i="177"/>
  <c r="K19" i="177"/>
  <c r="AU236" i="260"/>
  <c r="L52" i="177"/>
  <c r="R130" i="260"/>
  <c r="BU85" i="260"/>
  <c r="G40" i="177"/>
  <c r="R200" i="260"/>
  <c r="AZ60" i="260"/>
  <c r="AU362" i="260"/>
  <c r="BY188" i="260"/>
  <c r="BQ190" i="260"/>
  <c r="J11" i="177"/>
  <c r="F35" i="177"/>
  <c r="AD337" i="260"/>
  <c r="J326" i="260"/>
  <c r="J258" i="260"/>
  <c r="N146" i="260"/>
  <c r="Z148" i="260"/>
  <c r="BQ194" i="260"/>
  <c r="AD278" i="260"/>
  <c r="W337" i="260"/>
  <c r="G21" i="260"/>
  <c r="T51" i="177"/>
  <c r="BY32" i="260"/>
  <c r="AU140" i="260"/>
  <c r="BQ270" i="260"/>
  <c r="BN145" i="260"/>
  <c r="BN106" i="260"/>
  <c r="J20" i="177"/>
  <c r="AZ283" i="260"/>
  <c r="Y44" i="177"/>
  <c r="BY180" i="260"/>
  <c r="BD410" i="260"/>
  <c r="BQ224" i="260"/>
  <c r="BQ272" i="260"/>
  <c r="BD48" i="260"/>
  <c r="R45" i="177"/>
  <c r="BJ159" i="260"/>
  <c r="V21" i="177"/>
  <c r="AZ17" i="260"/>
  <c r="BU202" i="260"/>
  <c r="Z317" i="260"/>
  <c r="BU41" i="260"/>
  <c r="T3" i="177"/>
  <c r="BN52" i="260"/>
  <c r="Z40" i="260"/>
  <c r="BD123" i="260"/>
  <c r="Z22" i="260"/>
  <c r="W108" i="260"/>
  <c r="BY120" i="260"/>
  <c r="BU77" i="260"/>
  <c r="Z45" i="177"/>
  <c r="R90" i="260"/>
  <c r="AR214" i="260"/>
  <c r="AH27" i="260"/>
  <c r="W313" i="260"/>
  <c r="N166" i="260"/>
  <c r="L33" i="177"/>
  <c r="G150" i="260"/>
  <c r="AZ75" i="260"/>
  <c r="AL344" i="260"/>
  <c r="W33" i="260"/>
  <c r="BJ48" i="260"/>
  <c r="Z265" i="260"/>
  <c r="J61" i="177"/>
  <c r="BJ86" i="260"/>
  <c r="G256" i="260"/>
  <c r="AU97" i="260"/>
  <c r="AU67" i="260"/>
  <c r="J136" i="260"/>
  <c r="I65" i="177"/>
  <c r="P20" i="177"/>
  <c r="G135" i="260"/>
  <c r="AZ416" i="260"/>
  <c r="G227" i="260"/>
  <c r="AZ96" i="260"/>
  <c r="J102" i="260"/>
  <c r="M25" i="177"/>
  <c r="BD345" i="260"/>
  <c r="AD13" i="260"/>
  <c r="BN384" i="260"/>
  <c r="N171" i="260"/>
  <c r="X13" i="177"/>
  <c r="BU223" i="260"/>
  <c r="D29" i="177"/>
  <c r="BU171" i="260"/>
  <c r="R69" i="260"/>
  <c r="J62" i="177"/>
  <c r="V35" i="177"/>
  <c r="AR67" i="260"/>
  <c r="AH139" i="260"/>
  <c r="I51" i="177"/>
  <c r="G42" i="260"/>
  <c r="BN13" i="260"/>
  <c r="R8" i="177"/>
  <c r="L28" i="177"/>
  <c r="BQ340" i="260"/>
  <c r="N116" i="260"/>
  <c r="BY127" i="260"/>
  <c r="J217" i="260"/>
  <c r="N247" i="260"/>
  <c r="N30" i="260"/>
  <c r="BY96" i="260"/>
  <c r="Z8" i="177"/>
  <c r="J6" i="260"/>
  <c r="BU317" i="260"/>
  <c r="BN318" i="260"/>
  <c r="AZ200" i="260"/>
  <c r="W63" i="177"/>
  <c r="N257" i="260"/>
  <c r="AL75" i="260"/>
  <c r="AR23" i="260"/>
  <c r="W223" i="260"/>
  <c r="M11" i="177"/>
  <c r="AD249" i="260"/>
  <c r="AR251" i="260"/>
  <c r="AR60" i="260"/>
  <c r="AH11" i="260"/>
  <c r="G94" i="260"/>
  <c r="BU282" i="260"/>
  <c r="BJ64" i="260"/>
  <c r="BU47" i="260"/>
  <c r="P61" i="177"/>
  <c r="F39" i="177"/>
  <c r="O49" i="177"/>
  <c r="V9" i="177"/>
  <c r="G126" i="260"/>
  <c r="AR94" i="260"/>
  <c r="R28" i="177"/>
  <c r="R40" i="177"/>
  <c r="BQ96" i="260"/>
  <c r="AZ74" i="260"/>
  <c r="R11" i="177"/>
  <c r="G14" i="260"/>
  <c r="N306" i="260"/>
  <c r="AL32" i="260"/>
  <c r="AL5" i="260"/>
  <c r="AR28" i="260"/>
  <c r="J84" i="260"/>
  <c r="N300" i="260"/>
  <c r="S21" i="177"/>
  <c r="AL120" i="260"/>
  <c r="Z21" i="177"/>
  <c r="H49" i="177"/>
  <c r="AZ269" i="260"/>
  <c r="N190" i="260"/>
  <c r="BJ256" i="260"/>
  <c r="N321" i="260"/>
  <c r="AD127" i="260"/>
  <c r="H31" i="177"/>
  <c r="G59" i="177"/>
  <c r="BQ52" i="260"/>
  <c r="BD267" i="260"/>
  <c r="AL414" i="260"/>
  <c r="Y41" i="177"/>
  <c r="O54" i="177"/>
  <c r="G14" i="177"/>
  <c r="W82" i="260"/>
  <c r="BU80" i="260"/>
  <c r="BJ36" i="260"/>
  <c r="BJ340" i="260"/>
  <c r="AR334" i="260"/>
  <c r="AH48" i="260"/>
  <c r="BU218" i="260"/>
  <c r="J59" i="260"/>
  <c r="BD234" i="260"/>
  <c r="J147" i="260"/>
  <c r="R42" i="260"/>
  <c r="W26" i="177"/>
  <c r="D45" i="177"/>
  <c r="N165" i="260"/>
  <c r="AD199" i="260"/>
  <c r="S13" i="177"/>
  <c r="T45" i="177"/>
  <c r="BY147" i="260"/>
  <c r="W265" i="260"/>
  <c r="G16" i="177"/>
  <c r="Z59" i="260"/>
  <c r="R52" i="177"/>
  <c r="Z41" i="260"/>
  <c r="S23" i="177"/>
  <c r="L51" i="177"/>
  <c r="BY21" i="260"/>
  <c r="AD40" i="260"/>
  <c r="AU330" i="260"/>
  <c r="AL349" i="260"/>
  <c r="BU49" i="260"/>
  <c r="BY71" i="260"/>
  <c r="BU199" i="260"/>
  <c r="W32" i="177"/>
  <c r="AH25" i="260"/>
  <c r="G36" i="177"/>
  <c r="N302" i="260"/>
  <c r="Z15" i="260"/>
  <c r="AZ184" i="260"/>
  <c r="AH163" i="260"/>
  <c r="AR134" i="260"/>
  <c r="AU323" i="260"/>
  <c r="AL262" i="260"/>
  <c r="AD31" i="260"/>
  <c r="BU187" i="260"/>
  <c r="D4" i="177"/>
  <c r="BD302" i="260"/>
  <c r="BN425" i="260"/>
  <c r="L59" i="177"/>
  <c r="S19" i="177"/>
  <c r="BN10" i="260"/>
  <c r="AD320" i="260"/>
  <c r="AU58" i="260"/>
  <c r="N88" i="260"/>
  <c r="AD150" i="260"/>
  <c r="AD125" i="260"/>
  <c r="E23" i="177"/>
  <c r="AU53" i="260"/>
  <c r="AU40" i="260"/>
  <c r="N64" i="177"/>
  <c r="BD146" i="260"/>
  <c r="W320" i="260"/>
  <c r="R128" i="260"/>
  <c r="V3" i="177"/>
  <c r="W170" i="260"/>
  <c r="AU241" i="260"/>
  <c r="BD43" i="260"/>
  <c r="AZ10" i="260"/>
  <c r="W234" i="260"/>
  <c r="D7" i="177"/>
  <c r="N307" i="260"/>
  <c r="J333" i="260"/>
  <c r="BD248" i="260"/>
  <c r="AU37" i="260"/>
  <c r="AL196" i="260"/>
  <c r="W198" i="260"/>
  <c r="R53" i="177"/>
  <c r="BD26" i="260"/>
  <c r="BY186" i="260"/>
  <c r="AL288" i="260"/>
  <c r="J364" i="260"/>
  <c r="AD191" i="260"/>
  <c r="AD5" i="260"/>
  <c r="R116" i="260"/>
  <c r="W163" i="260"/>
  <c r="G41" i="177"/>
  <c r="W253" i="260"/>
  <c r="J65" i="177"/>
  <c r="AZ93" i="260"/>
  <c r="G20" i="260"/>
  <c r="BN162" i="260"/>
  <c r="N111" i="260"/>
  <c r="AR297" i="260"/>
  <c r="Y20" i="177"/>
  <c r="Y15" i="177"/>
  <c r="F65" i="177"/>
  <c r="BD235" i="260"/>
  <c r="T49" i="177"/>
  <c r="I12" i="177"/>
  <c r="W23" i="177"/>
  <c r="AU322" i="260"/>
  <c r="AU135" i="260"/>
  <c r="AH102" i="260"/>
  <c r="BN167" i="260"/>
  <c r="BJ39" i="260"/>
  <c r="J139" i="260"/>
  <c r="Z39" i="260"/>
  <c r="AD195" i="260"/>
  <c r="BJ315" i="260"/>
  <c r="BD44" i="260"/>
  <c r="G89" i="260"/>
  <c r="BD47" i="260"/>
  <c r="AL162" i="260"/>
  <c r="J142" i="260"/>
  <c r="AR76" i="260"/>
  <c r="J353" i="260"/>
  <c r="J130" i="260"/>
  <c r="AL116" i="260"/>
  <c r="AH150" i="260"/>
  <c r="BU87" i="260"/>
  <c r="J89" i="260"/>
  <c r="X23" i="177"/>
  <c r="AH61" i="260"/>
  <c r="R183" i="260"/>
  <c r="AU127" i="260"/>
  <c r="AL91" i="260"/>
  <c r="BQ309" i="260"/>
  <c r="AH351" i="260"/>
  <c r="V24" i="177"/>
  <c r="G130" i="260"/>
  <c r="W83" i="260"/>
  <c r="R17" i="177"/>
  <c r="BD9" i="260"/>
  <c r="C60" i="177"/>
  <c r="G127" i="260"/>
  <c r="W4" i="177"/>
  <c r="BQ115" i="260"/>
  <c r="R5" i="260"/>
  <c r="U52" i="177"/>
  <c r="N225" i="260"/>
  <c r="S30" i="177"/>
  <c r="V27" i="177"/>
  <c r="AU269" i="260"/>
  <c r="D15" i="177"/>
  <c r="R178" i="260"/>
  <c r="BU267" i="260"/>
  <c r="I30" i="177"/>
  <c r="Z326" i="260"/>
  <c r="R50" i="260"/>
  <c r="Z16" i="260"/>
  <c r="BU24" i="260"/>
  <c r="AR36" i="260"/>
  <c r="AD63" i="260"/>
  <c r="N162" i="260"/>
  <c r="J206" i="260"/>
  <c r="BJ14" i="260"/>
  <c r="BN72" i="260"/>
  <c r="BY72" i="260"/>
  <c r="R197" i="260"/>
  <c r="AZ120" i="260"/>
  <c r="J40" i="260"/>
  <c r="BN56" i="260"/>
  <c r="BD121" i="260"/>
  <c r="N46" i="260"/>
  <c r="K33" i="177"/>
  <c r="AU93" i="260"/>
  <c r="BJ286" i="260"/>
  <c r="AU301" i="260"/>
  <c r="X26" i="177"/>
  <c r="W111" i="260"/>
  <c r="W447" i="260"/>
  <c r="M28" i="177"/>
  <c r="AD175" i="260"/>
  <c r="R6" i="177"/>
  <c r="BD24" i="260"/>
  <c r="N221" i="260"/>
  <c r="Q44" i="177"/>
  <c r="W191" i="260"/>
  <c r="G222" i="260"/>
  <c r="R71" i="260"/>
  <c r="AZ87" i="260"/>
  <c r="J48" i="260"/>
  <c r="AH490" i="260"/>
  <c r="AR132" i="260"/>
  <c r="AU159" i="260"/>
  <c r="N47" i="260"/>
  <c r="R70" i="260"/>
  <c r="G10" i="260"/>
  <c r="W94" i="260"/>
  <c r="F37" i="177"/>
  <c r="J10" i="177"/>
  <c r="J38" i="260"/>
  <c r="BJ269" i="260"/>
  <c r="N72" i="260"/>
  <c r="K53" i="177"/>
  <c r="G225" i="260"/>
  <c r="Z51" i="260"/>
  <c r="AH64" i="260"/>
  <c r="BD116" i="260"/>
  <c r="U30" i="102"/>
  <c r="AH114" i="260"/>
  <c r="AZ223" i="260"/>
  <c r="Z165" i="260"/>
  <c r="AH346" i="260"/>
  <c r="N44" i="177"/>
  <c r="BU160" i="260"/>
  <c r="BJ45" i="260"/>
  <c r="N175" i="260"/>
  <c r="BJ217" i="260"/>
  <c r="P28" i="177"/>
  <c r="AU245" i="260"/>
  <c r="BQ138" i="260"/>
  <c r="G173" i="260"/>
  <c r="AL59" i="260"/>
  <c r="J14" i="177"/>
  <c r="AD216" i="260"/>
  <c r="BQ150" i="260"/>
  <c r="L65" i="177"/>
  <c r="AH112" i="260"/>
  <c r="AR216" i="260"/>
  <c r="N174" i="260"/>
  <c r="L24" i="177"/>
  <c r="G190" i="260"/>
  <c r="AH49" i="260"/>
  <c r="BY93" i="260"/>
  <c r="BD83" i="260"/>
  <c r="AD163" i="260"/>
  <c r="Z198" i="260"/>
  <c r="BN273" i="260"/>
  <c r="W214" i="260"/>
  <c r="AL218" i="260"/>
  <c r="AU38" i="260"/>
  <c r="R3" i="177"/>
  <c r="AL100" i="260"/>
  <c r="BY19" i="260"/>
  <c r="AH89" i="260"/>
  <c r="AD202" i="260"/>
  <c r="BQ25" i="260"/>
  <c r="BJ232" i="260"/>
  <c r="BJ128" i="260"/>
  <c r="AR317" i="260"/>
  <c r="Y56" i="177"/>
  <c r="J82" i="260"/>
  <c r="F11" i="177"/>
  <c r="AD303" i="260"/>
  <c r="BN88" i="260"/>
  <c r="AZ9" i="260"/>
  <c r="BU126" i="260"/>
  <c r="J306" i="260"/>
  <c r="Z71" i="260"/>
  <c r="R160" i="260"/>
  <c r="BQ87" i="260"/>
  <c r="AZ333" i="260"/>
  <c r="E44" i="177"/>
  <c r="R9" i="177"/>
  <c r="G307" i="260"/>
  <c r="W218" i="260"/>
  <c r="C52" i="177"/>
  <c r="BQ146" i="260"/>
  <c r="N375" i="260"/>
  <c r="BU146" i="260"/>
  <c r="AZ308" i="260"/>
  <c r="BU68" i="260"/>
  <c r="BJ85" i="260"/>
  <c r="BN153" i="260"/>
  <c r="C58" i="177"/>
  <c r="R74" i="260"/>
  <c r="AR253" i="260"/>
  <c r="W122" i="260"/>
  <c r="G62" i="177"/>
  <c r="AD146" i="260"/>
  <c r="BJ289" i="260"/>
  <c r="BD65" i="260"/>
  <c r="G70" i="260"/>
  <c r="N12" i="260"/>
  <c r="Z29" i="177"/>
  <c r="Y13" i="177"/>
  <c r="BN42" i="260"/>
  <c r="R119" i="260"/>
  <c r="R164" i="260"/>
  <c r="Z124" i="260"/>
  <c r="AZ53" i="260"/>
  <c r="AR112" i="260"/>
  <c r="W270" i="260"/>
  <c r="BN330" i="260"/>
  <c r="BQ182" i="260"/>
  <c r="G25" i="260"/>
  <c r="E53" i="177"/>
  <c r="AL71" i="260"/>
  <c r="BJ147" i="260"/>
  <c r="AU240" i="260"/>
  <c r="K65" i="177"/>
  <c r="BU65" i="260"/>
  <c r="AZ98" i="260"/>
  <c r="N201" i="260"/>
  <c r="I61" i="177"/>
  <c r="BY23" i="260"/>
  <c r="Z127" i="260"/>
  <c r="BJ114" i="260"/>
  <c r="BN282" i="260"/>
  <c r="G328" i="260"/>
  <c r="BN118" i="260"/>
  <c r="N366" i="260"/>
  <c r="Z269" i="260"/>
  <c r="E6" i="177"/>
  <c r="BN20" i="260"/>
  <c r="Z96" i="260"/>
  <c r="F52" i="177"/>
  <c r="G124" i="260"/>
  <c r="R170" i="260"/>
  <c r="AR51" i="260"/>
  <c r="AL292" i="260"/>
  <c r="G13" i="177"/>
  <c r="J146" i="260"/>
  <c r="R162" i="260"/>
  <c r="BQ33" i="260"/>
  <c r="R276" i="260"/>
  <c r="BY69" i="260"/>
  <c r="AH245" i="260"/>
  <c r="J328" i="260"/>
  <c r="BQ73" i="260"/>
  <c r="AU283" i="260"/>
  <c r="D32" i="177"/>
  <c r="BU225" i="260"/>
  <c r="BD101" i="260"/>
  <c r="BU101" i="260"/>
  <c r="AH70" i="260"/>
  <c r="K8" i="177"/>
  <c r="G16" i="260"/>
  <c r="BU157" i="260"/>
  <c r="AH223" i="260"/>
  <c r="AR336" i="260"/>
  <c r="BQ161" i="260"/>
  <c r="BN121" i="260"/>
  <c r="BY70" i="260"/>
  <c r="BD111" i="260"/>
  <c r="BJ177" i="260"/>
  <c r="BY77" i="260"/>
  <c r="W133" i="260"/>
  <c r="N31" i="260"/>
  <c r="N60" i="177"/>
  <c r="AD248" i="260"/>
  <c r="AZ70" i="260"/>
  <c r="BU180" i="260"/>
  <c r="J28" i="260"/>
  <c r="AH153" i="260"/>
  <c r="M57" i="177"/>
  <c r="BU91" i="260"/>
  <c r="F53" i="177"/>
  <c r="BN286" i="260"/>
  <c r="AZ11" i="260"/>
  <c r="V43" i="177"/>
  <c r="BQ228" i="260"/>
  <c r="BU196" i="260"/>
  <c r="C14" i="177"/>
  <c r="AL47" i="260"/>
  <c r="N39" i="260"/>
  <c r="BJ81" i="260"/>
  <c r="Z171" i="260"/>
  <c r="K18" i="177"/>
  <c r="J20" i="260"/>
  <c r="Z146" i="260"/>
  <c r="W107" i="260"/>
  <c r="G55" i="260"/>
  <c r="W36" i="177"/>
  <c r="W62" i="177"/>
  <c r="L30" i="177"/>
  <c r="BU298" i="260"/>
  <c r="N274" i="260"/>
  <c r="BD341" i="260"/>
  <c r="Y59" i="177"/>
  <c r="AZ15" i="260"/>
  <c r="AH43" i="260"/>
  <c r="N24" i="260"/>
  <c r="AL18" i="260"/>
  <c r="BN74" i="260"/>
  <c r="D27" i="177"/>
  <c r="BY42" i="260"/>
  <c r="O9" i="177"/>
  <c r="H19" i="177"/>
  <c r="C55" i="177"/>
  <c r="AH127" i="260"/>
  <c r="BJ165" i="260"/>
  <c r="J6" i="177"/>
  <c r="F25" i="177"/>
  <c r="D63" i="177"/>
  <c r="M42" i="177"/>
  <c r="BD152" i="260"/>
  <c r="G15" i="177"/>
  <c r="K26" i="177"/>
  <c r="Z142" i="260"/>
  <c r="AZ32" i="260"/>
  <c r="Z30" i="177"/>
  <c r="Q52" i="177"/>
  <c r="AU196" i="260"/>
  <c r="AD95" i="260"/>
  <c r="AR212" i="260"/>
  <c r="AL290" i="260"/>
  <c r="AL199" i="260"/>
  <c r="BQ170" i="260"/>
  <c r="BN182" i="260"/>
  <c r="BU169" i="260"/>
  <c r="Z24" i="177"/>
  <c r="AH35" i="260"/>
  <c r="BU136" i="260"/>
  <c r="K50" i="177"/>
  <c r="AD201" i="260"/>
  <c r="AU217" i="260"/>
  <c r="R48" i="260"/>
  <c r="W112" i="260"/>
  <c r="N26" i="177"/>
  <c r="E65" i="177"/>
  <c r="R237" i="260"/>
  <c r="BU248" i="260"/>
  <c r="BN142" i="260"/>
  <c r="W66" i="260"/>
  <c r="W246" i="260"/>
  <c r="Y48" i="177"/>
  <c r="BN313" i="260"/>
  <c r="Q62" i="177"/>
  <c r="AR378" i="260"/>
  <c r="T42" i="177"/>
  <c r="K6" i="177"/>
  <c r="AU80" i="260"/>
  <c r="AR249" i="260"/>
  <c r="Y11" i="177"/>
  <c r="AU233" i="260"/>
  <c r="I48" i="177"/>
  <c r="AU200" i="260"/>
  <c r="AH123" i="260"/>
  <c r="J301" i="260"/>
  <c r="AZ142" i="260"/>
  <c r="Z240" i="260"/>
  <c r="R386" i="260"/>
  <c r="X49" i="177"/>
  <c r="BY61" i="260"/>
  <c r="G368" i="260"/>
  <c r="BN135" i="260"/>
  <c r="M6" i="177"/>
  <c r="G12" i="260"/>
  <c r="N45" i="260"/>
  <c r="BY199" i="260"/>
  <c r="AU231" i="260"/>
  <c r="BJ110" i="260"/>
  <c r="BQ122" i="260"/>
  <c r="BD28" i="260"/>
  <c r="Z313" i="260"/>
  <c r="AR75" i="260"/>
  <c r="BQ20" i="260"/>
  <c r="BU299" i="260"/>
  <c r="X39" i="177"/>
  <c r="BU143" i="260"/>
  <c r="P53" i="177"/>
  <c r="BJ15" i="260"/>
  <c r="R27" i="177"/>
  <c r="R120" i="260"/>
  <c r="G58" i="177"/>
  <c r="BD296" i="260"/>
  <c r="BQ260" i="260"/>
  <c r="Q65" i="177"/>
  <c r="AZ106" i="260"/>
  <c r="AD200" i="260"/>
  <c r="AL50" i="260"/>
  <c r="AZ334" i="260"/>
  <c r="AU5" i="260"/>
  <c r="BU110" i="260"/>
  <c r="BU105" i="260"/>
  <c r="BU40" i="260"/>
  <c r="BD128" i="260"/>
  <c r="AU83" i="260"/>
  <c r="H26" i="177"/>
  <c r="C37" i="177"/>
  <c r="BJ78" i="260"/>
  <c r="AD147" i="260"/>
  <c r="BU247" i="260"/>
  <c r="AU185" i="260"/>
  <c r="AZ59" i="260"/>
  <c r="E64" i="177"/>
  <c r="AZ133" i="260"/>
  <c r="D21" i="177"/>
  <c r="BN394" i="260"/>
  <c r="AU163" i="260"/>
  <c r="BD243" i="260"/>
  <c r="AL248" i="260"/>
  <c r="O23" i="177"/>
  <c r="R277" i="260"/>
  <c r="N215" i="260"/>
  <c r="AZ230" i="260"/>
  <c r="BJ285" i="260"/>
  <c r="O20" i="177"/>
  <c r="BU323" i="260"/>
  <c r="AH350" i="260"/>
  <c r="BU106" i="260"/>
  <c r="AU168" i="260"/>
  <c r="J230" i="260"/>
  <c r="BD62" i="260"/>
  <c r="L45" i="177"/>
  <c r="BU249" i="260"/>
  <c r="P4" i="177"/>
  <c r="H65" i="177"/>
  <c r="BQ208" i="260"/>
  <c r="BQ101" i="260"/>
  <c r="N269" i="260"/>
  <c r="J54" i="177"/>
  <c r="AZ266" i="260"/>
  <c r="BU58" i="260"/>
  <c r="BN189" i="260"/>
  <c r="BD211" i="260"/>
  <c r="N115" i="260"/>
  <c r="C11" i="177"/>
  <c r="N333" i="260"/>
  <c r="J9" i="177"/>
  <c r="K29" i="177"/>
  <c r="G348" i="260"/>
  <c r="BD199" i="260"/>
  <c r="L19" i="177"/>
  <c r="AR337" i="260"/>
  <c r="Z91" i="260"/>
  <c r="AR369" i="260"/>
  <c r="J151" i="260"/>
  <c r="G55" i="177"/>
  <c r="AL189" i="260"/>
  <c r="P36" i="177"/>
  <c r="BY177" i="260"/>
  <c r="R26" i="177"/>
  <c r="K15" i="177"/>
  <c r="BY121" i="260"/>
  <c r="BU83" i="260"/>
  <c r="Y29" i="177"/>
  <c r="BN180" i="260"/>
  <c r="J231" i="260"/>
  <c r="W21" i="253"/>
  <c r="W17" i="253" s="1"/>
  <c r="AH178" i="260"/>
  <c r="K36" i="177"/>
  <c r="W6" i="260"/>
  <c r="J55" i="260"/>
  <c r="G114" i="260"/>
  <c r="R265" i="260"/>
  <c r="BD311" i="260"/>
  <c r="AL273" i="260"/>
  <c r="O46" i="177"/>
  <c r="AD245" i="260"/>
  <c r="AD139" i="260"/>
  <c r="BY142" i="260"/>
  <c r="BD195" i="260"/>
  <c r="J233" i="260"/>
  <c r="AH50" i="260"/>
  <c r="Z318" i="260"/>
  <c r="R40" i="260"/>
  <c r="AZ6" i="260"/>
  <c r="R150" i="260"/>
  <c r="T16" i="177"/>
  <c r="L29" i="177"/>
  <c r="W42" i="177"/>
  <c r="BN340" i="260"/>
  <c r="AR186" i="260"/>
  <c r="E62" i="177"/>
  <c r="G98" i="260"/>
  <c r="BD114" i="260"/>
  <c r="BD102" i="260"/>
  <c r="AH143" i="260"/>
  <c r="G299" i="260"/>
  <c r="N23" i="177"/>
  <c r="BJ37" i="260"/>
  <c r="R112" i="260"/>
  <c r="BD263" i="260"/>
  <c r="G275" i="260"/>
  <c r="BU109" i="260"/>
  <c r="AR77" i="260"/>
  <c r="BU200" i="260"/>
  <c r="AR136" i="260"/>
  <c r="BY41" i="260"/>
  <c r="D13" i="177"/>
  <c r="BN19" i="260"/>
  <c r="AL298" i="260"/>
  <c r="AR50" i="260"/>
  <c r="X50" i="177"/>
  <c r="BU75" i="260"/>
  <c r="AR109" i="260"/>
  <c r="AZ118" i="260"/>
  <c r="N214" i="260"/>
  <c r="W22" i="177"/>
  <c r="BQ220" i="260"/>
  <c r="N180" i="260"/>
  <c r="D24" i="177"/>
  <c r="K59" i="177"/>
  <c r="W89" i="260"/>
  <c r="BQ24" i="260"/>
  <c r="BU42" i="260"/>
  <c r="Z249" i="260"/>
  <c r="BU234" i="260"/>
  <c r="R72" i="260"/>
  <c r="AH58" i="260"/>
  <c r="BQ264" i="260"/>
  <c r="G120" i="260"/>
  <c r="BJ25" i="260"/>
  <c r="Q61" i="177"/>
  <c r="BJ284" i="260"/>
  <c r="BQ21" i="260"/>
  <c r="BQ119" i="260"/>
  <c r="BQ238" i="260"/>
  <c r="BY18" i="260"/>
  <c r="AR44" i="260"/>
  <c r="Y62" i="177"/>
  <c r="J195" i="260"/>
  <c r="R233" i="260"/>
  <c r="BQ100" i="260"/>
  <c r="W315" i="260"/>
  <c r="BU51" i="260"/>
  <c r="J25" i="177"/>
  <c r="AZ84" i="260"/>
  <c r="K37" i="177"/>
  <c r="W60" i="260"/>
  <c r="BJ106" i="260"/>
  <c r="R21" i="260"/>
  <c r="BY87" i="260"/>
  <c r="BD115" i="260"/>
  <c r="G172" i="260"/>
  <c r="AZ193" i="260"/>
  <c r="E24" i="177"/>
  <c r="M9" i="177"/>
  <c r="AH252" i="260"/>
  <c r="AH38" i="260"/>
  <c r="Z18" i="260"/>
  <c r="AR49" i="260"/>
  <c r="AH264" i="260"/>
  <c r="BQ135" i="260"/>
  <c r="AU12" i="260"/>
  <c r="Y40" i="177"/>
  <c r="C44" i="177"/>
  <c r="BY169" i="260"/>
  <c r="Z3" i="177"/>
  <c r="AL92" i="260"/>
  <c r="G345" i="260"/>
  <c r="G199" i="260"/>
  <c r="X60" i="177"/>
  <c r="BU18" i="260"/>
  <c r="BJ100" i="260"/>
  <c r="G17" i="177"/>
  <c r="AD17" i="260"/>
  <c r="AR162" i="260"/>
  <c r="V44" i="177"/>
  <c r="AU11" i="260"/>
  <c r="AL23" i="260"/>
  <c r="AU311" i="260"/>
  <c r="BJ87" i="260"/>
  <c r="BJ42" i="260"/>
  <c r="R217" i="260"/>
  <c r="H13" i="177"/>
  <c r="Z5" i="260"/>
  <c r="AD37" i="260"/>
  <c r="AL41" i="260"/>
  <c r="G125" i="260"/>
  <c r="N50" i="260"/>
  <c r="BJ18" i="260"/>
  <c r="G58" i="260"/>
  <c r="U39" i="177"/>
  <c r="U28" i="177"/>
  <c r="W131" i="260"/>
  <c r="AU6" i="260"/>
  <c r="V7" i="177"/>
  <c r="BU127" i="260"/>
  <c r="BQ162" i="260"/>
  <c r="Z423" i="260"/>
  <c r="BQ7" i="260"/>
  <c r="BQ180" i="260"/>
  <c r="T5" i="177"/>
  <c r="J37" i="177"/>
  <c r="R113" i="260"/>
  <c r="BN24" i="260"/>
  <c r="BJ34" i="260"/>
  <c r="N293" i="260"/>
  <c r="AR201" i="260"/>
  <c r="Z190" i="260"/>
  <c r="AL221" i="260"/>
  <c r="BJ210" i="260"/>
  <c r="U27" i="177"/>
  <c r="BQ44" i="260"/>
  <c r="AZ33" i="260"/>
  <c r="BN276" i="260"/>
  <c r="J64" i="260"/>
  <c r="BQ167" i="260"/>
  <c r="N158" i="260"/>
  <c r="AL266" i="260"/>
  <c r="R16" i="177"/>
  <c r="G100" i="260"/>
  <c r="AZ112" i="260"/>
  <c r="S22" i="177"/>
  <c r="Z64" i="260"/>
  <c r="BN65" i="260"/>
  <c r="BY175" i="260"/>
  <c r="J43" i="177"/>
  <c r="N52" i="260"/>
  <c r="G43" i="260"/>
  <c r="AH19" i="260"/>
  <c r="AL19" i="260"/>
  <c r="M61" i="177"/>
  <c r="M54" i="177"/>
  <c r="J150" i="260"/>
  <c r="Z42" i="260"/>
  <c r="N15" i="260"/>
  <c r="T61" i="177"/>
  <c r="M8" i="177"/>
  <c r="C61" i="177"/>
  <c r="G45" i="177"/>
  <c r="Z41" i="177"/>
  <c r="Z51" i="177"/>
  <c r="BU325" i="260"/>
  <c r="AL126" i="260"/>
  <c r="G22" i="177"/>
  <c r="AU192" i="260"/>
  <c r="G158" i="260"/>
  <c r="G242" i="260"/>
  <c r="BJ140" i="260"/>
  <c r="J51" i="177"/>
  <c r="AL163" i="260"/>
  <c r="BQ252" i="260"/>
  <c r="J140" i="260"/>
  <c r="BY94" i="260"/>
  <c r="F15" i="177"/>
  <c r="P25" i="177"/>
  <c r="AD126" i="260"/>
  <c r="U14" i="177"/>
  <c r="AR163" i="260"/>
  <c r="AR169" i="260"/>
  <c r="AU165" i="260"/>
  <c r="AH115" i="260"/>
  <c r="G297" i="260"/>
  <c r="M24" i="177"/>
  <c r="BJ135" i="260"/>
  <c r="BY170" i="260"/>
  <c r="U28" i="102"/>
  <c r="BD162" i="260"/>
  <c r="BY112" i="260"/>
  <c r="E61" i="177"/>
  <c r="BU274" i="260"/>
  <c r="N207" i="260"/>
  <c r="BU19" i="260"/>
  <c r="Z23" i="177"/>
  <c r="Q37" i="177"/>
  <c r="W96" i="260"/>
  <c r="BJ76" i="260"/>
  <c r="BY44" i="260"/>
  <c r="BQ321" i="260"/>
  <c r="BJ24" i="260"/>
  <c r="L14" i="177"/>
  <c r="Z44" i="260"/>
  <c r="M52" i="177"/>
  <c r="J245" i="260"/>
  <c r="AZ117" i="260"/>
  <c r="W45" i="177"/>
  <c r="AZ249" i="260"/>
  <c r="W219" i="260"/>
  <c r="AU26" i="260"/>
  <c r="BY50" i="260"/>
  <c r="BY190" i="260"/>
  <c r="AH66" i="260"/>
  <c r="AU91" i="260"/>
  <c r="W197" i="260"/>
  <c r="BD273" i="260"/>
  <c r="W181" i="260"/>
  <c r="P30" i="177"/>
  <c r="AZ166" i="260"/>
  <c r="D17" i="177"/>
  <c r="I27" i="177"/>
  <c r="BD190" i="260"/>
  <c r="AL143" i="260"/>
  <c r="AR99" i="260"/>
  <c r="BN55" i="260"/>
  <c r="W208" i="260"/>
  <c r="Z241" i="260"/>
  <c r="J253" i="260"/>
  <c r="AD89" i="260"/>
  <c r="AD119" i="260"/>
  <c r="BN62" i="260"/>
  <c r="Z339" i="260"/>
  <c r="BQ231" i="260"/>
  <c r="AU207" i="260"/>
  <c r="BQ72" i="260"/>
  <c r="AU142" i="260"/>
  <c r="AD345" i="260"/>
  <c r="W18" i="177"/>
  <c r="W63" i="260"/>
  <c r="J71" i="260"/>
  <c r="AH200" i="260"/>
  <c r="BD278" i="260"/>
  <c r="AH196" i="260"/>
  <c r="Q54" i="177"/>
  <c r="N7" i="260"/>
  <c r="Z374" i="260"/>
  <c r="BJ171" i="260"/>
  <c r="AH166" i="260"/>
  <c r="AD24" i="260"/>
  <c r="J409" i="260"/>
  <c r="BQ269" i="260"/>
  <c r="S31" i="177"/>
  <c r="Q56" i="177"/>
  <c r="W149" i="260"/>
  <c r="BJ330" i="260"/>
  <c r="V55" i="177"/>
  <c r="Z36" i="260"/>
  <c r="BD148" i="260"/>
  <c r="BY184" i="260"/>
  <c r="BU269" i="260"/>
  <c r="BN301" i="260"/>
  <c r="AH399" i="260"/>
  <c r="G159" i="260"/>
  <c r="AU48" i="260"/>
  <c r="AZ56" i="260"/>
  <c r="AU160" i="260"/>
  <c r="G76" i="260"/>
  <c r="I50" i="177"/>
  <c r="AR193" i="260"/>
  <c r="C51" i="177"/>
  <c r="AU34" i="260"/>
  <c r="AL24" i="260"/>
  <c r="AH326" i="260"/>
  <c r="F27" i="177"/>
  <c r="BJ222" i="260"/>
  <c r="F47" i="177"/>
  <c r="J122" i="260"/>
  <c r="W227" i="260"/>
  <c r="BD169" i="260"/>
  <c r="AR382" i="260"/>
  <c r="J134" i="260"/>
  <c r="AR70" i="260"/>
  <c r="BQ357" i="260"/>
  <c r="W282" i="260"/>
  <c r="R36" i="260"/>
  <c r="BJ134" i="260"/>
  <c r="BD206" i="260"/>
  <c r="AR270" i="260"/>
  <c r="AU51" i="260"/>
  <c r="E21" i="177"/>
  <c r="V45" i="177"/>
  <c r="G103" i="260"/>
  <c r="AZ97" i="260"/>
  <c r="BQ82" i="260"/>
  <c r="M41" i="177"/>
  <c r="BU331" i="260"/>
  <c r="AU264" i="260"/>
  <c r="N153" i="260"/>
  <c r="K16" i="177"/>
  <c r="AR7" i="260"/>
  <c r="AR130" i="260"/>
  <c r="BY133" i="260"/>
  <c r="AR41" i="260"/>
  <c r="BU153" i="260"/>
  <c r="D39" i="177"/>
  <c r="AH96" i="260"/>
  <c r="R109" i="260"/>
  <c r="R172" i="260"/>
  <c r="AL337" i="260"/>
  <c r="BJ155" i="260"/>
  <c r="Q43" i="177"/>
  <c r="H29" i="177"/>
  <c r="J19" i="260"/>
  <c r="AZ189" i="260"/>
  <c r="BD7" i="260"/>
  <c r="Z250" i="260"/>
  <c r="AZ119" i="260"/>
  <c r="BQ43" i="260"/>
  <c r="BD176" i="260"/>
  <c r="BY81" i="260"/>
  <c r="BQ364" i="260"/>
  <c r="D64" i="177"/>
  <c r="V6" i="177"/>
  <c r="BD452" i="260"/>
  <c r="AD41" i="260"/>
  <c r="AR349" i="260"/>
  <c r="AL303" i="260"/>
  <c r="J168" i="260"/>
  <c r="BU97" i="260"/>
  <c r="AD118" i="260"/>
  <c r="BQ216" i="260"/>
  <c r="AU170" i="260"/>
  <c r="BY59" i="260"/>
  <c r="AH116" i="260"/>
  <c r="R89" i="260"/>
  <c r="BJ94" i="260"/>
  <c r="R87" i="260"/>
  <c r="S54" i="177"/>
  <c r="BD90" i="260"/>
  <c r="R115" i="260"/>
  <c r="N276" i="260"/>
  <c r="AZ165" i="260"/>
  <c r="G106" i="260"/>
  <c r="O43" i="177"/>
  <c r="BD258" i="260"/>
  <c r="N109" i="260"/>
  <c r="AU52" i="260"/>
  <c r="J201" i="260"/>
  <c r="Y21" i="177"/>
  <c r="R53" i="260"/>
  <c r="BU131" i="260"/>
  <c r="AH37" i="260"/>
  <c r="Z20" i="177"/>
  <c r="W47" i="177"/>
  <c r="BU135" i="260"/>
  <c r="Y9" i="177"/>
  <c r="N178" i="260"/>
  <c r="W21" i="177"/>
  <c r="AL95" i="260"/>
  <c r="N336" i="260"/>
  <c r="J188" i="260"/>
  <c r="AD77" i="260"/>
  <c r="R73" i="260"/>
  <c r="BN245" i="260"/>
  <c r="R231" i="260"/>
  <c r="I13" i="177"/>
  <c r="R223" i="260"/>
  <c r="AU96" i="260"/>
  <c r="N176" i="260"/>
  <c r="N226" i="260"/>
  <c r="AL390" i="260"/>
  <c r="BQ31" i="260"/>
  <c r="H7" i="177"/>
  <c r="AH98" i="260"/>
  <c r="BD269" i="260"/>
  <c r="AU132" i="260"/>
  <c r="BQ137" i="260"/>
  <c r="AD20" i="260"/>
  <c r="AL20" i="260"/>
  <c r="Z169" i="260"/>
  <c r="N65" i="260"/>
  <c r="AD36" i="260"/>
  <c r="AZ23" i="260"/>
  <c r="AD16" i="260"/>
  <c r="BQ36" i="260"/>
  <c r="AD172" i="260"/>
  <c r="BD313" i="260"/>
  <c r="BJ326" i="260"/>
  <c r="G192" i="260"/>
  <c r="BJ38" i="260"/>
  <c r="AZ191" i="260"/>
  <c r="Z65" i="260"/>
  <c r="BU383" i="260"/>
  <c r="BN59" i="260"/>
  <c r="BQ141" i="260"/>
  <c r="J13" i="177"/>
  <c r="L37" i="177"/>
  <c r="BN82" i="260"/>
  <c r="C62" i="177"/>
  <c r="AD343" i="260"/>
  <c r="X61" i="177"/>
  <c r="BQ218" i="260"/>
  <c r="BD222" i="260"/>
  <c r="BD160" i="260"/>
  <c r="W288" i="260"/>
  <c r="K54" i="177"/>
  <c r="P3" i="177"/>
  <c r="BD210" i="260"/>
  <c r="AZ73" i="260"/>
  <c r="AL70" i="260"/>
  <c r="W161" i="260"/>
  <c r="J210" i="260"/>
  <c r="AL151" i="260"/>
  <c r="BU315" i="260"/>
  <c r="AH278" i="260"/>
  <c r="J50" i="177"/>
  <c r="AD97" i="260"/>
  <c r="AL153" i="260"/>
  <c r="BY143" i="260"/>
  <c r="AL326" i="260"/>
  <c r="AH299" i="260"/>
  <c r="H46" i="177"/>
  <c r="G35" i="177"/>
  <c r="Z46" i="260"/>
  <c r="BJ144" i="260"/>
  <c r="BY106" i="260"/>
  <c r="BU177" i="260"/>
  <c r="AD73" i="260"/>
  <c r="N125" i="260"/>
  <c r="J91" i="260"/>
  <c r="BU244" i="260"/>
  <c r="AU74" i="260"/>
  <c r="W343" i="260"/>
  <c r="AR73" i="260"/>
  <c r="AL227" i="260"/>
  <c r="BU220" i="260"/>
  <c r="G221" i="260"/>
  <c r="AU14" i="260"/>
  <c r="AH152" i="260"/>
  <c r="U57" i="177"/>
  <c r="M10" i="177"/>
  <c r="O50" i="177"/>
  <c r="Q39" i="177"/>
  <c r="R180" i="260"/>
  <c r="P37" i="177"/>
  <c r="BN211" i="260"/>
  <c r="L12" i="177"/>
  <c r="BN33" i="260"/>
  <c r="BY46" i="260"/>
  <c r="BQ325" i="260"/>
  <c r="BD46" i="260"/>
  <c r="W194" i="260"/>
  <c r="AR88" i="260"/>
  <c r="J99" i="260"/>
  <c r="BY102" i="260"/>
  <c r="G189" i="260"/>
  <c r="H11" i="177"/>
  <c r="I20" i="177"/>
  <c r="AL112" i="260"/>
  <c r="Z27" i="260"/>
  <c r="BU210" i="260"/>
  <c r="BJ62" i="260"/>
  <c r="BY16" i="260"/>
  <c r="Z140" i="260"/>
  <c r="AU128" i="260"/>
  <c r="J241" i="260"/>
  <c r="AU143" i="260"/>
  <c r="V28" i="177"/>
  <c r="Z66" i="260"/>
  <c r="P29" i="177"/>
  <c r="D43" i="177"/>
  <c r="AZ27" i="260"/>
  <c r="R255" i="260"/>
  <c r="W10" i="177"/>
  <c r="J53" i="177"/>
  <c r="W190" i="260"/>
  <c r="J172" i="260"/>
  <c r="BJ174" i="260"/>
  <c r="BJ111" i="260"/>
  <c r="S52" i="177"/>
  <c r="G30" i="177"/>
  <c r="BU281" i="260"/>
  <c r="BQ107" i="260"/>
  <c r="S57" i="177"/>
  <c r="BY33" i="260"/>
  <c r="AZ69" i="260"/>
  <c r="O29" i="177"/>
  <c r="BJ156" i="260"/>
  <c r="G26" i="177"/>
  <c r="BQ131" i="260"/>
  <c r="H55" i="177"/>
  <c r="AZ35" i="260"/>
  <c r="AH293" i="260"/>
  <c r="W106" i="260"/>
  <c r="BN49" i="260"/>
  <c r="BQ76" i="260"/>
  <c r="Z22" i="177"/>
  <c r="V4" i="177"/>
  <c r="BU243" i="260"/>
  <c r="M22" i="177"/>
  <c r="BU53" i="260"/>
  <c r="D12" i="177"/>
  <c r="H14" i="177"/>
  <c r="AD312" i="260"/>
  <c r="BQ27" i="260"/>
  <c r="F23" i="177"/>
  <c r="BY88" i="260"/>
  <c r="Z141" i="260"/>
  <c r="J163" i="260"/>
  <c r="BD351" i="260"/>
  <c r="R202" i="260"/>
  <c r="BJ117" i="260"/>
  <c r="AH76" i="260"/>
  <c r="AH13" i="260"/>
  <c r="D42" i="177"/>
  <c r="BQ294" i="260"/>
  <c r="BN251" i="260"/>
  <c r="BN57" i="260"/>
  <c r="G215" i="260"/>
  <c r="AL77" i="260"/>
  <c r="BY10" i="260"/>
  <c r="BN116" i="260"/>
  <c r="AR137" i="260"/>
  <c r="AD252" i="260"/>
  <c r="AU70" i="260"/>
  <c r="N299" i="260"/>
  <c r="AR228" i="260"/>
  <c r="AR338" i="260"/>
  <c r="U49" i="177"/>
  <c r="AH214" i="260"/>
  <c r="W338" i="260"/>
  <c r="F8" i="177"/>
  <c r="R39" i="260"/>
  <c r="AZ156" i="260"/>
  <c r="W42" i="260"/>
  <c r="AU86" i="260"/>
  <c r="AR350" i="260"/>
  <c r="N168" i="260"/>
  <c r="V63" i="177"/>
  <c r="Z30" i="260"/>
  <c r="G65" i="177"/>
  <c r="BD25" i="260"/>
  <c r="BN183" i="260"/>
  <c r="AZ303" i="260"/>
  <c r="AL144" i="260"/>
  <c r="K4" i="177"/>
  <c r="M50" i="177"/>
  <c r="G405" i="260"/>
  <c r="AR158" i="260"/>
  <c r="BD132" i="260"/>
  <c r="O21" i="177"/>
  <c r="W40" i="253"/>
  <c r="M21" i="177"/>
  <c r="W57" i="260"/>
  <c r="Q51" i="177"/>
  <c r="R30" i="260"/>
  <c r="AZ8" i="260"/>
  <c r="AU98" i="260"/>
  <c r="P31" i="177"/>
  <c r="G388" i="260"/>
  <c r="BU212" i="260"/>
  <c r="E55" i="177"/>
  <c r="N238" i="260"/>
  <c r="U29" i="251"/>
  <c r="AH17" i="260"/>
  <c r="AD99" i="260"/>
  <c r="BJ375" i="260"/>
  <c r="AD96" i="260"/>
  <c r="Z90" i="260"/>
  <c r="J53" i="260"/>
  <c r="BQ95" i="260"/>
  <c r="BY107" i="260"/>
  <c r="D51" i="177"/>
  <c r="BJ136" i="260"/>
  <c r="R23" i="177"/>
  <c r="E40" i="177"/>
  <c r="AZ102" i="260"/>
  <c r="P21" i="177"/>
  <c r="Z174" i="260"/>
  <c r="AU335" i="260"/>
  <c r="AZ37" i="260"/>
  <c r="AU19" i="260"/>
  <c r="N245" i="260"/>
  <c r="BQ145" i="260"/>
  <c r="T56" i="177"/>
  <c r="V51" i="177"/>
  <c r="R60" i="177"/>
  <c r="AZ82" i="260"/>
  <c r="AU44" i="260"/>
  <c r="K10" i="177"/>
  <c r="AZ91" i="260"/>
  <c r="W30" i="260"/>
  <c r="M40" i="177"/>
  <c r="AR294" i="260"/>
  <c r="AH91" i="260"/>
  <c r="BJ296" i="260"/>
  <c r="AD45" i="260"/>
  <c r="J56" i="260"/>
  <c r="AR15" i="260"/>
  <c r="J55" i="177"/>
  <c r="O63" i="177"/>
  <c r="R149" i="260"/>
  <c r="BU239" i="260"/>
  <c r="BD171" i="260"/>
  <c r="AL98" i="260"/>
  <c r="G31" i="260"/>
  <c r="H20" i="177"/>
  <c r="BQ157" i="260"/>
  <c r="G171" i="260"/>
  <c r="R340" i="260"/>
  <c r="AR96" i="260"/>
  <c r="J57" i="260"/>
  <c r="C43" i="177"/>
  <c r="W115" i="260"/>
  <c r="AH291" i="260"/>
  <c r="J173" i="260"/>
  <c r="BJ132" i="260"/>
  <c r="C36" i="177"/>
  <c r="C32" i="177"/>
  <c r="AR74" i="260"/>
  <c r="BQ37" i="260"/>
  <c r="R51" i="260"/>
  <c r="AZ250" i="260"/>
  <c r="G19" i="177"/>
  <c r="R214" i="260"/>
  <c r="R48" i="177"/>
  <c r="Q38" i="177"/>
  <c r="N61" i="260"/>
  <c r="N48" i="177"/>
  <c r="BQ81" i="260"/>
  <c r="BU338" i="260"/>
  <c r="M12" i="177"/>
  <c r="BD427" i="260"/>
  <c r="AH187" i="260"/>
  <c r="BD333" i="260"/>
  <c r="Q16" i="177"/>
  <c r="O15" i="177"/>
  <c r="AL191" i="260"/>
  <c r="X48" i="177"/>
  <c r="X27" i="177"/>
  <c r="AL40" i="260"/>
  <c r="BN184" i="260"/>
  <c r="AU281" i="260"/>
  <c r="BJ115" i="260"/>
  <c r="AH71" i="260"/>
  <c r="Y3" i="177"/>
  <c r="BJ40" i="260"/>
  <c r="BD81" i="260"/>
  <c r="Y60" i="177"/>
  <c r="N82" i="260"/>
  <c r="BQ88" i="260"/>
  <c r="AZ40" i="260"/>
  <c r="BD231" i="260"/>
  <c r="Z226" i="260"/>
  <c r="BU30" i="260"/>
  <c r="U54" i="177"/>
  <c r="BQ114" i="260"/>
  <c r="Z272" i="260"/>
  <c r="G8" i="177"/>
  <c r="AR101" i="260"/>
  <c r="AU71" i="260"/>
  <c r="AZ30" i="260"/>
  <c r="BU290" i="260"/>
  <c r="AD120" i="260"/>
  <c r="AU157" i="260"/>
  <c r="W44" i="260"/>
  <c r="I33" i="177"/>
  <c r="BD390" i="260"/>
  <c r="BU676" i="260"/>
  <c r="Z676" i="260"/>
  <c r="BQ676" i="260"/>
  <c r="BN676" i="260"/>
  <c r="AH676" i="260"/>
  <c r="J676" i="260"/>
  <c r="AU676" i="260"/>
  <c r="AD676" i="260"/>
  <c r="W676" i="260"/>
  <c r="N676" i="260"/>
  <c r="R676" i="260"/>
  <c r="BJ676" i="260"/>
  <c r="G676" i="260"/>
  <c r="AL676" i="260"/>
  <c r="BD676" i="260"/>
  <c r="AR676" i="260"/>
  <c r="AZ676" i="260"/>
  <c r="G661" i="260"/>
  <c r="BD661" i="260"/>
  <c r="AU661" i="260"/>
  <c r="J661" i="260"/>
  <c r="N661" i="260"/>
  <c r="BU661" i="260"/>
  <c r="BN661" i="260"/>
  <c r="AR661" i="260"/>
  <c r="BJ661" i="260"/>
  <c r="W661" i="260"/>
  <c r="R661" i="260"/>
  <c r="AZ661" i="260"/>
  <c r="BQ661" i="260"/>
  <c r="AL665" i="260"/>
  <c r="J665" i="260"/>
  <c r="R665" i="260"/>
  <c r="BD665" i="260"/>
  <c r="AD665" i="260"/>
  <c r="BU665" i="260"/>
  <c r="AH665" i="260"/>
  <c r="AU665" i="260"/>
  <c r="N665" i="260"/>
  <c r="BJ665" i="260"/>
  <c r="BN665" i="260"/>
  <c r="AZ665" i="260"/>
  <c r="W665" i="260"/>
  <c r="Z665" i="260"/>
  <c r="AR665" i="260"/>
  <c r="G665" i="260"/>
  <c r="BQ665" i="260"/>
  <c r="Z673" i="260"/>
  <c r="W673" i="260"/>
  <c r="N673" i="260"/>
  <c r="AL673" i="260"/>
  <c r="AR673" i="260"/>
  <c r="AZ673" i="260"/>
  <c r="AH673" i="260"/>
  <c r="BN673" i="260"/>
  <c r="J673" i="260"/>
  <c r="R673" i="260"/>
  <c r="G673" i="260"/>
  <c r="BD673" i="260"/>
  <c r="BJ673" i="260"/>
  <c r="AD673" i="260"/>
  <c r="BU673" i="260"/>
  <c r="AU673" i="260"/>
  <c r="BQ673" i="260"/>
  <c r="BU667" i="260"/>
  <c r="W667" i="260"/>
  <c r="BQ667" i="260"/>
  <c r="R667" i="260"/>
  <c r="BJ667" i="260"/>
  <c r="J667" i="260"/>
  <c r="N667" i="260"/>
  <c r="G667" i="260"/>
  <c r="AH667" i="260"/>
  <c r="AZ667" i="260"/>
  <c r="BD667" i="260"/>
  <c r="BN667" i="260"/>
  <c r="Z667" i="260"/>
  <c r="AU667" i="260"/>
  <c r="AL667" i="260"/>
  <c r="AR667" i="260"/>
  <c r="AD667" i="260"/>
  <c r="BU671" i="260"/>
  <c r="BQ671" i="260"/>
  <c r="W671" i="260"/>
  <c r="G671" i="260"/>
  <c r="BJ671" i="260"/>
  <c r="AZ671" i="260"/>
  <c r="BD671" i="260"/>
  <c r="AR671" i="260"/>
  <c r="AH671" i="260"/>
  <c r="AL671" i="260"/>
  <c r="AU671" i="260"/>
  <c r="BN671" i="260"/>
  <c r="J671" i="260"/>
  <c r="AD671" i="260"/>
  <c r="Z671" i="260"/>
  <c r="R671" i="260"/>
  <c r="N671" i="260"/>
  <c r="W678" i="260"/>
  <c r="AU678" i="260"/>
  <c r="AZ678" i="260"/>
  <c r="AL678" i="260"/>
  <c r="BJ678" i="260"/>
  <c r="AD678" i="260"/>
  <c r="Z678" i="260"/>
  <c r="AR678" i="260"/>
  <c r="AH678" i="260"/>
  <c r="G678" i="260"/>
  <c r="BQ678" i="260"/>
  <c r="R678" i="260"/>
  <c r="BN678" i="260"/>
  <c r="J678" i="260"/>
  <c r="N678" i="260"/>
  <c r="BD678" i="260"/>
  <c r="BU678" i="260"/>
  <c r="R670" i="260"/>
  <c r="AL670" i="260"/>
  <c r="W670" i="260"/>
  <c r="N670" i="260"/>
  <c r="AZ670" i="260"/>
  <c r="J670" i="260"/>
  <c r="BD670" i="260"/>
  <c r="AD670" i="260"/>
  <c r="BU670" i="260"/>
  <c r="BN670" i="260"/>
  <c r="BJ670" i="260"/>
  <c r="AU670" i="260"/>
  <c r="AH670" i="260"/>
  <c r="Z670" i="260"/>
  <c r="BQ670" i="260"/>
  <c r="AR670" i="260"/>
  <c r="G670" i="260"/>
  <c r="BU677" i="260"/>
  <c r="N677" i="260"/>
  <c r="AL677" i="260"/>
  <c r="Z677" i="260"/>
  <c r="AD677" i="260"/>
  <c r="G677" i="260"/>
  <c r="BD677" i="260"/>
  <c r="AH677" i="260"/>
  <c r="BN677" i="260"/>
  <c r="AZ677" i="260"/>
  <c r="BQ677" i="260"/>
  <c r="BJ677" i="260"/>
  <c r="AU677" i="260"/>
  <c r="R677" i="260"/>
  <c r="W677" i="260"/>
  <c r="AR677" i="260"/>
  <c r="J677" i="260"/>
  <c r="BJ668" i="260"/>
  <c r="G668" i="260"/>
  <c r="BN668" i="260"/>
  <c r="BU668" i="260"/>
  <c r="BQ668" i="260"/>
  <c r="AL668" i="260"/>
  <c r="BD668" i="260"/>
  <c r="J668" i="260"/>
  <c r="N668" i="260"/>
  <c r="AU668" i="260"/>
  <c r="AR668" i="260"/>
  <c r="AZ668" i="260"/>
  <c r="W668" i="260"/>
  <c r="AD668" i="260"/>
  <c r="R668" i="260"/>
  <c r="Z668" i="260"/>
  <c r="AH668" i="260"/>
  <c r="BQ669" i="260"/>
  <c r="N669" i="260"/>
  <c r="AU669" i="260"/>
  <c r="Z669" i="260"/>
  <c r="R669" i="260"/>
  <c r="AD669" i="260"/>
  <c r="BU669" i="260"/>
  <c r="BD669" i="260"/>
  <c r="AR669" i="260"/>
  <c r="W669" i="260"/>
  <c r="G669" i="260"/>
  <c r="BN669" i="260"/>
  <c r="AH669" i="260"/>
  <c r="J669" i="260"/>
  <c r="BJ669" i="260"/>
  <c r="AZ669" i="260"/>
  <c r="AL669" i="260"/>
  <c r="BD657" i="260"/>
  <c r="G657" i="260"/>
  <c r="N657" i="260"/>
  <c r="AZ657" i="260"/>
  <c r="BN657" i="260"/>
  <c r="AR657" i="260"/>
  <c r="AU657" i="260"/>
  <c r="W657" i="260"/>
  <c r="BJ657" i="260"/>
  <c r="J657" i="260"/>
  <c r="BQ657" i="260"/>
  <c r="R657" i="260"/>
  <c r="BU657" i="260"/>
  <c r="AL675" i="260"/>
  <c r="W675" i="260"/>
  <c r="BD675" i="260"/>
  <c r="AH675" i="260"/>
  <c r="BN675" i="260"/>
  <c r="R675" i="260"/>
  <c r="J675" i="260"/>
  <c r="N675" i="260"/>
  <c r="AU675" i="260"/>
  <c r="AZ675" i="260"/>
  <c r="BJ675" i="260"/>
  <c r="BU675" i="260"/>
  <c r="AD675" i="260"/>
  <c r="BQ675" i="260"/>
  <c r="G675" i="260"/>
  <c r="Z675" i="260"/>
  <c r="AR675" i="260"/>
  <c r="W699" i="260"/>
  <c r="Z699" i="260"/>
  <c r="R699" i="260"/>
  <c r="AD699" i="260"/>
  <c r="N699" i="260"/>
  <c r="BJ699" i="260"/>
  <c r="BD699" i="260"/>
  <c r="AH699" i="260"/>
  <c r="AL699" i="260"/>
  <c r="AU699" i="260"/>
  <c r="BN699" i="260"/>
  <c r="BU699" i="260"/>
  <c r="AR699" i="260"/>
  <c r="BQ699" i="260"/>
  <c r="AZ699" i="260"/>
  <c r="J699" i="260"/>
  <c r="G699" i="260"/>
  <c r="BJ660" i="260"/>
  <c r="BD660" i="260"/>
  <c r="AR660" i="260"/>
  <c r="W660" i="260"/>
  <c r="R660" i="260"/>
  <c r="AU660" i="260"/>
  <c r="J660" i="260"/>
  <c r="BN660" i="260"/>
  <c r="N660" i="260"/>
  <c r="BQ660" i="260"/>
  <c r="BU660" i="260"/>
  <c r="AZ660" i="260"/>
  <c r="G660" i="260"/>
  <c r="N656" i="260"/>
  <c r="AU656" i="260"/>
  <c r="BD656" i="260"/>
  <c r="BN656" i="260"/>
  <c r="G656" i="260"/>
  <c r="AZ656" i="260"/>
  <c r="AR656" i="260"/>
  <c r="BJ656" i="260"/>
  <c r="BQ656" i="260"/>
  <c r="W656" i="260"/>
  <c r="J656" i="260"/>
  <c r="BU656" i="260"/>
  <c r="R656" i="260"/>
  <c r="W664" i="260"/>
  <c r="AD664" i="260"/>
  <c r="AZ664" i="260"/>
  <c r="Z664" i="260"/>
  <c r="R664" i="260"/>
  <c r="BN664" i="260"/>
  <c r="BD664" i="260"/>
  <c r="G664" i="260"/>
  <c r="BU664" i="260"/>
  <c r="AU664" i="260"/>
  <c r="BJ664" i="260"/>
  <c r="N664" i="260"/>
  <c r="BQ664" i="260"/>
  <c r="AL664" i="260"/>
  <c r="J664" i="260"/>
  <c r="AR664" i="260"/>
  <c r="AH664" i="260"/>
  <c r="BU658" i="260"/>
  <c r="BD658" i="260"/>
  <c r="J658" i="260"/>
  <c r="W658" i="260"/>
  <c r="BQ658" i="260"/>
  <c r="BN658" i="260"/>
  <c r="AZ658" i="260"/>
  <c r="R658" i="260"/>
  <c r="N658" i="260"/>
  <c r="AU658" i="260"/>
  <c r="BJ658" i="260"/>
  <c r="AR658" i="260"/>
  <c r="G658" i="260"/>
  <c r="Z662" i="260"/>
  <c r="AL662" i="260"/>
  <c r="BD662" i="260"/>
  <c r="AD662" i="260"/>
  <c r="R662" i="260"/>
  <c r="BN662" i="260"/>
  <c r="BQ662" i="260"/>
  <c r="AH662" i="260"/>
  <c r="J662" i="260"/>
  <c r="BJ662" i="260"/>
  <c r="N662" i="260"/>
  <c r="AR662" i="260"/>
  <c r="BU662" i="260"/>
  <c r="AU662" i="260"/>
  <c r="W662" i="260"/>
  <c r="AZ662" i="260"/>
  <c r="G662" i="260"/>
  <c r="W655" i="260"/>
  <c r="BJ655" i="260"/>
  <c r="AR655" i="260"/>
  <c r="R655" i="260"/>
  <c r="BD655" i="260"/>
  <c r="J655" i="260"/>
  <c r="AZ655" i="260"/>
  <c r="BN655" i="260"/>
  <c r="BQ655" i="260"/>
  <c r="G655" i="260"/>
  <c r="BU655" i="260"/>
  <c r="AU655" i="260"/>
  <c r="N655" i="260"/>
  <c r="R663" i="260"/>
  <c r="BN663" i="260"/>
  <c r="AL663" i="260"/>
  <c r="AD663" i="260"/>
  <c r="Z663" i="260"/>
  <c r="AU663" i="260"/>
  <c r="G663" i="260"/>
  <c r="N663" i="260"/>
  <c r="AR663" i="260"/>
  <c r="BU663" i="260"/>
  <c r="BJ663" i="260"/>
  <c r="BD663" i="260"/>
  <c r="BQ663" i="260"/>
  <c r="W663" i="260"/>
  <c r="J663" i="260"/>
  <c r="AZ663" i="260"/>
  <c r="AH663" i="260"/>
  <c r="BD659" i="260"/>
  <c r="BJ659" i="260"/>
  <c r="BU659" i="260"/>
  <c r="AZ659" i="260"/>
  <c r="J659" i="260"/>
  <c r="BN659" i="260"/>
  <c r="W659" i="260"/>
  <c r="R659" i="260"/>
  <c r="AR659" i="260"/>
  <c r="N659" i="260"/>
  <c r="AU659" i="260"/>
  <c r="G659" i="260"/>
  <c r="BQ659" i="260"/>
  <c r="AH672" i="260"/>
  <c r="BJ672" i="260"/>
  <c r="G672" i="260"/>
  <c r="BQ672" i="260"/>
  <c r="BU672" i="260"/>
  <c r="W672" i="260"/>
  <c r="BD672" i="260"/>
  <c r="AU672" i="260"/>
  <c r="BN672" i="260"/>
  <c r="AR672" i="260"/>
  <c r="AZ672" i="260"/>
  <c r="N672" i="260"/>
  <c r="AD672" i="260"/>
  <c r="R672" i="260"/>
  <c r="Z672" i="260"/>
  <c r="AL672" i="260"/>
  <c r="J672" i="260"/>
  <c r="AD666" i="260"/>
  <c r="BD666" i="260"/>
  <c r="J666" i="260"/>
  <c r="BU666" i="260"/>
  <c r="R666" i="260"/>
  <c r="AL666" i="260"/>
  <c r="AR666" i="260"/>
  <c r="G666" i="260"/>
  <c r="N666" i="260"/>
  <c r="W666" i="260"/>
  <c r="BJ666" i="260"/>
  <c r="Z666" i="260"/>
  <c r="AH666" i="260"/>
  <c r="AZ666" i="260"/>
  <c r="BQ666" i="260"/>
  <c r="BN666" i="260"/>
  <c r="AU666" i="260"/>
  <c r="C683" i="260"/>
  <c r="A708" i="260"/>
  <c r="C698" i="260"/>
  <c r="A723" i="260"/>
  <c r="C690" i="260"/>
  <c r="A715" i="260"/>
  <c r="C703" i="260"/>
  <c r="A728" i="260"/>
  <c r="C692" i="260"/>
  <c r="A717" i="260"/>
  <c r="C687" i="260"/>
  <c r="A712" i="260"/>
  <c r="C693" i="260"/>
  <c r="A718" i="260"/>
  <c r="C681" i="260"/>
  <c r="A706" i="260"/>
  <c r="C700" i="260"/>
  <c r="A725" i="260"/>
  <c r="C694" i="260"/>
  <c r="A719" i="260"/>
  <c r="C682" i="260"/>
  <c r="A707" i="260"/>
  <c r="C696" i="260"/>
  <c r="A721" i="260"/>
  <c r="C724" i="260"/>
  <c r="A749" i="260"/>
  <c r="C749" i="260" s="1"/>
  <c r="C702" i="260"/>
  <c r="A727" i="260"/>
  <c r="C689" i="260"/>
  <c r="A714" i="260"/>
  <c r="C695" i="260"/>
  <c r="A720" i="260"/>
  <c r="A716" i="260"/>
  <c r="C691" i="260"/>
  <c r="C685" i="260"/>
  <c r="A710" i="260"/>
  <c r="C701" i="260"/>
  <c r="A726" i="260"/>
  <c r="C686" i="260"/>
  <c r="A711" i="260"/>
  <c r="C680" i="260"/>
  <c r="A705" i="260"/>
  <c r="C688" i="260"/>
  <c r="A713" i="260"/>
  <c r="C684" i="260"/>
  <c r="A709" i="260"/>
  <c r="C697" i="260"/>
  <c r="A722" i="260"/>
  <c r="A75" i="79"/>
  <c r="C73" i="79"/>
  <c r="A74" i="79"/>
  <c r="C72" i="79"/>
  <c r="BD724" i="260" a="1"/>
  <c r="G687" i="260" a="1"/>
  <c r="AZ687" i="260" a="1"/>
  <c r="BN685" i="260" a="1"/>
  <c r="BU702" i="260" a="1"/>
  <c r="R688" i="260" a="1"/>
  <c r="BQ692" i="260" a="1"/>
  <c r="BU691" i="260" a="1"/>
  <c r="R696" i="260" a="1"/>
  <c r="BJ698" i="260" a="1"/>
  <c r="BN681" i="260" a="1"/>
  <c r="W682" i="260" a="1"/>
  <c r="AL690" i="260" a="1"/>
  <c r="AU700" i="260" a="1"/>
  <c r="BN693" i="260" a="1"/>
  <c r="Z700" i="260" a="1"/>
  <c r="AH693" i="260" a="1"/>
  <c r="BD692" i="260" a="1"/>
  <c r="BQ697" i="260" a="1"/>
  <c r="W694" i="260" a="1"/>
  <c r="AD700" i="260" a="1"/>
  <c r="AL693" i="260" a="1"/>
  <c r="BN686" i="260" a="1"/>
  <c r="AU689" i="260" a="1"/>
  <c r="N692" i="260" a="1"/>
  <c r="W688" i="260" a="1"/>
  <c r="N749" i="260" a="1"/>
  <c r="BQ749" i="260" a="1"/>
  <c r="AR724" i="260" a="1"/>
  <c r="AD690" i="260" a="1"/>
  <c r="AU692" i="260" a="1"/>
  <c r="N690" i="260" a="1"/>
  <c r="N695" i="260" a="1"/>
  <c r="Z692" i="260" a="1"/>
  <c r="W683" i="260" a="1"/>
  <c r="BU685" i="260" a="1"/>
  <c r="BJ694" i="260" a="1"/>
  <c r="BJ696" i="260" a="1"/>
  <c r="BJ680" i="260" a="1"/>
  <c r="BD701" i="260" a="1"/>
  <c r="W687" i="260" a="1"/>
  <c r="BN688" i="260" a="1"/>
  <c r="G749" i="260" a="1"/>
  <c r="AL696" i="260" a="1"/>
  <c r="BD698" i="260" a="1"/>
  <c r="BD700" i="260" a="1"/>
  <c r="G688" i="260" a="1"/>
  <c r="R682" i="260" a="1"/>
  <c r="BJ749" i="260" a="1"/>
  <c r="BQ701" i="260" a="1"/>
  <c r="BJ724" i="260" a="1"/>
  <c r="AR701" i="260" a="1"/>
  <c r="AR682" i="260" a="1"/>
  <c r="Z724" i="260" a="1"/>
  <c r="R686" i="260" a="1"/>
  <c r="AZ694" i="260" a="1"/>
  <c r="BN701" i="260" a="1"/>
  <c r="AU690" i="260" a="1"/>
  <c r="AZ681" i="260" a="1"/>
  <c r="AZ692" i="260" a="1"/>
  <c r="N687" i="260" a="1"/>
  <c r="G683" i="260" a="1"/>
  <c r="BJ703" i="260" a="1"/>
  <c r="R697" i="260" a="1"/>
  <c r="AL749" i="260" a="1"/>
  <c r="BU683" i="260" a="1"/>
  <c r="AL700" i="260" a="1"/>
  <c r="AH700" i="260" a="1"/>
  <c r="AU680" i="260" a="1"/>
  <c r="Z697" i="260" a="1"/>
  <c r="BD697" i="260" a="1"/>
  <c r="W681" i="260" a="1"/>
  <c r="BU682" i="260" a="1"/>
  <c r="R687" i="260" a="1"/>
  <c r="AL702" i="260" a="1"/>
  <c r="AR684" i="260" a="1"/>
  <c r="AU694" i="260" a="1"/>
  <c r="AH691" i="260" a="1"/>
  <c r="G694" i="260" a="1"/>
  <c r="AZ701" i="260" a="1"/>
  <c r="BJ685" i="260" a="1"/>
  <c r="BU694" i="260" a="1"/>
  <c r="W698" i="260" a="1"/>
  <c r="BN695" i="260" a="1"/>
  <c r="BN680" i="260" a="1"/>
  <c r="BU701" i="260" a="1"/>
  <c r="G685" i="260" a="1"/>
  <c r="BD703" i="260" a="1"/>
  <c r="G684" i="260" a="1"/>
  <c r="BQ685" i="260" a="1"/>
  <c r="AU684" i="260" a="1"/>
  <c r="AH703" i="260" a="1"/>
  <c r="J702" i="260" a="1"/>
  <c r="AD695" i="260" a="1"/>
  <c r="BN700" i="260" a="1"/>
  <c r="J692" i="260" a="1"/>
  <c r="BN749" i="260" a="1"/>
  <c r="N684" i="260" a="1"/>
  <c r="W690" i="260" a="1"/>
  <c r="J683" i="260" a="1"/>
  <c r="BD689" i="260" a="1"/>
  <c r="AR697" i="260" a="1"/>
  <c r="BQ686" i="260" a="1"/>
  <c r="N700" i="260" a="1"/>
  <c r="R695" i="260" a="1"/>
  <c r="AL689" i="260" a="1"/>
  <c r="J701" i="260" a="1"/>
  <c r="AZ685" i="260" a="1"/>
  <c r="Z695" i="260" a="1"/>
  <c r="J696" i="260" a="1"/>
  <c r="BJ687" i="260" a="1"/>
  <c r="AU749" i="260" a="1"/>
  <c r="R698" i="260" a="1"/>
  <c r="BU686" i="260" a="1"/>
  <c r="AU686" i="260" a="1"/>
  <c r="G697" i="260" a="1"/>
  <c r="BU693" i="260" a="1"/>
  <c r="AZ686" i="260" a="1"/>
  <c r="BJ689" i="260" a="1"/>
  <c r="AU702" i="260" a="1"/>
  <c r="W695" i="260" a="1"/>
  <c r="G693" i="260" a="1"/>
  <c r="BJ691" i="260" a="1"/>
  <c r="AD702" i="260" a="1"/>
  <c r="G700" i="260" a="1"/>
  <c r="N701" i="260" a="1"/>
  <c r="AR691" i="260" a="1"/>
  <c r="BN687" i="260" a="1"/>
  <c r="N686" i="260" a="1"/>
  <c r="N698" i="260" a="1"/>
  <c r="J686" i="260" a="1"/>
  <c r="AU724" i="260" a="1"/>
  <c r="BQ690" i="260" a="1"/>
  <c r="R692" i="260" a="1"/>
  <c r="AZ693" i="260" a="1"/>
  <c r="N681" i="260" a="1"/>
  <c r="J690" i="260" a="1"/>
  <c r="BD690" i="260" a="1"/>
  <c r="BU692" i="260" a="1"/>
  <c r="AD749" i="260" a="1"/>
  <c r="W696" i="260" a="1"/>
  <c r="J694" i="260" a="1"/>
  <c r="BD683" i="260" a="1"/>
  <c r="BU724" i="260" a="1"/>
  <c r="BU749" i="260" a="1"/>
  <c r="BN689" i="260" a="1"/>
  <c r="W680" i="260" a="1"/>
  <c r="AR700" i="260" a="1"/>
  <c r="AU685" i="260" a="1"/>
  <c r="AD703" i="260" a="1"/>
  <c r="R693" i="260" a="1"/>
  <c r="R684" i="260" a="1"/>
  <c r="BU681" i="260" a="1"/>
  <c r="N693" i="260" a="1"/>
  <c r="BD687" i="260" a="1"/>
  <c r="BJ695" i="260" a="1"/>
  <c r="AZ702" i="260" a="1"/>
  <c r="BN684" i="260" a="1"/>
  <c r="BD749" i="260" a="1"/>
  <c r="Z690" i="260" a="1"/>
  <c r="W749" i="260" a="1"/>
  <c r="AU681" i="260" a="1"/>
  <c r="R700" i="260" a="1"/>
  <c r="G681" i="260" a="1"/>
  <c r="N703" i="260" a="1"/>
  <c r="BJ683" i="260" a="1"/>
  <c r="J685" i="260" a="1"/>
  <c r="AL724" i="260" a="1"/>
  <c r="Z691" i="260" a="1"/>
  <c r="BU697" i="260" a="1"/>
  <c r="Z694" i="260" a="1"/>
  <c r="N689" i="260" a="1"/>
  <c r="AL695" i="260" a="1"/>
  <c r="G686" i="260" a="1"/>
  <c r="AZ691" i="260" a="1"/>
  <c r="AR686" i="260" a="1"/>
  <c r="BJ686" i="260" a="1"/>
  <c r="AZ684" i="260" a="1"/>
  <c r="BU689" i="260" a="1"/>
  <c r="BJ684" i="260" a="1"/>
  <c r="BJ702" i="260" a="1"/>
  <c r="R689" i="260" a="1"/>
  <c r="BU703" i="260" a="1"/>
  <c r="AU683" i="260" a="1"/>
  <c r="AL697" i="260" a="1"/>
  <c r="R680" i="260" a="1"/>
  <c r="BN683" i="260" a="1"/>
  <c r="AL688" i="260" a="1"/>
  <c r="J703" i="260" a="1"/>
  <c r="AU687" i="260" a="1"/>
  <c r="N694" i="260" a="1"/>
  <c r="BN692" i="260" a="1"/>
  <c r="AL692" i="260" a="1"/>
  <c r="BJ682" i="260" a="1"/>
  <c r="AU695" i="260" a="1"/>
  <c r="N682" i="260" a="1"/>
  <c r="BQ703" i="260" a="1"/>
  <c r="J749" i="260" a="1"/>
  <c r="BU695" i="260" a="1"/>
  <c r="BJ693" i="260" a="1"/>
  <c r="BN690" i="260" a="1"/>
  <c r="W692" i="260" a="1"/>
  <c r="BQ724" i="260" a="1"/>
  <c r="AR694" i="260" a="1"/>
  <c r="N696" i="260" a="1"/>
  <c r="BQ693" i="260" a="1"/>
  <c r="AU691" i="260" a="1"/>
  <c r="BQ691" i="260" a="1"/>
  <c r="AH697" i="260" a="1"/>
  <c r="R691" i="260" a="1"/>
  <c r="W685" i="260" a="1"/>
  <c r="AL701" i="260" a="1"/>
  <c r="R702" i="260" a="1"/>
  <c r="AZ700" i="260" a="1"/>
  <c r="BD702" i="260" a="1"/>
  <c r="BN702" i="260" a="1"/>
  <c r="AR692" i="260" a="1"/>
  <c r="Z702" i="260" a="1"/>
  <c r="BN682" i="260" a="1"/>
  <c r="G680" i="260" a="1"/>
  <c r="Z687" i="260" a="1"/>
  <c r="J698" i="260" a="1"/>
  <c r="AZ703" i="260" a="1"/>
  <c r="AR696" i="260" a="1"/>
  <c r="AR703" i="260" a="1"/>
  <c r="N702" i="260" a="1"/>
  <c r="N724" i="260" a="1"/>
  <c r="N680" i="260" a="1"/>
  <c r="AL687" i="260" a="1"/>
  <c r="BJ692" i="260" a="1"/>
  <c r="W724" i="260" a="1"/>
  <c r="R694" i="260" a="1"/>
  <c r="G698" i="260" a="1"/>
  <c r="AZ689" i="260" a="1"/>
  <c r="J682" i="260" a="1"/>
  <c r="G695" i="260" a="1"/>
  <c r="AL694" i="260" a="1"/>
  <c r="BQ695" i="260" a="1"/>
  <c r="J680" i="260" a="1"/>
  <c r="AH696" i="260" a="1"/>
  <c r="AD697" i="260" a="1"/>
  <c r="BD694" i="260" a="1"/>
  <c r="BJ697" i="260" a="1"/>
  <c r="AD694" i="260" a="1"/>
  <c r="R703" i="260" a="1"/>
  <c r="Z698" i="260" a="1"/>
  <c r="W684" i="260" a="1"/>
  <c r="BQ694" i="260" a="1"/>
  <c r="BQ700" i="260" a="1"/>
  <c r="BJ681" i="260" a="1"/>
  <c r="AH695" i="260" a="1"/>
  <c r="AH702" i="260" a="1"/>
  <c r="BQ688" i="260" a="1"/>
  <c r="Z703" i="260" a="1"/>
  <c r="AD687" i="260" a="1"/>
  <c r="AZ696" i="260" a="1"/>
  <c r="N685" i="260" a="1"/>
  <c r="AR681" i="260" a="1"/>
  <c r="AD692" i="260" a="1"/>
  <c r="J681" i="260" a="1"/>
  <c r="BU700" i="260" a="1"/>
  <c r="AH690" i="260" a="1"/>
  <c r="AU693" i="260" a="1"/>
  <c r="AH749" i="260" a="1"/>
  <c r="BU690" i="260" a="1"/>
  <c r="R681" i="260" a="1"/>
  <c r="AU688" i="260" a="1"/>
  <c r="AR695" i="260" a="1"/>
  <c r="AR685" i="260" a="1"/>
  <c r="AR688" i="260" a="1"/>
  <c r="BJ690" i="260" a="1"/>
  <c r="BU684" i="260" a="1"/>
  <c r="G690" i="260" a="1"/>
  <c r="G701" i="260" a="1"/>
  <c r="AH698" i="260" a="1"/>
  <c r="AZ682" i="260" a="1"/>
  <c r="G689" i="260" a="1"/>
  <c r="G682" i="260" a="1"/>
  <c r="J695" i="260" a="1"/>
  <c r="AR749" i="260" a="1"/>
  <c r="R685" i="260" a="1"/>
  <c r="BN694" i="260" a="1"/>
  <c r="AR690" i="260" a="1"/>
  <c r="J688" i="260" a="1"/>
  <c r="BQ683" i="260" a="1"/>
  <c r="BU680" i="260" a="1"/>
  <c r="BN698" i="260" a="1"/>
  <c r="AR698" i="260" a="1"/>
  <c r="W693" i="260" a="1"/>
  <c r="AH689" i="260" a="1"/>
  <c r="AZ697" i="260" a="1"/>
  <c r="BQ687" i="260" a="1"/>
  <c r="AU703" i="260" a="1"/>
  <c r="AU698" i="260" a="1"/>
  <c r="J697" i="260" a="1"/>
  <c r="BD680" i="260" a="1"/>
  <c r="R701" i="260" a="1"/>
  <c r="BN696" i="260" a="1"/>
  <c r="Z701" i="260" a="1"/>
  <c r="BD681" i="260" a="1"/>
  <c r="AH694" i="260" a="1"/>
  <c r="AZ683" i="260" a="1"/>
  <c r="AD724" i="260" a="1"/>
  <c r="BD688" i="260" a="1"/>
  <c r="AD701" i="260" a="1"/>
  <c r="W697" i="260" a="1"/>
  <c r="AD696" i="260" a="1"/>
  <c r="AD693" i="260" a="1"/>
  <c r="G696" i="260" a="1"/>
  <c r="BN703" i="260" a="1"/>
  <c r="BD686" i="260" a="1"/>
  <c r="AR689" i="260" a="1"/>
  <c r="BQ682" i="260" a="1"/>
  <c r="AD688" i="260" a="1"/>
  <c r="Z749" i="260" a="1"/>
  <c r="AU682" i="260" a="1"/>
  <c r="BQ689" i="260" a="1"/>
  <c r="W703" i="260" a="1"/>
  <c r="J700" i="260" a="1"/>
  <c r="AD691" i="260" a="1"/>
  <c r="AH701" i="260" a="1"/>
  <c r="BQ698" i="260" a="1"/>
  <c r="R683" i="260" a="1"/>
  <c r="G702" i="260" a="1"/>
  <c r="J693" i="260" a="1"/>
  <c r="W702" i="260" a="1"/>
  <c r="AR687" i="260" a="1"/>
  <c r="BQ680" i="260" a="1"/>
  <c r="AL703" i="260" a="1"/>
  <c r="AH724" i="260" a="1"/>
  <c r="J691" i="260" a="1"/>
  <c r="J687" i="260" a="1"/>
  <c r="BU688" i="260" a="1"/>
  <c r="W700" i="260" a="1"/>
  <c r="Z689" i="260" a="1"/>
  <c r="R690" i="260" a="1"/>
  <c r="AH687" i="260" a="1"/>
  <c r="BD695" i="260" a="1"/>
  <c r="N691" i="260" a="1"/>
  <c r="AH688" i="260" a="1"/>
  <c r="AL698" i="260" a="1"/>
  <c r="W701" i="260" a="1"/>
  <c r="BQ681" i="260" a="1"/>
  <c r="Z696" i="260" a="1"/>
  <c r="BQ702" i="260" a="1"/>
  <c r="BJ688" i="260" a="1"/>
  <c r="G692" i="260" a="1"/>
  <c r="AZ690" i="260" a="1"/>
  <c r="AZ724" i="260" a="1"/>
  <c r="J689" i="260" a="1"/>
  <c r="BD693" i="260" a="1"/>
  <c r="AR680" i="260" a="1"/>
  <c r="J684" i="260" a="1"/>
  <c r="N688" i="260" a="1"/>
  <c r="AL691" i="260" a="1"/>
  <c r="BU698" i="260" a="1"/>
  <c r="BJ700" i="260" a="1"/>
  <c r="BN724" i="260" a="1"/>
  <c r="G724" i="260" a="1"/>
  <c r="AU696" i="260" a="1"/>
  <c r="G703" i="260" a="1"/>
  <c r="AR702" i="260" a="1"/>
  <c r="N697" i="260" a="1"/>
  <c r="R749" i="260" a="1"/>
  <c r="AZ680" i="260" a="1"/>
  <c r="BU687" i="260" a="1"/>
  <c r="AU701" i="260" a="1"/>
  <c r="BD682" i="260" a="1"/>
  <c r="BD696" i="260" a="1"/>
  <c r="Z688" i="260" a="1"/>
  <c r="BN691" i="260" a="1"/>
  <c r="AR683" i="260" a="1"/>
  <c r="BN697" i="260" a="1"/>
  <c r="G691" i="260" a="1"/>
  <c r="BJ701" i="260" a="1"/>
  <c r="AU697" i="260" a="1"/>
  <c r="AZ688" i="260" a="1"/>
  <c r="AD698" i="260" a="1"/>
  <c r="BD691" i="260" a="1"/>
  <c r="BU696" i="260" a="1"/>
  <c r="N683" i="260" a="1"/>
  <c r="BQ696" i="260" a="1"/>
  <c r="Z693" i="260" a="1"/>
  <c r="W686" i="260" a="1"/>
  <c r="AH692" i="260" a="1"/>
  <c r="AR693" i="260" a="1"/>
  <c r="AZ749" i="260" a="1"/>
  <c r="W691" i="260" a="1"/>
  <c r="J724" i="260" a="1"/>
  <c r="BD685" i="260" a="1"/>
  <c r="AZ695" i="260" a="1"/>
  <c r="W689" i="260" a="1"/>
  <c r="BQ684" i="260" a="1"/>
  <c r="AD689" i="260" a="1"/>
  <c r="R724" i="260" a="1"/>
  <c r="AZ698" i="260" a="1"/>
  <c r="U17" i="251" l="1"/>
  <c r="W25" i="253"/>
  <c r="U36" i="102"/>
  <c r="U37" i="251"/>
  <c r="U25" i="102"/>
  <c r="U25" i="251"/>
  <c r="W36" i="253"/>
  <c r="U17" i="102"/>
  <c r="AZ697" i="260"/>
  <c r="BJ701" i="260"/>
  <c r="AR701" i="260"/>
  <c r="BN701" i="260"/>
  <c r="BQ701" i="260"/>
  <c r="AU701" i="260"/>
  <c r="AZ701" i="260"/>
  <c r="J701" i="260"/>
  <c r="Z701" i="260"/>
  <c r="AL701" i="260"/>
  <c r="R701" i="260"/>
  <c r="AD701" i="260"/>
  <c r="BD701" i="260"/>
  <c r="AH701" i="260"/>
  <c r="W701" i="260"/>
  <c r="G701" i="260"/>
  <c r="N701" i="260"/>
  <c r="BU701" i="260"/>
  <c r="AH687" i="260"/>
  <c r="AD687" i="260"/>
  <c r="BN687" i="260"/>
  <c r="AL687" i="260"/>
  <c r="W687" i="260"/>
  <c r="G687" i="260"/>
  <c r="J687" i="260"/>
  <c r="BQ687" i="260"/>
  <c r="BD687" i="260"/>
  <c r="BU687" i="260"/>
  <c r="AU687" i="260"/>
  <c r="Z687" i="260"/>
  <c r="R687" i="260"/>
  <c r="N687" i="260"/>
  <c r="AZ687" i="260"/>
  <c r="BJ687" i="260"/>
  <c r="AR687" i="260"/>
  <c r="BJ689" i="260"/>
  <c r="W689" i="260"/>
  <c r="R689" i="260"/>
  <c r="BD689" i="260"/>
  <c r="N689" i="260"/>
  <c r="G689" i="260"/>
  <c r="AZ689" i="260"/>
  <c r="Z689" i="260"/>
  <c r="BQ689" i="260"/>
  <c r="BU689" i="260"/>
  <c r="AH689" i="260"/>
  <c r="AD689" i="260"/>
  <c r="BN689" i="260"/>
  <c r="AL689" i="260"/>
  <c r="AR689" i="260"/>
  <c r="J689" i="260"/>
  <c r="AU689" i="260"/>
  <c r="BU692" i="260"/>
  <c r="AL692" i="260"/>
  <c r="AR692" i="260"/>
  <c r="J692" i="260"/>
  <c r="N692" i="260"/>
  <c r="Z692" i="260"/>
  <c r="R692" i="260"/>
  <c r="BN692" i="260"/>
  <c r="AZ692" i="260"/>
  <c r="AU692" i="260"/>
  <c r="W692" i="260"/>
  <c r="AH692" i="260"/>
  <c r="G692" i="260"/>
  <c r="AD692" i="260"/>
  <c r="BJ692" i="260"/>
  <c r="BD692" i="260"/>
  <c r="BQ692" i="260"/>
  <c r="AU697" i="260"/>
  <c r="BU697" i="260"/>
  <c r="BQ697" i="260"/>
  <c r="Z697" i="260"/>
  <c r="W697" i="260"/>
  <c r="G697" i="260"/>
  <c r="BD697" i="260"/>
  <c r="N697" i="260"/>
  <c r="BN697" i="260"/>
  <c r="BJ697" i="260"/>
  <c r="AL697" i="260"/>
  <c r="AR697" i="260"/>
  <c r="J697" i="260"/>
  <c r="AH697" i="260"/>
  <c r="AD697" i="260"/>
  <c r="R697" i="260"/>
  <c r="AZ702" i="260"/>
  <c r="AH702" i="260"/>
  <c r="AU702" i="260"/>
  <c r="AR702" i="260"/>
  <c r="N702" i="260"/>
  <c r="W702" i="260"/>
  <c r="J702" i="260"/>
  <c r="BN702" i="260"/>
  <c r="Z702" i="260"/>
  <c r="AD702" i="260"/>
  <c r="AL702" i="260"/>
  <c r="BD702" i="260"/>
  <c r="BQ702" i="260"/>
  <c r="BJ702" i="260"/>
  <c r="G702" i="260"/>
  <c r="R702" i="260"/>
  <c r="BU702" i="260"/>
  <c r="J703" i="260"/>
  <c r="AR703" i="260"/>
  <c r="BJ703" i="260"/>
  <c r="AZ703" i="260"/>
  <c r="Z703" i="260"/>
  <c r="N703" i="260"/>
  <c r="W703" i="260"/>
  <c r="AD703" i="260"/>
  <c r="G703" i="260"/>
  <c r="AU703" i="260"/>
  <c r="R703" i="260"/>
  <c r="BU703" i="260"/>
  <c r="AH703" i="260"/>
  <c r="BN703" i="260"/>
  <c r="BQ703" i="260"/>
  <c r="AL703" i="260"/>
  <c r="BD703" i="260"/>
  <c r="Z749" i="260"/>
  <c r="BN749" i="260"/>
  <c r="G749" i="260"/>
  <c r="AH749" i="260"/>
  <c r="BD749" i="260"/>
  <c r="BQ749" i="260"/>
  <c r="AU749" i="260"/>
  <c r="AZ749" i="260"/>
  <c r="J749" i="260"/>
  <c r="BU749" i="260"/>
  <c r="AR749" i="260"/>
  <c r="N749" i="260"/>
  <c r="R749" i="260"/>
  <c r="W749" i="260"/>
  <c r="AL749" i="260"/>
  <c r="BJ749" i="260"/>
  <c r="AD749" i="260"/>
  <c r="BD686" i="260"/>
  <c r="J686" i="260"/>
  <c r="BQ686" i="260"/>
  <c r="BU686" i="260"/>
  <c r="AR686" i="260"/>
  <c r="W686" i="260"/>
  <c r="G686" i="260"/>
  <c r="R686" i="260"/>
  <c r="AZ686" i="260"/>
  <c r="BN686" i="260"/>
  <c r="AU686" i="260"/>
  <c r="N686" i="260"/>
  <c r="BJ686" i="260"/>
  <c r="AZ693" i="260"/>
  <c r="Z693" i="260"/>
  <c r="W693" i="260"/>
  <c r="R693" i="260"/>
  <c r="J693" i="260"/>
  <c r="AL693" i="260"/>
  <c r="BJ693" i="260"/>
  <c r="AD693" i="260"/>
  <c r="BQ693" i="260"/>
  <c r="BU693" i="260"/>
  <c r="AH693" i="260"/>
  <c r="AU693" i="260"/>
  <c r="N693" i="260"/>
  <c r="BD693" i="260"/>
  <c r="BN693" i="260"/>
  <c r="AR693" i="260"/>
  <c r="G693" i="260"/>
  <c r="AZ690" i="260"/>
  <c r="N690" i="260"/>
  <c r="BJ690" i="260"/>
  <c r="BQ690" i="260"/>
  <c r="BD690" i="260"/>
  <c r="BN690" i="260"/>
  <c r="AH690" i="260"/>
  <c r="AD690" i="260"/>
  <c r="AL690" i="260"/>
  <c r="J690" i="260"/>
  <c r="Z690" i="260"/>
  <c r="AU690" i="260"/>
  <c r="G690" i="260"/>
  <c r="AR690" i="260"/>
  <c r="BU690" i="260"/>
  <c r="R690" i="260"/>
  <c r="W690" i="260"/>
  <c r="G694" i="260"/>
  <c r="J694" i="260"/>
  <c r="AU694" i="260"/>
  <c r="AD694" i="260"/>
  <c r="W694" i="260"/>
  <c r="Z694" i="260"/>
  <c r="BJ694" i="260"/>
  <c r="AL694" i="260"/>
  <c r="N694" i="260"/>
  <c r="AZ694" i="260"/>
  <c r="BU694" i="260"/>
  <c r="AR694" i="260"/>
  <c r="BQ694" i="260"/>
  <c r="BD694" i="260"/>
  <c r="AH694" i="260"/>
  <c r="R694" i="260"/>
  <c r="BN694" i="260"/>
  <c r="BD685" i="260"/>
  <c r="BJ685" i="260"/>
  <c r="AU685" i="260"/>
  <c r="AZ685" i="260"/>
  <c r="AR685" i="260"/>
  <c r="G685" i="260"/>
  <c r="BU685" i="260"/>
  <c r="BQ685" i="260"/>
  <c r="W685" i="260"/>
  <c r="R685" i="260"/>
  <c r="N685" i="260"/>
  <c r="J685" i="260"/>
  <c r="BN685" i="260"/>
  <c r="BQ695" i="260"/>
  <c r="N695" i="260"/>
  <c r="W695" i="260"/>
  <c r="J695" i="260"/>
  <c r="BN695" i="260"/>
  <c r="R695" i="260"/>
  <c r="BJ695" i="260"/>
  <c r="BD695" i="260"/>
  <c r="Z695" i="260"/>
  <c r="AH695" i="260"/>
  <c r="AZ695" i="260"/>
  <c r="AD695" i="260"/>
  <c r="BU695" i="260"/>
  <c r="AL695" i="260"/>
  <c r="AR695" i="260"/>
  <c r="G695" i="260"/>
  <c r="AU695" i="260"/>
  <c r="AH700" i="260"/>
  <c r="BJ700" i="260"/>
  <c r="AL700" i="260"/>
  <c r="BU700" i="260"/>
  <c r="W700" i="260"/>
  <c r="BN700" i="260"/>
  <c r="AD700" i="260"/>
  <c r="BD700" i="260"/>
  <c r="G700" i="260"/>
  <c r="J700" i="260"/>
  <c r="N700" i="260"/>
  <c r="BQ700" i="260"/>
  <c r="Z700" i="260"/>
  <c r="R700" i="260"/>
  <c r="AU700" i="260"/>
  <c r="AR700" i="260"/>
  <c r="AZ700" i="260"/>
  <c r="BJ681" i="260"/>
  <c r="BQ681" i="260"/>
  <c r="AU681" i="260"/>
  <c r="J681" i="260"/>
  <c r="AR681" i="260"/>
  <c r="AZ681" i="260"/>
  <c r="G681" i="260"/>
  <c r="BU681" i="260"/>
  <c r="R681" i="260"/>
  <c r="BN681" i="260"/>
  <c r="N681" i="260"/>
  <c r="W681" i="260"/>
  <c r="BD681" i="260"/>
  <c r="Z698" i="260"/>
  <c r="AL698" i="260"/>
  <c r="BD698" i="260"/>
  <c r="W698" i="260"/>
  <c r="AR698" i="260"/>
  <c r="N698" i="260"/>
  <c r="AH698" i="260"/>
  <c r="BJ698" i="260"/>
  <c r="AZ698" i="260"/>
  <c r="J698" i="260"/>
  <c r="AD698" i="260"/>
  <c r="BN698" i="260"/>
  <c r="R698" i="260"/>
  <c r="BQ698" i="260"/>
  <c r="AU698" i="260"/>
  <c r="BU698" i="260"/>
  <c r="G698" i="260"/>
  <c r="AD691" i="260"/>
  <c r="AL691" i="260"/>
  <c r="BN691" i="260"/>
  <c r="AH691" i="260"/>
  <c r="W691" i="260"/>
  <c r="BU691" i="260"/>
  <c r="Z691" i="260"/>
  <c r="BJ691" i="260"/>
  <c r="AR691" i="260"/>
  <c r="N691" i="260"/>
  <c r="BQ691" i="260"/>
  <c r="AU691" i="260"/>
  <c r="R691" i="260"/>
  <c r="BD691" i="260"/>
  <c r="AZ691" i="260"/>
  <c r="J691" i="260"/>
  <c r="G691" i="260"/>
  <c r="BU684" i="260"/>
  <c r="BQ684" i="260"/>
  <c r="N684" i="260"/>
  <c r="J684" i="260"/>
  <c r="R684" i="260"/>
  <c r="AZ684" i="260"/>
  <c r="W684" i="260"/>
  <c r="G684" i="260"/>
  <c r="AR684" i="260"/>
  <c r="BN684" i="260"/>
  <c r="BJ684" i="260"/>
  <c r="AU684" i="260"/>
  <c r="Z724" i="260"/>
  <c r="W724" i="260"/>
  <c r="BD724" i="260"/>
  <c r="J724" i="260"/>
  <c r="AL724" i="260"/>
  <c r="BQ724" i="260"/>
  <c r="BU724" i="260"/>
  <c r="BN724" i="260"/>
  <c r="AR724" i="260"/>
  <c r="AZ724" i="260"/>
  <c r="AH724" i="260"/>
  <c r="BJ724" i="260"/>
  <c r="R724" i="260"/>
  <c r="AU724" i="260"/>
  <c r="N724" i="260"/>
  <c r="AD724" i="260"/>
  <c r="G724" i="260"/>
  <c r="AL688" i="260"/>
  <c r="N688" i="260"/>
  <c r="R688" i="260"/>
  <c r="BD688" i="260"/>
  <c r="AR688" i="260"/>
  <c r="BU688" i="260"/>
  <c r="W688" i="260"/>
  <c r="Z688" i="260"/>
  <c r="AZ688" i="260"/>
  <c r="AD688" i="260"/>
  <c r="AH688" i="260"/>
  <c r="BQ688" i="260"/>
  <c r="BJ688" i="260"/>
  <c r="J688" i="260"/>
  <c r="BN688" i="260"/>
  <c r="AU688" i="260"/>
  <c r="G688" i="260"/>
  <c r="R696" i="260"/>
  <c r="W696" i="260"/>
  <c r="AH696" i="260"/>
  <c r="AZ696" i="260"/>
  <c r="G696" i="260"/>
  <c r="AD696" i="260"/>
  <c r="BD696" i="260"/>
  <c r="AR696" i="260"/>
  <c r="BQ696" i="260"/>
  <c r="Z696" i="260"/>
  <c r="N696" i="260"/>
  <c r="AU696" i="260"/>
  <c r="BU696" i="260"/>
  <c r="BJ696" i="260"/>
  <c r="BN696" i="260"/>
  <c r="J696" i="260"/>
  <c r="AL696" i="260"/>
  <c r="BD680" i="260"/>
  <c r="W680" i="260"/>
  <c r="AU680" i="260"/>
  <c r="R680" i="260"/>
  <c r="BJ680" i="260"/>
  <c r="AR680" i="260"/>
  <c r="AZ680" i="260"/>
  <c r="BN680" i="260"/>
  <c r="J680" i="260"/>
  <c r="BU680" i="260"/>
  <c r="G680" i="260"/>
  <c r="N680" i="260"/>
  <c r="BQ680" i="260"/>
  <c r="BD682" i="260"/>
  <c r="BQ682" i="260"/>
  <c r="BJ682" i="260"/>
  <c r="AZ682" i="260"/>
  <c r="AU682" i="260"/>
  <c r="BN682" i="260"/>
  <c r="AR682" i="260"/>
  <c r="BU682" i="260"/>
  <c r="J682" i="260"/>
  <c r="W682" i="260"/>
  <c r="R682" i="260"/>
  <c r="N682" i="260"/>
  <c r="G682" i="260"/>
  <c r="BU683" i="260"/>
  <c r="N683" i="260"/>
  <c r="AR683" i="260"/>
  <c r="W683" i="260"/>
  <c r="BQ683" i="260"/>
  <c r="AZ683" i="260"/>
  <c r="AU683" i="260"/>
  <c r="BN683" i="260"/>
  <c r="BD683" i="260"/>
  <c r="BJ683" i="260"/>
  <c r="R683" i="260"/>
  <c r="J683" i="260"/>
  <c r="G683" i="260"/>
  <c r="C706" i="260"/>
  <c r="A731" i="260"/>
  <c r="C731" i="260" s="1"/>
  <c r="C718" i="260"/>
  <c r="A743" i="260"/>
  <c r="C743" i="260" s="1"/>
  <c r="C712" i="260"/>
  <c r="A737" i="260"/>
  <c r="C737" i="260" s="1"/>
  <c r="C714" i="260"/>
  <c r="A739" i="260"/>
  <c r="C739" i="260" s="1"/>
  <c r="A742" i="260"/>
  <c r="C742" i="260" s="1"/>
  <c r="C717" i="260"/>
  <c r="C722" i="260"/>
  <c r="A747" i="260"/>
  <c r="C747" i="260" s="1"/>
  <c r="C727" i="260"/>
  <c r="A752" i="260"/>
  <c r="C752" i="260" s="1"/>
  <c r="C728" i="260"/>
  <c r="A753" i="260"/>
  <c r="C753" i="260" s="1"/>
  <c r="C709" i="260"/>
  <c r="A734" i="260"/>
  <c r="C734" i="260" s="1"/>
  <c r="C715" i="260"/>
  <c r="A740" i="260"/>
  <c r="C740" i="260" s="1"/>
  <c r="C725" i="260"/>
  <c r="A750" i="260"/>
  <c r="C750" i="260" s="1"/>
  <c r="C710" i="260"/>
  <c r="A735" i="260"/>
  <c r="C735" i="260" s="1"/>
  <c r="C720" i="260"/>
  <c r="A745" i="260"/>
  <c r="C745" i="260" s="1"/>
  <c r="C713" i="260"/>
  <c r="A738" i="260"/>
  <c r="C738" i="260" s="1"/>
  <c r="C723" i="260"/>
  <c r="A748" i="260"/>
  <c r="C748" i="260" s="1"/>
  <c r="C716" i="260"/>
  <c r="A741" i="260"/>
  <c r="C741" i="260" s="1"/>
  <c r="C719" i="260"/>
  <c r="A744" i="260"/>
  <c r="C744" i="260" s="1"/>
  <c r="C708" i="260"/>
  <c r="A733" i="260"/>
  <c r="C733" i="260" s="1"/>
  <c r="C711" i="260"/>
  <c r="A736" i="260"/>
  <c r="C736" i="260" s="1"/>
  <c r="C726" i="260"/>
  <c r="A751" i="260"/>
  <c r="C751" i="260" s="1"/>
  <c r="C721" i="260"/>
  <c r="A746" i="260"/>
  <c r="C746" i="260" s="1"/>
  <c r="A730" i="260"/>
  <c r="C730" i="260" s="1"/>
  <c r="C705" i="260"/>
  <c r="C707" i="260"/>
  <c r="A732" i="260"/>
  <c r="C732" i="260" s="1"/>
  <c r="A76" i="79"/>
  <c r="C74" i="79"/>
  <c r="C75" i="79"/>
  <c r="A77" i="79"/>
  <c r="W714" i="260" a="1"/>
  <c r="W713" i="260" a="1"/>
  <c r="W726" i="260" a="1"/>
  <c r="W712" i="260" a="1"/>
  <c r="W711" i="260" a="1"/>
  <c r="W714" i="260" l="1"/>
  <c r="W726" i="260"/>
  <c r="W711" i="260"/>
  <c r="W713" i="260"/>
  <c r="W712" i="260"/>
  <c r="A79" i="79"/>
  <c r="C77" i="79"/>
  <c r="A78" i="79"/>
  <c r="C76" i="79"/>
  <c r="A80" i="79" l="1"/>
  <c r="C78" i="79"/>
  <c r="C79" i="79"/>
  <c r="A81" i="79"/>
  <c r="A83" i="79" l="1"/>
  <c r="C81" i="79"/>
  <c r="A82" i="79"/>
  <c r="C80" i="79"/>
  <c r="AL745" i="260" a="1"/>
  <c r="BJ728" i="260" a="1"/>
  <c r="BQ706" i="260" a="1"/>
  <c r="AH742" i="260" a="1"/>
  <c r="R716" i="260" a="1"/>
  <c r="AR752" i="260" a="1"/>
  <c r="AR708" i="260" a="1"/>
  <c r="AR736" i="260" a="1"/>
  <c r="G731" i="260" a="1"/>
  <c r="AU716" i="260" a="1"/>
  <c r="BQ733" i="260" a="1"/>
  <c r="R750" i="260" a="1"/>
  <c r="AU720" i="260" a="1"/>
  <c r="AZ707" i="260" a="1"/>
  <c r="Z751" i="260" a="1"/>
  <c r="G730" i="260" a="1"/>
  <c r="AD738" i="260" a="1"/>
  <c r="G705" i="260" a="1"/>
  <c r="G706" i="260" a="1"/>
  <c r="AD753" i="260" a="1"/>
  <c r="J722" i="260" a="1"/>
  <c r="AR709" i="260" a="1"/>
  <c r="BD739" i="260" a="1"/>
  <c r="AH745" i="260" a="1"/>
  <c r="Z752" i="260" a="1"/>
  <c r="AU733" i="260" a="1"/>
  <c r="AR721" i="260" a="1"/>
  <c r="BQ739" i="260" a="1"/>
  <c r="G721" i="260" a="1"/>
  <c r="G714" i="260" a="1"/>
  <c r="AU748" i="260" a="1"/>
  <c r="AL738" i="260" a="1"/>
  <c r="BD752" i="260" a="1"/>
  <c r="BD737" i="260" a="1"/>
  <c r="R733" i="260" a="1"/>
  <c r="N725" i="260" a="1"/>
  <c r="R739" i="260" a="1"/>
  <c r="J751" i="260" a="1"/>
  <c r="BU741" i="260" a="1"/>
  <c r="BN733" i="260" a="1"/>
  <c r="BJ709" i="260" a="1"/>
  <c r="AU727" i="260" a="1"/>
  <c r="W747" i="260" a="1"/>
  <c r="AH747" i="260" a="1"/>
  <c r="N710" i="260" a="1"/>
  <c r="BN738" i="260" a="1"/>
  <c r="AU730" i="260" a="1"/>
  <c r="BD721" i="260" a="1"/>
  <c r="N709" i="260" a="1"/>
  <c r="BU712" i="260" a="1"/>
  <c r="R705" i="260" a="1"/>
  <c r="BU742" i="260" a="1"/>
  <c r="W707" i="260" a="1"/>
  <c r="AD747" i="260" a="1"/>
  <c r="J713" i="260" a="1"/>
  <c r="BD715" i="260" a="1"/>
  <c r="Z747" i="260" a="1"/>
  <c r="AD719" i="260" a="1"/>
  <c r="R736" i="260" a="1"/>
  <c r="W744" i="260" a="1"/>
  <c r="AZ728" i="260" a="1"/>
  <c r="BN708" i="260" a="1"/>
  <c r="R752" i="260" a="1"/>
  <c r="W716" i="260" a="1"/>
  <c r="Z742" i="260" a="1"/>
  <c r="J748" i="260" a="1"/>
  <c r="N752" i="260" a="1"/>
  <c r="W750" i="260" a="1"/>
  <c r="AZ735" i="260" a="1"/>
  <c r="W709" i="260" a="1"/>
  <c r="N722" i="260" a="1"/>
  <c r="BN720" i="260" a="1"/>
  <c r="BU719" i="260" a="1"/>
  <c r="BQ735" i="260" a="1"/>
  <c r="BJ725" i="260" a="1"/>
  <c r="AU705" i="260" a="1"/>
  <c r="BQ738" i="260" a="1"/>
  <c r="W705" i="260" a="1"/>
  <c r="AH713" i="260" a="1"/>
  <c r="BN752" i="260" a="1"/>
  <c r="BN731" i="260" a="1"/>
  <c r="AZ744" i="260" a="1"/>
  <c r="N708" i="260" a="1"/>
  <c r="BQ734" i="260" a="1"/>
  <c r="BJ752" i="260" a="1"/>
  <c r="BN742" i="260" a="1"/>
  <c r="AZ737" i="260" a="1"/>
  <c r="BN732" i="260" a="1"/>
  <c r="AR751" i="260" a="1"/>
  <c r="AU726" i="260" a="1"/>
  <c r="AR727" i="260" a="1"/>
  <c r="R732" i="260" a="1"/>
  <c r="BD730" i="260" a="1"/>
  <c r="N751" i="260" a="1"/>
  <c r="BD711" i="260" a="1"/>
  <c r="AR705" i="260" a="1"/>
  <c r="BQ732" i="260" a="1"/>
  <c r="AH720" i="260" a="1"/>
  <c r="AU725" i="260" a="1"/>
  <c r="BU723" i="260" a="1"/>
  <c r="AZ726" i="260" a="1"/>
  <c r="R742" i="260" a="1"/>
  <c r="G735" i="260" a="1"/>
  <c r="BU733" i="260" a="1"/>
  <c r="BD738" i="260" a="1"/>
  <c r="AR737" i="260" a="1"/>
  <c r="BQ711" i="260" a="1"/>
  <c r="G733" i="260" a="1"/>
  <c r="AZ705" i="260" a="1"/>
  <c r="BD753" i="260" a="1"/>
  <c r="BQ741" i="260" a="1"/>
  <c r="AU731" i="260" a="1"/>
  <c r="BN739" i="260" a="1"/>
  <c r="G740" i="260" a="1"/>
  <c r="AU745" i="260" a="1"/>
  <c r="AU740" i="260" a="1"/>
  <c r="N745" i="260" a="1"/>
  <c r="BQ721" i="260" a="1"/>
  <c r="BD709" i="260" a="1"/>
  <c r="AZ727" i="260" a="1"/>
  <c r="AH721" i="260" a="1"/>
  <c r="J738" i="260" a="1"/>
  <c r="G745" i="260" a="1"/>
  <c r="BN715" i="260" a="1"/>
  <c r="BQ708" i="260" a="1"/>
  <c r="BD732" i="260" a="1"/>
  <c r="Z739" i="260" a="1"/>
  <c r="N726" i="260" a="1"/>
  <c r="AU717" i="260" a="1"/>
  <c r="BD741" i="260" a="1"/>
  <c r="AR741" i="260" a="1"/>
  <c r="BQ707" i="260" a="1"/>
  <c r="BN710" i="260" a="1"/>
  <c r="G753" i="260" a="1"/>
  <c r="BN750" i="260" a="1"/>
  <c r="N728" i="260" a="1"/>
  <c r="BN737" i="260" a="1"/>
  <c r="BD717" i="260" a="1"/>
  <c r="AL737" i="260" a="1"/>
  <c r="W752" i="260" a="1"/>
  <c r="AD723" i="260" a="1"/>
  <c r="AL720" i="260" a="1"/>
  <c r="R740" i="260" a="1"/>
  <c r="AU706" i="260" a="1"/>
  <c r="BN709" i="260" a="1"/>
  <c r="BQ753" i="260" a="1"/>
  <c r="AR711" i="260" a="1"/>
  <c r="J739" i="260" a="1"/>
  <c r="W710" i="260" a="1"/>
  <c r="W725" i="260" a="1"/>
  <c r="BQ747" i="260" a="1"/>
  <c r="AR718" i="260" a="1"/>
  <c r="N705" i="260" a="1"/>
  <c r="AR734" i="260" a="1"/>
  <c r="G752" i="260" a="1"/>
  <c r="BQ719" i="260" a="1"/>
  <c r="BD720" i="260" a="1"/>
  <c r="J750" i="260" a="1"/>
  <c r="AR747" i="260" a="1"/>
  <c r="W721" i="260" a="1"/>
  <c r="J715" i="260" a="1"/>
  <c r="N714" i="260" a="1"/>
  <c r="AR713" i="260" a="1"/>
  <c r="W751" i="260" a="1"/>
  <c r="BJ741" i="260" a="1"/>
  <c r="G720" i="260" a="1"/>
  <c r="J718" i="260" a="1"/>
  <c r="BU732" i="260" a="1"/>
  <c r="AR716" i="260" a="1"/>
  <c r="J753" i="260" a="1"/>
  <c r="AZ715" i="260" a="1"/>
  <c r="BJ743" i="260" a="1"/>
  <c r="R731" i="260" a="1"/>
  <c r="N720" i="260" a="1"/>
  <c r="AZ730" i="260" a="1"/>
  <c r="AU710" i="260" a="1"/>
  <c r="AL746" i="260" a="1"/>
  <c r="BN747" i="260" a="1"/>
  <c r="AZ714" i="260" a="1"/>
  <c r="AH746" i="260" a="1"/>
  <c r="AL718" i="260" a="1"/>
  <c r="BJ718" i="260" a="1"/>
  <c r="W722" i="260" a="1"/>
  <c r="BQ737" i="260" a="1"/>
  <c r="BU739" i="260" a="1"/>
  <c r="BN706" i="260" a="1"/>
  <c r="R709" i="260" a="1"/>
  <c r="AR710" i="260" a="1"/>
  <c r="W740" i="260" a="1"/>
  <c r="BJ720" i="260" a="1"/>
  <c r="BN734" i="260" a="1"/>
  <c r="J707" i="260" a="1"/>
  <c r="BQ746" i="260" a="1"/>
  <c r="Z714" i="260" a="1"/>
  <c r="BD744" i="260" a="1"/>
  <c r="R720" i="260" a="1"/>
  <c r="AD715" i="260" a="1"/>
  <c r="AR743" i="260" a="1"/>
  <c r="BU711" i="260" a="1"/>
  <c r="Z744" i="260" a="1"/>
  <c r="J708" i="260" a="1"/>
  <c r="J723" i="260" a="1"/>
  <c r="BJ753" i="260" a="1"/>
  <c r="BJ740" i="260" a="1"/>
  <c r="BN727" i="260" a="1"/>
  <c r="W733" i="260" a="1"/>
  <c r="BN745" i="260" a="1"/>
  <c r="BQ726" i="260" a="1"/>
  <c r="AL712" i="260" a="1"/>
  <c r="AL727" i="260" a="1"/>
  <c r="BU706" i="260" a="1"/>
  <c r="W727" i="260" a="1"/>
  <c r="AR732" i="260" a="1"/>
  <c r="N738" i="260" a="1"/>
  <c r="J714" i="260" a="1"/>
  <c r="R751" i="260" a="1"/>
  <c r="N732" i="260" a="1"/>
  <c r="R712" i="260" a="1"/>
  <c r="BN740" i="260" a="1"/>
  <c r="AH728" i="260" a="1"/>
  <c r="BQ715" i="260" a="1"/>
  <c r="G739" i="260" a="1"/>
  <c r="AD746" i="260" a="1"/>
  <c r="AH739" i="260" a="1"/>
  <c r="AZ752" i="260" a="1"/>
  <c r="G734" i="260" a="1"/>
  <c r="Z738" i="260" a="1"/>
  <c r="BD727" i="260" a="1"/>
  <c r="G747" i="260" a="1"/>
  <c r="BJ715" i="260" a="1"/>
  <c r="BU715" i="260" a="1"/>
  <c r="BQ745" i="260" a="1"/>
  <c r="G716" i="260" a="1"/>
  <c r="W720" i="260" a="1"/>
  <c r="AH723" i="260" a="1"/>
  <c r="J735" i="260" a="1"/>
  <c r="BN719" i="260" a="1"/>
  <c r="J720" i="260" a="1"/>
  <c r="W745" i="260" a="1"/>
  <c r="AR753" i="260" a="1"/>
  <c r="BD722" i="260" a="1"/>
  <c r="AZ711" i="260" a="1"/>
  <c r="BU750" i="260" a="1"/>
  <c r="N706" i="260" a="1"/>
  <c r="AR730" i="260" a="1"/>
  <c r="R715" i="260" a="1"/>
  <c r="AU709" i="260" a="1"/>
  <c r="R711" i="260" a="1"/>
  <c r="BN721" i="260" a="1"/>
  <c r="AD745" i="260" a="1"/>
  <c r="AH722" i="260" a="1"/>
  <c r="BJ705" i="260" a="1"/>
  <c r="BJ711" i="260" a="1"/>
  <c r="G723" i="260" a="1"/>
  <c r="BJ737" i="260" a="1"/>
  <c r="AZ731" i="260" a="1"/>
  <c r="BN751" i="260" a="1"/>
  <c r="AU714" i="260" a="1"/>
  <c r="G744" i="260" a="1"/>
  <c r="J734" i="260" a="1"/>
  <c r="AL751" i="260" a="1"/>
  <c r="AD750" i="260" a="1"/>
  <c r="BD710" i="260" a="1"/>
  <c r="R738" i="260" a="1"/>
  <c r="BQ709" i="260" a="1"/>
  <c r="BN748" i="260" a="1"/>
  <c r="AZ718" i="260" a="1"/>
  <c r="BU731" i="260" a="1"/>
  <c r="AU734" i="260" a="1"/>
  <c r="R748" i="260" a="1"/>
  <c r="AR740" i="260" a="1"/>
  <c r="J705" i="260" a="1"/>
  <c r="W736" i="260" a="1"/>
  <c r="BQ720" i="260" a="1"/>
  <c r="AD717" i="260" a="1"/>
  <c r="AL748" i="260" a="1"/>
  <c r="AL716" i="260" a="1"/>
  <c r="J745" i="260" a="1"/>
  <c r="AZ742" i="260" a="1"/>
  <c r="Z743" i="260" a="1"/>
  <c r="G728" i="260" a="1"/>
  <c r="BD712" i="260" a="1"/>
  <c r="Z726" i="260" a="1"/>
  <c r="BJ742" i="260" a="1"/>
  <c r="AD716" i="260" a="1"/>
  <c r="BD743" i="260" a="1"/>
  <c r="AH718" i="260" a="1"/>
  <c r="BJ735" i="260" a="1"/>
  <c r="AD713" i="260" a="1"/>
  <c r="W743" i="260" a="1"/>
  <c r="J719" i="260" a="1"/>
  <c r="J752" i="260" a="1"/>
  <c r="J711" i="260" a="1"/>
  <c r="AL744" i="260" a="1"/>
  <c r="AD718" i="260" a="1"/>
  <c r="N711" i="260" a="1"/>
  <c r="AD725" i="260" a="1"/>
  <c r="AR723" i="260" a="1"/>
  <c r="BQ751" i="260" a="1"/>
  <c r="BU705" i="260" a="1"/>
  <c r="BN722" i="260" a="1"/>
  <c r="BD726" i="260" a="1"/>
  <c r="Z746" i="260" a="1"/>
  <c r="J706" i="260" a="1"/>
  <c r="BJ721" i="260" a="1"/>
  <c r="W737" i="260" a="1"/>
  <c r="Z740" i="260" a="1"/>
  <c r="AH727" i="260" a="1"/>
  <c r="AU742" i="260" a="1"/>
  <c r="BD708" i="260" a="1"/>
  <c r="J726" i="260" a="1"/>
  <c r="BN728" i="260" a="1"/>
  <c r="Z748" i="260" a="1"/>
  <c r="AU744" i="260" a="1"/>
  <c r="AZ747" i="260" a="1"/>
  <c r="AR719" i="260" a="1"/>
  <c r="AL741" i="260" a="1"/>
  <c r="AR722" i="260" a="1"/>
  <c r="BJ751" i="260" a="1"/>
  <c r="AH740" i="260" a="1"/>
  <c r="BN753" i="260" a="1"/>
  <c r="BQ730" i="260" a="1"/>
  <c r="AH725" i="260" a="1"/>
  <c r="BQ716" i="260" a="1"/>
  <c r="W739" i="260" a="1"/>
  <c r="AH716" i="260" a="1"/>
  <c r="G717" i="260" a="1"/>
  <c r="R746" i="260" a="1"/>
  <c r="N741" i="260" a="1"/>
  <c r="BN743" i="260" a="1"/>
  <c r="BQ713" i="260" a="1"/>
  <c r="AU751" i="260" a="1"/>
  <c r="BJ713" i="260" a="1"/>
  <c r="AL721" i="260" a="1"/>
  <c r="BU737" i="260" a="1"/>
  <c r="BU722" i="260" a="1"/>
  <c r="BQ712" i="260" a="1"/>
  <c r="W719" i="260" a="1"/>
  <c r="BN726" i="260" a="1"/>
  <c r="AZ721" i="260" a="1"/>
  <c r="BQ742" i="260" a="1"/>
  <c r="BJ745" i="260" a="1"/>
  <c r="N747" i="260" a="1"/>
  <c r="BD736" i="260" a="1"/>
  <c r="AU753" i="260" a="1"/>
  <c r="BQ740" i="260" a="1"/>
  <c r="AR715" i="260" a="1"/>
  <c r="AH752" i="260" a="1"/>
  <c r="G743" i="260" a="1"/>
  <c r="J712" i="260" a="1"/>
  <c r="AU711" i="260" a="1"/>
  <c r="BU721" i="260" a="1"/>
  <c r="BQ736" i="260" a="1"/>
  <c r="R743" i="260" a="1"/>
  <c r="G712" i="260" a="1"/>
  <c r="AL723" i="260" a="1"/>
  <c r="BQ705" i="260" a="1"/>
  <c r="AZ706" i="260" a="1"/>
  <c r="N712" i="260" a="1"/>
  <c r="BN717" i="260" a="1"/>
  <c r="AU732" i="260" a="1"/>
  <c r="AH726" i="260" a="1"/>
  <c r="W741" i="260" a="1"/>
  <c r="AU743" i="260" a="1"/>
  <c r="AZ723" i="260" a="1"/>
  <c r="G746" i="260" a="1"/>
  <c r="AR735" i="260" a="1"/>
  <c r="R741" i="260" a="1"/>
  <c r="J727" i="260" a="1"/>
  <c r="BU744" i="260" a="1"/>
  <c r="BJ719" i="260" a="1"/>
  <c r="J710" i="260" a="1"/>
  <c r="AH712" i="260" a="1"/>
  <c r="BJ739" i="260" a="1"/>
  <c r="AZ753" i="260" a="1"/>
  <c r="AU738" i="260" a="1"/>
  <c r="G732" i="260" a="1"/>
  <c r="BU727" i="260" a="1"/>
  <c r="BJ747" i="260" a="1"/>
  <c r="Z721" i="260" a="1"/>
  <c r="G725" i="260" a="1"/>
  <c r="BU713" i="260" a="1"/>
  <c r="AR738" i="260" a="1"/>
  <c r="N736" i="260" a="1"/>
  <c r="J743" i="260" a="1"/>
  <c r="Z728" i="260" a="1"/>
  <c r="AZ739" i="260" a="1"/>
  <c r="Z741" i="260" a="1"/>
  <c r="AD728" i="260" a="1"/>
  <c r="AR720" i="260" a="1"/>
  <c r="AR739" i="260" a="1"/>
  <c r="W717" i="260" a="1"/>
  <c r="AD741" i="260" a="1"/>
  <c r="J732" i="260" a="1"/>
  <c r="R753" i="260" a="1"/>
  <c r="BJ734" i="260" a="1"/>
  <c r="AD720" i="260" a="1"/>
  <c r="AH748" i="260" a="1"/>
  <c r="R734" i="260" a="1"/>
  <c r="AU750" i="260" a="1"/>
  <c r="R707" i="260" a="1"/>
  <c r="N733" i="260" a="1"/>
  <c r="J746" i="260" a="1"/>
  <c r="BN730" i="260" a="1"/>
  <c r="N744" i="260" a="1"/>
  <c r="AR733" i="260" a="1"/>
  <c r="N731" i="260" a="1"/>
  <c r="BD725" i="260" a="1"/>
  <c r="AU737" i="260" a="1"/>
  <c r="BN723" i="260" a="1"/>
  <c r="BJ738" i="260" a="1"/>
  <c r="AZ725" i="260" a="1"/>
  <c r="AU721" i="260" a="1"/>
  <c r="N727" i="260" a="1"/>
  <c r="G711" i="260" a="1"/>
  <c r="AL719" i="260" a="1"/>
  <c r="R723" i="260" a="1"/>
  <c r="N748" i="260" a="1"/>
  <c r="AD739" i="260" a="1"/>
  <c r="BN705" i="260" a="1"/>
  <c r="AZ733" i="260" a="1"/>
  <c r="AL726" i="260" a="1"/>
  <c r="AR744" i="260" a="1"/>
  <c r="N713" i="260" a="1"/>
  <c r="AL714" i="260" a="1"/>
  <c r="AH737" i="260" a="1"/>
  <c r="AD714" i="260" a="1"/>
  <c r="Z753" i="260" a="1"/>
  <c r="J709" i="260" a="1"/>
  <c r="Z720" i="260" a="1"/>
  <c r="R713" i="260" a="1"/>
  <c r="BU714" i="260" a="1"/>
  <c r="BD714" i="260" a="1"/>
  <c r="G750" i="260" a="1"/>
  <c r="BJ706" i="260" a="1"/>
  <c r="G742" i="260" a="1"/>
  <c r="BD728" i="260" a="1"/>
  <c r="BU753" i="260" a="1"/>
  <c r="BU717" i="260" a="1"/>
  <c r="AU741" i="260" a="1"/>
  <c r="AR745" i="260" a="1"/>
  <c r="R714" i="260" a="1"/>
  <c r="W731" i="260" a="1"/>
  <c r="BJ736" i="260" a="1"/>
  <c r="R726" i="260" a="1"/>
  <c r="BD713" i="260" a="1"/>
  <c r="J725" i="260" a="1"/>
  <c r="BJ710" i="260" a="1"/>
  <c r="J744" i="260" a="1"/>
  <c r="AU708" i="260" a="1"/>
  <c r="BD735" i="260" a="1"/>
  <c r="AH744" i="260" a="1"/>
  <c r="J742" i="260" a="1"/>
  <c r="BJ717" i="260" a="1"/>
  <c r="AU712" i="260" a="1"/>
  <c r="W746" i="260" a="1"/>
  <c r="N716" i="260" a="1"/>
  <c r="BU730" i="260" a="1"/>
  <c r="AH738" i="260" a="1"/>
  <c r="AD737" i="260" a="1"/>
  <c r="W708" i="260" a="1"/>
  <c r="AL752" i="260" a="1"/>
  <c r="N746" i="260" a="1"/>
  <c r="AU723" i="260" a="1"/>
  <c r="AR725" i="260" a="1"/>
  <c r="AU722" i="260" a="1"/>
  <c r="BU740" i="260" a="1"/>
  <c r="R727" i="260" a="1"/>
  <c r="R737" i="260" a="1"/>
  <c r="BU743" i="260" a="1"/>
  <c r="AZ734" i="260" a="1"/>
  <c r="AR717" i="260" a="1"/>
  <c r="BN711" i="260" a="1"/>
  <c r="AD748" i="260" a="1"/>
  <c r="AL742" i="260" a="1"/>
  <c r="N721" i="260" a="1"/>
  <c r="N753" i="260" a="1"/>
  <c r="BD718" i="260" a="1"/>
  <c r="AU719" i="260" a="1"/>
  <c r="W730" i="260" a="1"/>
  <c r="BQ731" i="260" a="1"/>
  <c r="W748" i="260" a="1"/>
  <c r="AZ750" i="260" a="1"/>
  <c r="J741" i="260" a="1"/>
  <c r="G709" i="260" a="1"/>
  <c r="AZ743" i="260" a="1"/>
  <c r="BJ716" i="260" a="1"/>
  <c r="AL713" i="260" a="1"/>
  <c r="BQ728" i="260" a="1"/>
  <c r="BU746" i="260" a="1"/>
  <c r="R735" i="260" a="1"/>
  <c r="BD734" i="260" a="1"/>
  <c r="AZ741" i="260" a="1"/>
  <c r="BU718" i="260" a="1"/>
  <c r="N735" i="260" a="1"/>
  <c r="BN714" i="260" a="1"/>
  <c r="G708" i="260" a="1"/>
  <c r="W728" i="260" a="1"/>
  <c r="AH715" i="260" a="1"/>
  <c r="BU745" i="260" a="1"/>
  <c r="AD740" i="260" a="1"/>
  <c r="AU746" i="260" a="1"/>
  <c r="BD742" i="260" a="1"/>
  <c r="BQ718" i="260" a="1"/>
  <c r="BU710" i="260" a="1"/>
  <c r="BU747" i="260" a="1"/>
  <c r="BJ722" i="260" a="1"/>
  <c r="BD705" i="260" a="1"/>
  <c r="BD707" i="260" a="1"/>
  <c r="BU736" i="260" a="1"/>
  <c r="AD726" i="260" a="1"/>
  <c r="R718" i="260" a="1"/>
  <c r="AD727" i="260" a="1"/>
  <c r="N718" i="260" a="1"/>
  <c r="AD722" i="260" a="1"/>
  <c r="BJ732" i="260" a="1"/>
  <c r="Z745" i="260" a="1"/>
  <c r="BU708" i="260" a="1"/>
  <c r="R721" i="260" a="1"/>
  <c r="W706" i="260" a="1"/>
  <c r="N730" i="260" a="1"/>
  <c r="BN746" i="260" a="1"/>
  <c r="R747" i="260" a="1"/>
  <c r="AD744" i="260" a="1"/>
  <c r="BU709" i="260" a="1"/>
  <c r="AL753" i="260" a="1"/>
  <c r="Z750" i="260" a="1"/>
  <c r="AL747" i="260" a="1"/>
  <c r="Z725" i="260" a="1"/>
  <c r="BU707" i="260" a="1"/>
  <c r="BJ746" i="260" a="1"/>
  <c r="AZ717" i="260" a="1"/>
  <c r="BJ731" i="260" a="1"/>
  <c r="G715" i="260" a="1"/>
  <c r="Z716" i="260" a="1"/>
  <c r="AH750" i="260" a="1"/>
  <c r="BQ717" i="260" a="1"/>
  <c r="BJ707" i="260" a="1"/>
  <c r="AH719" i="260" a="1"/>
  <c r="AU715" i="260" a="1"/>
  <c r="BU725" i="260" a="1"/>
  <c r="Z727" i="260" a="1"/>
  <c r="Z737" i="260" a="1"/>
  <c r="AU736" i="260" a="1"/>
  <c r="W742" i="260" a="1"/>
  <c r="G719" i="260" a="1"/>
  <c r="G707" i="260" a="1"/>
  <c r="R730" i="260" a="1"/>
  <c r="N743" i="260" a="1"/>
  <c r="BJ730" i="260" a="1"/>
  <c r="R745" i="260" a="1"/>
  <c r="W753" i="260" a="1"/>
  <c r="W723" i="260" a="1"/>
  <c r="AD742" i="260" a="1"/>
  <c r="W732" i="260" a="1"/>
  <c r="J733" i="260" a="1"/>
  <c r="BU752" i="260" a="1"/>
  <c r="AR707" i="260" a="1"/>
  <c r="AL728" i="260" a="1"/>
  <c r="AU728" i="260" a="1"/>
  <c r="W734" i="260" a="1"/>
  <c r="BD748" i="260" a="1"/>
  <c r="R725" i="260" a="1"/>
  <c r="G748" i="260" a="1"/>
  <c r="BD740" i="260" a="1"/>
  <c r="Z723" i="260" a="1"/>
  <c r="BJ708" i="260" a="1"/>
  <c r="BN735" i="260" a="1"/>
  <c r="N717" i="260" a="1"/>
  <c r="AZ709" i="260" a="1"/>
  <c r="AR750" i="260" a="1"/>
  <c r="AZ738" i="260" a="1"/>
  <c r="W715" i="260" a="1"/>
  <c r="AD743" i="260" a="1"/>
  <c r="AD712" i="260" a="1"/>
  <c r="R706" i="260" a="1"/>
  <c r="R728" i="260" a="1"/>
  <c r="AZ722" i="260" a="1"/>
  <c r="AZ736" i="260" a="1"/>
  <c r="BD750" i="260" a="1"/>
  <c r="BN741" i="260" a="1"/>
  <c r="AR726" i="260" a="1"/>
  <c r="BN744" i="260" a="1"/>
  <c r="R717" i="260" a="1"/>
  <c r="AR748" i="260" a="1"/>
  <c r="J721" i="260" a="1"/>
  <c r="AL739" i="260" a="1"/>
  <c r="AZ720" i="260" a="1"/>
  <c r="G710" i="260" a="1"/>
  <c r="AU747" i="260" a="1"/>
  <c r="AL743" i="260" a="1"/>
  <c r="BQ752" i="260" a="1"/>
  <c r="G713" i="260" a="1"/>
  <c r="BN718" i="260" a="1"/>
  <c r="BQ723" i="260" a="1"/>
  <c r="BU720" i="260" a="1"/>
  <c r="BN736" i="260" a="1"/>
  <c r="AU713" i="260" a="1"/>
  <c r="J747" i="260" a="1"/>
  <c r="BD731" i="260" a="1"/>
  <c r="J731" i="260" a="1"/>
  <c r="BN725" i="260" a="1"/>
  <c r="N737" i="260" a="1"/>
  <c r="J728" i="260" a="1"/>
  <c r="W735" i="260" a="1"/>
  <c r="W738" i="260" a="1"/>
  <c r="BD706" i="260" a="1"/>
  <c r="G738" i="260" a="1"/>
  <c r="BD719" i="260" a="1"/>
  <c r="AZ745" i="260" a="1"/>
  <c r="AZ719" i="260" a="1"/>
  <c r="R710" i="260" a="1"/>
  <c r="BQ714" i="260" a="1"/>
  <c r="G751" i="260" a="1"/>
  <c r="Z722" i="260" a="1"/>
  <c r="AH741" i="260" a="1"/>
  <c r="G722" i="260" a="1"/>
  <c r="AH743" i="260" a="1"/>
  <c r="AU739" i="260" a="1"/>
  <c r="AR712" i="260" a="1"/>
  <c r="BQ744" i="260" a="1"/>
  <c r="BQ725" i="260" a="1"/>
  <c r="N740" i="260" a="1"/>
  <c r="N723" i="260" a="1"/>
  <c r="AH753" i="260" a="1"/>
  <c r="AZ712" i="260" a="1"/>
  <c r="AL750" i="260" a="1"/>
  <c r="BQ710" i="260" a="1"/>
  <c r="BJ733" i="260" a="1"/>
  <c r="N715" i="260" a="1"/>
  <c r="AD752" i="260" a="1"/>
  <c r="G741" i="260" a="1"/>
  <c r="AH717" i="260" a="1"/>
  <c r="AH751" i="260" a="1"/>
  <c r="BQ743" i="260" a="1"/>
  <c r="Z719" i="260" a="1"/>
  <c r="AZ716" i="260" a="1"/>
  <c r="J717" i="260" a="1"/>
  <c r="AZ732" i="260" a="1"/>
  <c r="AR742" i="260" a="1"/>
  <c r="BD751" i="260" a="1"/>
  <c r="AR746" i="260" a="1"/>
  <c r="R719" i="260" a="1"/>
  <c r="Z718" i="260" a="1"/>
  <c r="BQ750" i="260" a="1"/>
  <c r="BD745" i="260" a="1"/>
  <c r="AL717" i="260" a="1"/>
  <c r="BD716" i="260" a="1"/>
  <c r="BU738" i="260" a="1"/>
  <c r="BJ714" i="260" a="1"/>
  <c r="AZ713" i="260" a="1"/>
  <c r="BU735" i="260" a="1"/>
  <c r="J740" i="260" a="1"/>
  <c r="BN712" i="260" a="1"/>
  <c r="N734" i="260" a="1"/>
  <c r="AL725" i="260" a="1"/>
  <c r="AZ708" i="260" a="1"/>
  <c r="N742" i="260" a="1"/>
  <c r="BQ727" i="260" a="1"/>
  <c r="BJ726" i="260" a="1"/>
  <c r="AU718" i="260" a="1"/>
  <c r="AZ751" i="260" a="1"/>
  <c r="BJ748" i="260" a="1"/>
  <c r="AL715" i="260" a="1"/>
  <c r="BU728" i="260" a="1"/>
  <c r="N739" i="260" a="1"/>
  <c r="G736" i="260" a="1"/>
  <c r="N750" i="260" a="1"/>
  <c r="BU748" i="260" a="1"/>
  <c r="R722" i="260" a="1"/>
  <c r="G718" i="260" a="1"/>
  <c r="BN707" i="260" a="1"/>
  <c r="J736" i="260" a="1"/>
  <c r="R744" i="260" a="1"/>
  <c r="Z713" i="260" a="1"/>
  <c r="BN716" i="260" a="1"/>
  <c r="BQ722" i="260" a="1"/>
  <c r="AZ710" i="260" a="1"/>
  <c r="AZ746" i="260" a="1"/>
  <c r="BD723" i="260" a="1"/>
  <c r="AR714" i="260" a="1"/>
  <c r="J716" i="260" a="1"/>
  <c r="Z712" i="260" a="1"/>
  <c r="N707" i="260" a="1"/>
  <c r="BJ712" i="260" a="1"/>
  <c r="AU707" i="260" a="1"/>
  <c r="BJ744" i="260" a="1"/>
  <c r="AZ748" i="260" a="1"/>
  <c r="BJ750" i="260" a="1"/>
  <c r="N719" i="260" a="1"/>
  <c r="W718" i="260" a="1"/>
  <c r="AD721" i="260" a="1"/>
  <c r="AL722" i="260" a="1"/>
  <c r="BU734" i="260" a="1"/>
  <c r="BJ727" i="260" a="1"/>
  <c r="BD747" i="260" a="1"/>
  <c r="AR728" i="260" a="1"/>
  <c r="J737" i="260" a="1"/>
  <c r="BD733" i="260" a="1"/>
  <c r="Z715" i="260" a="1"/>
  <c r="AL740" i="260" a="1"/>
  <c r="AU752" i="260" a="1"/>
  <c r="J730" i="260" a="1"/>
  <c r="G737" i="260" a="1"/>
  <c r="AH714" i="260" a="1"/>
  <c r="G726" i="260" a="1"/>
  <c r="BN713" i="260" a="1"/>
  <c r="BD746" i="260" a="1"/>
  <c r="R708" i="260" a="1"/>
  <c r="BU751" i="260" a="1"/>
  <c r="Z717" i="260" a="1"/>
  <c r="AZ740" i="260" a="1"/>
  <c r="AR731" i="260" a="1"/>
  <c r="AD751" i="260" a="1"/>
  <c r="AU735" i="260" a="1"/>
  <c r="BJ723" i="260" a="1"/>
  <c r="AR706" i="260" a="1"/>
  <c r="BU726" i="260" a="1"/>
  <c r="BQ748" i="260" a="1"/>
  <c r="BU716" i="260" a="1"/>
  <c r="G727" i="260" a="1"/>
  <c r="N738" i="260" l="1"/>
  <c r="AZ731" i="260"/>
  <c r="AD744" i="260"/>
  <c r="BJ734" i="260"/>
  <c r="AZ734" i="260"/>
  <c r="AR714" i="260"/>
  <c r="N730" i="260"/>
  <c r="BJ709" i="260"/>
  <c r="AZ741" i="260"/>
  <c r="BN709" i="260"/>
  <c r="W716" i="260"/>
  <c r="AZ753" i="260"/>
  <c r="BD753" i="260"/>
  <c r="N714" i="260"/>
  <c r="BJ707" i="260"/>
  <c r="BQ737" i="260"/>
  <c r="BJ722" i="260"/>
  <c r="BJ705" i="260"/>
  <c r="N740" i="260"/>
  <c r="BQ747" i="260"/>
  <c r="AU712" i="260"/>
  <c r="BU746" i="260"/>
  <c r="G721" i="260"/>
  <c r="AD715" i="260"/>
  <c r="W746" i="260"/>
  <c r="BJ710" i="260"/>
  <c r="J716" i="260"/>
  <c r="AZ752" i="260"/>
  <c r="BU711" i="260"/>
  <c r="BJ731" i="260"/>
  <c r="BD716" i="260"/>
  <c r="AZ733" i="260"/>
  <c r="G743" i="260"/>
  <c r="BD730" i="260"/>
  <c r="AU723" i="260"/>
  <c r="AZ716" i="260"/>
  <c r="G745" i="260"/>
  <c r="BU735" i="260"/>
  <c r="J747" i="260"/>
  <c r="BJ743" i="260"/>
  <c r="BD732" i="260"/>
  <c r="G720" i="260"/>
  <c r="AR716" i="260"/>
  <c r="R717" i="260"/>
  <c r="BQ711" i="260"/>
  <c r="BQ743" i="260"/>
  <c r="J745" i="260"/>
  <c r="BQ733" i="260"/>
  <c r="BN728" i="260"/>
  <c r="AH752" i="260"/>
  <c r="AR737" i="260"/>
  <c r="AL752" i="260"/>
  <c r="BQ726" i="260"/>
  <c r="BD709" i="260"/>
  <c r="W721" i="260"/>
  <c r="AZ751" i="260"/>
  <c r="N742" i="260"/>
  <c r="AH740" i="260"/>
  <c r="BD727" i="260"/>
  <c r="J709" i="260"/>
  <c r="AR728" i="260"/>
  <c r="BU722" i="260"/>
  <c r="G716" i="260"/>
  <c r="AZ727" i="260"/>
  <c r="AD745" i="260"/>
  <c r="AZ736" i="260"/>
  <c r="BD740" i="260"/>
  <c r="G732" i="260"/>
  <c r="BQ745" i="260"/>
  <c r="J750" i="260"/>
  <c r="AH743" i="260"/>
  <c r="AU746" i="260"/>
  <c r="AD748" i="260"/>
  <c r="W748" i="260"/>
  <c r="AD719" i="260"/>
  <c r="AZ711" i="260"/>
  <c r="AR710" i="260"/>
  <c r="AR718" i="260"/>
  <c r="BN744" i="260"/>
  <c r="W750" i="260"/>
  <c r="AR725" i="260"/>
  <c r="BQ741" i="260"/>
  <c r="W741" i="260"/>
  <c r="AD728" i="260"/>
  <c r="BN712" i="260"/>
  <c r="AU752" i="260"/>
  <c r="AU738" i="260"/>
  <c r="J707" i="260"/>
  <c r="BU717" i="260"/>
  <c r="AR735" i="260"/>
  <c r="AU726" i="260"/>
  <c r="R752" i="260"/>
  <c r="AU719" i="260"/>
  <c r="BQ746" i="260"/>
  <c r="N718" i="260"/>
  <c r="BD745" i="260"/>
  <c r="AU715" i="260"/>
  <c r="W717" i="260"/>
  <c r="N711" i="260"/>
  <c r="AU721" i="260"/>
  <c r="W732" i="260"/>
  <c r="N709" i="260"/>
  <c r="G728" i="260"/>
  <c r="AU753" i="260"/>
  <c r="AL747" i="260"/>
  <c r="BJ708" i="260"/>
  <c r="AR727" i="260"/>
  <c r="BQ731" i="260"/>
  <c r="AD725" i="260"/>
  <c r="AZ717" i="260"/>
  <c r="R751" i="260"/>
  <c r="BN723" i="260"/>
  <c r="BU733" i="260"/>
  <c r="J718" i="260"/>
  <c r="R753" i="260"/>
  <c r="BJ730" i="260"/>
  <c r="BJ732" i="260"/>
  <c r="R723" i="260"/>
  <c r="AR739" i="260"/>
  <c r="AR730" i="260"/>
  <c r="J748" i="260"/>
  <c r="BD726" i="260"/>
  <c r="BU750" i="260"/>
  <c r="J738" i="260"/>
  <c r="AD740" i="260"/>
  <c r="G712" i="260"/>
  <c r="Z743" i="260"/>
  <c r="N745" i="260"/>
  <c r="AH712" i="260"/>
  <c r="J751" i="260"/>
  <c r="G723" i="260"/>
  <c r="BN708" i="260"/>
  <c r="R741" i="260"/>
  <c r="Z745" i="260"/>
  <c r="G711" i="260"/>
  <c r="AH714" i="260"/>
  <c r="BU751" i="260"/>
  <c r="AD747" i="260"/>
  <c r="AH737" i="260"/>
  <c r="BJ742" i="260"/>
  <c r="AU740" i="260"/>
  <c r="AH718" i="260"/>
  <c r="N710" i="260"/>
  <c r="G752" i="260"/>
  <c r="BN718" i="260"/>
  <c r="AU736" i="260"/>
  <c r="BQ739" i="260"/>
  <c r="BQ716" i="260"/>
  <c r="W734" i="260"/>
  <c r="AR732" i="260"/>
  <c r="J739" i="260"/>
  <c r="AZ718" i="260"/>
  <c r="N750" i="260"/>
  <c r="G706" i="260"/>
  <c r="AR717" i="260"/>
  <c r="BD752" i="260"/>
  <c r="J734" i="260"/>
  <c r="AD712" i="260"/>
  <c r="AZ738" i="260"/>
  <c r="AR738" i="260"/>
  <c r="R714" i="260"/>
  <c r="AH722" i="260"/>
  <c r="G741" i="260"/>
  <c r="BU728" i="260"/>
  <c r="Z748" i="260"/>
  <c r="N744" i="260"/>
  <c r="BJ720" i="260"/>
  <c r="N726" i="260"/>
  <c r="J730" i="260"/>
  <c r="BN726" i="260"/>
  <c r="R742" i="260"/>
  <c r="J710" i="260"/>
  <c r="Z720" i="260"/>
  <c r="AH726" i="260"/>
  <c r="BU741" i="260"/>
  <c r="W737" i="260"/>
  <c r="AR721" i="260"/>
  <c r="Z738" i="260"/>
  <c r="BQ713" i="260"/>
  <c r="N716" i="260"/>
  <c r="J735" i="260"/>
  <c r="AZ720" i="260"/>
  <c r="AD713" i="260"/>
  <c r="N739" i="260"/>
  <c r="BD705" i="260"/>
  <c r="N731" i="260"/>
  <c r="Z740" i="260"/>
  <c r="J719" i="260"/>
  <c r="BD707" i="260"/>
  <c r="AU716" i="260"/>
  <c r="W753" i="260"/>
  <c r="Z739" i="260"/>
  <c r="AL750" i="260"/>
  <c r="AU734" i="260"/>
  <c r="N708" i="260"/>
  <c r="AD739" i="260"/>
  <c r="R738" i="260"/>
  <c r="BU727" i="260"/>
  <c r="AH716" i="260"/>
  <c r="AL721" i="260"/>
  <c r="G705" i="260"/>
  <c r="BD708" i="260"/>
  <c r="J728" i="260"/>
  <c r="AU711" i="260"/>
  <c r="BN706" i="260"/>
  <c r="R715" i="260"/>
  <c r="AD716" i="260"/>
  <c r="BJ751" i="260"/>
  <c r="R719" i="260"/>
  <c r="Z723" i="260"/>
  <c r="BJ725" i="260"/>
  <c r="G750" i="260"/>
  <c r="AZ719" i="260"/>
  <c r="BD715" i="260"/>
  <c r="BJ738" i="260"/>
  <c r="J731" i="260"/>
  <c r="N737" i="260"/>
  <c r="BN715" i="260"/>
  <c r="AD746" i="260"/>
  <c r="AR740" i="260"/>
  <c r="BJ716" i="260"/>
  <c r="BQ753" i="260"/>
  <c r="N736" i="260"/>
  <c r="Z712" i="260"/>
  <c r="BU734" i="260"/>
  <c r="AH723" i="260"/>
  <c r="AH738" i="260"/>
  <c r="R743" i="260"/>
  <c r="J742" i="260"/>
  <c r="Z742" i="260"/>
  <c r="BN747" i="260"/>
  <c r="W725" i="260"/>
  <c r="N733" i="260"/>
  <c r="AL751" i="260"/>
  <c r="G707" i="260"/>
  <c r="AZ750" i="260"/>
  <c r="BQ738" i="260"/>
  <c r="G727" i="260"/>
  <c r="BQ720" i="260"/>
  <c r="G730" i="260"/>
  <c r="BU732" i="260"/>
  <c r="G713" i="260"/>
  <c r="Z719" i="260"/>
  <c r="BN730" i="260"/>
  <c r="AD751" i="260"/>
  <c r="BD737" i="260"/>
  <c r="AZ721" i="260"/>
  <c r="AR736" i="260"/>
  <c r="AU725" i="260"/>
  <c r="AU748" i="260"/>
  <c r="Z713" i="260"/>
  <c r="BQ709" i="260"/>
  <c r="G734" i="260"/>
  <c r="N715" i="260"/>
  <c r="G709" i="260"/>
  <c r="N746" i="260"/>
  <c r="BJ721" i="260"/>
  <c r="G717" i="260"/>
  <c r="BU730" i="260"/>
  <c r="AL738" i="260"/>
  <c r="BQ732" i="260"/>
  <c r="J744" i="260"/>
  <c r="BQ721" i="260"/>
  <c r="J714" i="260"/>
  <c r="N719" i="260"/>
  <c r="W736" i="260"/>
  <c r="Z747" i="260"/>
  <c r="AU733" i="260"/>
  <c r="W739" i="260"/>
  <c r="BN721" i="260"/>
  <c r="AD752" i="260"/>
  <c r="W706" i="260"/>
  <c r="BQ723" i="260"/>
  <c r="BN722" i="260"/>
  <c r="R726" i="260"/>
  <c r="BN740" i="260"/>
  <c r="BU710" i="260"/>
  <c r="BN717" i="260"/>
  <c r="AR722" i="260"/>
  <c r="BU753" i="260"/>
  <c r="AR751" i="260"/>
  <c r="AU727" i="260"/>
  <c r="J743" i="260"/>
  <c r="R716" i="260"/>
  <c r="BD731" i="260"/>
  <c r="J721" i="260"/>
  <c r="W722" i="260"/>
  <c r="BQ751" i="260"/>
  <c r="G753" i="260"/>
  <c r="BN746" i="260"/>
  <c r="R736" i="260"/>
  <c r="BN716" i="260"/>
  <c r="BN714" i="260"/>
  <c r="BD734" i="260"/>
  <c r="BN720" i="260"/>
  <c r="AH751" i="260"/>
  <c r="BQ712" i="260"/>
  <c r="BU707" i="260"/>
  <c r="AL725" i="260"/>
  <c r="AU731" i="260"/>
  <c r="R707" i="260"/>
  <c r="AU745" i="260"/>
  <c r="BD733" i="260"/>
  <c r="BN705" i="260"/>
  <c r="G726" i="260"/>
  <c r="AR742" i="260"/>
  <c r="BN707" i="260"/>
  <c r="AZ713" i="260"/>
  <c r="BD743" i="260"/>
  <c r="AR713" i="260"/>
  <c r="BU726" i="260"/>
  <c r="BN736" i="260"/>
  <c r="R727" i="260"/>
  <c r="G725" i="260"/>
  <c r="N717" i="260"/>
  <c r="BJ745" i="260"/>
  <c r="W751" i="260"/>
  <c r="W708" i="260"/>
  <c r="N722" i="260"/>
  <c r="AR750" i="260"/>
  <c r="Z727" i="260"/>
  <c r="J737" i="260"/>
  <c r="AR719" i="260"/>
  <c r="BD713" i="260"/>
  <c r="BQ734" i="260"/>
  <c r="BN719" i="260"/>
  <c r="AH747" i="260"/>
  <c r="BJ747" i="260"/>
  <c r="BQ707" i="260"/>
  <c r="AL744" i="260"/>
  <c r="N723" i="260"/>
  <c r="AH719" i="260"/>
  <c r="N753" i="260"/>
  <c r="BQ730" i="260"/>
  <c r="AL741" i="260"/>
  <c r="BU714" i="260"/>
  <c r="AR741" i="260"/>
  <c r="BU743" i="260"/>
  <c r="BJ723" i="260"/>
  <c r="BN753" i="260"/>
  <c r="AU728" i="260"/>
  <c r="W738" i="260"/>
  <c r="BQ750" i="260"/>
  <c r="J752" i="260"/>
  <c r="BD747" i="260"/>
  <c r="BN734" i="260"/>
  <c r="AU730" i="260"/>
  <c r="AU750" i="260"/>
  <c r="BU715" i="260"/>
  <c r="BN752" i="260"/>
  <c r="AD721" i="260"/>
  <c r="N720" i="260"/>
  <c r="AZ726" i="260"/>
  <c r="W752" i="260"/>
  <c r="G747" i="260"/>
  <c r="W727" i="260"/>
  <c r="N735" i="260"/>
  <c r="J717" i="260"/>
  <c r="AR723" i="260"/>
  <c r="AH748" i="260"/>
  <c r="J711" i="260"/>
  <c r="AL739" i="260"/>
  <c r="BD741" i="260"/>
  <c r="BQ705" i="260"/>
  <c r="N732" i="260"/>
  <c r="AR744" i="260"/>
  <c r="BJ728" i="260"/>
  <c r="BD720" i="260"/>
  <c r="Z722" i="260"/>
  <c r="AD723" i="260"/>
  <c r="W720" i="260"/>
  <c r="Z717" i="260"/>
  <c r="N741" i="260"/>
  <c r="BN732" i="260"/>
  <c r="AL753" i="260"/>
  <c r="AD738" i="260"/>
  <c r="BJ719" i="260"/>
  <c r="R750" i="260"/>
  <c r="AD742" i="260"/>
  <c r="BD725" i="260"/>
  <c r="AD726" i="260"/>
  <c r="J723" i="260"/>
  <c r="AH725" i="260"/>
  <c r="AU741" i="260"/>
  <c r="BU747" i="260"/>
  <c r="J706" i="260"/>
  <c r="BJ740" i="260"/>
  <c r="AZ715" i="260"/>
  <c r="Z751" i="260"/>
  <c r="AH750" i="260"/>
  <c r="R712" i="260"/>
  <c r="AZ747" i="260"/>
  <c r="BJ712" i="260"/>
  <c r="BQ714" i="260"/>
  <c r="BJ744" i="260"/>
  <c r="Z753" i="260"/>
  <c r="AZ707" i="260"/>
  <c r="R732" i="260"/>
  <c r="G731" i="260"/>
  <c r="G740" i="260"/>
  <c r="Z737" i="260"/>
  <c r="J722" i="260"/>
  <c r="N743" i="260"/>
  <c r="AU705" i="260"/>
  <c r="R748" i="260"/>
  <c r="Z741" i="260"/>
  <c r="BQ719" i="260"/>
  <c r="BQ715" i="260"/>
  <c r="AZ723" i="260"/>
  <c r="AL718" i="260"/>
  <c r="Z718" i="260"/>
  <c r="BU739" i="260"/>
  <c r="BQ717" i="260"/>
  <c r="BD706" i="260"/>
  <c r="AZ742" i="260"/>
  <c r="AR715" i="260"/>
  <c r="N728" i="260"/>
  <c r="AD737" i="260"/>
  <c r="Z744" i="260"/>
  <c r="AH739" i="260"/>
  <c r="BQ727" i="260"/>
  <c r="BQ718" i="260"/>
  <c r="BU719" i="260"/>
  <c r="BJ750" i="260"/>
  <c r="BQ752" i="260"/>
  <c r="BU744" i="260"/>
  <c r="BU738" i="260"/>
  <c r="J736" i="260"/>
  <c r="G751" i="260"/>
  <c r="AZ728" i="260"/>
  <c r="AD753" i="260"/>
  <c r="J725" i="260"/>
  <c r="BJ746" i="260"/>
  <c r="R744" i="260"/>
  <c r="W744" i="260"/>
  <c r="N706" i="260"/>
  <c r="BU718" i="260"/>
  <c r="R710" i="260"/>
  <c r="BN710" i="260"/>
  <c r="BD739" i="260"/>
  <c r="BN743" i="260"/>
  <c r="BD735" i="260"/>
  <c r="BQ742" i="260"/>
  <c r="AU742" i="260"/>
  <c r="G722" i="260"/>
  <c r="AR743" i="260"/>
  <c r="BU716" i="260"/>
  <c r="Z716" i="260"/>
  <c r="AH744" i="260"/>
  <c r="BD748" i="260"/>
  <c r="W707" i="260"/>
  <c r="BQ725" i="260"/>
  <c r="BJ741" i="260"/>
  <c r="AH727" i="260"/>
  <c r="AZ712" i="260"/>
  <c r="G739" i="260"/>
  <c r="BN731" i="260"/>
  <c r="AU714" i="260"/>
  <c r="BQ744" i="260"/>
  <c r="BN727" i="260"/>
  <c r="BD719" i="260"/>
  <c r="R725" i="260"/>
  <c r="AH715" i="260"/>
  <c r="AZ732" i="260"/>
  <c r="BD712" i="260"/>
  <c r="BJ753" i="260"/>
  <c r="AH742" i="260"/>
  <c r="G737" i="260"/>
  <c r="R708" i="260"/>
  <c r="BN745" i="260"/>
  <c r="AL728" i="260"/>
  <c r="AH713" i="260"/>
  <c r="AD727" i="260"/>
  <c r="W719" i="260"/>
  <c r="J727" i="260"/>
  <c r="G719" i="260"/>
  <c r="BU723" i="260"/>
  <c r="R706" i="260"/>
  <c r="R730" i="260"/>
  <c r="N751" i="260"/>
  <c r="BJ727" i="260"/>
  <c r="AL717" i="260"/>
  <c r="AR705" i="260"/>
  <c r="BD718" i="260"/>
  <c r="Z726" i="260"/>
  <c r="BD744" i="260"/>
  <c r="BN733" i="260"/>
  <c r="BN725" i="260"/>
  <c r="AR746" i="260"/>
  <c r="W730" i="260"/>
  <c r="AR745" i="260"/>
  <c r="BJ739" i="260"/>
  <c r="AU735" i="260"/>
  <c r="AU717" i="260"/>
  <c r="AR734" i="260"/>
  <c r="AZ710" i="260"/>
  <c r="AZ744" i="260"/>
  <c r="G748" i="260"/>
  <c r="AH717" i="260"/>
  <c r="AR720" i="260"/>
  <c r="J720" i="260"/>
  <c r="J733" i="260"/>
  <c r="BQ722" i="260"/>
  <c r="AL748" i="260"/>
  <c r="W733" i="260"/>
  <c r="BU736" i="260"/>
  <c r="AL746" i="260"/>
  <c r="BJ752" i="260"/>
  <c r="BQ708" i="260"/>
  <c r="BU713" i="260"/>
  <c r="AH728" i="260"/>
  <c r="Z725" i="260"/>
  <c r="AL713" i="260"/>
  <c r="BN739" i="260"/>
  <c r="AL745" i="260"/>
  <c r="Z714" i="260"/>
  <c r="AL715" i="260"/>
  <c r="N747" i="260"/>
  <c r="AU718" i="260"/>
  <c r="AH746" i="260"/>
  <c r="BQ736" i="260"/>
  <c r="AL712" i="260"/>
  <c r="AL740" i="260"/>
  <c r="N707" i="260"/>
  <c r="Z715" i="260"/>
  <c r="R740" i="260"/>
  <c r="AL722" i="260"/>
  <c r="BD746" i="260"/>
  <c r="G742" i="260"/>
  <c r="G744" i="260"/>
  <c r="J708" i="260"/>
  <c r="AD722" i="260"/>
  <c r="Z746" i="260"/>
  <c r="BJ713" i="260"/>
  <c r="AU751" i="260"/>
  <c r="AU743" i="260"/>
  <c r="BD736" i="260"/>
  <c r="J705" i="260"/>
  <c r="AZ722" i="260"/>
  <c r="G746" i="260"/>
  <c r="BJ726" i="260"/>
  <c r="AZ745" i="260"/>
  <c r="AR748" i="260"/>
  <c r="G718" i="260"/>
  <c r="W743" i="260"/>
  <c r="BJ733" i="260"/>
  <c r="AD750" i="260"/>
  <c r="AH721" i="260"/>
  <c r="G708" i="260"/>
  <c r="BD714" i="260"/>
  <c r="AR706" i="260"/>
  <c r="BJ735" i="260"/>
  <c r="R746" i="260"/>
  <c r="G735" i="260"/>
  <c r="BN737" i="260"/>
  <c r="BN750" i="260"/>
  <c r="N712" i="260"/>
  <c r="W740" i="260"/>
  <c r="AR726" i="260"/>
  <c r="W705" i="260"/>
  <c r="AU720" i="260"/>
  <c r="BD728" i="260"/>
  <c r="AZ746" i="260"/>
  <c r="AR707" i="260"/>
  <c r="BD742" i="260"/>
  <c r="AZ735" i="260"/>
  <c r="R713" i="260"/>
  <c r="BJ736" i="260"/>
  <c r="R709" i="260"/>
  <c r="BJ737" i="260"/>
  <c r="AR747" i="260"/>
  <c r="BU752" i="260"/>
  <c r="W742" i="260"/>
  <c r="AR711" i="260"/>
  <c r="R739" i="260"/>
  <c r="AL716" i="260"/>
  <c r="BD751" i="260"/>
  <c r="AL720" i="260"/>
  <c r="J726" i="260"/>
  <c r="AH741" i="260"/>
  <c r="AR712" i="260"/>
  <c r="Z721" i="260"/>
  <c r="W709" i="260"/>
  <c r="BU709" i="260"/>
  <c r="BQ740" i="260"/>
  <c r="R718" i="260"/>
  <c r="AR731" i="260"/>
  <c r="R720" i="260"/>
  <c r="BQ728" i="260"/>
  <c r="AR753" i="260"/>
  <c r="AZ740" i="260"/>
  <c r="N727" i="260"/>
  <c r="BN748" i="260"/>
  <c r="AZ730" i="260"/>
  <c r="BU742" i="260"/>
  <c r="G738" i="260"/>
  <c r="W718" i="260"/>
  <c r="R705" i="260"/>
  <c r="BU740" i="260"/>
  <c r="BQ748" i="260"/>
  <c r="AZ706" i="260"/>
  <c r="BD711" i="260"/>
  <c r="BD721" i="260"/>
  <c r="J712" i="260"/>
  <c r="BN711" i="260"/>
  <c r="AR733" i="260"/>
  <c r="G715" i="260"/>
  <c r="AD714" i="260"/>
  <c r="BU737" i="260"/>
  <c r="N734" i="260"/>
  <c r="AL742" i="260"/>
  <c r="AR752" i="260"/>
  <c r="AL727" i="260"/>
  <c r="AU747" i="260"/>
  <c r="BU708" i="260"/>
  <c r="R747" i="260"/>
  <c r="AD743" i="260"/>
  <c r="W735" i="260"/>
  <c r="AL723" i="260"/>
  <c r="AL726" i="260"/>
  <c r="J732" i="260"/>
  <c r="AZ714" i="260"/>
  <c r="W710" i="260"/>
  <c r="BQ735" i="260"/>
  <c r="BU748" i="260"/>
  <c r="BD717" i="260"/>
  <c r="N721" i="260"/>
  <c r="G733" i="260"/>
  <c r="BJ717" i="260"/>
  <c r="AU709" i="260"/>
  <c r="BJ706" i="260"/>
  <c r="BU705" i="260"/>
  <c r="BD710" i="260"/>
  <c r="AL743" i="260"/>
  <c r="BN741" i="260"/>
  <c r="N748" i="260"/>
  <c r="N752" i="260"/>
  <c r="J741" i="260"/>
  <c r="AZ725" i="260"/>
  <c r="AZ748" i="260"/>
  <c r="AR709" i="260"/>
  <c r="BN738" i="260"/>
  <c r="AD717" i="260"/>
  <c r="BD722" i="260"/>
  <c r="Z750" i="260"/>
  <c r="BD738" i="260"/>
  <c r="BU706" i="260"/>
  <c r="J713" i="260"/>
  <c r="AU739" i="260"/>
  <c r="AD718" i="260"/>
  <c r="AL714" i="260"/>
  <c r="AH745" i="260"/>
  <c r="R721" i="260"/>
  <c r="AH720" i="260"/>
  <c r="AZ739" i="260"/>
  <c r="J740" i="260"/>
  <c r="R733" i="260"/>
  <c r="R731" i="260"/>
  <c r="N725" i="260"/>
  <c r="G736" i="260"/>
  <c r="AZ709" i="260"/>
  <c r="BD723" i="260"/>
  <c r="AU710" i="260"/>
  <c r="AH753" i="260"/>
  <c r="Z728" i="260"/>
  <c r="W728" i="260"/>
  <c r="BQ706" i="260"/>
  <c r="AU732" i="260"/>
  <c r="BU721" i="260"/>
  <c r="W715" i="260"/>
  <c r="BU725" i="260"/>
  <c r="BJ718" i="260"/>
  <c r="BN751" i="260"/>
  <c r="W747" i="260"/>
  <c r="AZ705" i="260"/>
  <c r="AU706" i="260"/>
  <c r="R737" i="260"/>
  <c r="W723" i="260"/>
  <c r="AD720" i="260"/>
  <c r="BJ711" i="260"/>
  <c r="N713" i="260"/>
  <c r="BU731" i="260"/>
  <c r="BJ748" i="260"/>
  <c r="N705" i="260"/>
  <c r="R735" i="260"/>
  <c r="R745" i="260"/>
  <c r="BD750" i="260"/>
  <c r="AZ708" i="260"/>
  <c r="BN742" i="260"/>
  <c r="R728" i="260"/>
  <c r="AL737" i="260"/>
  <c r="AZ737" i="260"/>
  <c r="BN735" i="260"/>
  <c r="Z752" i="260"/>
  <c r="G714" i="260"/>
  <c r="R722" i="260"/>
  <c r="AD741" i="260"/>
  <c r="J746" i="260"/>
  <c r="BJ714" i="260"/>
  <c r="AU722" i="260"/>
  <c r="AU713" i="260"/>
  <c r="J753" i="260"/>
  <c r="W745" i="260"/>
  <c r="R711" i="260"/>
  <c r="AU708" i="260"/>
  <c r="BJ715" i="260"/>
  <c r="AU737" i="260"/>
  <c r="AU744" i="260"/>
  <c r="AR708" i="260"/>
  <c r="R734" i="260"/>
  <c r="BN713" i="260"/>
  <c r="BQ710" i="260"/>
  <c r="BU720" i="260"/>
  <c r="AL719" i="260"/>
  <c r="AU707" i="260"/>
  <c r="BU745" i="260"/>
  <c r="G710" i="260"/>
  <c r="J715" i="260"/>
  <c r="AZ743" i="260"/>
  <c r="BU712" i="260"/>
  <c r="W731" i="260"/>
  <c r="A84" i="79"/>
  <c r="C82" i="79"/>
  <c r="A85" i="79"/>
  <c r="C83" i="79"/>
  <c r="C85" i="79" l="1"/>
  <c r="A87" i="79"/>
  <c r="A86" i="79"/>
  <c r="C84" i="79"/>
  <c r="C86" i="79" l="1"/>
  <c r="A88" i="79"/>
  <c r="A89" i="79"/>
  <c r="C87" i="79"/>
  <c r="A91" i="79" l="1"/>
  <c r="C89" i="79"/>
  <c r="A90" i="79"/>
  <c r="C88" i="79"/>
  <c r="C90" i="79" l="1"/>
  <c r="A92" i="79"/>
  <c r="A93" i="79"/>
  <c r="C91" i="79"/>
  <c r="A94" i="79" l="1"/>
  <c r="C92" i="79"/>
  <c r="A95" i="79"/>
  <c r="C93" i="79"/>
  <c r="A97" i="79" l="1"/>
  <c r="C95" i="79"/>
  <c r="A96" i="79"/>
  <c r="C94" i="79"/>
  <c r="A98" i="79" l="1"/>
  <c r="C96" i="79"/>
  <c r="C97" i="79"/>
  <c r="A99" i="79"/>
  <c r="A101" i="79" l="1"/>
  <c r="C99" i="79"/>
  <c r="A100" i="79"/>
  <c r="C98" i="79"/>
  <c r="A102" i="79" l="1"/>
  <c r="C100" i="79"/>
  <c r="A103" i="79"/>
  <c r="C101" i="79"/>
  <c r="A105" i="79" l="1"/>
  <c r="C103" i="79"/>
  <c r="C102" i="79"/>
  <c r="A104" i="79"/>
  <c r="A106" i="79" l="1"/>
  <c r="C104" i="79"/>
  <c r="A107" i="79"/>
  <c r="C105" i="79"/>
  <c r="A109" i="79" l="1"/>
  <c r="C107" i="79"/>
  <c r="A108" i="79"/>
  <c r="C106" i="79"/>
  <c r="C108" i="79" l="1"/>
  <c r="A110" i="79"/>
  <c r="A111" i="79"/>
  <c r="C109" i="79"/>
  <c r="A113" i="79" l="1"/>
  <c r="C111" i="79"/>
  <c r="A112" i="79"/>
  <c r="C110" i="79"/>
  <c r="A114" i="79" l="1"/>
  <c r="C112" i="79"/>
  <c r="C113" i="79"/>
  <c r="A115" i="79"/>
  <c r="A117" i="79" l="1"/>
  <c r="C115" i="79"/>
  <c r="A116" i="79"/>
  <c r="C114" i="79"/>
  <c r="A118" i="79" l="1"/>
  <c r="C116" i="79"/>
  <c r="A119" i="79"/>
  <c r="C117" i="79"/>
  <c r="C119" i="79" l="1"/>
  <c r="A121" i="79"/>
  <c r="A120" i="79"/>
  <c r="C118" i="79"/>
  <c r="A123" i="79" l="1"/>
  <c r="C121" i="79"/>
  <c r="C120" i="79"/>
  <c r="A122" i="79"/>
  <c r="A125" i="79" l="1"/>
  <c r="C122" i="79"/>
  <c r="A126" i="79"/>
  <c r="C123" i="79"/>
  <c r="A128" i="79" l="1"/>
  <c r="C126" i="79"/>
  <c r="C125" i="79"/>
  <c r="A127" i="79"/>
  <c r="A129" i="79" l="1"/>
  <c r="C127" i="79"/>
  <c r="A130" i="79"/>
  <c r="C128" i="79"/>
  <c r="C130" i="79" l="1"/>
  <c r="A132" i="79"/>
  <c r="A131" i="79"/>
  <c r="C129" i="79"/>
  <c r="C131" i="79" l="1"/>
  <c r="A133" i="79"/>
  <c r="A134" i="79"/>
  <c r="C132" i="79"/>
  <c r="C133" i="79" l="1"/>
  <c r="A135" i="79"/>
  <c r="A136" i="79"/>
  <c r="C134" i="79"/>
  <c r="A137" i="79" l="1"/>
  <c r="C135" i="79"/>
  <c r="C136" i="79"/>
  <c r="A138" i="79"/>
  <c r="A140" i="79" l="1"/>
  <c r="C138" i="79"/>
  <c r="A139" i="79"/>
  <c r="C137" i="79"/>
  <c r="A141" i="79" l="1"/>
  <c r="C139" i="79"/>
  <c r="A142" i="79"/>
  <c r="C140" i="79"/>
  <c r="A144" i="79" l="1"/>
  <c r="C142" i="79"/>
  <c r="A143" i="79"/>
  <c r="C141" i="79"/>
  <c r="A145" i="79" l="1"/>
  <c r="C143" i="79"/>
  <c r="C144" i="79"/>
  <c r="A146" i="79"/>
  <c r="A148" i="79" l="1"/>
  <c r="C146" i="79"/>
  <c r="A147" i="79"/>
  <c r="C145" i="79"/>
  <c r="C147" i="79" l="1"/>
  <c r="A149" i="79"/>
  <c r="A150" i="79"/>
  <c r="C148" i="79"/>
  <c r="A152" i="79" l="1"/>
  <c r="C150" i="79"/>
  <c r="A151" i="79"/>
  <c r="C149" i="79"/>
  <c r="C151" i="79" l="1"/>
  <c r="A153" i="79"/>
  <c r="A154" i="79"/>
  <c r="C152" i="79"/>
  <c r="C154" i="79" l="1"/>
  <c r="A156" i="79"/>
  <c r="C153" i="79"/>
  <c r="A155" i="79"/>
  <c r="A157" i="79" l="1"/>
  <c r="C155" i="79"/>
  <c r="A158" i="79"/>
  <c r="C156" i="79"/>
  <c r="C158" i="79" l="1"/>
  <c r="A160" i="79"/>
  <c r="A159" i="79"/>
  <c r="C157" i="79"/>
  <c r="A161" i="79" l="1"/>
  <c r="C159" i="79"/>
  <c r="A162" i="79"/>
  <c r="C160" i="79"/>
  <c r="A164" i="79" l="1"/>
  <c r="C162" i="79"/>
  <c r="A163" i="79"/>
  <c r="C161" i="79"/>
  <c r="A165" i="79" l="1"/>
  <c r="C163" i="79"/>
  <c r="A166" i="79"/>
  <c r="C164" i="79"/>
  <c r="C166" i="79" l="1"/>
  <c r="A168" i="79"/>
  <c r="C165" i="79"/>
  <c r="A167" i="79"/>
  <c r="A170" i="79" l="1"/>
  <c r="C168" i="79"/>
  <c r="A169" i="79"/>
  <c r="C167" i="79"/>
  <c r="C169" i="79" l="1"/>
  <c r="A171" i="79"/>
  <c r="A172" i="79"/>
  <c r="C170" i="79"/>
  <c r="A174" i="79" l="1"/>
  <c r="C172" i="79"/>
  <c r="A173" i="79"/>
  <c r="C171" i="79"/>
  <c r="A175" i="79" l="1"/>
  <c r="C173" i="79"/>
  <c r="A176" i="79"/>
  <c r="C174" i="79"/>
  <c r="C176" i="79" l="1"/>
  <c r="A178" i="79"/>
  <c r="C175" i="79"/>
  <c r="A177" i="79"/>
  <c r="C177" i="79" l="1"/>
  <c r="A179" i="79"/>
  <c r="A180" i="79"/>
  <c r="C178" i="79"/>
  <c r="C180" i="79" l="1"/>
  <c r="A182" i="79"/>
  <c r="A181" i="79"/>
  <c r="C179" i="79"/>
  <c r="A184" i="79" l="1"/>
  <c r="C182" i="79"/>
  <c r="C181" i="79"/>
  <c r="A183" i="79"/>
  <c r="C183" i="79" l="1"/>
  <c r="A186" i="79"/>
  <c r="A187" i="79"/>
  <c r="C184" i="79"/>
  <c r="C186" i="79" l="1"/>
  <c r="A188" i="79"/>
  <c r="A189" i="79"/>
  <c r="C187" i="79"/>
  <c r="C188" i="79" l="1"/>
  <c r="A190" i="79"/>
  <c r="A191" i="79"/>
  <c r="C189" i="79"/>
  <c r="A193" i="79" l="1"/>
  <c r="C191" i="79"/>
  <c r="A192" i="79"/>
  <c r="C190" i="79"/>
  <c r="A194" i="79" l="1"/>
  <c r="C192" i="79"/>
  <c r="A195" i="79"/>
  <c r="C193" i="79"/>
  <c r="A197" i="79" l="1"/>
  <c r="C195" i="79"/>
  <c r="C194" i="79"/>
  <c r="A196" i="79"/>
  <c r="A198" i="79" l="1"/>
  <c r="C196" i="79"/>
  <c r="A199" i="79"/>
  <c r="C197" i="79"/>
  <c r="A201" i="79" l="1"/>
  <c r="C199" i="79"/>
  <c r="A200" i="79"/>
  <c r="C198" i="79"/>
  <c r="C200" i="79" l="1"/>
  <c r="A202" i="79"/>
  <c r="A203" i="79"/>
  <c r="C201" i="79"/>
  <c r="A205" i="79" l="1"/>
  <c r="C203" i="79"/>
  <c r="A204" i="79"/>
  <c r="C202" i="79"/>
  <c r="C204" i="79" l="1"/>
  <c r="A206" i="79"/>
  <c r="C205" i="79"/>
  <c r="A207" i="79"/>
  <c r="C207" i="79" l="1"/>
  <c r="A209" i="79"/>
  <c r="C206" i="79"/>
  <c r="A208" i="79"/>
  <c r="C209" i="79" l="1"/>
  <c r="A211" i="79"/>
  <c r="A210" i="79"/>
  <c r="C208" i="79"/>
  <c r="C211" i="79" l="1"/>
  <c r="A213" i="79"/>
  <c r="A212" i="79"/>
  <c r="C210" i="79"/>
  <c r="A215" i="79" l="1"/>
  <c r="C213" i="79"/>
  <c r="A214" i="79"/>
  <c r="C212" i="79"/>
  <c r="C214" i="79" l="1"/>
  <c r="A216" i="79"/>
  <c r="A217" i="79"/>
  <c r="C215" i="79"/>
  <c r="C217" i="79" l="1"/>
  <c r="A219" i="79"/>
  <c r="A218" i="79"/>
  <c r="C216" i="79"/>
  <c r="A221" i="79" l="1"/>
  <c r="C219" i="79"/>
  <c r="A220" i="79"/>
  <c r="C218" i="79"/>
  <c r="A222" i="79" l="1"/>
  <c r="C220" i="79"/>
  <c r="A223" i="79"/>
  <c r="C221" i="79"/>
  <c r="A225" i="79" l="1"/>
  <c r="C223" i="79"/>
  <c r="A224" i="79"/>
  <c r="C222" i="79"/>
  <c r="C224" i="79" l="1"/>
  <c r="A226" i="79"/>
  <c r="A227" i="79"/>
  <c r="C225" i="79"/>
  <c r="A228" i="79" l="1"/>
  <c r="C226" i="79"/>
  <c r="A229" i="79"/>
  <c r="C227" i="79"/>
  <c r="C229" i="79" l="1"/>
  <c r="A231" i="79"/>
  <c r="C228" i="79"/>
  <c r="A230" i="79"/>
  <c r="A232" i="79" l="1"/>
  <c r="C230" i="79"/>
  <c r="A233" i="79"/>
  <c r="C231" i="79"/>
  <c r="A235" i="79" l="1"/>
  <c r="C233" i="79"/>
  <c r="A234" i="79"/>
  <c r="C232" i="79"/>
  <c r="C234" i="79" l="1"/>
  <c r="A236" i="79"/>
  <c r="A237" i="79"/>
  <c r="C235" i="79"/>
  <c r="A239" i="79" l="1"/>
  <c r="C237" i="79"/>
  <c r="C236" i="79"/>
  <c r="A238" i="79"/>
  <c r="A240" i="79" l="1"/>
  <c r="C238" i="79"/>
  <c r="A241" i="79"/>
  <c r="C239" i="79"/>
  <c r="A243" i="79" l="1"/>
  <c r="C241" i="79"/>
  <c r="C240" i="79"/>
  <c r="A242" i="79"/>
  <c r="C242" i="79" l="1"/>
  <c r="A244" i="79"/>
  <c r="A245" i="79"/>
  <c r="C243" i="79"/>
  <c r="C245" i="79" l="1"/>
  <c r="A247" i="79"/>
  <c r="C244" i="79"/>
  <c r="A246" i="79"/>
  <c r="A249" i="79" l="1"/>
  <c r="C246" i="79"/>
  <c r="C247" i="79"/>
  <c r="A250" i="79"/>
  <c r="A252" i="79" l="1"/>
  <c r="C250" i="79"/>
  <c r="A251" i="79"/>
  <c r="C249" i="79"/>
  <c r="A253" i="79" l="1"/>
  <c r="C251" i="79"/>
  <c r="C252" i="79"/>
  <c r="A254" i="79"/>
  <c r="A256" i="79" l="1"/>
  <c r="C254" i="79"/>
  <c r="C253" i="79"/>
  <c r="A255" i="79"/>
  <c r="C255" i="79" l="1"/>
  <c r="A257" i="79"/>
  <c r="A258" i="79"/>
  <c r="C256" i="79"/>
  <c r="A259" i="79" l="1"/>
  <c r="C257" i="79"/>
  <c r="A260" i="79"/>
  <c r="C258" i="79"/>
  <c r="C260" i="79" l="1"/>
  <c r="A262" i="79"/>
  <c r="A261" i="79"/>
  <c r="C259" i="79"/>
  <c r="A264" i="79" l="1"/>
  <c r="C262" i="79"/>
  <c r="A263" i="79"/>
  <c r="C261" i="79"/>
  <c r="A265" i="79" l="1"/>
  <c r="C263" i="79"/>
  <c r="A266" i="79"/>
  <c r="C264" i="79"/>
  <c r="C266" i="79" l="1"/>
  <c r="A268" i="79"/>
  <c r="C265" i="79"/>
  <c r="A267" i="79"/>
  <c r="A269" i="79" l="1"/>
  <c r="C267" i="79"/>
  <c r="A270" i="79"/>
  <c r="C268" i="79"/>
  <c r="A272" i="79" l="1"/>
  <c r="C270" i="79"/>
  <c r="C269" i="79"/>
  <c r="A271" i="79"/>
  <c r="C271" i="79" l="1"/>
  <c r="A273" i="79"/>
  <c r="A274" i="79"/>
  <c r="C272" i="79"/>
  <c r="A276" i="79" l="1"/>
  <c r="C274" i="79"/>
  <c r="C273" i="79"/>
  <c r="A275" i="79"/>
  <c r="C275" i="79" l="1"/>
  <c r="A277" i="79"/>
  <c r="A278" i="79"/>
  <c r="C276" i="79"/>
  <c r="C277" i="79" l="1"/>
  <c r="A279" i="79"/>
  <c r="A280" i="79"/>
  <c r="C278" i="79"/>
  <c r="A282" i="79" l="1"/>
  <c r="C280" i="79"/>
  <c r="A281" i="79"/>
  <c r="C279" i="79"/>
  <c r="A283" i="79" l="1"/>
  <c r="C281" i="79"/>
  <c r="A284" i="79"/>
  <c r="C282" i="79"/>
  <c r="A286" i="79" l="1"/>
  <c r="C284" i="79"/>
  <c r="C283" i="79"/>
  <c r="A285" i="79"/>
  <c r="C285" i="79" l="1"/>
  <c r="A287" i="79"/>
  <c r="C286" i="79"/>
  <c r="A288" i="79"/>
  <c r="C288" i="79" l="1"/>
  <c r="A290" i="79"/>
  <c r="A289" i="79"/>
  <c r="C287" i="79"/>
  <c r="C289" i="79" l="1"/>
  <c r="A291" i="79"/>
  <c r="C290" i="79"/>
  <c r="A292" i="79"/>
  <c r="C292" i="79" l="1"/>
  <c r="A294" i="79"/>
  <c r="A293" i="79"/>
  <c r="C291" i="79"/>
  <c r="A295" i="79" l="1"/>
  <c r="C293" i="79"/>
  <c r="A296" i="79"/>
  <c r="C294" i="79"/>
  <c r="C296" i="79" l="1"/>
  <c r="A298" i="79"/>
  <c r="C295" i="79"/>
  <c r="A297" i="79"/>
  <c r="A300" i="79" l="1"/>
  <c r="C298" i="79"/>
  <c r="A299" i="79"/>
  <c r="C297" i="79"/>
  <c r="A301" i="79" l="1"/>
  <c r="C299" i="79"/>
  <c r="C300" i="79"/>
  <c r="A302" i="79"/>
  <c r="A304" i="79" l="1"/>
  <c r="C302" i="79"/>
  <c r="A303" i="79"/>
  <c r="C301" i="79"/>
  <c r="A305" i="79" l="1"/>
  <c r="C303" i="79"/>
  <c r="A306" i="79"/>
  <c r="C304" i="79"/>
  <c r="A308" i="79" l="1"/>
  <c r="C306" i="79"/>
  <c r="C305" i="79"/>
  <c r="A307" i="79"/>
  <c r="C307" i="79" l="1"/>
  <c r="A309" i="79"/>
  <c r="C308" i="79"/>
  <c r="A310" i="79"/>
  <c r="A313" i="79" l="1"/>
  <c r="C310" i="79"/>
  <c r="A312" i="79"/>
  <c r="C309" i="79"/>
  <c r="C312" i="79" l="1"/>
  <c r="A314" i="79"/>
  <c r="C313" i="79"/>
  <c r="A315" i="79"/>
  <c r="A317" i="79" l="1"/>
  <c r="C315" i="79"/>
  <c r="A316" i="79"/>
  <c r="C314" i="79"/>
  <c r="C316" i="79" l="1"/>
  <c r="A318" i="79"/>
  <c r="A319" i="79"/>
  <c r="C317" i="79"/>
  <c r="A321" i="79" l="1"/>
  <c r="C319" i="79"/>
  <c r="A320" i="79"/>
  <c r="C318" i="79"/>
  <c r="C320" i="79" l="1"/>
  <c r="A322" i="79"/>
  <c r="A323" i="79"/>
  <c r="C321" i="79"/>
  <c r="A325" i="79" l="1"/>
  <c r="C323" i="79"/>
  <c r="A324" i="79"/>
  <c r="C322" i="79"/>
  <c r="C324" i="79" l="1"/>
  <c r="A326" i="79"/>
  <c r="A327" i="79"/>
  <c r="C325" i="79"/>
  <c r="A329" i="79" l="1"/>
  <c r="C327" i="79"/>
  <c r="C326" i="79"/>
  <c r="A328" i="79"/>
  <c r="A330" i="79" l="1"/>
  <c r="C328" i="79"/>
  <c r="C329" i="79"/>
  <c r="A331" i="79"/>
  <c r="C331" i="79" l="1"/>
  <c r="A333" i="79"/>
  <c r="A332" i="79"/>
  <c r="C330" i="79"/>
  <c r="A334" i="79" l="1"/>
  <c r="C332" i="79"/>
  <c r="C333" i="79"/>
  <c r="A335" i="79"/>
  <c r="A337" i="79" l="1"/>
  <c r="C335" i="79"/>
  <c r="A336" i="79"/>
  <c r="C334" i="79"/>
  <c r="C336" i="79" l="1"/>
  <c r="A338" i="79"/>
  <c r="C337" i="79"/>
  <c r="A339" i="79"/>
  <c r="A341" i="79" l="1"/>
  <c r="C339" i="79"/>
  <c r="A340" i="79"/>
  <c r="C338" i="79"/>
  <c r="A342" i="79" l="1"/>
  <c r="C340" i="79"/>
  <c r="A343" i="79"/>
  <c r="C341" i="79"/>
  <c r="C343" i="79" l="1"/>
  <c r="A345" i="79"/>
  <c r="A344" i="79"/>
  <c r="C342" i="79"/>
  <c r="A346" i="79" l="1"/>
  <c r="C344" i="79"/>
  <c r="A347" i="79"/>
  <c r="C345" i="79"/>
  <c r="A349" i="79" l="1"/>
  <c r="C347" i="79"/>
  <c r="C346" i="79"/>
  <c r="A348" i="79"/>
  <c r="C348" i="79" l="1"/>
  <c r="A350" i="79"/>
  <c r="C349" i="79"/>
  <c r="A351" i="79"/>
  <c r="A353" i="79" l="1"/>
  <c r="C351" i="79"/>
  <c r="A352" i="79"/>
  <c r="C350" i="79"/>
  <c r="C352" i="79" l="1"/>
  <c r="A354" i="79"/>
  <c r="A355" i="79"/>
  <c r="C353" i="79"/>
  <c r="C354" i="79" l="1"/>
  <c r="A356" i="79"/>
  <c r="A357" i="79"/>
  <c r="C355" i="79"/>
  <c r="A359" i="79" l="1"/>
  <c r="C357" i="79"/>
  <c r="C356" i="79"/>
  <c r="A358" i="79"/>
  <c r="A360" i="79" l="1"/>
  <c r="C358" i="79"/>
  <c r="A361" i="79"/>
  <c r="C359" i="79"/>
  <c r="A363" i="79" l="1"/>
  <c r="C361" i="79"/>
  <c r="C360" i="79"/>
  <c r="A362" i="79"/>
  <c r="A364" i="79" l="1"/>
  <c r="C362" i="79"/>
  <c r="A365" i="79"/>
  <c r="C363" i="79"/>
  <c r="A367" i="79" l="1"/>
  <c r="C365" i="79"/>
  <c r="C364" i="79"/>
  <c r="A366" i="79"/>
  <c r="C366" i="79" l="1"/>
  <c r="A369" i="79"/>
  <c r="C367" i="79"/>
  <c r="A370" i="79"/>
  <c r="A372" i="79" l="1"/>
  <c r="C370" i="79"/>
  <c r="A371" i="79"/>
  <c r="C369" i="79"/>
  <c r="A373" i="79" l="1"/>
  <c r="C371" i="79"/>
  <c r="C372" i="79"/>
  <c r="A374" i="79"/>
  <c r="A376" i="79" l="1"/>
  <c r="C374" i="79"/>
  <c r="C373" i="79"/>
  <c r="A375" i="79"/>
  <c r="A377" i="79" l="1"/>
  <c r="C375" i="79"/>
  <c r="A378" i="79"/>
  <c r="C376" i="79"/>
  <c r="A380" i="79" l="1"/>
  <c r="C378" i="79"/>
  <c r="C377" i="79"/>
  <c r="A379" i="79"/>
  <c r="A381" i="79" l="1"/>
  <c r="C379" i="79"/>
  <c r="C380" i="79"/>
  <c r="A382" i="79"/>
  <c r="A384" i="79" l="1"/>
  <c r="C382" i="79"/>
  <c r="A383" i="79"/>
  <c r="C381" i="79"/>
  <c r="A385" i="79" l="1"/>
  <c r="C383" i="79"/>
  <c r="C384" i="79"/>
  <c r="A386" i="79"/>
  <c r="A388" i="79" l="1"/>
  <c r="C386" i="79"/>
  <c r="A387" i="79"/>
  <c r="C385" i="79"/>
  <c r="C387" i="79" l="1"/>
  <c r="A389" i="79"/>
  <c r="A390" i="79"/>
  <c r="C388" i="79"/>
  <c r="C389" i="79" l="1"/>
  <c r="A391" i="79"/>
  <c r="A392" i="79"/>
  <c r="C390" i="79"/>
  <c r="A394" i="79" l="1"/>
  <c r="C392" i="79"/>
  <c r="C391" i="79"/>
  <c r="A393" i="79"/>
  <c r="A395" i="79" l="1"/>
  <c r="C393" i="79"/>
  <c r="A396" i="79"/>
  <c r="C394" i="79"/>
  <c r="A398" i="79" l="1"/>
  <c r="C396" i="79"/>
  <c r="A397" i="79"/>
  <c r="C395" i="79"/>
  <c r="C397" i="79" l="1"/>
  <c r="A399" i="79"/>
  <c r="A400" i="79"/>
  <c r="C398" i="79"/>
  <c r="A402" i="79" l="1"/>
  <c r="C400" i="79"/>
  <c r="A401" i="79"/>
  <c r="C399" i="79"/>
  <c r="A403" i="79" l="1"/>
  <c r="C401" i="79"/>
  <c r="A404" i="79"/>
  <c r="C402" i="79"/>
  <c r="C404" i="79" l="1"/>
  <c r="A406" i="79"/>
  <c r="C403" i="79"/>
  <c r="A405" i="79"/>
  <c r="A407" i="79" l="1"/>
  <c r="C405" i="79"/>
  <c r="A408" i="79"/>
  <c r="C406" i="79"/>
  <c r="C408" i="79" l="1"/>
  <c r="A410" i="79"/>
  <c r="C407" i="79"/>
  <c r="A409" i="79"/>
  <c r="A412" i="79" l="1"/>
  <c r="C410" i="79"/>
  <c r="C409" i="79"/>
  <c r="A411" i="79"/>
  <c r="A413" i="79" l="1"/>
  <c r="C411" i="79"/>
  <c r="C412" i="79"/>
  <c r="A414" i="79"/>
  <c r="C414" i="79" l="1"/>
  <c r="A416" i="79"/>
  <c r="A415" i="79"/>
  <c r="C413" i="79"/>
  <c r="A417" i="79" l="1"/>
  <c r="C415" i="79"/>
  <c r="A418" i="79"/>
  <c r="C416" i="79"/>
  <c r="A420" i="79" l="1"/>
  <c r="C418" i="79"/>
  <c r="C417" i="79"/>
  <c r="A419" i="79"/>
  <c r="A421" i="79" l="1"/>
  <c r="C419" i="79"/>
  <c r="C420" i="79"/>
  <c r="A422" i="79"/>
  <c r="A424" i="79" l="1"/>
  <c r="C422" i="79"/>
  <c r="A423" i="79"/>
  <c r="C421" i="79"/>
  <c r="A425" i="79" l="1"/>
  <c r="C423" i="79"/>
  <c r="A426" i="79"/>
  <c r="C424" i="79"/>
  <c r="A428" i="79" l="1"/>
  <c r="C426" i="79"/>
  <c r="A427" i="79"/>
  <c r="C425" i="79"/>
  <c r="C427" i="79" l="1"/>
  <c r="A429" i="79"/>
  <c r="A430" i="79"/>
  <c r="C428" i="79"/>
  <c r="A433" i="79" l="1"/>
  <c r="C430" i="79"/>
  <c r="A432" i="79"/>
  <c r="C429" i="79"/>
  <c r="C432" i="79" l="1"/>
  <c r="A434" i="79"/>
  <c r="C433" i="79"/>
  <c r="A435" i="79"/>
  <c r="A437" i="79" l="1"/>
  <c r="C435" i="79"/>
  <c r="C434" i="79"/>
  <c r="A436" i="79"/>
  <c r="A438" i="79" l="1"/>
  <c r="C436" i="79"/>
  <c r="A439" i="79"/>
  <c r="C437" i="79"/>
  <c r="A441" i="79" l="1"/>
  <c r="C439" i="79"/>
  <c r="C438" i="79"/>
  <c r="A440" i="79"/>
  <c r="C440" i="79" l="1"/>
  <c r="A442" i="79"/>
  <c r="A443" i="79"/>
  <c r="C441" i="79"/>
  <c r="A444" i="79" l="1"/>
  <c r="C442" i="79"/>
  <c r="A445" i="79"/>
  <c r="C443" i="79"/>
  <c r="A447" i="79" l="1"/>
  <c r="C445" i="79"/>
  <c r="C444" i="79"/>
  <c r="A446" i="79"/>
  <c r="C446" i="79" l="1"/>
  <c r="A448" i="79"/>
  <c r="A449" i="79"/>
  <c r="C447" i="79"/>
  <c r="C448" i="79" l="1"/>
  <c r="A450" i="79"/>
  <c r="C449" i="79"/>
  <c r="A451" i="79"/>
  <c r="A452" i="79" l="1"/>
  <c r="C450" i="79"/>
  <c r="C451" i="79"/>
  <c r="A453" i="79"/>
  <c r="A455" i="79" l="1"/>
  <c r="C453" i="79"/>
  <c r="A454" i="79"/>
  <c r="C452" i="79"/>
  <c r="A456" i="79" l="1"/>
  <c r="C454" i="79"/>
  <c r="C455" i="79"/>
  <c r="A457" i="79"/>
  <c r="A459" i="79" l="1"/>
  <c r="C457" i="79"/>
  <c r="C456" i="79"/>
  <c r="A458" i="79"/>
  <c r="C458" i="79" l="1"/>
  <c r="A460" i="79"/>
  <c r="A461" i="79"/>
  <c r="C459" i="79"/>
  <c r="A462" i="79" l="1"/>
  <c r="C460" i="79"/>
  <c r="A463" i="79"/>
  <c r="C461" i="79"/>
  <c r="C463" i="79" l="1"/>
  <c r="A465" i="79"/>
  <c r="C462" i="79"/>
  <c r="A464" i="79"/>
  <c r="A467" i="79" l="1"/>
  <c r="C465" i="79"/>
  <c r="C464" i="79"/>
  <c r="A466" i="79"/>
  <c r="A468" i="79" l="1"/>
  <c r="C466" i="79"/>
  <c r="A469" i="79"/>
  <c r="C467" i="79"/>
  <c r="C469" i="79" l="1"/>
  <c r="A471" i="79"/>
  <c r="C468" i="79"/>
  <c r="A470" i="79"/>
  <c r="A473" i="79" l="1"/>
  <c r="C471" i="79"/>
  <c r="A472" i="79"/>
  <c r="C470" i="79"/>
  <c r="C472" i="79" l="1"/>
  <c r="A474" i="79"/>
  <c r="A475" i="79"/>
  <c r="C473" i="79"/>
  <c r="A477" i="79" l="1"/>
  <c r="C475" i="79"/>
  <c r="C474" i="79"/>
  <c r="A476" i="79"/>
  <c r="A478" i="79" l="1"/>
  <c r="C476" i="79"/>
  <c r="A479" i="79"/>
  <c r="C477" i="79"/>
  <c r="A481" i="79" l="1"/>
  <c r="C479" i="79"/>
  <c r="C478" i="79"/>
  <c r="A480" i="79"/>
  <c r="C480" i="79" l="1"/>
  <c r="A482" i="79"/>
  <c r="A483" i="79"/>
  <c r="C481" i="79"/>
  <c r="A484" i="79" l="1"/>
  <c r="C482" i="79"/>
  <c r="A485" i="79"/>
  <c r="C483" i="79"/>
  <c r="A487" i="79" l="1"/>
  <c r="C485" i="79"/>
  <c r="A486" i="79"/>
  <c r="C484" i="79"/>
  <c r="C486" i="79" l="1"/>
  <c r="A488" i="79"/>
  <c r="A489" i="79"/>
  <c r="C487" i="79"/>
  <c r="C489" i="79" l="1"/>
  <c r="A491" i="79"/>
  <c r="C488" i="79"/>
  <c r="A490" i="79"/>
  <c r="C491" i="79" l="1"/>
  <c r="A494" i="79"/>
  <c r="A493" i="79"/>
  <c r="C490" i="79"/>
  <c r="A496" i="79" l="1"/>
  <c r="C494" i="79"/>
  <c r="C493" i="79"/>
  <c r="A495" i="79"/>
  <c r="A497" i="79" l="1"/>
  <c r="C495" i="79"/>
  <c r="C496" i="79"/>
  <c r="A498" i="79"/>
  <c r="A500" i="79" l="1"/>
  <c r="C498" i="79"/>
  <c r="A499" i="79"/>
  <c r="C497" i="79"/>
  <c r="C499" i="79" l="1"/>
  <c r="A501" i="79"/>
  <c r="C500" i="79"/>
  <c r="A502" i="79"/>
  <c r="A503" i="79" l="1"/>
  <c r="C501" i="79"/>
  <c r="A504" i="79"/>
  <c r="C502" i="79"/>
  <c r="A506" i="79" l="1"/>
  <c r="C504" i="79"/>
  <c r="C503" i="79"/>
  <c r="A505" i="79"/>
  <c r="A507" i="79" l="1"/>
  <c r="C505" i="79"/>
  <c r="A508" i="79"/>
  <c r="C506" i="79"/>
  <c r="C508" i="79" l="1"/>
  <c r="A510" i="79"/>
  <c r="A509" i="79"/>
  <c r="C507" i="79"/>
  <c r="C510" i="79" l="1"/>
  <c r="A512" i="79"/>
  <c r="A511" i="79"/>
  <c r="C509" i="79"/>
  <c r="C511" i="79" l="1"/>
  <c r="A513" i="79"/>
  <c r="C512" i="79"/>
  <c r="A514" i="79"/>
  <c r="A515" i="79" l="1"/>
  <c r="C513" i="79"/>
  <c r="C514" i="79"/>
  <c r="A516" i="79"/>
  <c r="A518" i="79" l="1"/>
  <c r="C516" i="79"/>
  <c r="C515" i="79"/>
  <c r="A517" i="79"/>
  <c r="A519" i="79" l="1"/>
  <c r="C517" i="79"/>
  <c r="C518" i="79"/>
  <c r="A520" i="79"/>
  <c r="A522" i="79" l="1"/>
  <c r="C520" i="79"/>
  <c r="A521" i="79"/>
  <c r="C519" i="79"/>
  <c r="A523" i="79" l="1"/>
  <c r="C521" i="79"/>
  <c r="C522" i="79"/>
  <c r="A524" i="79"/>
  <c r="A526" i="79" l="1"/>
  <c r="C524" i="79"/>
  <c r="A525" i="79"/>
  <c r="C523" i="79"/>
  <c r="A527" i="79" l="1"/>
  <c r="C525" i="79"/>
  <c r="C526" i="79"/>
  <c r="A528" i="79"/>
  <c r="C528" i="79" l="1"/>
  <c r="A530" i="79"/>
  <c r="A529" i="79"/>
  <c r="C527" i="79"/>
  <c r="A532" i="79" l="1"/>
  <c r="C530" i="79"/>
  <c r="C529" i="79"/>
  <c r="A531" i="79"/>
  <c r="C531" i="79" l="1"/>
  <c r="A533" i="79"/>
  <c r="A534" i="79"/>
  <c r="C532" i="79"/>
  <c r="C533" i="79" l="1"/>
  <c r="A535" i="79"/>
  <c r="C534" i="79"/>
  <c r="A536" i="79"/>
  <c r="A537" i="79" l="1"/>
  <c r="C535" i="79"/>
  <c r="A538" i="79"/>
  <c r="C536" i="79"/>
  <c r="C538" i="79" l="1"/>
  <c r="A540" i="79"/>
  <c r="A539" i="79"/>
  <c r="C537" i="79"/>
  <c r="C539" i="79" l="1"/>
  <c r="A541" i="79"/>
  <c r="A542" i="79"/>
  <c r="C540" i="79"/>
  <c r="A544" i="79" l="1"/>
  <c r="C542" i="79"/>
  <c r="A543" i="79"/>
  <c r="C541" i="79"/>
  <c r="A545" i="79" l="1"/>
  <c r="C543" i="79"/>
  <c r="A546" i="79"/>
  <c r="C544" i="79"/>
  <c r="C546" i="79" l="1"/>
  <c r="A548" i="79"/>
  <c r="C545" i="79"/>
  <c r="A547" i="79"/>
  <c r="C548" i="79" l="1"/>
  <c r="A550" i="79"/>
  <c r="A549" i="79"/>
  <c r="C547" i="79"/>
  <c r="A551" i="79" l="1"/>
  <c r="C549" i="79"/>
  <c r="C550" i="79"/>
  <c r="A552" i="79"/>
  <c r="A554" i="79" l="1"/>
  <c r="C552" i="79"/>
  <c r="C551" i="79"/>
  <c r="A553" i="79"/>
  <c r="C553" i="79" s="1"/>
  <c r="A556" i="79" l="1"/>
  <c r="C554" i="79"/>
  <c r="A558" i="79" l="1"/>
  <c r="C556" i="79"/>
  <c r="A557" i="79"/>
  <c r="C557" i="79" l="1"/>
  <c r="A559" i="79"/>
  <c r="A560" i="79"/>
  <c r="C558" i="79"/>
  <c r="C559" i="79" l="1"/>
  <c r="A561" i="79"/>
  <c r="A562" i="79"/>
  <c r="C560" i="79"/>
  <c r="A564" i="79" l="1"/>
  <c r="C562" i="79"/>
  <c r="A563" i="79"/>
  <c r="C561" i="79"/>
  <c r="C563" i="79" l="1"/>
  <c r="A565" i="79"/>
  <c r="A566" i="79"/>
  <c r="C564" i="79"/>
  <c r="A568" i="79" l="1"/>
  <c r="C566" i="79"/>
  <c r="A567" i="79"/>
  <c r="C565" i="79"/>
  <c r="C567" i="79" l="1"/>
  <c r="A569" i="79"/>
  <c r="A570" i="79"/>
  <c r="C568" i="79"/>
  <c r="C569" i="79" l="1"/>
  <c r="A571" i="79"/>
  <c r="C570" i="79"/>
  <c r="A572" i="79"/>
  <c r="A573" i="79" l="1"/>
  <c r="C571" i="79"/>
  <c r="C572" i="79"/>
  <c r="A574" i="79"/>
  <c r="C574" i="79" l="1"/>
  <c r="A576" i="79"/>
  <c r="A575" i="79"/>
  <c r="C573" i="79"/>
  <c r="C575" i="79" l="1"/>
  <c r="A577" i="79"/>
  <c r="C576" i="79"/>
  <c r="A578" i="79"/>
  <c r="A579" i="79" l="1"/>
  <c r="C577" i="79"/>
  <c r="A580" i="79"/>
  <c r="C578" i="79"/>
  <c r="C580" i="79" l="1"/>
  <c r="A582" i="79"/>
  <c r="C579" i="79"/>
  <c r="A581" i="79"/>
  <c r="A584" i="79" l="1"/>
  <c r="C582" i="79"/>
  <c r="C581" i="79"/>
  <c r="A583" i="79"/>
  <c r="A585" i="79" l="1"/>
  <c r="C583" i="79"/>
  <c r="C584" i="79"/>
  <c r="A586" i="79"/>
  <c r="A588" i="79" l="1"/>
  <c r="C586" i="79"/>
  <c r="C585" i="79"/>
  <c r="A587" i="79"/>
  <c r="C587" i="79" l="1"/>
  <c r="A589" i="79"/>
  <c r="A590" i="79"/>
  <c r="C588" i="79"/>
  <c r="A592" i="79" l="1"/>
  <c r="C590" i="79"/>
  <c r="C589" i="79"/>
  <c r="A591" i="79"/>
  <c r="C591" i="79" l="1"/>
  <c r="A593" i="79"/>
  <c r="A594" i="79"/>
  <c r="C592" i="79"/>
  <c r="A596" i="79" l="1"/>
  <c r="C594" i="79"/>
  <c r="C593" i="79"/>
  <c r="A595" i="79"/>
  <c r="A597" i="79" l="1"/>
  <c r="C595" i="79"/>
  <c r="A598" i="79"/>
  <c r="C596" i="79"/>
  <c r="A600" i="79" l="1"/>
  <c r="C598" i="79"/>
  <c r="C597" i="79"/>
  <c r="A599" i="79"/>
  <c r="A601" i="79" l="1"/>
  <c r="C599" i="79"/>
  <c r="A602" i="79"/>
  <c r="C600" i="79"/>
  <c r="C602" i="79" l="1"/>
  <c r="A604" i="79"/>
  <c r="A603" i="79"/>
  <c r="C601" i="79"/>
  <c r="C603" i="79" l="1"/>
  <c r="A605" i="79"/>
  <c r="A606" i="79"/>
  <c r="C604" i="79"/>
  <c r="A607" i="79" l="1"/>
  <c r="C605" i="79"/>
  <c r="A608" i="79"/>
  <c r="C606" i="79"/>
  <c r="C608" i="79" l="1"/>
  <c r="A610" i="79"/>
  <c r="C607" i="79"/>
  <c r="A609" i="79"/>
  <c r="A612" i="79" l="1"/>
  <c r="C610" i="79"/>
  <c r="C609" i="79"/>
  <c r="A611" i="79"/>
  <c r="A613" i="79" l="1"/>
  <c r="C611" i="79"/>
  <c r="C612" i="79"/>
  <c r="A614" i="79"/>
  <c r="C614" i="79" s="1"/>
  <c r="A615" i="79" l="1"/>
  <c r="C613" i="79"/>
  <c r="A617" i="79" l="1"/>
  <c r="C615" i="79"/>
  <c r="A619" i="79" l="1"/>
  <c r="C617" i="79"/>
  <c r="A618" i="79"/>
  <c r="C618" i="79" l="1"/>
  <c r="A620" i="79"/>
  <c r="A621" i="79"/>
  <c r="C619" i="79"/>
  <c r="C621" i="79" l="1"/>
  <c r="A623" i="79"/>
  <c r="A622" i="79"/>
  <c r="C620" i="79"/>
  <c r="A624" i="79" l="1"/>
  <c r="C622" i="79"/>
  <c r="A625" i="79"/>
  <c r="C623" i="79"/>
  <c r="A627" i="79" l="1"/>
  <c r="C625" i="79"/>
  <c r="A626" i="79"/>
  <c r="C624" i="79"/>
  <c r="A628" i="79" l="1"/>
  <c r="C626" i="79"/>
  <c r="A629" i="79"/>
  <c r="C627" i="79"/>
  <c r="A631" i="79" l="1"/>
  <c r="C629" i="79"/>
  <c r="C628" i="79"/>
  <c r="A630" i="79"/>
  <c r="A632" i="79" l="1"/>
  <c r="C630" i="79"/>
  <c r="A633" i="79"/>
  <c r="C631" i="79"/>
  <c r="C633" i="79" l="1"/>
  <c r="A635" i="79"/>
  <c r="C632" i="79"/>
  <c r="A634" i="79"/>
  <c r="A637" i="79" l="1"/>
  <c r="C635" i="79"/>
  <c r="A636" i="79"/>
  <c r="C634" i="79"/>
  <c r="A638" i="79" l="1"/>
  <c r="C636" i="79"/>
  <c r="A639" i="79"/>
  <c r="C637" i="79"/>
  <c r="C639" i="79" l="1"/>
  <c r="A641" i="79"/>
  <c r="C638" i="79"/>
  <c r="A640" i="79"/>
  <c r="A643" i="79" l="1"/>
  <c r="C641" i="79"/>
  <c r="C640" i="79"/>
  <c r="A642" i="79"/>
  <c r="C642" i="79" l="1"/>
  <c r="A644" i="79"/>
  <c r="A645" i="79"/>
  <c r="C643" i="79"/>
  <c r="C644" i="79" l="1"/>
  <c r="A646" i="79"/>
  <c r="A647" i="79"/>
  <c r="C645" i="79"/>
  <c r="C647" i="79" l="1"/>
  <c r="A649" i="79"/>
  <c r="C646" i="79"/>
  <c r="A648" i="79"/>
  <c r="A650" i="79" l="1"/>
  <c r="C648" i="79"/>
  <c r="C649" i="79"/>
  <c r="A651" i="79"/>
  <c r="A653" i="79" l="1"/>
  <c r="C651" i="79"/>
  <c r="A652" i="79"/>
  <c r="C650" i="79"/>
  <c r="A654" i="79" l="1"/>
  <c r="C652" i="79"/>
  <c r="C653" i="79"/>
  <c r="A655" i="79"/>
  <c r="A657" i="79" l="1"/>
  <c r="C655" i="79"/>
  <c r="C654" i="79"/>
  <c r="A656" i="79"/>
  <c r="C656" i="79" l="1"/>
  <c r="A658" i="79"/>
  <c r="A659" i="79"/>
  <c r="C657" i="79"/>
  <c r="A660" i="79" l="1"/>
  <c r="C658" i="79"/>
  <c r="A661" i="79"/>
  <c r="C659" i="79"/>
  <c r="C661" i="79" l="1"/>
  <c r="A663" i="79"/>
  <c r="A662" i="79"/>
  <c r="C660" i="79"/>
  <c r="A664" i="79" l="1"/>
  <c r="C662" i="79"/>
  <c r="A665" i="79"/>
  <c r="C663" i="79"/>
  <c r="A667" i="79" l="1"/>
  <c r="C665" i="79"/>
  <c r="A666" i="79"/>
  <c r="C664" i="79"/>
  <c r="C666" i="79" l="1"/>
  <c r="A668" i="79"/>
  <c r="C667" i="79"/>
  <c r="A669" i="79"/>
  <c r="A671" i="79" l="1"/>
  <c r="C669" i="79"/>
  <c r="A670" i="79"/>
  <c r="C668" i="79"/>
  <c r="C670" i="79" l="1"/>
  <c r="A672" i="79"/>
  <c r="A673" i="79"/>
  <c r="C671" i="79"/>
  <c r="C672" i="79" l="1"/>
  <c r="A674" i="79"/>
  <c r="A675" i="79"/>
  <c r="C673" i="79"/>
  <c r="A677" i="79" l="1"/>
  <c r="C675" i="79"/>
  <c r="C674" i="79"/>
  <c r="A676" i="79"/>
  <c r="C676" i="79" l="1"/>
  <c r="A678" i="79"/>
  <c r="C678" i="79" s="1"/>
  <c r="A680" i="79"/>
  <c r="C677" i="79"/>
  <c r="A682" i="79" l="1"/>
  <c r="C680" i="79"/>
  <c r="A681" i="79"/>
  <c r="A683" i="79" l="1"/>
  <c r="C681" i="79"/>
  <c r="A684" i="79"/>
  <c r="C682" i="79"/>
  <c r="A686" i="79" l="1"/>
  <c r="A688" i="79" s="1"/>
  <c r="C684" i="79"/>
  <c r="A685" i="79"/>
  <c r="C683" i="79"/>
  <c r="A687" i="79" l="1"/>
  <c r="C685" i="79"/>
  <c r="C688" i="79"/>
  <c r="A690" i="79"/>
  <c r="A692" i="79" l="1"/>
  <c r="C690" i="79"/>
  <c r="A689" i="79"/>
  <c r="C687" i="79"/>
  <c r="A691" i="79" l="1"/>
  <c r="C689" i="79"/>
  <c r="A694" i="79"/>
  <c r="C692" i="79"/>
  <c r="A696" i="79" l="1"/>
  <c r="C694" i="79"/>
  <c r="C691" i="79"/>
  <c r="A693" i="79"/>
  <c r="A695" i="79" l="1"/>
  <c r="C693" i="79"/>
  <c r="A698" i="79"/>
  <c r="C696" i="79"/>
  <c r="C698" i="79" l="1"/>
  <c r="A700" i="79"/>
  <c r="A697" i="79"/>
  <c r="C695" i="79"/>
  <c r="A699" i="79" l="1"/>
  <c r="C697" i="79"/>
  <c r="A702" i="79"/>
  <c r="C700" i="79"/>
  <c r="C702" i="79" l="1"/>
  <c r="A704" i="79"/>
  <c r="A701" i="79"/>
  <c r="C699" i="79"/>
  <c r="A703" i="79" l="1"/>
  <c r="C701" i="79"/>
  <c r="A706" i="79"/>
  <c r="C704" i="79"/>
  <c r="A708" i="79" l="1"/>
  <c r="C706" i="79"/>
  <c r="C703" i="79"/>
  <c r="A705" i="79"/>
  <c r="A707" i="79" l="1"/>
  <c r="C705" i="79"/>
  <c r="C708" i="79"/>
  <c r="A710" i="79"/>
  <c r="C710" i="79" l="1"/>
  <c r="A712" i="79"/>
  <c r="A709" i="79"/>
  <c r="C707" i="79"/>
  <c r="A714" i="79" l="1"/>
  <c r="C712" i="79"/>
  <c r="A711" i="79"/>
  <c r="C709" i="79"/>
  <c r="A713" i="79" l="1"/>
  <c r="C711" i="79"/>
  <c r="C714" i="79"/>
  <c r="A716" i="79"/>
  <c r="A718" i="79" l="1"/>
  <c r="C716" i="79"/>
  <c r="A715" i="79"/>
  <c r="C713" i="79"/>
  <c r="A717" i="79" l="1"/>
  <c r="C715" i="79"/>
  <c r="C718" i="79"/>
  <c r="A720" i="79"/>
  <c r="A722" i="79" l="1"/>
  <c r="C720" i="79"/>
  <c r="C717" i="79"/>
  <c r="A719" i="79"/>
  <c r="C719" i="79" l="1"/>
  <c r="A721" i="79"/>
  <c r="A724" i="79"/>
  <c r="C722" i="79"/>
  <c r="C721" i="79" l="1"/>
  <c r="A723" i="79"/>
  <c r="A726" i="79"/>
  <c r="C724" i="79"/>
  <c r="A728" i="79" l="1"/>
  <c r="C726" i="79"/>
  <c r="C723" i="79"/>
  <c r="A725" i="79"/>
  <c r="A727" i="79" l="1"/>
  <c r="C725" i="79"/>
  <c r="C728" i="79"/>
  <c r="A730" i="79"/>
  <c r="A732" i="79" l="1"/>
  <c r="C730" i="79"/>
  <c r="A729" i="79"/>
  <c r="C727" i="79"/>
  <c r="A731" i="79" l="1"/>
  <c r="C729" i="79"/>
  <c r="A734" i="79"/>
  <c r="C732" i="79"/>
  <c r="A736" i="79" l="1"/>
  <c r="C734" i="79"/>
  <c r="A733" i="79"/>
  <c r="C731" i="79"/>
  <c r="C733" i="79" l="1"/>
  <c r="A735" i="79"/>
  <c r="A738" i="79"/>
  <c r="C736" i="79"/>
  <c r="C738" i="79" l="1"/>
  <c r="A740" i="79"/>
  <c r="A737" i="79"/>
  <c r="C735" i="79"/>
  <c r="A739" i="79" l="1"/>
  <c r="C737" i="79"/>
  <c r="C740" i="79"/>
  <c r="A743" i="79"/>
  <c r="A744" i="79" l="1"/>
  <c r="C743" i="79"/>
  <c r="A745" i="79"/>
  <c r="C739" i="79"/>
  <c r="A741" i="79"/>
  <c r="C741" i="79" s="1"/>
  <c r="C745" i="79" l="1"/>
  <c r="A747" i="79"/>
  <c r="A746" i="79"/>
  <c r="C744" i="79"/>
  <c r="A749" i="79" l="1"/>
  <c r="A751" i="79" s="1"/>
  <c r="C747" i="79"/>
  <c r="A748" i="79"/>
  <c r="C746" i="79"/>
  <c r="A750" i="79" l="1"/>
  <c r="C748" i="79"/>
  <c r="C751" i="79"/>
  <c r="A753" i="79"/>
  <c r="A755" i="79" l="1"/>
  <c r="C753" i="79"/>
  <c r="A752" i="79"/>
  <c r="C750" i="79"/>
  <c r="C752" i="79" l="1"/>
  <c r="A754" i="79"/>
  <c r="C755" i="79"/>
  <c r="A757" i="79"/>
  <c r="C757" i="79" l="1"/>
  <c r="A759" i="79"/>
  <c r="A756" i="79"/>
  <c r="C754" i="79"/>
  <c r="A758" i="79" l="1"/>
  <c r="C756" i="79"/>
  <c r="C759" i="79"/>
  <c r="A761" i="79"/>
  <c r="A763" i="79" l="1"/>
  <c r="C761" i="79"/>
  <c r="A760" i="79"/>
  <c r="C758" i="79"/>
  <c r="A762" i="79" l="1"/>
  <c r="C760" i="79"/>
  <c r="C763" i="79"/>
  <c r="A765" i="79"/>
  <c r="A767" i="79" l="1"/>
  <c r="C765" i="79"/>
  <c r="A764" i="79"/>
  <c r="C762" i="79"/>
  <c r="A766" i="79" l="1"/>
  <c r="C764" i="79"/>
  <c r="C767" i="79"/>
  <c r="A769" i="79"/>
  <c r="C769" i="79" l="1"/>
  <c r="A771" i="79"/>
  <c r="A768" i="79"/>
  <c r="C766" i="79"/>
  <c r="A773" i="79" l="1"/>
  <c r="C771" i="79"/>
  <c r="A770" i="79"/>
  <c r="C768" i="79"/>
  <c r="C770" i="79" l="1"/>
  <c r="A772" i="79"/>
  <c r="A775" i="79"/>
  <c r="C773" i="79"/>
  <c r="A774" i="79" l="1"/>
  <c r="C772" i="79"/>
  <c r="C775" i="79"/>
  <c r="A777" i="79"/>
  <c r="A779" i="79" l="1"/>
  <c r="C777" i="79"/>
  <c r="C774" i="79"/>
  <c r="A776" i="79"/>
  <c r="A778" i="79" l="1"/>
  <c r="C776" i="79"/>
  <c r="C779" i="79"/>
  <c r="A781" i="79"/>
  <c r="A783" i="79" l="1"/>
  <c r="C781" i="79"/>
  <c r="A780" i="79"/>
  <c r="C778" i="79"/>
  <c r="A782" i="79" l="1"/>
  <c r="C780" i="79"/>
  <c r="A785" i="79"/>
  <c r="C783" i="79"/>
  <c r="A787" i="79" l="1"/>
  <c r="C785" i="79"/>
  <c r="C782" i="79"/>
  <c r="A784" i="79"/>
  <c r="A786" i="79" l="1"/>
  <c r="C784" i="79"/>
  <c r="C787" i="79"/>
  <c r="A789" i="79"/>
  <c r="C789" i="79" l="1"/>
  <c r="A791" i="79"/>
  <c r="C786" i="79"/>
  <c r="A788" i="79"/>
  <c r="C791" i="79" l="1"/>
  <c r="A793" i="79"/>
  <c r="A790" i="79"/>
  <c r="C788" i="79"/>
  <c r="C793" i="79" l="1"/>
  <c r="A795" i="79"/>
  <c r="A792" i="79"/>
  <c r="C790" i="79"/>
  <c r="A797" i="79" l="1"/>
  <c r="C795" i="79"/>
  <c r="A794" i="79"/>
  <c r="C792" i="79"/>
  <c r="A796" i="79" l="1"/>
  <c r="C794" i="79"/>
  <c r="A799" i="79"/>
  <c r="C797" i="79"/>
  <c r="C799" i="79" l="1"/>
  <c r="A801" i="79"/>
  <c r="A798" i="79"/>
  <c r="C796" i="79"/>
  <c r="A800" i="79" l="1"/>
  <c r="C798" i="79"/>
  <c r="A804" i="79"/>
  <c r="C801" i="79"/>
  <c r="A806" i="79" l="1"/>
  <c r="A805" i="79"/>
  <c r="C804" i="79"/>
  <c r="A802" i="79"/>
  <c r="C802" i="79" s="1"/>
  <c r="C800" i="79"/>
  <c r="A807" i="79" l="1"/>
  <c r="C805" i="79"/>
  <c r="C806" i="79"/>
  <c r="A808" i="79"/>
  <c r="A810" i="79" l="1"/>
  <c r="A812" i="79" s="1"/>
  <c r="C808" i="79"/>
  <c r="A809" i="79"/>
  <c r="C807" i="79"/>
  <c r="A811" i="79" l="1"/>
  <c r="C809" i="79"/>
  <c r="C812" i="79"/>
  <c r="A814" i="79"/>
  <c r="A816" i="79" l="1"/>
  <c r="C814" i="79"/>
  <c r="C811" i="79"/>
  <c r="A813" i="79"/>
  <c r="A815" i="79" l="1"/>
  <c r="C813" i="79"/>
  <c r="A818" i="79"/>
  <c r="C816" i="79"/>
  <c r="A820" i="79" l="1"/>
  <c r="C818" i="79"/>
  <c r="A817" i="79"/>
  <c r="C815" i="79"/>
  <c r="C817" i="79" l="1"/>
  <c r="A819" i="79"/>
  <c r="A822" i="79"/>
  <c r="C820" i="79"/>
  <c r="A824" i="79" l="1"/>
  <c r="C822" i="79"/>
  <c r="A821" i="79"/>
  <c r="C819" i="79"/>
  <c r="C821" i="79" l="1"/>
  <c r="A823" i="79"/>
  <c r="C824" i="79"/>
  <c r="A826" i="79"/>
  <c r="A828" i="79" l="1"/>
  <c r="C826" i="79"/>
  <c r="C823" i="79"/>
  <c r="A825" i="79"/>
  <c r="A827" i="79" l="1"/>
  <c r="C825" i="79"/>
  <c r="A830" i="79"/>
  <c r="C828" i="79"/>
  <c r="C830" i="79" l="1"/>
  <c r="A832" i="79"/>
  <c r="C827" i="79"/>
  <c r="A829" i="79"/>
  <c r="A834" i="79" l="1"/>
  <c r="C832" i="79"/>
  <c r="A831" i="79"/>
  <c r="C829" i="79"/>
  <c r="C831" i="79" l="1"/>
  <c r="A833" i="79"/>
  <c r="A836" i="79"/>
  <c r="C834" i="79"/>
  <c r="A838" i="79" l="1"/>
  <c r="C836" i="79"/>
  <c r="A835" i="79"/>
  <c r="C833" i="79"/>
  <c r="C835" i="79" l="1"/>
  <c r="A837" i="79"/>
  <c r="A840" i="79"/>
  <c r="C838" i="79"/>
  <c r="C840" i="79" l="1"/>
  <c r="A842" i="79"/>
  <c r="A839" i="79"/>
  <c r="C837" i="79"/>
  <c r="C842" i="79" l="1"/>
  <c r="A844" i="79"/>
  <c r="A841" i="79"/>
  <c r="C839" i="79"/>
  <c r="A846" i="79" l="1"/>
  <c r="C844" i="79"/>
  <c r="C841" i="79"/>
  <c r="A843" i="79"/>
  <c r="A845" i="79" l="1"/>
  <c r="C843" i="79"/>
  <c r="C846" i="79"/>
  <c r="A848" i="79"/>
  <c r="A850" i="79" l="1"/>
  <c r="C848" i="79"/>
  <c r="A847" i="79"/>
  <c r="C845" i="79"/>
  <c r="A849" i="79" l="1"/>
  <c r="C847" i="79"/>
  <c r="A852" i="79"/>
  <c r="C850" i="79"/>
  <c r="A854" i="79" l="1"/>
  <c r="C852" i="79"/>
  <c r="A851" i="79"/>
  <c r="C849" i="79"/>
  <c r="C851" i="79" l="1"/>
  <c r="A853" i="79"/>
  <c r="C854" i="79"/>
  <c r="A856" i="79"/>
  <c r="A858" i="79" l="1"/>
  <c r="C856" i="79"/>
  <c r="C853" i="79"/>
  <c r="A855" i="79"/>
  <c r="C855" i="79" l="1"/>
  <c r="A857" i="79"/>
  <c r="A860" i="79"/>
  <c r="A862" i="79" s="1"/>
  <c r="C858" i="79"/>
  <c r="C862" i="79" l="1"/>
  <c r="A864" i="79"/>
  <c r="A859" i="79"/>
  <c r="C857" i="79"/>
  <c r="C864" i="79" l="1"/>
  <c r="A867" i="79"/>
  <c r="A869" i="79" s="1"/>
  <c r="A871" i="79" s="1"/>
  <c r="A873" i="79" s="1"/>
  <c r="A875" i="79" s="1"/>
  <c r="A861" i="79"/>
  <c r="A863" i="79" s="1"/>
  <c r="C859" i="79"/>
  <c r="A865" i="79" l="1"/>
  <c r="C863" i="79"/>
  <c r="C865" i="79" l="1"/>
  <c r="A868" i="79"/>
  <c r="A870" i="79" s="1"/>
  <c r="A872" i="79" s="1"/>
  <c r="A874" i="79" s="1"/>
  <c r="A876" i="79" s="1"/>
  <c r="AB32" i="253"/>
  <c r="R28" i="253"/>
  <c r="S42" i="253"/>
  <c r="R42" i="253"/>
  <c r="AC42" i="253" s="1"/>
  <c r="AB42" i="253"/>
  <c r="R32" i="253"/>
  <c r="S32" i="253"/>
  <c r="Y29" i="102"/>
  <c r="AB29" i="253"/>
  <c r="P40" i="251"/>
  <c r="Q29" i="102"/>
  <c r="S21" i="251"/>
  <c r="S39" i="102"/>
  <c r="R40" i="102"/>
  <c r="Y31" i="102"/>
  <c r="S30" i="102"/>
  <c r="Q40" i="251"/>
  <c r="R40" i="251"/>
  <c r="Z29" i="102"/>
  <c r="S9" i="102"/>
  <c r="Q28" i="251"/>
  <c r="Q29" i="251"/>
  <c r="R31" i="102"/>
  <c r="P9" i="102"/>
  <c r="R30" i="251"/>
  <c r="S28" i="253"/>
  <c r="R39" i="253"/>
  <c r="S9" i="253"/>
  <c r="Z32" i="102"/>
  <c r="Q28" i="102"/>
  <c r="R29" i="253"/>
  <c r="R31" i="251"/>
  <c r="U40" i="253"/>
  <c r="S41" i="251"/>
  <c r="S20" i="102"/>
  <c r="P29" i="102"/>
  <c r="T39" i="253"/>
  <c r="U9" i="253"/>
  <c r="R9" i="251"/>
  <c r="Z21" i="102"/>
  <c r="Z40" i="102"/>
  <c r="AB41" i="253"/>
  <c r="T40" i="253"/>
  <c r="R21" i="251"/>
  <c r="P9" i="251"/>
  <c r="R39" i="102"/>
  <c r="S20" i="251"/>
  <c r="S32" i="251"/>
  <c r="Q9" i="102"/>
  <c r="Q39" i="102"/>
  <c r="Y28" i="102"/>
  <c r="U41" i="253"/>
  <c r="Z32" i="251"/>
  <c r="Y30" i="102"/>
  <c r="AB39" i="253"/>
  <c r="S30" i="251"/>
  <c r="S21" i="102"/>
  <c r="R20" i="251"/>
  <c r="S40" i="102"/>
  <c r="T41" i="253"/>
  <c r="AB28" i="253"/>
  <c r="T9" i="253"/>
  <c r="U39" i="253"/>
  <c r="AA29" i="253"/>
  <c r="Z30" i="102"/>
  <c r="R30" i="102"/>
  <c r="AB21" i="253"/>
  <c r="S33" i="251"/>
  <c r="R32" i="102"/>
  <c r="R32" i="251"/>
  <c r="S32" i="102"/>
  <c r="Y31" i="251"/>
  <c r="AC21" i="253"/>
  <c r="Z30" i="251"/>
  <c r="R21" i="102"/>
  <c r="AA28" i="253"/>
  <c r="S40" i="251"/>
  <c r="AB40" i="253"/>
  <c r="Z33" i="251"/>
  <c r="S31" i="251"/>
  <c r="S9" i="251"/>
  <c r="Y29" i="251"/>
  <c r="Q9" i="251"/>
  <c r="P28" i="251"/>
  <c r="R9" i="102"/>
  <c r="AC20" i="253"/>
  <c r="Z9" i="251"/>
  <c r="AD9" i="251" s="1"/>
  <c r="S39" i="253"/>
  <c r="R41" i="251"/>
  <c r="S31" i="102"/>
  <c r="Z21" i="251"/>
  <c r="Z39" i="102"/>
  <c r="S29" i="253"/>
  <c r="P39" i="102"/>
  <c r="P29" i="251"/>
  <c r="P28" i="102"/>
  <c r="R33" i="251"/>
  <c r="AB20" i="253"/>
  <c r="R20" i="102"/>
  <c r="R9" i="253"/>
  <c r="Z29" i="251"/>
  <c r="Z20" i="251"/>
  <c r="Z28" i="251"/>
  <c r="Y28" i="251"/>
  <c r="Z20" i="102"/>
  <c r="Y30" i="251"/>
  <c r="Z31" i="251"/>
  <c r="AA41" i="253"/>
  <c r="AB9" i="253"/>
  <c r="AF9" i="253" s="1"/>
  <c r="Z41" i="251"/>
  <c r="Z31" i="102"/>
  <c r="Z28" i="102"/>
  <c r="Z40" i="251"/>
  <c r="AA20" i="251" l="1"/>
  <c r="AA31" i="102"/>
  <c r="AC29" i="253"/>
  <c r="AA29" i="102"/>
  <c r="AA39" i="102"/>
  <c r="AA30" i="102"/>
  <c r="AA21" i="102"/>
  <c r="AA9" i="251"/>
  <c r="AD12" i="251" s="1"/>
  <c r="AC32" i="253"/>
  <c r="AA28" i="251"/>
  <c r="AA41" i="251"/>
  <c r="AC40" i="253"/>
  <c r="AA40" i="251"/>
  <c r="AA40" i="102"/>
  <c r="AA32" i="251"/>
  <c r="AA32" i="102"/>
  <c r="AA21" i="251"/>
  <c r="AA9" i="102"/>
  <c r="X9" i="102" s="1"/>
  <c r="AA30" i="251"/>
  <c r="AA31" i="251"/>
  <c r="AA20" i="102"/>
  <c r="AB25" i="253"/>
  <c r="AM25" i="253" s="1"/>
  <c r="AA33" i="251"/>
  <c r="AC39" i="253"/>
  <c r="AA28" i="102"/>
  <c r="Z17" i="102"/>
  <c r="AD17" i="102" s="1"/>
  <c r="AA29" i="251"/>
  <c r="AC41" i="253"/>
  <c r="AC9" i="253"/>
  <c r="AF12" i="253" s="1"/>
  <c r="Z36" i="102"/>
  <c r="AD36" i="102" s="1"/>
  <c r="AB17" i="253"/>
  <c r="AF17" i="253" s="1"/>
  <c r="AC28" i="253"/>
  <c r="AA25" i="253"/>
  <c r="Y25" i="251"/>
  <c r="Z37" i="251"/>
  <c r="AK37" i="251" s="1"/>
  <c r="Y25" i="102"/>
  <c r="Z25" i="251"/>
  <c r="AK25" i="251" s="1"/>
  <c r="Z17" i="251"/>
  <c r="AD17" i="251" s="1"/>
  <c r="AC17" i="253"/>
  <c r="X17" i="253" s="1"/>
  <c r="Y17" i="253" s="1"/>
  <c r="AB36" i="253"/>
  <c r="Z25" i="102"/>
  <c r="AA17" i="251" l="1"/>
  <c r="AD20" i="251" s="1"/>
  <c r="AA36" i="102"/>
  <c r="AD39" i="102" s="1"/>
  <c r="AA17" i="102"/>
  <c r="X17" i="102" s="1"/>
  <c r="AA25" i="102"/>
  <c r="X25" i="102" s="1"/>
  <c r="V9" i="251"/>
  <c r="W9" i="251" s="1"/>
  <c r="X9" i="251"/>
  <c r="AC25" i="253"/>
  <c r="Z25" i="253" s="1"/>
  <c r="AA37" i="251"/>
  <c r="X37" i="251" s="1"/>
  <c r="AF25" i="253"/>
  <c r="AD12" i="102"/>
  <c r="V9" i="102"/>
  <c r="W9" i="102" s="1"/>
  <c r="AD9" i="102"/>
  <c r="AA25" i="251"/>
  <c r="AD28" i="251" s="1"/>
  <c r="AC36" i="253"/>
  <c r="AF39" i="253" s="1"/>
  <c r="AK36" i="102"/>
  <c r="X9" i="253"/>
  <c r="Y9" i="253" s="1"/>
  <c r="Z9" i="253"/>
  <c r="AD37" i="251"/>
  <c r="Z17" i="253"/>
  <c r="AF20" i="253"/>
  <c r="AD25" i="251"/>
  <c r="AK25" i="102"/>
  <c r="AD25" i="102"/>
  <c r="AM36" i="253"/>
  <c r="AF36" i="253"/>
  <c r="V17" i="251" l="1"/>
  <c r="W17" i="251" s="1"/>
  <c r="X17" i="251"/>
  <c r="AD20" i="102"/>
  <c r="V17" i="102"/>
  <c r="W17" i="102" s="1"/>
  <c r="X36" i="102"/>
  <c r="V36" i="102"/>
  <c r="W36" i="102" s="1"/>
  <c r="AD28" i="102"/>
  <c r="V25" i="102"/>
  <c r="W25" i="102" s="1"/>
  <c r="X25" i="253"/>
  <c r="Y25" i="253" s="1"/>
  <c r="AF28" i="253"/>
  <c r="V37" i="251"/>
  <c r="W37" i="251" s="1"/>
  <c r="AD40" i="251"/>
  <c r="X25" i="251"/>
  <c r="X36" i="253"/>
  <c r="Y36" i="253" s="1"/>
  <c r="Z36" i="253"/>
  <c r="V25" i="251"/>
  <c r="W25" i="25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F38BB88F-B5E4-4955-A225-3CC906467D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0B85E29D-9B1D-405D-A8F9-7CE69C2382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CA7D59FE-DB3F-4133-BAFB-EFB039D9C7C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26007297-A2F5-4334-91BD-DAD51B7FF89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11E4D6D-854D-46BB-B795-145285B2832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DB91A171-FEEE-4EC1-802E-716049666E3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CBE23201-6085-4673-BC9B-1922E6F10C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AB025C-704C-4BAF-8BB1-ED2AD2D31E9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785CB3C-948E-49BA-B006-8EF3C9F62C4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FD92F0D4-744C-4F22-AEE7-FBF7A0D0474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DAED8F8-C91B-4BD3-93A6-4FD17A74E6F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22657CA2-AB98-48ED-BEA1-8DF0D91D237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14" authorId="1" shapeId="0" xr:uid="{ED508C15-B3B9-4094-9262-906D47D82DE6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Q114" authorId="1" shapeId="0" xr:uid="{43EDC0DD-363F-40FE-8698-7EFB642C0CCE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R114" authorId="1" shapeId="0" xr:uid="{D1D0F780-7C6B-4CC1-BC1D-7E0E322E0321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S114" authorId="1" shapeId="0" xr:uid="{DC02AD65-5D01-4CAB-A429-B0469ED05BFF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T114" authorId="1" shapeId="0" xr:uid="{72DA0B5F-4191-4265-8833-35F0892D462C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U114" authorId="1" shapeId="0" xr:uid="{5E966DA3-2ECE-4CBF-A6DD-31EBE552AA1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V114" authorId="1" shapeId="0" xr:uid="{DA100097-9981-4055-BC7E-A5A8EC0CFFC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W114" authorId="1" shapeId="0" xr:uid="{5624D2AB-42E5-4C98-B96A-C24AF8BA2D7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X114" authorId="1" shapeId="0" xr:uid="{D9E724E2-C11D-4FCD-B62D-EC055976E92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F115" authorId="1" shapeId="0" xr:uid="{5D3F8CDA-560C-48CE-BD3E-D1996AD7DBB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G115" authorId="1" shapeId="0" xr:uid="{EE3DE4E2-2CB7-4824-8858-575F6140C8D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H115" authorId="1" shapeId="0" xr:uid="{FC27878C-37C2-4156-9B1B-7337099B290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P115" authorId="1" shapeId="0" xr:uid="{C525BECC-66F8-4102-B102-08E6F1669EE6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Q115" authorId="1" shapeId="0" xr:uid="{3683EC47-78E6-4EF1-9162-AC436024CF6B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S115" authorId="1" shapeId="0" xr:uid="{834E9A89-4AD4-4BF4-BC9C-97955EE400E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T115" authorId="1" shapeId="0" xr:uid="{7BB5565E-A028-40E5-B4E4-FD26A9FD4B8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U115" authorId="1" shapeId="0" xr:uid="{77A7784F-9849-486C-87B0-05C63FCC2A3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V115" authorId="1" shapeId="0" xr:uid="{A3F4928C-0CB5-408A-A56A-0C8FF15BF9C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W115" authorId="1" shapeId="0" xr:uid="{4D79B4BA-2589-40BC-82E7-953444D4F3F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X115" authorId="1" shapeId="0" xr:uid="{9800F4AC-4CEF-48C6-B3BB-C0D926C0B20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F133" authorId="1" shapeId="0" xr:uid="{E72ABB12-4E10-4515-8BB2-9B9E87C5B51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1575BC-FC7A-4256-BC20-B43DC75272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8ED2FFD5-C3E3-43EC-ADE4-DE0D4EEDB96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F03287FD-14A2-4ED6-8245-7AFA54DE3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3BBA1E2-6785-4124-9181-6B34D602E9F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A130C22C-777A-423B-80EA-A48AAF5146E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7E3E464C-1FCF-4EA6-899A-67AE7BF988B8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M133" authorId="1" shapeId="0" xr:uid="{F627A6E7-E156-436E-84F4-196E2D65906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N133" authorId="1" shapeId="0" xr:uid="{BF409821-CEBA-4BC1-8A38-7A2F5109B77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O133" authorId="1" shapeId="0" xr:uid="{2A4BCEE3-E7E9-489D-B61C-0C1411B4C03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P133" authorId="1" shapeId="0" xr:uid="{20421EF9-3304-4D00-BCEB-BAF8B2F748D2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Q133" authorId="1" shapeId="0" xr:uid="{C6331751-66A8-45C8-8594-6066F28D7D2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R133" authorId="1" shapeId="0" xr:uid="{3B37D1FF-E0D8-4E90-8CF5-C04E153726E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S133" authorId="1" shapeId="0" xr:uid="{220D79E1-3518-449D-997B-9A196DD4276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T133" authorId="1" shapeId="0" xr:uid="{E3CF8077-AAD7-4027-B5F6-38104CD5B82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U133" authorId="1" shapeId="0" xr:uid="{CBE60CD7-7E7F-4405-886E-1C7E2BBBBD5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V133" authorId="1" shapeId="0" xr:uid="{D5646149-F190-44DC-B6B7-F3CD8BFE6F8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W133" authorId="1" shapeId="0" xr:uid="{EEC11643-F458-4F27-96F7-7F166272AA1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X133" authorId="1" shapeId="0" xr:uid="{11287B0F-EE95-429D-AFF0-5C8AF979EC7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Y133" authorId="1" shapeId="0" xr:uid="{3ED9F4CB-6839-4C87-9E29-E0ABFDC4DE9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Z133" authorId="1" shapeId="0" xr:uid="{191CE577-2EB8-41AB-9AD6-9B5CA37033B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A133" authorId="1" shapeId="0" xr:uid="{72531C7B-5608-43C9-A216-FDD89868A43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B133" authorId="1" shapeId="0" xr:uid="{7FF38B84-0C4F-49B0-A69C-EB7EFF7AE3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C133" authorId="1" shapeId="0" xr:uid="{CC436906-0910-49E9-BCED-D97CE739D8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41A4672F-003B-43C2-A065-26F82AAD29A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3CEBF650-9112-461F-936D-D981610ED5B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194FF71E-E186-4B55-A25F-86294F2607E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6949A17A-F42A-4304-BB5F-760E50425B1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D78E950A-3098-4600-B977-F1B1D4ED9CD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C3686C17-1A48-4C57-8721-34559EAEABD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E4D636C-BEB8-4C20-AB30-1EA8B08C2E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D4D2700-AEBE-4F04-893C-EE30395E8CD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44A3406C-718B-4AD9-B9D7-1272A26D9B0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86DFE6A-BBCE-4C4C-8FF6-C5961A4CC51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12208D98-C0E3-4774-AEE4-D65191933F8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E8D55FF-9FAE-475C-B63C-4D3465EC305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K115" authorId="1" shapeId="0" xr:uid="{97B944C2-0953-42AC-A1C8-9278ABBE7D2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</t>
        </r>
      </text>
    </comment>
    <comment ref="N128" authorId="1" shapeId="0" xr:uid="{86673213-9DD2-487C-A1F6-15FCA4DA11A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BAA481AF-F6EA-4592-8CB3-510D5C0F217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385F8417-AB54-4AA5-9FAF-DE403ED7FC7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C614ED34-4294-4338-82EC-8606CE1333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97C334A3-8E34-48F2-80B1-0B26382FCEA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C446F80C-D0EB-4EEF-A0FB-291AB99DB56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A649285F-2804-47F7-8E6B-C7B494E0066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827982B6-14A9-4536-8AA3-496727217E6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FDB3ABAF-8C56-4C00-9FD6-E0A4C17CFCF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0A4801F2-2C4E-49E6-BA0E-8E898135219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9B4EF3E2-1593-49B6-8446-339B522278D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867E1B7F-6802-4C17-A8E1-E27CB8A6E2A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D110E6B4-2C8B-4BFE-AC60-236CEADA337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072AF839-6ABC-4B9A-8D05-C6612C43B52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DE297E76-7E06-47DD-9294-2543684AB22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827F0868-26FB-4CC1-9124-9ED83DAFDDF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C0D778B-9B26-43BB-B2A1-1046189F241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G133" authorId="1" shapeId="0" xr:uid="{C7C469B6-5C91-4274-80B1-D762BC22B79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67B5743-A763-4212-A1F4-CB1E7C6993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3C8A5EA-D422-4874-9915-9B667666DD2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D09926C2-BA1C-4389-B584-EB44CCCF29B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76FA4A0D-A749-4CA9-B5F6-E81064F65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FE0724BD-8FE4-4531-8D03-12F3EBFE9B3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52F5F7A6-C7CF-473F-A8FE-479433E1C2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BEEBB4E-1C83-437D-B25B-6F244E4723F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E4C15B6E-9E64-4F2F-8857-38FE66EF19F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93010C79-70D4-47E0-9E3A-9797A8D52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A78B3CC9-2F41-4447-8F32-F47A5CDA49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FD2037C4-BDDE-4667-B367-DB769147746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F37DAEFB-581F-4F0D-B6C7-0309B1CAA6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D0914420-BFBA-4BA9-A938-76F86BC32AB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0CB6E29-CC63-41BD-A2F4-C8AF2E2576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74851A7-8B2A-4C27-944A-DC94EA16A7C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317123AB-379D-45B8-9411-942C007549F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A9A79BC7-1F4D-4373-B3C2-80D03ED86D9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92F543BA-92DE-44E8-84EA-008E9592BC9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C651CA2A-5150-4E44-A81A-3E1749FDB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34D84A5D-55ED-480B-8C15-A76ADAE85E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E3FE8FC6-F9E4-4814-8E67-16292A43E4B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3329D9E2-ED60-4A41-BEBE-D25A3BA4BA3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7E773056-DAEF-448A-BF02-F295C7EE9A9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82B4B8BB-BB89-4020-B0AF-062D31B001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A731C8E6-A5E2-44B0-82C7-DBAC4FB65B1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F033881-6FDB-4BEF-A90F-9A0BE280A75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01EC6B0-9A69-4FCA-BF1F-F21B81228FC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CFE26D9-C18B-41B0-83E7-727A6FD9317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66EB3C1-A08F-4D94-84ED-5F790883D0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C36D7CE5-194D-4F50-873E-405962B5003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7FB665F8-8BA8-4662-B7D1-0879E54E92B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BF33A5F-4A24-44C8-A2CB-0C22FC59B16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8A95C0D6-C284-4F67-BC50-898639E073F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9EE42DB4-4FEF-487B-B088-795D2A0C53A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14" authorId="1" shapeId="0" xr:uid="{6089EFBF-9AA2-4B76-ADA1-FB072EE18E5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 AND 21BP4-2
</t>
        </r>
      </text>
    </comment>
    <comment ref="G115" authorId="1" shapeId="0" xr:uid="{17133BE2-CDF7-4757-8245-06EEA594D43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San Manuel</t>
        </r>
      </text>
    </comment>
    <comment ref="Q115" authorId="1" shapeId="0" xr:uid="{E0C67DA5-D179-4CD0-BC9D-F3D062F569B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R115" authorId="1" shapeId="0" xr:uid="{FB8C4DBC-7EC0-4726-B8E2-3E835A8FCFF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S115" authorId="1" shapeId="0" xr:uid="{ECBB6F57-09BF-41DB-9952-A94FB1C1EEB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A8C7134E-0570-4FC7-9513-74A26D46AB8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759A652C-66A5-4701-A8A5-17FFD4478FD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6BF76060-6FEA-4E58-A115-76264837A15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2591331-4826-4FEC-A623-A1D12B042AB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195CBB07-1333-40D1-B26F-490AE096A3C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85F9A4DF-103E-497B-8917-01A8FB05CFB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3C40DE28-8832-4AB5-85A6-F5906F98CF6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834BE3A0-D044-4EE2-AD44-580DF7D1FA9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562DC7B7-063B-4F71-B67A-CF659BC9E70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55EF18AD-FFBC-45C8-B499-C034AB2C987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FE883664-A295-477C-8C5B-C52477D60F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26DC091E-7BC4-4690-8CCD-7E977F380F2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C6EB360B-65DC-4090-ADA3-8CEF8EE44CE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370B23F9-082E-4A65-B28D-E01739EC9D6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9949AA3C-643B-4DDF-A945-5F032A42CD3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D72988DB-F3EB-45DD-AB26-E5452470E5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B033EDBC-F49C-4574-B0DE-FA7937987A3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6495376E-596E-40D2-81A4-9F8B6B0948E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132D3977-20E6-4EC3-9AFC-5E5A477FB73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82241DF1-0193-46DA-A562-794992CB175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09972F3B-F1B3-4940-B8C5-3C51A615F6C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D746BF89-D36A-421C-BD99-2AFEFDCE666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81F4327B-34CE-469B-9C0B-3E897FD84F3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6CE1611D-CD0B-47A2-86B8-6A565C95576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0FF30EB-FE65-44E8-946A-4ED2D265F0A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A37BECA-8EE4-4A14-B413-4EC617AE8EA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72B0838E-B378-4DB6-812A-45A504A8E7F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6F1747FB-78C3-4C50-9A23-5AD1F4696F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567BBAC4-9C1E-4A5F-9170-BAFB9ED8F8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0174437C-37F4-4808-834E-F67D6596CE0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9A85246E-ADB6-41A7-BAB6-3921AE20FFB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B1118267-3110-4624-90B3-E1567037F6A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A2D641D6-E73B-412B-9AA1-9E84E81798E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CFE6372B-A00C-453B-B427-9826A37DD3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A1F7C8A-A8B9-478D-9DA8-DAFD11285C6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4DEC5617-09CD-485C-B60A-7F5C869CB9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7E795FA-A6D9-481B-B165-51F0B7DE237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C04E316-1E03-4480-B7C3-F04C2079B46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6BF22B96-6E4B-42F6-9DB0-8020ED48446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2FA225F6-D6EC-4C7D-88EB-2CA3E320F5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D3ED891-22B5-427B-92ED-BCE7E74DE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6F8F4049-AC5F-491C-8BC5-5D0795012CE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4F86976-8A9C-4168-AFD1-C0C49976F39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AB024276-EF3A-40D6-A0C8-EE065CD2B2E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D3866F8C-95CC-4C08-94B3-534BF5A1FC6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8E42821D-401A-47B7-A41A-7A9B4183D3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CA6771C9-1D77-441F-8A39-D6D72A8DC80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47431793-6361-46D2-913B-32F3518349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2031EE73-F65D-433B-99C4-7F4DD7997EC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72CB4C7D-553E-4F6D-BDA6-10359FD02A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1995884-4C9A-4A05-B893-EBAD102AB7F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35B31608-161C-4F3D-BB8D-EA47850AA3A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01ADCA42-5F45-4AC9-A2B4-F7A3203BC1B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0EC74B0C-1058-4441-9B26-E706E90674A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A404F60-78E4-4920-AEBC-61D80824792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9C6DAEFD-B340-4E65-BED5-864EE04AAE9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4845C77-E607-4F64-85CD-0DB1DF93E51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C2BBFEE6-40E9-407F-8218-1A7E05E8254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CBEDDDD-0955-4654-8BDD-538D7535A61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6FA44FA0-DB6E-405D-836F-72F892F151E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V115" authorId="1" shapeId="0" xr:uid="{8222373A-60E8-4948-BAA7-2EF2D56B2E54}">
      <text>
        <r>
          <rPr>
            <sz val="9"/>
            <color indexed="81"/>
            <rFont val="Tahoma"/>
            <family val="2"/>
          </rPr>
          <t xml:space="preserve">QUEZON
</t>
        </r>
      </text>
    </comment>
    <comment ref="W115" authorId="1" shapeId="0" xr:uid="{22A8F852-0263-4B81-BF6A-B9018E38A068}">
      <text>
        <r>
          <rPr>
            <sz val="9"/>
            <color indexed="81"/>
            <rFont val="Tahoma"/>
            <family val="2"/>
          </rPr>
          <t xml:space="preserve">TAYTAY BARRIO
</t>
        </r>
      </text>
    </comment>
    <comment ref="F128" authorId="1" shapeId="0" xr:uid="{FEDAF701-87F8-4574-AF9C-C995E8BF34A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30A966DD-03C4-43AE-98E5-3F028DE749A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F20216D8-D421-4E0C-B57D-40CEF06688D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01DC7AAC-0B08-4F2D-88C1-D414D3218BF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C20A2EE9-5684-4093-AF24-D5F2CE6C9E4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B0687686-C840-41D1-A9AC-798FFAFAB94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ED486CE0-D649-41A8-824C-001D4615894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BE015C55-88DF-4489-B452-6C1BCF71B71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E32BEBF3-EEDE-4377-926A-93ED8A739E7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07CAB5F4-BA51-49AC-AD63-65203CD8A26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7340C0D4-EEA3-4F3C-BA21-213B9C5FAB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E4583141-1893-42EB-AF6D-CFB484ED119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BB77187F-EA48-4591-9C34-1785A8690BD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555D3A39-D0FB-400E-A432-49C62DBED51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D9343D99-ED4D-4E09-A8DA-6FAFB262109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9E9C3DE0-3563-4479-9712-149BB688B5D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7B176AC1-9300-4475-95EF-5304E4B3E26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A33B074B-8D3A-4B07-B266-368B0C7990F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4521D02D-DD8F-4F73-AFF9-D6F8DE2AD8D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D42A779E-BD2C-480E-B790-7906C9DF569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500D3FBC-79A3-45D1-8303-FFFA748F060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9A5D2AC0-D6F4-4665-815D-E0705A45303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40D51E95-4F46-4920-942F-022E9B6AFA2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45FDB491-73B0-4113-B86B-C63339BE391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3A1E4E5F-0628-4972-8CD0-E02A55CEC31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57D80494-487E-4A88-9F45-622E84FD679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D61A0B2-8643-448B-8854-F76A470E80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47DF317-0233-4D6B-B495-BB4800FA448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FA562EB-14D9-4AAF-9808-871260F5F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8AE297B0-3F22-4803-A206-C0EC31A23E1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1411253-2A7A-4E6B-B7AA-AF4C10D01B1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E7202ED3-231C-47E5-955B-46D97E339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212C44F-5F00-4090-8F8C-DC4023DE183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F62E362-8A7F-4AF4-A564-582AE908B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D7A27F8E-B50C-4C45-8A46-C765754852F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984EDDC-41A5-4E25-B50B-DA33962F2F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1DF7C2A0-59B9-40B2-9C0C-9CE6919E491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9BADC92E-7155-45F3-9313-48247198DE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7B7C5BAB-023C-400B-B08D-86A77E40557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22F05D7-2A3B-4678-88EB-45509572170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FFC7C091-DF99-4C3B-952D-02A90B75B25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1856EF5D-36B7-4521-B793-1B195211B6D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322D34E-C673-47A8-B895-C6BFF690700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7E02B186-BC4C-4581-B5DB-A7D4BAF563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A1495BA7-7D9B-41EB-B77F-C2BC9CA7640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053F4A8B-3654-4FE8-A6E6-BEB0DCA482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56519C17-C569-4AD1-AAA6-80973B42956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B36BD874-22A5-4369-99B3-026DBE7F65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A4BD34CB-75DF-4A7D-AB60-A1B589E6FAA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EE82E25-4675-4367-B66F-D2C284A407E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758FC3A-BA66-4DE8-AA97-A1662538E99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C6FF24C-37F3-4F1C-BBC9-1D0EF790EE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74B51534-A33A-4586-A35D-2C992BC0775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5549F216-D092-447C-9FA8-AEFE97C0FAE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6F8349C-C756-4024-9BC3-0507BF72785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AE919D4-7277-4E24-B7D1-889BED7BAA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69BD29EE-89AC-4211-90A9-A5C6A5376D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E7E2FE7F-9ED0-478E-A5D0-46307C73576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1A4455B-D04B-423C-B3CC-8BA720AFB9E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81CF7485-462E-4EFC-9A89-1BE1BB037C9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15" authorId="1" shapeId="0" xr:uid="{7672ABC3-AD7C-4185-AAB8-390AA20CDA0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</t>
        </r>
      </text>
    </comment>
    <comment ref="Q115" authorId="1" shapeId="0" xr:uid="{7B9E3932-E2A0-43D9-8454-79763AEBCA35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  <comment ref="U115" authorId="1" shapeId="0" xr:uid="{7B999A7D-89C4-4AC3-8EB4-E0C6678A834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B5D31581-5541-4B29-94F1-16DF44AB3C3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26569862-C3C3-4190-B6C8-82278EE92B7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F1FDC765-CF2B-46E4-B645-DFCF42DA8A1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D5CEC407-6009-42B3-8458-69961CC66EC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CE3909B4-90AB-4504-A87B-2C9CBE91897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3E70562B-DC08-4637-912E-8621E994E43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00AB291F-8260-4DF6-BBBA-81A30F88CE6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22C285-6B3C-4574-9EFB-8BF3FEEE7D0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6386F537-ECF2-4860-8DE7-3D0A22343330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0B6E320C-4860-4BBF-9B44-AD5087BA02E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A5E7BAB9-A5B4-4C33-8D24-ADED8A017F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65565B4-B292-47CA-BFC8-836513B3296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9DC4EEF-35E5-4838-AF91-73C094517B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734E8D2-A0B5-4285-ADC1-3F38CABEC70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65FF6DF2-36ED-41E4-B649-673618596FD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09351AFD-2280-4E0F-B69A-CC45364711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2D86553-1038-4CEB-8065-F358D76FD0B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C9AE8F5-1A7D-4450-90EF-5397FDE573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E3E96AAD-024C-420B-9CEC-5EC21E8B2F3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174BDE30-B616-487D-A660-FCD95CC83D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7D27AFFD-B0EC-43C0-BED4-F35F98CB6FF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3C62CBC-510F-45BE-A10F-A457CCA9C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211CAEB-84E7-42DE-A895-464756D4068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8FEE9387-1B69-4192-8735-657115A712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E5207BFE-6616-4833-AE48-8F366E45E9B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BD265E58-F9A9-4E4D-BAA0-118C4BD742E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7206B2D0-54F0-4C22-8D89-2A0A49E39F8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CD20B767-1FA2-42ED-9B88-6B415B99AB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10997FA-3981-4D40-BA6D-7AB9C83EFE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0BA597BD-51B9-45BE-A87D-9D95A7D612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DE0C05-B075-4A42-87B0-B90E3916982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61308D23-62F3-4710-BBC9-E26FC4873DB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832E5A3-1AA4-4405-9D5C-BE1D14A4FDC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FBC6E0A-2800-4811-B9C2-B3AD9DD6C70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E7023FD3-29F9-4134-A7B7-A449EE64E07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F96CD82D-0851-4C84-A8DE-F3D3ED4F29B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84B64FBB-A02E-49DB-A6C2-8822133F068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B514B2EE-C12A-4B9B-9618-CA07131EF92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506916E0-CBEB-42FC-8B21-2F20A5FA917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115" authorId="1" shapeId="0" xr:uid="{10820545-39C9-407C-A8D0-5FA1D1ED6C1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Anilawan</t>
        </r>
      </text>
    </comment>
    <comment ref="F128" authorId="1" shapeId="0" xr:uid="{A170B2A6-9045-4DAD-8399-A6295B75CBE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9884E21D-6E91-4C0F-A590-858E2DC8CEB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3A710E3A-A483-4B24-807E-133ABA07F5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1033D9F4-9109-4C07-A8DB-7FA3A6F479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D2201500-852E-4CF9-93EC-D8A453E17F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925A00DD-B767-4E75-9379-2E359F05D76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E318D1B4-C0D6-4E0C-8012-34501A39162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2F16EF3A-4484-40D6-93E7-D56A8A763A4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02464D6E-D980-4208-8A8C-686436DB4E4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05709A23-DCDD-493E-B70F-9D57851A3F8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1E02DC53-9D39-4E38-8C29-AA1EE012487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17230A6E-14EA-4C81-90D1-B4C769C7124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C7ED87FD-24D3-4BFD-9D1D-69C53C97519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77FF4E75-DFD3-470E-8F0F-A04AC661085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7753FCE0-E7C6-4166-960B-E77EB3E4668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BE7AF016-953E-4C61-8B15-565A3D6D8D6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AE03F820-B49D-4908-9695-DF6B1D8FA26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031A031D-E9AB-4A77-88E4-C4D02B1EC49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5ABA951-927A-463B-8493-747891520C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C750C774-F03B-45FD-A4E8-9284487CC4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0877F58B-AAB8-4CAA-9628-1582F9460AC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D0D349B-87C8-4C19-96E1-748EF8DECB5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C00E5336-8C91-4025-B9A9-788032B6135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E46FF7D-258E-4872-82B2-727B7B66617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ECB3554D-8507-43F4-920B-828A5E64C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FF62C03C-EC2F-4A3E-B24D-E98C6424346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428A9B5E-21CA-445F-A578-868B770D1B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5628CD1B-1681-4774-9E58-E591D6936C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D257800-F648-4F0F-AE4E-51DD1D0E56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7B52FA1D-F2CF-459E-8116-8254DF0112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534485B-1439-4F00-87E9-CA4FE77CF13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7891DA9-EBAD-40B3-8CF9-05D9FF6BD92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8AA9171-D8FE-4DFE-AB0B-7AF008285A4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DA2DDF19-777A-4E15-9284-F2EDC740F6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9E6212C2-BB3F-4C32-88E7-A4551BEBE7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5D4A30DC-2582-42DB-9892-0B301EB4C3C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R344" authorId="0" shapeId="0" xr:uid="{998A25CB-8EBD-432A-ADAB-C354E480DF39}">
      <text>
        <r>
          <rPr>
            <b/>
            <sz val="9"/>
            <color indexed="81"/>
            <rFont val="Tahoma"/>
            <family val="2"/>
          </rPr>
          <t xml:space="preserve">IDLE loading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AH2" authorId="0" shapeId="0" xr:uid="{0B0448C4-5DB5-49AF-BDCB-0A20FCE01DBE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J2" authorId="0" shapeId="0" xr:uid="{0C638B96-D2DE-403B-9623-5403F984235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B16" authorId="0" shapeId="0" xr:uid="{3263AA62-99D7-40D8-AD2B-C40B4FA5F5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METER GOT CHANGED</t>
        </r>
      </text>
    </comment>
    <comment ref="X215" authorId="0" shapeId="0" xr:uid="{98CFE063-537A-4606-A029-8D18818798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Reset</t>
        </r>
      </text>
    </comment>
    <comment ref="AH255" authorId="0" shapeId="0" xr:uid="{BB8CD08A-631F-48FD-8268-9574DFDD1D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new billing meter</t>
        </r>
      </text>
    </comment>
    <comment ref="L271" authorId="0" shapeId="0" xr:uid="{9073C045-73B3-4C87-9F33-85EC9ED4E8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Corrected at FEB 7 0016H</t>
        </r>
      </text>
    </comment>
    <comment ref="D278" authorId="0" shapeId="0" xr:uid="{4EC5FC66-6934-4AF6-99CE-088027E2096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bukas nalang ng umaga ibibigay - sangaglang
</t>
        </r>
      </text>
    </comment>
    <comment ref="D506" authorId="0" shapeId="0" xr:uid="{909E20D8-47F0-4859-A9E1-7252866C08CC}">
      <text>
        <r>
          <rPr>
            <b/>
            <sz val="9"/>
            <color indexed="81"/>
            <rFont val="Tahoma"/>
            <family val="2"/>
          </rPr>
          <t xml:space="preserve">Island Mode Operaton via 13.8
</t>
        </r>
      </text>
    </comment>
    <comment ref="D660" authorId="0" shapeId="0" xr:uid="{6C4D21CF-20A5-4B48-811A-49F34C99670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  <comment ref="D662" authorId="0" shapeId="0" xr:uid="{6DFFE2BE-2DC5-4FE3-8EBE-2E843EB65DE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  <author>TransCo-IGSOD-OccMin</author>
  </authors>
  <commentList>
    <comment ref="AI5" authorId="0" shapeId="0" xr:uid="{32E2CF1B-402F-4E49-91FA-1BF87D8B0A69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  <comment ref="T30" authorId="1" shapeId="0" xr:uid="{109E767C-11DC-4166-99F8-5FF62358861B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JANUARY 28, 2025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DB6A4837-A75B-41DA-86D6-E822A2F6F1EF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EBAECDA0-C1B6-409B-8187-1895F276DC9D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<sst xmlns="http://schemas.openxmlformats.org/spreadsheetml/2006/main" count="15767" uniqueCount="1230">
  <si>
    <t>DAY</t>
  </si>
  <si>
    <t>-</t>
  </si>
  <si>
    <t>Online /Running Unit (Base Load)</t>
  </si>
  <si>
    <t>Available / Stand-By unit</t>
  </si>
  <si>
    <t>CMS</t>
  </si>
  <si>
    <t>Unit Under Corrective Maintenance Schedule</t>
  </si>
  <si>
    <t>PMS</t>
  </si>
  <si>
    <t>Unit Under Preventive Maintenance Schedule</t>
  </si>
  <si>
    <t>Under TnC</t>
  </si>
  <si>
    <t>PLANTS</t>
  </si>
  <si>
    <t>Installed Capacity (MW)</t>
  </si>
  <si>
    <t>Dependable Capacity</t>
  </si>
  <si>
    <r>
      <t>P</t>
    </r>
    <r>
      <rPr>
        <b/>
        <vertAlign val="subscript"/>
        <sz val="12"/>
        <color theme="0"/>
        <rFont val="Arial"/>
        <family val="2"/>
      </rPr>
      <t>MIN</t>
    </r>
  </si>
  <si>
    <r>
      <t>P</t>
    </r>
    <r>
      <rPr>
        <b/>
        <vertAlign val="subscript"/>
        <sz val="12"/>
        <color theme="0"/>
        <rFont val="Arial"/>
        <family val="2"/>
      </rPr>
      <t>MAX</t>
    </r>
  </si>
  <si>
    <t>RUNNING HOURS</t>
  </si>
  <si>
    <t>e-Delta P</t>
  </si>
  <si>
    <t xml:space="preserve"> </t>
  </si>
  <si>
    <t>Unit 1</t>
  </si>
  <si>
    <t>Unit 2</t>
  </si>
  <si>
    <t>Unit 3</t>
  </si>
  <si>
    <t>Unit 4</t>
  </si>
  <si>
    <t>Subtotal</t>
  </si>
  <si>
    <t>tDelta P</t>
  </si>
  <si>
    <t>AG1</t>
  </si>
  <si>
    <t>AG2</t>
  </si>
  <si>
    <t>AG3</t>
  </si>
  <si>
    <t>AG4</t>
  </si>
  <si>
    <t>AG5</t>
  </si>
  <si>
    <t>AG6</t>
  </si>
  <si>
    <t>AG7</t>
  </si>
  <si>
    <t>AG8</t>
  </si>
  <si>
    <t>AG9</t>
  </si>
  <si>
    <t>AG10</t>
  </si>
  <si>
    <t>AG11</t>
  </si>
  <si>
    <t>AG12</t>
  </si>
  <si>
    <t>AG13</t>
  </si>
  <si>
    <t>AG14</t>
  </si>
  <si>
    <t>PPGI</t>
  </si>
  <si>
    <t>P4</t>
  </si>
  <si>
    <t>DMCI ABORLAN</t>
  </si>
  <si>
    <t>MAN 1</t>
  </si>
  <si>
    <t>MAN 2</t>
  </si>
  <si>
    <t>DMCI NARRA</t>
  </si>
  <si>
    <t>DMCI IRAWAN</t>
  </si>
  <si>
    <t>CAT 40</t>
  </si>
  <si>
    <t>CAT 41</t>
  </si>
  <si>
    <t>CAT 42</t>
  </si>
  <si>
    <t>UP 9</t>
  </si>
  <si>
    <t>UP 11</t>
  </si>
  <si>
    <t>UP 14</t>
  </si>
  <si>
    <t>UP 15</t>
  </si>
  <si>
    <t>UP 27</t>
  </si>
  <si>
    <t>DMCI QUEZON</t>
  </si>
  <si>
    <t>UP 17</t>
  </si>
  <si>
    <t>UP 18A</t>
  </si>
  <si>
    <t>UP 24</t>
  </si>
  <si>
    <t>DMCI BROOKES</t>
  </si>
  <si>
    <t>UP 39</t>
  </si>
  <si>
    <t>UP 40</t>
  </si>
  <si>
    <t>UP 41</t>
  </si>
  <si>
    <t>UP 42</t>
  </si>
  <si>
    <t>UP 43</t>
  </si>
  <si>
    <t>UP 44</t>
  </si>
  <si>
    <t>UP 45</t>
  </si>
  <si>
    <t>UP 46</t>
  </si>
  <si>
    <t>UP 47</t>
  </si>
  <si>
    <t>DMCI RIO TUBA</t>
  </si>
  <si>
    <t>UP 37</t>
  </si>
  <si>
    <t>UP 38</t>
  </si>
  <si>
    <t>VPOWER</t>
  </si>
  <si>
    <t>TOTAL</t>
  </si>
  <si>
    <t>HOURLY GRID LOAD</t>
  </si>
  <si>
    <t>PLANT</t>
  </si>
  <si>
    <t>TIME</t>
  </si>
  <si>
    <t>P4 Station Use</t>
  </si>
  <si>
    <t>eDelta P</t>
  </si>
  <si>
    <t>eDelta P Station Use</t>
  </si>
  <si>
    <t>tDelta P - Aggreko</t>
  </si>
  <si>
    <t>tDelta P Station Use</t>
  </si>
  <si>
    <t>Aborlan Wartsila Station Use</t>
  </si>
  <si>
    <t>Aborlan Man Station Use</t>
  </si>
  <si>
    <t>Narra Station Use</t>
  </si>
  <si>
    <t>TOTAL PLANT LOAD</t>
  </si>
  <si>
    <t>LOADSHED FEEDERS</t>
  </si>
  <si>
    <t>PLANT TROUBLE (ALD)</t>
  </si>
  <si>
    <t>LINE MAINTENANCE</t>
  </si>
  <si>
    <t>LINE TROUBLE</t>
  </si>
  <si>
    <t>TOTAL UNSERVED</t>
  </si>
  <si>
    <t>TOTAL GRID DEMAND</t>
  </si>
  <si>
    <t>TOTAL RESERVE / DEFICIT</t>
  </si>
  <si>
    <t>SPINNING RESERVE</t>
  </si>
  <si>
    <t>ONLINED EPSA UNITS INSTEAD OF PSA (25 MW  NOT REQUIRED)</t>
  </si>
  <si>
    <t>SYSTEM FREQUENCY</t>
  </si>
  <si>
    <t>WEATHER CONDITION</t>
  </si>
  <si>
    <t>fair</t>
  </si>
  <si>
    <t>PLANT CAPABILITY</t>
  </si>
  <si>
    <t>t-Delta P</t>
  </si>
  <si>
    <t>DMCI Aborlan</t>
  </si>
  <si>
    <t>DMCI MAN1</t>
  </si>
  <si>
    <t>DMCI MAN2</t>
  </si>
  <si>
    <t>DMCI Thermal</t>
  </si>
  <si>
    <t>DMCI Irawan</t>
  </si>
  <si>
    <t>DMCI Quezon</t>
  </si>
  <si>
    <t>DMCI Rio Tuba</t>
  </si>
  <si>
    <t>DELTA P SHORTFALL</t>
  </si>
  <si>
    <t>DMCI SHORTFALL PSA</t>
  </si>
  <si>
    <t>DMCI SHORTFALL EPSA</t>
  </si>
  <si>
    <t>below 25 MW but not needed due to emergency</t>
  </si>
  <si>
    <t>TEMPERATURE</t>
  </si>
  <si>
    <t>November</t>
  </si>
  <si>
    <t>DATE</t>
  </si>
  <si>
    <t>eDELTA-P</t>
  </si>
  <si>
    <t>tDELTA P</t>
  </si>
  <si>
    <t>PPGI-4</t>
  </si>
  <si>
    <t>ABORLAN WARTSILLA</t>
  </si>
  <si>
    <t>ABORLAN MAN</t>
  </si>
  <si>
    <t>NARRA</t>
  </si>
  <si>
    <t>IRAWAN</t>
  </si>
  <si>
    <t>QUEZON</t>
  </si>
  <si>
    <t>RIO TUBA</t>
  </si>
  <si>
    <t>BROOKES</t>
  </si>
  <si>
    <t>VOLTAGE
(13.8/69KV)</t>
  </si>
  <si>
    <t>LOAD</t>
  </si>
  <si>
    <t>PF</t>
  </si>
  <si>
    <t>MVAR</t>
  </si>
  <si>
    <t>VOLTAGE</t>
  </si>
  <si>
    <t>VOLTAGE
(11.4/69KV)</t>
  </si>
  <si>
    <t>GENERATOR VOLTAGE</t>
  </si>
  <si>
    <t>VOLTAGE
(69KV)</t>
  </si>
  <si>
    <t>UNIT 1</t>
  </si>
  <si>
    <t>UNIT 2</t>
  </si>
  <si>
    <t>UNIT 3</t>
  </si>
  <si>
    <t>UNIT 4</t>
  </si>
  <si>
    <t>UNITS 69KV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</si>
  <si>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</si>
  <si>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</si>
  <si>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</si>
  <si>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</si>
  <si>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</si>
  <si>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</si>
  <si>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</si>
  <si>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</si>
  <si>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</si>
  <si>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</si>
  <si>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</si>
  <si>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</si>
  <si>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</si>
  <si>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</si>
  <si>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</si>
  <si>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</si>
  <si>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</si>
  <si>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</si>
  <si>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</si>
  <si>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</si>
  <si>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</si>
  <si>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</si>
  <si>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</si>
  <si>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</si>
  <si>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Generator Code</t>
  </si>
  <si>
    <t>Online Date</t>
  </si>
  <si>
    <t>Online Time</t>
  </si>
  <si>
    <t>Offline Date</t>
  </si>
  <si>
    <t>Offline Time</t>
  </si>
  <si>
    <t xml:space="preserve">Run Time </t>
  </si>
  <si>
    <t>Operation</t>
  </si>
  <si>
    <t>Remarks</t>
  </si>
  <si>
    <t>e-Delta P_Unit 1</t>
  </si>
  <si>
    <t>0926H</t>
  </si>
  <si>
    <t>MECHANICAL PROBLEM / EXCESSIVE FUEL AND LUBE OIL LEAK ON UNIT 1 AFFECTING THE UNIT 2</t>
  </si>
  <si>
    <t>DMCI IRAWAN_36</t>
  </si>
  <si>
    <t>DMCI NARRA_Unit 1</t>
  </si>
  <si>
    <t>DMCI ABORLAN_MAN 2</t>
  </si>
  <si>
    <t>e-Delta P_Unit 2</t>
  </si>
  <si>
    <t>e-Delta P_Unit 4</t>
  </si>
  <si>
    <t>P4_Unit 1</t>
  </si>
  <si>
    <t>e-Delta P_Unit 3</t>
  </si>
  <si>
    <t>DMCI QUEZON_UP 24</t>
  </si>
  <si>
    <t>DMCI QUEZON_UP 17</t>
  </si>
  <si>
    <t>1801H</t>
  </si>
  <si>
    <t>0602H</t>
  </si>
  <si>
    <t>DMCI RIO TUBA_UP 38</t>
  </si>
  <si>
    <t>DMCI ABORLAN_Unit 2</t>
  </si>
  <si>
    <t>DMCI ABORLAN_Unit 1</t>
  </si>
  <si>
    <t>DMCI IRAWAN_UP 27</t>
  </si>
  <si>
    <t>DMCI QUEZON_UP 18A</t>
  </si>
  <si>
    <t>0001H</t>
  </si>
  <si>
    <t>DMCI IRAWAN_UP 9</t>
  </si>
  <si>
    <t>DMCI IRAWAN_UP 11</t>
  </si>
  <si>
    <t>DMCI IRAWAN_UP 15</t>
  </si>
  <si>
    <t>DMCI IRAWAN_UP 14</t>
  </si>
  <si>
    <t>DMCI RIO TUBA_UP 37</t>
  </si>
  <si>
    <t>0601H</t>
  </si>
  <si>
    <t>DMCI IRAWAN_35</t>
  </si>
  <si>
    <t>DMCI IRAWAN_34</t>
  </si>
  <si>
    <t>DMCI IRAWAN_37</t>
  </si>
  <si>
    <t>1200H</t>
  </si>
  <si>
    <t>tDelta P_AG1</t>
  </si>
  <si>
    <t>DMCI IRAWAN_39</t>
  </si>
  <si>
    <t>tDelta P_AG2</t>
  </si>
  <si>
    <t>tDelta P_AG7</t>
  </si>
  <si>
    <t>tDelta P_AG8</t>
  </si>
  <si>
    <t>0002H</t>
  </si>
  <si>
    <t>tDelta P_AG3</t>
  </si>
  <si>
    <t>tDelta P_AG4</t>
  </si>
  <si>
    <t>tDelta P_AG5</t>
  </si>
  <si>
    <t>tDelta P_AG6</t>
  </si>
  <si>
    <t>0633H</t>
  </si>
  <si>
    <t>0642H</t>
  </si>
  <si>
    <t>0624H</t>
  </si>
  <si>
    <t>tDelta P_AG14</t>
  </si>
  <si>
    <t>tDelta P_AG13</t>
  </si>
  <si>
    <t>tDelta P_AG10</t>
  </si>
  <si>
    <t>tDelta P_AG11</t>
  </si>
  <si>
    <t>0720H</t>
  </si>
  <si>
    <t>tDelta P_AG9</t>
  </si>
  <si>
    <t>tDelta P_AG12</t>
  </si>
  <si>
    <t>0527H</t>
  </si>
  <si>
    <t>1750H</t>
  </si>
  <si>
    <t>0600H</t>
  </si>
  <si>
    <t>2339H</t>
  </si>
  <si>
    <t>Data Log</t>
  </si>
  <si>
    <t>Date</t>
  </si>
  <si>
    <t>Time</t>
  </si>
  <si>
    <t>Time Change From Prev State</t>
  </si>
  <si>
    <t>OTG Class</t>
  </si>
  <si>
    <t>Current Load (MW)</t>
  </si>
  <si>
    <t>LOG CODE</t>
  </si>
  <si>
    <t>$G$80 1</t>
  </si>
  <si>
    <t>$L$63 1</t>
  </si>
  <si>
    <t>$M$72 1</t>
  </si>
  <si>
    <t>$M$94 1</t>
  </si>
  <si>
    <t>$M$95 1</t>
  </si>
  <si>
    <t>$M$80 1</t>
  </si>
  <si>
    <t>$M$78 1</t>
  </si>
  <si>
    <t>DELTA P 69kV</t>
  </si>
  <si>
    <t>DELTA P 13.8kV</t>
  </si>
  <si>
    <t>DMCI</t>
  </si>
  <si>
    <t>MAN TOTAL</t>
  </si>
  <si>
    <t>RATIO</t>
  </si>
  <si>
    <t xml:space="preserve">DATE </t>
  </si>
  <si>
    <t>PUERTO</t>
  </si>
  <si>
    <t>THERMAL</t>
  </si>
  <si>
    <t>ABORLAN 69</t>
  </si>
  <si>
    <t>ABORLAN 13.8</t>
  </si>
  <si>
    <t>IRAWAN 69kV</t>
  </si>
  <si>
    <t>IRAWAN 13.8kV</t>
  </si>
  <si>
    <t>BROOKE'S</t>
  </si>
  <si>
    <t>N-1 (Old Meter)</t>
  </si>
  <si>
    <t>N-1 (IRAWAN)</t>
  </si>
  <si>
    <t>V-POWER</t>
  </si>
  <si>
    <t>MAN (69)</t>
  </si>
  <si>
    <t>MAN1 (13.8kV)</t>
  </si>
  <si>
    <t>MAN2 (13.8kV)</t>
  </si>
  <si>
    <t>69kV kWh</t>
  </si>
  <si>
    <t>13.8 kV kWh</t>
  </si>
  <si>
    <t>2/(1+2)</t>
  </si>
  <si>
    <t>CODE</t>
  </si>
  <si>
    <t>FD</t>
  </si>
  <si>
    <t>FB</t>
  </si>
  <si>
    <t>0000H</t>
  </si>
  <si>
    <t>07/25/2024</t>
  </si>
  <si>
    <t>09/25/2024</t>
  </si>
  <si>
    <t>76.806.02</t>
  </si>
  <si>
    <t>33.876.85</t>
  </si>
  <si>
    <t>3.803.59</t>
  </si>
  <si>
    <t>POWER PLANT</t>
  </si>
  <si>
    <t>MEOT
MONTHLY MWH</t>
  </si>
  <si>
    <t xml:space="preserve"> MEOT
YEARLY MWH</t>
  </si>
  <si>
    <t>PREVIOUS READING DATE AND TIME</t>
  </si>
  <si>
    <t>PREVIOUS READING TIME</t>
  </si>
  <si>
    <t>HOURS PASSED</t>
  </si>
  <si>
    <t>HOURS REMAINING</t>
  </si>
  <si>
    <t>JAN 1, 2025
(69kV)</t>
  </si>
  <si>
    <t>JAN 1, 2025
(13.8kV)</t>
  </si>
  <si>
    <t>FEBRUARY 25, 2025
(69kV)</t>
  </si>
  <si>
    <t>FEBRUARY 25, 2025
(13.8kV)</t>
  </si>
  <si>
    <t>PREVIOUS CUTOFF READING (69kV)</t>
  </si>
  <si>
    <t>PREVIOUS CUTOFF READING (13.8kV)</t>
  </si>
  <si>
    <t xml:space="preserve">HOURLY AVG TO REACH MEOT </t>
  </si>
  <si>
    <t xml:space="preserve">ESTIMATED DAILY RUNNING TOTAL </t>
  </si>
  <si>
    <t>ESTIMATED RUNNING ENERGY CONSUMPTION
(MWH)</t>
  </si>
  <si>
    <t xml:space="preserve">ESTIMATED RUNNING HOURLY AVERAGE </t>
  </si>
  <si>
    <t>LATEST BILLING RUNNING HOURLY  AVERAGE</t>
  </si>
  <si>
    <t>JULY 25 TO DATE ENERGY CONSUMPTION</t>
  </si>
  <si>
    <t>JAN 1 TO DATE ENERGY CONSUMPTION</t>
  </si>
  <si>
    <t>LATEST BILLING RUNNING ENERGY CONSUMPTION
(MWH)</t>
  </si>
  <si>
    <t xml:space="preserve">AS OF </t>
  </si>
  <si>
    <t>HOUR</t>
  </si>
  <si>
    <t>Fd</t>
  </si>
  <si>
    <t>Fb</t>
  </si>
  <si>
    <t>DELTA P  (TPSA)</t>
  </si>
  <si>
    <t>YEARLY</t>
  </si>
  <si>
    <t>MONTHLY</t>
  </si>
  <si>
    <t>FEB25 TO DATE</t>
  </si>
  <si>
    <t>PPGI EPSA 3</t>
  </si>
  <si>
    <t>`</t>
  </si>
  <si>
    <t>DMCI PSA</t>
  </si>
  <si>
    <t>JULY 25, 2012</t>
  </si>
  <si>
    <t>ABORLAN</t>
  </si>
  <si>
    <t>N-1 (OLD METER)</t>
  </si>
  <si>
    <t>N-1</t>
  </si>
  <si>
    <t>DMCI EPSA 3</t>
  </si>
  <si>
    <t>V POWER</t>
  </si>
  <si>
    <t>Feeder Multipliers</t>
  </si>
  <si>
    <t>PP S/S (PALECO)</t>
  </si>
  <si>
    <t>DELTAP (13.8kV)</t>
  </si>
  <si>
    <t>DELTAP (69kV)</t>
  </si>
  <si>
    <t>DMCI IRAWAN (13.8kV)</t>
  </si>
  <si>
    <t>DMCI IRAWAN (69kV)</t>
  </si>
  <si>
    <t>DMCI RIOTUBA</t>
  </si>
  <si>
    <t>DMCI ABORLAN (69 kV)</t>
  </si>
  <si>
    <t>PPGI 3</t>
  </si>
  <si>
    <t>PPGI 4</t>
  </si>
  <si>
    <t>DMCI BROOKE'S POINT (N-1)</t>
  </si>
  <si>
    <t>DMCI IRAWAN N-1 
(NEW METER)</t>
  </si>
  <si>
    <t>DMCI IRAWAN N-1 
(OLD METER)</t>
  </si>
  <si>
    <t>DMCI MAN (69kV)</t>
  </si>
  <si>
    <t>3+</t>
  </si>
  <si>
    <t>DMCI MAN (13.8kV)</t>
  </si>
  <si>
    <t>JAN 1, 2024
(69kV)</t>
  </si>
  <si>
    <t>JAN 1, 2024
(13.8kV)</t>
  </si>
  <si>
    <t>JULY 25, 2024</t>
  </si>
  <si>
    <t>DELTA P  (EPSA 1)</t>
  </si>
  <si>
    <t xml:space="preserve">PPGI </t>
  </si>
  <si>
    <t>BROOKES (NARRA N-1)</t>
  </si>
  <si>
    <t>DMCI EPSA 2</t>
  </si>
  <si>
    <t>PREV CUT OFF</t>
  </si>
  <si>
    <t>NEXT CUT OFF</t>
  </si>
  <si>
    <t>N-1 (NEW METER)</t>
  </si>
  <si>
    <t>DEMAND</t>
  </si>
  <si>
    <t>ABORLAN1</t>
  </si>
  <si>
    <t>ABORLAN2</t>
  </si>
  <si>
    <t>DEP CAP</t>
  </si>
  <si>
    <t>Total Run Time</t>
  </si>
  <si>
    <t>Total Down Time</t>
  </si>
  <si>
    <t>DOWN TIME WITHIN DATE RANGE</t>
  </si>
  <si>
    <t>DOWN TIME SPILLTO DATE RANGE</t>
  </si>
  <si>
    <t>START DATE</t>
  </si>
  <si>
    <t>END DATE</t>
  </si>
  <si>
    <t>PPGI_Unit 1</t>
  </si>
  <si>
    <t>PPGI_Unit 2</t>
  </si>
  <si>
    <t>PPGI_Unit 3</t>
  </si>
  <si>
    <t>DMCI IRAWAN_CAT 40</t>
  </si>
  <si>
    <t>DMCI IRAWAN_CAT 41</t>
  </si>
  <si>
    <t>DMCI IRAWAN_CAT 42</t>
  </si>
  <si>
    <t>DMCI IRAWAN_38</t>
  </si>
  <si>
    <t>DMCI IRAWAN_UP 7</t>
  </si>
  <si>
    <t>DMCI IRAWAN_UP 8A</t>
  </si>
  <si>
    <t>DMCI IRAWAN_UP 12</t>
  </si>
  <si>
    <t>DMCI IRAWAN_UP 18C</t>
  </si>
  <si>
    <t>DMCI IRAWAN_UP 18D</t>
  </si>
  <si>
    <t>DMCI IRAWAN_UP 21</t>
  </si>
  <si>
    <t>DMCI IRAWAN_UP 22</t>
  </si>
  <si>
    <t>DMCI IRAWAN_UP 28</t>
  </si>
  <si>
    <t>DMCI IRAWAN_UP 29</t>
  </si>
  <si>
    <t>DMCI IRAWAN_UP 30</t>
  </si>
  <si>
    <t>DMCI QUEZON_UP 18B</t>
  </si>
  <si>
    <t>DMCI BROOKES_UP 39</t>
  </si>
  <si>
    <t>DMCI BROOKES_UP 40</t>
  </si>
  <si>
    <t>DMCI BROOKES_UP 41</t>
  </si>
  <si>
    <t>DMCI BROOKES_UP 42</t>
  </si>
  <si>
    <t>DMCI BROOKES_UP 43</t>
  </si>
  <si>
    <t>DMCI BROOKES_UP 44</t>
  </si>
  <si>
    <t>DMCI BROOKES_UP 45</t>
  </si>
  <si>
    <t>DMCI BROOKES_UP 46</t>
  </si>
  <si>
    <t>DMCI BROOKES_UP 47</t>
  </si>
  <si>
    <t>0522H</t>
  </si>
  <si>
    <t>0604H</t>
  </si>
  <si>
    <t>0609H</t>
  </si>
  <si>
    <t>tDPI 69</t>
  </si>
  <si>
    <t>tDPI 13.8</t>
  </si>
  <si>
    <t>2DL MANUALLY CLOSED</t>
  </si>
  <si>
    <t>1824H</t>
  </si>
  <si>
    <t>END OF CMS, START OF PMS</t>
  </si>
  <si>
    <t>declared commercial</t>
  </si>
  <si>
    <t>0536H</t>
  </si>
  <si>
    <t>0254H</t>
  </si>
  <si>
    <t>Declared commercial by 0254h</t>
  </si>
  <si>
    <t>0726H</t>
  </si>
  <si>
    <t>$F$44 1</t>
  </si>
  <si>
    <t>$H$79 1</t>
  </si>
  <si>
    <t>$L$44 1</t>
  </si>
  <si>
    <t>$M$63 1</t>
  </si>
  <si>
    <t>0755H</t>
  </si>
  <si>
    <t>$N$64 1</t>
  </si>
  <si>
    <t>0759H</t>
  </si>
  <si>
    <t>$N$63 1</t>
  </si>
  <si>
    <t>0803H</t>
  </si>
  <si>
    <t>$O$66 1</t>
  </si>
  <si>
    <t>0804H</t>
  </si>
  <si>
    <t>$O$72 1</t>
  </si>
  <si>
    <t>0806H</t>
  </si>
  <si>
    <t>$O$67 1</t>
  </si>
  <si>
    <t>0809H</t>
  </si>
  <si>
    <t>$O$56 1</t>
  </si>
  <si>
    <t>0817H</t>
  </si>
  <si>
    <t>DMCI ABORLAN_MAN 1</t>
  </si>
  <si>
    <t>$O$45 1</t>
  </si>
  <si>
    <t>0836H</t>
  </si>
  <si>
    <t>$O$60 1</t>
  </si>
  <si>
    <t>0843H</t>
  </si>
  <si>
    <t>$O$57 1</t>
  </si>
  <si>
    <t>0850H</t>
  </si>
  <si>
    <t>$O$58 1</t>
  </si>
  <si>
    <t>cloudy</t>
  </si>
  <si>
    <t>1004H</t>
  </si>
  <si>
    <t>$Q$25 1</t>
  </si>
  <si>
    <t>1022H</t>
  </si>
  <si>
    <t>$Q$26 1</t>
  </si>
  <si>
    <t>$Q$94 1</t>
  </si>
  <si>
    <t>1032H</t>
  </si>
  <si>
    <t>1101H</t>
  </si>
  <si>
    <t>$R$27 1</t>
  </si>
  <si>
    <t>1122H</t>
  </si>
  <si>
    <t>$R$94 1</t>
  </si>
  <si>
    <t>$R$95 1</t>
  </si>
  <si>
    <t>1124H</t>
  </si>
  <si>
    <t>1223H</t>
  </si>
  <si>
    <t>$S$25 1</t>
  </si>
  <si>
    <t>1201H</t>
  </si>
  <si>
    <t>$S$78 1</t>
  </si>
  <si>
    <t>1203H</t>
  </si>
  <si>
    <t>$S$79 1</t>
  </si>
  <si>
    <t>1250H</t>
  </si>
  <si>
    <t>$S$28 1</t>
  </si>
  <si>
    <t>1404H</t>
  </si>
  <si>
    <t>$U$25 1</t>
  </si>
  <si>
    <t>1416H</t>
  </si>
  <si>
    <t>$U$29 1</t>
  </si>
  <si>
    <t>1455H</t>
  </si>
  <si>
    <t>$U$30 1</t>
  </si>
  <si>
    <t>1617H</t>
  </si>
  <si>
    <t>$W$25 1</t>
  </si>
  <si>
    <t>1658H</t>
  </si>
  <si>
    <t>$W$26 1</t>
  </si>
  <si>
    <t>1705H</t>
  </si>
  <si>
    <t>$X$27 1</t>
  </si>
  <si>
    <t>1718H</t>
  </si>
  <si>
    <t>$X$28 1</t>
  </si>
  <si>
    <t>1802H</t>
  </si>
  <si>
    <t>$Y$31 1</t>
  </si>
  <si>
    <t>$Y$95 1</t>
  </si>
  <si>
    <t>$Y$94 1</t>
  </si>
  <si>
    <t>1856H</t>
  </si>
  <si>
    <t>$Y$29 1</t>
  </si>
  <si>
    <t>1901H</t>
  </si>
  <si>
    <t>$Z$79 1</t>
  </si>
  <si>
    <t>$Z$78 1</t>
  </si>
  <si>
    <t>1916H</t>
  </si>
  <si>
    <t>$Z$30 1</t>
  </si>
  <si>
    <t>1936H</t>
  </si>
  <si>
    <t>$Z$31 1</t>
  </si>
  <si>
    <t>1956H</t>
  </si>
  <si>
    <t>$Z$58 1</t>
  </si>
  <si>
    <t>2023H</t>
  </si>
  <si>
    <t>$AA$60 1</t>
  </si>
  <si>
    <t>2041H</t>
  </si>
  <si>
    <t>$AA$57 1</t>
  </si>
  <si>
    <t>2104H</t>
  </si>
  <si>
    <t>$AB$56 1</t>
  </si>
  <si>
    <t>2122H</t>
  </si>
  <si>
    <t>$AB$64 1</t>
  </si>
  <si>
    <t>2133H</t>
  </si>
  <si>
    <t>$AB$66 1</t>
  </si>
  <si>
    <t>2134H</t>
  </si>
  <si>
    <t>$AB$63 1</t>
  </si>
  <si>
    <t>2142H</t>
  </si>
  <si>
    <t>$AB$72 1</t>
  </si>
  <si>
    <t>2154H</t>
  </si>
  <si>
    <t>$AB$67 1</t>
  </si>
  <si>
    <t>2237H</t>
  </si>
  <si>
    <t>$AC$63 1</t>
  </si>
  <si>
    <t>$AC$64 1</t>
  </si>
  <si>
    <t>DMCI IRAWAN_</t>
  </si>
  <si>
    <t>$AC$65 1</t>
  </si>
  <si>
    <t>$AC$66 1</t>
  </si>
  <si>
    <t>$AC$72 1</t>
  </si>
  <si>
    <t>2241H</t>
  </si>
  <si>
    <t>$AC$67 1</t>
  </si>
  <si>
    <t>2242H</t>
  </si>
  <si>
    <t>$AC$15 1</t>
  </si>
  <si>
    <t xml:space="preserve">inspection of lower bore </t>
  </si>
  <si>
    <t>2259H</t>
  </si>
  <si>
    <t>2320H</t>
  </si>
  <si>
    <t>$F$62 2</t>
  </si>
  <si>
    <t>2322H</t>
  </si>
  <si>
    <t>$F$64 2</t>
  </si>
  <si>
    <t>2331H</t>
  </si>
  <si>
    <t>$F$61 2</t>
  </si>
  <si>
    <t>2338H</t>
  </si>
  <si>
    <t>$F$65 2</t>
  </si>
  <si>
    <t>0205H</t>
  </si>
  <si>
    <t>$I$43 2</t>
  </si>
  <si>
    <t>0214H</t>
  </si>
  <si>
    <t>$I$46 2</t>
  </si>
  <si>
    <t>LogCode</t>
  </si>
  <si>
    <t>Declogging of filter at booster 2 and safety filter</t>
  </si>
  <si>
    <t>0246H</t>
  </si>
  <si>
    <t>$I$15 2</t>
  </si>
  <si>
    <t xml:space="preserve"> turbine wash</t>
  </si>
  <si>
    <t>0352H</t>
  </si>
  <si>
    <t>$J$45 2</t>
  </si>
  <si>
    <t>0434H</t>
  </si>
  <si>
    <t>$K$85 2</t>
  </si>
  <si>
    <t>0455H</t>
  </si>
  <si>
    <t>$K$62 2</t>
  </si>
  <si>
    <t>0516H</t>
  </si>
  <si>
    <t>$L$64 2</t>
  </si>
  <si>
    <t>$L$85 2</t>
  </si>
  <si>
    <t>0525H</t>
  </si>
  <si>
    <t>$L$61 2</t>
  </si>
  <si>
    <t>0535H</t>
  </si>
  <si>
    <t>$L$65 2</t>
  </si>
  <si>
    <t>0547H</t>
  </si>
  <si>
    <t>$L$63 2</t>
  </si>
  <si>
    <t>0558H</t>
  </si>
  <si>
    <t>$L$56 2</t>
  </si>
  <si>
    <t>0627H</t>
  </si>
  <si>
    <t>$M$56 2</t>
  </si>
  <si>
    <t>0632H</t>
  </si>
  <si>
    <t>$M$46 2</t>
  </si>
  <si>
    <t>$M$57 2</t>
  </si>
  <si>
    <t>0635H</t>
  </si>
  <si>
    <t>0637H</t>
  </si>
  <si>
    <t>$M$63 2</t>
  </si>
  <si>
    <t>0618H</t>
  </si>
  <si>
    <t>$M$60 2</t>
  </si>
  <si>
    <t>0639H</t>
  </si>
  <si>
    <t>0645H</t>
  </si>
  <si>
    <t>$M$62 2</t>
  </si>
  <si>
    <t>0647H</t>
  </si>
  <si>
    <t>$M$64 2</t>
  </si>
  <si>
    <t>0652H</t>
  </si>
  <si>
    <t>$M$61 2</t>
  </si>
  <si>
    <t>$N$65 2</t>
  </si>
  <si>
    <t>0702H</t>
  </si>
  <si>
    <t>0714H</t>
  </si>
  <si>
    <t>$N$43 2</t>
  </si>
  <si>
    <t>0751H</t>
  </si>
  <si>
    <t>$N$21 2</t>
  </si>
  <si>
    <t>$N$22 2</t>
  </si>
  <si>
    <t>0757H</t>
  </si>
  <si>
    <t>$N$23 2</t>
  </si>
  <si>
    <t>$N$24 2</t>
  </si>
  <si>
    <t>0811H</t>
  </si>
  <si>
    <t>$N$25 2</t>
  </si>
  <si>
    <t>$N$26 2</t>
  </si>
  <si>
    <t>0813H</t>
  </si>
  <si>
    <t>$N$19 2</t>
  </si>
  <si>
    <t>0815H</t>
  </si>
  <si>
    <t>$O$27 2</t>
  </si>
  <si>
    <t>$O$28 2</t>
  </si>
  <si>
    <t>0822H</t>
  </si>
  <si>
    <t>$O$29 2</t>
  </si>
  <si>
    <t>0826H</t>
  </si>
  <si>
    <t>$O$30 2</t>
  </si>
  <si>
    <t>$O$31 2</t>
  </si>
  <si>
    <t>0855H</t>
  </si>
  <si>
    <t>$O$32 2</t>
  </si>
  <si>
    <t>0905H</t>
  </si>
  <si>
    <t>$P$62 2</t>
  </si>
  <si>
    <t>0906H</t>
  </si>
  <si>
    <t>$P$64 2</t>
  </si>
  <si>
    <t>0913H</t>
  </si>
  <si>
    <t>$P$61 2</t>
  </si>
  <si>
    <t>0923H</t>
  </si>
  <si>
    <t>$P$65 2</t>
  </si>
  <si>
    <t>0930H</t>
  </si>
  <si>
    <t>$P$63 2</t>
  </si>
  <si>
    <t>0934H</t>
  </si>
  <si>
    <t>$P$56 2</t>
  </si>
  <si>
    <t>0942H</t>
  </si>
  <si>
    <t>$P$57 2</t>
  </si>
  <si>
    <t>0953H</t>
  </si>
  <si>
    <t>$P$60 2</t>
  </si>
  <si>
    <t>0959H</t>
  </si>
  <si>
    <t>$P$58 2</t>
  </si>
  <si>
    <t>TRIPPED WITH LOW COOLANT INDICATION</t>
  </si>
  <si>
    <t>$Q$58 2</t>
  </si>
  <si>
    <t>1007H</t>
  </si>
  <si>
    <t>$Q$45 2</t>
  </si>
  <si>
    <t>1011H</t>
  </si>
  <si>
    <t>1017H</t>
  </si>
  <si>
    <t>$Q$60 2</t>
  </si>
  <si>
    <t>1019H</t>
  </si>
  <si>
    <t>$Q$57 2</t>
  </si>
  <si>
    <t>$M$84 2</t>
  </si>
  <si>
    <t>$M$85 2</t>
  </si>
  <si>
    <t>$M$68 2</t>
  </si>
  <si>
    <t>$M$69 2</t>
  </si>
  <si>
    <t>$S$69 2</t>
  </si>
  <si>
    <t>$S$70 2</t>
  </si>
  <si>
    <t>1311H</t>
  </si>
  <si>
    <t>$T$57 2</t>
  </si>
  <si>
    <t>1315H</t>
  </si>
  <si>
    <t>$T$84 2</t>
  </si>
  <si>
    <t>TRIPPED WITH OVERCURRENT INDICATION</t>
  </si>
  <si>
    <t>1344H</t>
  </si>
  <si>
    <t>$T$85 2</t>
  </si>
  <si>
    <t>1346H</t>
  </si>
  <si>
    <t>1604H</t>
  </si>
  <si>
    <t>$V$57 2</t>
  </si>
  <si>
    <t>1605H</t>
  </si>
  <si>
    <t>$V$56 2</t>
  </si>
  <si>
    <t>$V$62 2</t>
  </si>
  <si>
    <t>1610H</t>
  </si>
  <si>
    <t>$V$61 2</t>
  </si>
  <si>
    <t>$V$64 2</t>
  </si>
  <si>
    <t>1613H</t>
  </si>
  <si>
    <t>$V$63 2</t>
  </si>
  <si>
    <t>$V$65 2</t>
  </si>
  <si>
    <t>1601H</t>
  </si>
  <si>
    <t>$W$24 2</t>
  </si>
  <si>
    <t>1631H</t>
  </si>
  <si>
    <t>A/T AVR Overvoltage</t>
  </si>
  <si>
    <t>1650H</t>
  </si>
  <si>
    <t>$W$62 2</t>
  </si>
  <si>
    <t>$W$64 2</t>
  </si>
  <si>
    <t>1704H</t>
  </si>
  <si>
    <t>$X$62 2</t>
  </si>
  <si>
    <t>1709H</t>
  </si>
  <si>
    <t>$X$64 2</t>
  </si>
  <si>
    <t>1754H</t>
  </si>
  <si>
    <t>$X$61 2</t>
  </si>
  <si>
    <t>$Y$70 2</t>
  </si>
  <si>
    <t>$Y$68 2</t>
  </si>
  <si>
    <t>$Y$85 2</t>
  </si>
  <si>
    <t>$Y$84 2</t>
  </si>
  <si>
    <t>1806H</t>
  </si>
  <si>
    <t>$Y$63 2</t>
  </si>
  <si>
    <t>1817H</t>
  </si>
  <si>
    <t>$Y$65 2</t>
  </si>
  <si>
    <t>1827H</t>
  </si>
  <si>
    <t>1828H</t>
  </si>
  <si>
    <t>1844H</t>
  </si>
  <si>
    <t>1855H</t>
  </si>
  <si>
    <t>$Y$61 2</t>
  </si>
  <si>
    <t>1843H</t>
  </si>
  <si>
    <t>2001H</t>
  </si>
  <si>
    <t>$AA$68 2</t>
  </si>
  <si>
    <t>2003H</t>
  </si>
  <si>
    <t>$AA$84 2</t>
  </si>
  <si>
    <t>2052H</t>
  </si>
  <si>
    <t>$AA$62 2</t>
  </si>
  <si>
    <t>2055H</t>
  </si>
  <si>
    <t>$AA$45 2</t>
  </si>
  <si>
    <t>2102H</t>
  </si>
  <si>
    <t>$AB$62 2</t>
  </si>
  <si>
    <t>2117H</t>
  </si>
  <si>
    <t>$AB$24 2</t>
  </si>
  <si>
    <t>2132H</t>
  </si>
  <si>
    <t>$AB$19 2</t>
  </si>
  <si>
    <t>2135H</t>
  </si>
  <si>
    <t>$AB$21 2</t>
  </si>
  <si>
    <t>2149H</t>
  </si>
  <si>
    <t>$AB$22 2</t>
  </si>
  <si>
    <t>2206H</t>
  </si>
  <si>
    <t>$AC$23 2</t>
  </si>
  <si>
    <t>2215H</t>
  </si>
  <si>
    <t>$AC$32 2</t>
  </si>
  <si>
    <t>2228H</t>
  </si>
  <si>
    <t>$AC$31 2</t>
  </si>
  <si>
    <t>$AC$30 2</t>
  </si>
  <si>
    <t>2256H</t>
  </si>
  <si>
    <t>$AC$29 2</t>
  </si>
  <si>
    <t>2315H</t>
  </si>
  <si>
    <t>$F$28 3</t>
  </si>
  <si>
    <t>2328H</t>
  </si>
  <si>
    <t>$F$27 3</t>
  </si>
  <si>
    <t>2342H</t>
  </si>
  <si>
    <t>$F$26 3</t>
  </si>
  <si>
    <t>0011H</t>
  </si>
  <si>
    <t>$G$25 3</t>
  </si>
  <si>
    <t>0119H</t>
  </si>
  <si>
    <t>$H$19 3</t>
  </si>
  <si>
    <t>$H$20 3</t>
  </si>
  <si>
    <t>$H$21 3</t>
  </si>
  <si>
    <t>0120H</t>
  </si>
  <si>
    <t>$H$22 3</t>
  </si>
  <si>
    <t>0124H</t>
  </si>
  <si>
    <t>$H$15 3</t>
  </si>
  <si>
    <t>OIL LEAK AT CYL E1/ LOW EGT CYL E5</t>
  </si>
  <si>
    <t>$H$68 3</t>
  </si>
  <si>
    <t>0103H</t>
  </si>
  <si>
    <t>$H$69 3</t>
  </si>
  <si>
    <t>0253H</t>
  </si>
  <si>
    <t>$I$19 3</t>
  </si>
  <si>
    <t>0257H</t>
  </si>
  <si>
    <t>$I$20 3</t>
  </si>
  <si>
    <t>0313H</t>
  </si>
  <si>
    <t>$J$23 3</t>
  </si>
  <si>
    <t>0412H</t>
  </si>
  <si>
    <t>$K$15 3</t>
  </si>
  <si>
    <t>load test</t>
  </si>
  <si>
    <t>0439H</t>
  </si>
  <si>
    <t>0441H</t>
  </si>
  <si>
    <t>$K$21 3</t>
  </si>
  <si>
    <t>0442H</t>
  </si>
  <si>
    <t>$K$22 3</t>
  </si>
  <si>
    <t>0443H</t>
  </si>
  <si>
    <t>$K$23 3</t>
  </si>
  <si>
    <t>0549H</t>
  </si>
  <si>
    <t>$L$19 3</t>
  </si>
  <si>
    <t>0557H</t>
  </si>
  <si>
    <t>$L$20 3</t>
  </si>
  <si>
    <t>0519H</t>
  </si>
  <si>
    <t>$L$43 3</t>
  </si>
  <si>
    <t>OIL LEAK TURBO CHARGER A BANK</t>
  </si>
  <si>
    <t>0101H</t>
  </si>
  <si>
    <t>$M$84 3</t>
  </si>
  <si>
    <t>$M$85 3</t>
  </si>
  <si>
    <t>$M$69 3</t>
  </si>
  <si>
    <t>$M$70 3</t>
  </si>
  <si>
    <t>0615H</t>
  </si>
  <si>
    <t>$M$21 3</t>
  </si>
  <si>
    <t>0631H</t>
  </si>
  <si>
    <t>$M$19 3</t>
  </si>
  <si>
    <t>$M$20 3</t>
  </si>
  <si>
    <t>0655H</t>
  </si>
  <si>
    <t>0736H</t>
  </si>
  <si>
    <t>$N$19 3</t>
  </si>
  <si>
    <t>0748H</t>
  </si>
  <si>
    <t>$N$20 3</t>
  </si>
  <si>
    <t>$N$21 3</t>
  </si>
  <si>
    <t>0756H</t>
  </si>
  <si>
    <t>$N$22 3</t>
  </si>
  <si>
    <t>$O$23 3</t>
  </si>
  <si>
    <t>0805H</t>
  </si>
  <si>
    <t>$O$25 3</t>
  </si>
  <si>
    <t>0818H</t>
  </si>
  <si>
    <t>$O$26 3</t>
  </si>
  <si>
    <t>$O$27 3</t>
  </si>
  <si>
    <t>0823H</t>
  </si>
  <si>
    <t>$O$28 3</t>
  </si>
  <si>
    <t>$O$29 3</t>
  </si>
  <si>
    <t>$O$30 3</t>
  </si>
  <si>
    <t>$O$31 3</t>
  </si>
  <si>
    <t>0845H</t>
  </si>
  <si>
    <t>$O$32 3</t>
  </si>
  <si>
    <t>0857H</t>
  </si>
  <si>
    <t>$O$64 3</t>
  </si>
  <si>
    <t>0908H</t>
  </si>
  <si>
    <t>$P$61 3</t>
  </si>
  <si>
    <t>0910H</t>
  </si>
  <si>
    <t>$P$63 3</t>
  </si>
  <si>
    <t>$P$65 3</t>
  </si>
  <si>
    <t>0931H</t>
  </si>
  <si>
    <t>$P$62 3</t>
  </si>
  <si>
    <t>0941H</t>
  </si>
  <si>
    <t>$P$56 3</t>
  </si>
  <si>
    <t>0947H</t>
  </si>
  <si>
    <t>$P$57 3</t>
  </si>
  <si>
    <t>1002H</t>
  </si>
  <si>
    <t>$Q$60 3</t>
  </si>
  <si>
    <t>$Q$58 3</t>
  </si>
  <si>
    <t>1018H</t>
  </si>
  <si>
    <t>$Q$57 3</t>
  </si>
  <si>
    <t>1021H</t>
  </si>
  <si>
    <t>$Q$56 3</t>
  </si>
  <si>
    <t>1025H</t>
  </si>
  <si>
    <t>$Q$64 3</t>
  </si>
  <si>
    <t>1035H</t>
  </si>
  <si>
    <t>1041H</t>
  </si>
  <si>
    <t>1050H</t>
  </si>
  <si>
    <t>1105H</t>
  </si>
  <si>
    <t>1111H</t>
  </si>
  <si>
    <t>$R$57 3</t>
  </si>
  <si>
    <t>$R$61 3</t>
  </si>
  <si>
    <t>1204H</t>
  </si>
  <si>
    <t>$S$56 3</t>
  </si>
  <si>
    <t>$S$70 3</t>
  </si>
  <si>
    <t>1202H</t>
  </si>
  <si>
    <t>$S$68 3</t>
  </si>
  <si>
    <t>1214H</t>
  </si>
  <si>
    <t>$S$63 3</t>
  </si>
  <si>
    <t>1009H</t>
  </si>
  <si>
    <t>$Q$45 3</t>
  </si>
  <si>
    <t>1308H</t>
  </si>
  <si>
    <t>$T$61 3</t>
  </si>
  <si>
    <t>1333H</t>
  </si>
  <si>
    <t>$T$65 3</t>
  </si>
  <si>
    <t>1336H</t>
  </si>
  <si>
    <t>$T$62 3</t>
  </si>
  <si>
    <t>1424H</t>
  </si>
  <si>
    <t>$U$24 3</t>
  </si>
  <si>
    <t>1427H</t>
  </si>
  <si>
    <t>$U$27 3</t>
  </si>
  <si>
    <t>1449H</t>
  </si>
  <si>
    <t>$U$62 3</t>
  </si>
  <si>
    <t>$U$65 3</t>
  </si>
  <si>
    <t>1456H</t>
  </si>
  <si>
    <t>$U$57 3</t>
  </si>
  <si>
    <t>1434H</t>
  </si>
  <si>
    <t>$U$63 3</t>
  </si>
  <si>
    <t>1504H</t>
  </si>
  <si>
    <t>$V$27 3</t>
  </si>
  <si>
    <t>1507H</t>
  </si>
  <si>
    <t>$V$24 3</t>
  </si>
  <si>
    <t>1551H</t>
  </si>
  <si>
    <t>$V$56 3</t>
  </si>
  <si>
    <t>1602H</t>
  </si>
  <si>
    <t>$W$56 3</t>
  </si>
  <si>
    <t>1611H</t>
  </si>
  <si>
    <t>$W$57 3</t>
  </si>
  <si>
    <t>1638H</t>
  </si>
  <si>
    <t>$W$64 3</t>
  </si>
  <si>
    <t>$W$61 3</t>
  </si>
  <si>
    <t>$W$63 3</t>
  </si>
  <si>
    <t>$X$65 3</t>
  </si>
  <si>
    <t>1716H</t>
  </si>
  <si>
    <t>$X$62 3</t>
  </si>
  <si>
    <t>1739H</t>
  </si>
  <si>
    <t>$X$43 3</t>
  </si>
  <si>
    <t>Load Test</t>
  </si>
  <si>
    <t>$Y$85 3</t>
  </si>
  <si>
    <t>$Y$84 3</t>
  </si>
  <si>
    <t>$Y$68 3</t>
  </si>
  <si>
    <t>$Y$69 3</t>
  </si>
  <si>
    <t>1810H</t>
  </si>
  <si>
    <t>$Y$64 3</t>
  </si>
  <si>
    <t>1815H</t>
  </si>
  <si>
    <t>1826H</t>
  </si>
  <si>
    <t>$Y$44 3</t>
  </si>
  <si>
    <t>1847H</t>
  </si>
  <si>
    <t>$AA$69 3</t>
  </si>
  <si>
    <t>2058H</t>
  </si>
  <si>
    <t>$AA$45 3</t>
  </si>
  <si>
    <t>2057H</t>
  </si>
  <si>
    <t>$AA$61 3</t>
  </si>
  <si>
    <t>$AB$61 3</t>
  </si>
  <si>
    <t>2120H</t>
  </si>
  <si>
    <t>$AB$29 3</t>
  </si>
  <si>
    <t>$AB$31 3</t>
  </si>
  <si>
    <t>$AB$30 3</t>
  </si>
  <si>
    <t>2155H</t>
  </si>
  <si>
    <t>$AB$32 3</t>
  </si>
  <si>
    <t>2205H</t>
  </si>
  <si>
    <t>$AB$27 3</t>
  </si>
  <si>
    <t>$AC$28 3</t>
  </si>
  <si>
    <t>2230H</t>
  </si>
  <si>
    <t>$AC$26 3</t>
  </si>
  <si>
    <t>2246H</t>
  </si>
  <si>
    <t>$AC$25 3</t>
  </si>
  <si>
    <t>2254H</t>
  </si>
  <si>
    <t>$AC$23 3</t>
  </si>
  <si>
    <t>2324H</t>
  </si>
  <si>
    <t>$F$19 4</t>
  </si>
  <si>
    <t>2340H</t>
  </si>
  <si>
    <t>$F$20 4</t>
  </si>
  <si>
    <t>2348H</t>
  </si>
  <si>
    <t>$F$22 4</t>
  </si>
  <si>
    <t>0018H</t>
  </si>
  <si>
    <t>$G$21 4</t>
  </si>
  <si>
    <t>0112H</t>
  </si>
  <si>
    <t>$H$19 4</t>
  </si>
  <si>
    <t>$H$21 4</t>
  </si>
  <si>
    <t>0114H</t>
  </si>
  <si>
    <t>$H$22 4</t>
  </si>
  <si>
    <t>$H$23 4</t>
  </si>
  <si>
    <t>0115H</t>
  </si>
  <si>
    <t>$H$16 4</t>
  </si>
  <si>
    <t>LUBE OIL LEAK AND TURBO WASHING</t>
  </si>
  <si>
    <t>0136H</t>
  </si>
  <si>
    <t>0309H</t>
  </si>
  <si>
    <t>$J$22 4</t>
  </si>
  <si>
    <t>0414H</t>
  </si>
  <si>
    <t>$K$19 4</t>
  </si>
  <si>
    <t>0458H</t>
  </si>
  <si>
    <t>$K$22 4</t>
  </si>
  <si>
    <t>0502H</t>
  </si>
  <si>
    <t>$L$16 4</t>
  </si>
  <si>
    <t>washing</t>
  </si>
  <si>
    <t>0531H</t>
  </si>
  <si>
    <t>$L$20 4</t>
  </si>
  <si>
    <t>0552H</t>
  </si>
  <si>
    <t>$L$25 4</t>
  </si>
  <si>
    <t>$L$26 4</t>
  </si>
  <si>
    <t>$M$84 4</t>
  </si>
  <si>
    <t>$M$85 4</t>
  </si>
  <si>
    <t>$M$69 4</t>
  </si>
  <si>
    <t>$M$70 4</t>
  </si>
  <si>
    <t>$L$27 4</t>
  </si>
  <si>
    <t>0606H</t>
  </si>
  <si>
    <t>$M$28 4</t>
  </si>
  <si>
    <t>$M$21 4</t>
  </si>
  <si>
    <t>$M$23 4</t>
  </si>
  <si>
    <t>$M$19 4</t>
  </si>
  <si>
    <t>$M$22 4</t>
  </si>
  <si>
    <t>0658H</t>
  </si>
  <si>
    <t>$M$20 4</t>
  </si>
  <si>
    <t>$M$25 4</t>
  </si>
  <si>
    <t>$M$26 4</t>
  </si>
  <si>
    <t>0712H</t>
  </si>
  <si>
    <t>$N$27 4</t>
  </si>
  <si>
    <t>$N$28 4</t>
  </si>
  <si>
    <t>0746H</t>
  </si>
  <si>
    <t>$N$19 4</t>
  </si>
  <si>
    <t>$N$20 4</t>
  </si>
  <si>
    <t>$N$21 4</t>
  </si>
  <si>
    <t>$N$22 4</t>
  </si>
  <si>
    <t>0801H</t>
  </si>
  <si>
    <t>$N$23 4</t>
  </si>
  <si>
    <t>0807H</t>
  </si>
  <si>
    <t>$O$25 4</t>
  </si>
  <si>
    <t>0808H</t>
  </si>
  <si>
    <t>$O$26 4</t>
  </si>
  <si>
    <t>$O$27 4</t>
  </si>
  <si>
    <t>0830H</t>
  </si>
  <si>
    <t>$O$28 4</t>
  </si>
  <si>
    <t>0831H</t>
  </si>
  <si>
    <t>$O$29 4</t>
  </si>
  <si>
    <t>0838H</t>
  </si>
  <si>
    <t>$O$30 4</t>
  </si>
  <si>
    <t>0840H</t>
  </si>
  <si>
    <t>$O$31 4</t>
  </si>
  <si>
    <t>0842H</t>
  </si>
  <si>
    <t>$O$32 4</t>
  </si>
  <si>
    <t>$P$65 4</t>
  </si>
  <si>
    <t>0915H</t>
  </si>
  <si>
    <t>$P$62 4</t>
  </si>
  <si>
    <t>0919H</t>
  </si>
  <si>
    <t>$P$64 4</t>
  </si>
  <si>
    <t>0925H</t>
  </si>
  <si>
    <t>$P$61 4</t>
  </si>
  <si>
    <t>$P$45 4</t>
  </si>
  <si>
    <t>0940H</t>
  </si>
  <si>
    <t>$P$63 4</t>
  </si>
  <si>
    <t>0945H</t>
  </si>
  <si>
    <t>$P$56 4</t>
  </si>
  <si>
    <t>0946H</t>
  </si>
  <si>
    <t>$P$60 4</t>
  </si>
  <si>
    <t>1006H</t>
  </si>
  <si>
    <t>$Q$57 4</t>
  </si>
  <si>
    <t>$Q$58 4</t>
  </si>
  <si>
    <t>1020H</t>
  </si>
  <si>
    <t>$Q$60 4</t>
  </si>
  <si>
    <t>1023H</t>
  </si>
  <si>
    <t>$Q$68 4</t>
  </si>
  <si>
    <t>$Q$69 4</t>
  </si>
  <si>
    <t>TRIPPED (ACB TRIP)</t>
  </si>
  <si>
    <t>1039H</t>
  </si>
  <si>
    <t>1113H</t>
  </si>
  <si>
    <t>$R$57 4</t>
  </si>
  <si>
    <t>$S$70 4</t>
  </si>
  <si>
    <t>$S$68 4</t>
  </si>
  <si>
    <t>1321H</t>
  </si>
  <si>
    <t>$T$60 4</t>
  </si>
  <si>
    <t>sunny</t>
  </si>
  <si>
    <t>1540H</t>
  </si>
  <si>
    <t>$V$69 4</t>
  </si>
  <si>
    <t>$V$70 4</t>
  </si>
  <si>
    <t>A/T ind: ROCOF vector jump / A/T due to tripping of station recloser</t>
  </si>
  <si>
    <t>$W$69 4</t>
  </si>
  <si>
    <t>$W$70 4</t>
  </si>
  <si>
    <t>$W$60 4</t>
  </si>
  <si>
    <t>1645H</t>
  </si>
  <si>
    <t>$W$57 4</t>
  </si>
  <si>
    <t>1654H</t>
  </si>
  <si>
    <t>$W$56 4</t>
  </si>
  <si>
    <t>1702H</t>
  </si>
  <si>
    <t>$X$62 4</t>
  </si>
  <si>
    <t>$X$64 4</t>
  </si>
  <si>
    <t>1714H</t>
  </si>
  <si>
    <t>$X$61 4</t>
  </si>
  <si>
    <t>1837H</t>
  </si>
  <si>
    <t>$Y$63 4</t>
  </si>
  <si>
    <t>$Y$65 4</t>
  </si>
  <si>
    <t>1950H</t>
  </si>
  <si>
    <t>$Y$84 4</t>
  </si>
  <si>
    <t>1930H</t>
  </si>
  <si>
    <t>$Z$85 4</t>
  </si>
  <si>
    <t>2105H</t>
  </si>
  <si>
    <t>$AB$62 4</t>
  </si>
  <si>
    <t>2106H</t>
  </si>
  <si>
    <t>$AB$45 4</t>
  </si>
  <si>
    <t>2129H</t>
  </si>
  <si>
    <t>$AB$21 4</t>
  </si>
  <si>
    <t>$AB$22 4</t>
  </si>
  <si>
    <t>2159H</t>
  </si>
  <si>
    <t>$AB$19 4</t>
  </si>
  <si>
    <t>2213H</t>
  </si>
  <si>
    <t>$AC$20 4</t>
  </si>
  <si>
    <t>2220H</t>
  </si>
  <si>
    <t>$AC$23 4</t>
  </si>
  <si>
    <t>2227H</t>
  </si>
  <si>
    <t>$AC$25 4</t>
  </si>
  <si>
    <t>2249H</t>
  </si>
  <si>
    <t>$AC$26 4</t>
  </si>
  <si>
    <t>2308H</t>
  </si>
  <si>
    <t>$F$27 5</t>
  </si>
  <si>
    <t>$F$28 5</t>
  </si>
  <si>
    <t>$F$29 5</t>
  </si>
  <si>
    <t>0006H</t>
  </si>
  <si>
    <t>$G$30 5</t>
  </si>
  <si>
    <t>0030H</t>
  </si>
  <si>
    <t>$G$31 5</t>
  </si>
  <si>
    <t>0044H</t>
  </si>
  <si>
    <t>$G$32 5</t>
  </si>
  <si>
    <t>0138H</t>
  </si>
  <si>
    <t>$H$19 5</t>
  </si>
  <si>
    <t>0139H</t>
  </si>
  <si>
    <t>$H$20 5</t>
  </si>
  <si>
    <t>0140H</t>
  </si>
  <si>
    <t>$H$21 5</t>
  </si>
  <si>
    <t>$H$22 5</t>
  </si>
  <si>
    <t>$H$23 5</t>
  </si>
  <si>
    <t>0146H</t>
  </si>
  <si>
    <t>$H$25 5</t>
  </si>
  <si>
    <t>0149H</t>
  </si>
  <si>
    <t>$H$16 5</t>
  </si>
  <si>
    <t>INSPECTION OF BEARING DUE TO HIGH TEMP</t>
  </si>
  <si>
    <t>0155H</t>
  </si>
  <si>
    <t>0244H</t>
  </si>
  <si>
    <t>$I$20 5</t>
  </si>
  <si>
    <t>$Y$68 4</t>
  </si>
  <si>
    <t>1803H</t>
  </si>
  <si>
    <t>$Y$69 4</t>
  </si>
  <si>
    <t>0301H</t>
  </si>
  <si>
    <t>$J$69 5</t>
  </si>
  <si>
    <t>0302H</t>
  </si>
  <si>
    <t>$J$68 5</t>
  </si>
  <si>
    <t>0420H</t>
  </si>
  <si>
    <t>$J$21 5</t>
  </si>
  <si>
    <t>0421H</t>
  </si>
  <si>
    <t>$J$22 5</t>
  </si>
  <si>
    <t>0426H</t>
  </si>
  <si>
    <t>$J$23 5</t>
  </si>
  <si>
    <t>0427H</t>
  </si>
  <si>
    <t>$J$25 5</t>
  </si>
  <si>
    <t>$K$26 5</t>
  </si>
  <si>
    <t>$K$27 5</t>
  </si>
  <si>
    <t>$K$28 5</t>
  </si>
  <si>
    <t>0447H</t>
  </si>
  <si>
    <t>$K$29 5</t>
  </si>
  <si>
    <t>0454H</t>
  </si>
  <si>
    <t>$K$30 5</t>
  </si>
  <si>
    <t>$L$31 5</t>
  </si>
  <si>
    <t>0528H</t>
  </si>
  <si>
    <t>$L$16 5</t>
  </si>
  <si>
    <t>$L$32 5</t>
  </si>
  <si>
    <t>0541H</t>
  </si>
  <si>
    <t>$L$19 5</t>
  </si>
  <si>
    <t>$L$15 5</t>
  </si>
  <si>
    <t>unusual sound turbo charger</t>
  </si>
  <si>
    <t>0546H</t>
  </si>
  <si>
    <t>$L$20 5</t>
  </si>
  <si>
    <t>$L$21 5</t>
  </si>
  <si>
    <t>0555H</t>
  </si>
  <si>
    <t>$L$26 5</t>
  </si>
  <si>
    <t>$M$84 5</t>
  </si>
  <si>
    <t>$M$85 5</t>
  </si>
  <si>
    <t>$M$21 5</t>
  </si>
  <si>
    <t>0649H</t>
  </si>
  <si>
    <t>$M$44 5</t>
  </si>
  <si>
    <t>0657H</t>
  </si>
  <si>
    <t>$M$43 5</t>
  </si>
  <si>
    <t>0656H</t>
  </si>
  <si>
    <t>$M$27 5</t>
  </si>
  <si>
    <t>0705H</t>
  </si>
  <si>
    <t>$N$28 5</t>
  </si>
  <si>
    <t>0727H</t>
  </si>
  <si>
    <t>$N$22 5</t>
  </si>
  <si>
    <t>0745H</t>
  </si>
  <si>
    <t>$N$23 5</t>
  </si>
  <si>
    <t>$N$25 5</t>
  </si>
  <si>
    <t>$N$26 5</t>
  </si>
  <si>
    <t>0802H</t>
  </si>
  <si>
    <t>$O$27 5</t>
  </si>
  <si>
    <t>$O$28 5</t>
  </si>
  <si>
    <t>$O$21 5</t>
  </si>
  <si>
    <t>0816H</t>
  </si>
  <si>
    <t>$O$62 5</t>
  </si>
  <si>
    <t>$O$64 5</t>
  </si>
  <si>
    <t>0825H</t>
  </si>
  <si>
    <t>$O$24 5</t>
  </si>
  <si>
    <t>$O$61 5</t>
  </si>
  <si>
    <t>0846H</t>
  </si>
  <si>
    <t>$O$65 5</t>
  </si>
  <si>
    <t>0849H</t>
  </si>
  <si>
    <t>$O$56 5</t>
  </si>
  <si>
    <t>0853H</t>
  </si>
  <si>
    <t>$O$57 5</t>
  </si>
  <si>
    <t>0901H</t>
  </si>
  <si>
    <t>$O$60 5</t>
  </si>
  <si>
    <t>$P$55 5</t>
  </si>
  <si>
    <t>$O$63 5</t>
  </si>
  <si>
    <t>$P$45 5</t>
  </si>
  <si>
    <t>0922H</t>
  </si>
  <si>
    <t>0933H</t>
  </si>
  <si>
    <t>$P$60 5</t>
  </si>
  <si>
    <t>1013H</t>
  </si>
  <si>
    <t>$Q$55 5</t>
  </si>
  <si>
    <t>1052H</t>
  </si>
  <si>
    <t>TRIPPED 
INDICATION: HIGH FUEL TEMP</t>
  </si>
  <si>
    <t>1056H</t>
  </si>
  <si>
    <t>$Q$58 5</t>
  </si>
  <si>
    <t>HIGH FUEL TEMPERATURE</t>
  </si>
  <si>
    <t>$S$68 5</t>
  </si>
  <si>
    <t>$S$70 5</t>
  </si>
  <si>
    <t>1324H</t>
  </si>
  <si>
    <t>$T$43 5</t>
  </si>
  <si>
    <t>1334H</t>
  </si>
  <si>
    <t>$T$55 5</t>
  </si>
  <si>
    <t>1649H</t>
  </si>
  <si>
    <t>$W$60 5</t>
  </si>
  <si>
    <t>$X$57 5</t>
  </si>
  <si>
    <t>1703H</t>
  </si>
  <si>
    <t>$X$58 5</t>
  </si>
  <si>
    <t>1713H</t>
  </si>
  <si>
    <t>$X$56 5</t>
  </si>
  <si>
    <t>1722H</t>
  </si>
  <si>
    <t>$X$43 5</t>
  </si>
  <si>
    <t>1755H</t>
  </si>
  <si>
    <t>$X$60 5</t>
  </si>
  <si>
    <t>1758H</t>
  </si>
  <si>
    <t>$Y$56 5</t>
  </si>
  <si>
    <t>$Y$85 5</t>
  </si>
  <si>
    <t>$Y$84 5</t>
  </si>
  <si>
    <t>1811H</t>
  </si>
  <si>
    <t>$Y$70 5</t>
  </si>
  <si>
    <t>1902H</t>
  </si>
  <si>
    <t>$Z$15 5</t>
  </si>
  <si>
    <t>1931H</t>
  </si>
  <si>
    <t>$Z$69 5</t>
  </si>
  <si>
    <t>1940H</t>
  </si>
  <si>
    <t>$Z$43 5</t>
  </si>
  <si>
    <t>Declared commercial by 1940H</t>
  </si>
  <si>
    <t>1944H</t>
  </si>
  <si>
    <t>$Z$60 5</t>
  </si>
  <si>
    <t>$Z$57 5</t>
  </si>
  <si>
    <t>1953H</t>
  </si>
  <si>
    <t>Declared commercial by 1953H</t>
  </si>
  <si>
    <t>1955H</t>
  </si>
  <si>
    <t>$Z$56 5</t>
  </si>
  <si>
    <t>1957H</t>
  </si>
  <si>
    <t>$Z$62 5</t>
  </si>
  <si>
    <t>1959H</t>
  </si>
  <si>
    <t>$Z$64 5</t>
  </si>
  <si>
    <t>2010H</t>
  </si>
  <si>
    <t>$AA$61 5</t>
  </si>
  <si>
    <t>2011H</t>
  </si>
  <si>
    <t>$AA$63 5</t>
  </si>
  <si>
    <t>2006H</t>
  </si>
  <si>
    <t>$AA$19 5</t>
  </si>
  <si>
    <t>2014H</t>
  </si>
  <si>
    <t>$AA$65 5</t>
  </si>
  <si>
    <t>2113H</t>
  </si>
  <si>
    <t>$AB$20 5</t>
  </si>
  <si>
    <t>$AB$45 5</t>
  </si>
  <si>
    <t>$AB$21 5</t>
  </si>
  <si>
    <t>$AB$22 5</t>
  </si>
  <si>
    <t>2139H</t>
  </si>
  <si>
    <t>$AB$32 5</t>
  </si>
  <si>
    <t>$AB$31 5</t>
  </si>
  <si>
    <t>$AC$30 5</t>
  </si>
  <si>
    <t>2216H</t>
  </si>
  <si>
    <t>$AC$29 5</t>
  </si>
  <si>
    <t>2234H</t>
  </si>
  <si>
    <t>$AC$28 5</t>
  </si>
  <si>
    <t>2248H</t>
  </si>
  <si>
    <t>$AC$27 5</t>
  </si>
  <si>
    <t>$F$26 6</t>
  </si>
  <si>
    <t>2337H</t>
  </si>
  <si>
    <t>$F$25 6</t>
  </si>
  <si>
    <t>$G$24 6</t>
  </si>
  <si>
    <t>0028H</t>
  </si>
  <si>
    <t>$G$23 6</t>
  </si>
  <si>
    <t>$M$84 6</t>
  </si>
  <si>
    <t>$M$85 6</t>
  </si>
  <si>
    <t>0110H</t>
  </si>
  <si>
    <t>$H$69 6</t>
  </si>
  <si>
    <t>0111H</t>
  </si>
  <si>
    <t>$H$68 6</t>
  </si>
  <si>
    <t>$M$68 6</t>
  </si>
  <si>
    <t>$M$70 6</t>
  </si>
  <si>
    <t>$N$43 6</t>
  </si>
  <si>
    <t>$N$44 6</t>
  </si>
  <si>
    <t>$O$19 6</t>
  </si>
  <si>
    <t>0814H</t>
  </si>
  <si>
    <t>$O$20 6</t>
  </si>
  <si>
    <t>$O$21 6</t>
  </si>
  <si>
    <t>0833H</t>
  </si>
  <si>
    <t>$O$22 6</t>
  </si>
  <si>
    <t>0839H</t>
  </si>
  <si>
    <t>$O$23 6</t>
  </si>
  <si>
    <t>$O$24 6</t>
  </si>
  <si>
    <t>$P$25 6</t>
  </si>
  <si>
    <t>0909H</t>
  </si>
  <si>
    <t>$P$26 6</t>
  </si>
  <si>
    <t>0912H</t>
  </si>
  <si>
    <t>$P$27 6</t>
  </si>
  <si>
    <t>$P$28 6</t>
  </si>
  <si>
    <t>0935H</t>
  </si>
  <si>
    <t>$P$29 6</t>
  </si>
  <si>
    <t>$P$30 6</t>
  </si>
  <si>
    <t>0958H</t>
  </si>
  <si>
    <t>$P$31 6</t>
  </si>
  <si>
    <t>$Q$32 6</t>
  </si>
  <si>
    <t>$Q$24 6</t>
  </si>
  <si>
    <t>$Q$62 6</t>
  </si>
  <si>
    <t>1055H</t>
  </si>
  <si>
    <t>$Q$64 6</t>
  </si>
  <si>
    <t>1110H</t>
  </si>
  <si>
    <t>$R$61 6</t>
  </si>
  <si>
    <t>1118H</t>
  </si>
  <si>
    <t>$R$62 6</t>
  </si>
  <si>
    <t>1133H</t>
  </si>
  <si>
    <t>$R$64 6</t>
  </si>
  <si>
    <t>1112H</t>
  </si>
  <si>
    <t>$R$63 6</t>
  </si>
  <si>
    <t>$S$61 6</t>
  </si>
  <si>
    <t>1224H</t>
  </si>
  <si>
    <t>$S$63 6</t>
  </si>
  <si>
    <t>1307H</t>
  </si>
  <si>
    <t>$T$65 6</t>
  </si>
  <si>
    <t>1301H</t>
  </si>
  <si>
    <t>$T$70 6</t>
  </si>
  <si>
    <t>1302H</t>
  </si>
  <si>
    <t>$T$69 6</t>
  </si>
  <si>
    <t>1319H</t>
  </si>
  <si>
    <t>$T$64 6</t>
  </si>
  <si>
    <t>1328H</t>
  </si>
  <si>
    <t>1342H</t>
  </si>
  <si>
    <t>$T$63 6</t>
  </si>
  <si>
    <t>1318H</t>
  </si>
  <si>
    <t>$T$62 6</t>
  </si>
  <si>
    <t>1358H</t>
  </si>
  <si>
    <t>1359H</t>
  </si>
  <si>
    <t>1355H</t>
  </si>
  <si>
    <t>$T$61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</si>
</sst>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-* #,##0.00_-;\-* #,##0.00_-;_-* &quot;-&quot;??_-;_-@_-"/>
    <numFmt numFmtId="164" formatCode="_(* #,##0.00_);_(* \(#,##0.00\);_(* &quot;-&quot;??_);_(@_)"/>
    <numFmt numFmtId="165" formatCode="[$-3409]mmmm\ dd\,\ yyyy;@"/>
    <numFmt numFmtId="166" formatCode="[$-409]mmmm\ d\,\ yyyy;@"/>
    <numFmt numFmtId="167" formatCode="0.00_);\(0.00\)"/>
    <numFmt numFmtId="168" formatCode="0.000"/>
    <numFmt numFmtId="169" formatCode="hhmmss"/>
    <numFmt numFmtId="170" formatCode="0.0;\-0.0;;@"/>
    <numFmt numFmtId="171" formatCode="0.00;\-0.00;;@"/>
    <numFmt numFmtId="172" formatCode="mm/dd/yyyy;@"/>
    <numFmt numFmtId="173" formatCode="0.0000"/>
    <numFmt numFmtId="174" formatCode="0.0_ ;\-0.0\ "/>
    <numFmt numFmtId="175" formatCode="_-* #,##0.000000_-;\-* #,##0.000000_-;_-* &quot;-&quot;??_-;_-@_-"/>
    <numFmt numFmtId="176" formatCode="0.000%"/>
    <numFmt numFmtId="177" formatCode="mm/dd/yy;@"/>
    <numFmt numFmtId="178" formatCode="[h]"/>
    <numFmt numFmtId="179" formatCode="m/d/yyyy;@"/>
    <numFmt numFmtId="180" formatCode="_(* #,##0.000000_);_(* \(#,##0.000000\);_(* &quot;-&quot;??????_);_(@_)"/>
    <numFmt numFmtId="181" formatCode="_-* #,##0.000000_-;\-* #,##0.000000_-;_-* &quot;-&quot;??????_-;_-@_-"/>
    <numFmt numFmtId="182" formatCode="0.000000"/>
    <numFmt numFmtId="183" formatCode="_-* #,##0_-;\-* #,##0_-;_-* &quot;-&quot;??_-;_-@_-"/>
  </numFmts>
  <fonts count="7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0"/>
      <color indexed="8"/>
      <name val="Calibri"/>
      <family val="2"/>
    </font>
    <font>
      <b/>
      <sz val="10"/>
      <color indexed="8"/>
      <name val="Arial"/>
      <family val="2"/>
    </font>
    <font>
      <sz val="12"/>
      <color theme="1"/>
      <name val="Arial"/>
      <family val="2"/>
    </font>
    <font>
      <b/>
      <sz val="10"/>
      <name val="Arial"/>
      <family val="2"/>
    </font>
    <font>
      <sz val="12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6"/>
      <name val="Arial"/>
      <family val="2"/>
    </font>
    <font>
      <b/>
      <sz val="14"/>
      <color indexed="8"/>
      <name val="Arial"/>
      <family val="2"/>
    </font>
    <font>
      <b/>
      <sz val="18"/>
      <color rgb="FF000000"/>
      <name val="Calibri"/>
      <family val="2"/>
      <scheme val="minor"/>
    </font>
    <font>
      <b/>
      <sz val="18"/>
      <name val="Arial"/>
      <family val="2"/>
    </font>
    <font>
      <b/>
      <sz val="12"/>
      <color rgb="FFFFFFFF"/>
      <name val="Arial"/>
      <family val="2"/>
    </font>
    <font>
      <b/>
      <sz val="11"/>
      <color theme="1"/>
      <name val="Arial"/>
      <family val="2"/>
    </font>
    <font>
      <b/>
      <vertAlign val="subscript"/>
      <sz val="12"/>
      <color theme="0"/>
      <name val="Arial"/>
      <family val="2"/>
    </font>
    <font>
      <b/>
      <sz val="16"/>
      <color theme="1"/>
      <name val="Arial"/>
      <family val="2"/>
    </font>
    <font>
      <b/>
      <sz val="12"/>
      <name val="Arial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4"/>
      <color theme="1"/>
      <name val="Arial"/>
      <family val="2"/>
    </font>
    <font>
      <b/>
      <sz val="14"/>
      <color rgb="FF00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2"/>
      <color theme="2"/>
      <name val="Arial"/>
      <family val="2"/>
    </font>
    <font>
      <sz val="18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1"/>
      <color theme="1"/>
      <name val="Arial Black"/>
      <family val="2"/>
    </font>
    <font>
      <sz val="16"/>
      <color theme="1"/>
      <name val="Bahnschrift SemiCondensed"/>
      <family val="2"/>
    </font>
    <font>
      <sz val="9"/>
      <color theme="1"/>
      <name val="Calibri"/>
      <family val="2"/>
      <scheme val="minor"/>
    </font>
    <font>
      <sz val="11"/>
      <color rgb="FFFF0000"/>
      <name val="Bahnschrift SemiCondensed"/>
      <family val="2"/>
    </font>
    <font>
      <sz val="16"/>
      <color theme="0"/>
      <name val="Bahnschrift SemiCondensed"/>
      <family val="2"/>
    </font>
    <font>
      <b/>
      <sz val="14"/>
      <color theme="1"/>
      <name val="Calibri"/>
      <family val="2"/>
      <scheme val="minor"/>
    </font>
    <font>
      <sz val="11"/>
      <color rgb="FF242424"/>
      <name val="Consolas"/>
      <family val="3"/>
    </font>
    <font>
      <sz val="11"/>
      <name val="Arial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rial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theme="1"/>
      <name val="Arial"/>
      <family val="2"/>
    </font>
    <font>
      <sz val="11"/>
      <name val="Bahnschrift SemiCondensed"/>
      <family val="2"/>
    </font>
    <font>
      <sz val="11"/>
      <color rgb="FFC00000"/>
      <name val="Bahnschrift SemiCondensed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0000"/>
      <name val="Calibri"/>
      <family val="2"/>
    </font>
    <font>
      <b/>
      <sz val="7"/>
      <color rgb="FFFFFFFF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2"/>
      <color rgb="FFFF0000"/>
      <name val="Arial"/>
      <family val="2"/>
    </font>
    <font>
      <sz val="11"/>
      <color rgb="FFC00000"/>
      <name val="Arial"/>
      <family val="2"/>
    </font>
    <font>
      <b/>
      <sz val="8"/>
      <color rgb="FFFFFFFF"/>
      <name val="Arial"/>
      <family val="2"/>
    </font>
    <font>
      <sz val="11"/>
      <color theme="0"/>
      <name val="Arial"/>
      <family val="2"/>
    </font>
    <font>
      <b/>
      <sz val="16"/>
      <color theme="1"/>
      <name val="Calibri"/>
      <family val="2"/>
      <scheme val="minor"/>
    </font>
    <font>
      <sz val="20"/>
      <color rgb="FF000000"/>
      <name val="Calibri"/>
      <family val="2"/>
    </font>
    <font>
      <sz val="12"/>
      <color indexed="81"/>
      <name val="Tahoma"/>
      <family val="2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43C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043C79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979CD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1923E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4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66FF66"/>
        <bgColor indexed="64"/>
      </patternFill>
    </fill>
  </fills>
  <borders count="8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35" fillId="0" borderId="0" applyNumberFormat="0" applyFill="0" applyBorder="0" applyAlignment="0" applyProtection="0"/>
  </cellStyleXfs>
  <cellXfs count="683">
    <xf numFmtId="0" fontId="0" fillId="0" borderId="0" xfId="0"/>
    <xf numFmtId="0" fontId="3" fillId="0" borderId="0" xfId="3" applyFont="1" applyAlignment="1">
      <alignment vertical="center"/>
    </xf>
    <xf numFmtId="0" fontId="4" fillId="0" borderId="0" xfId="0" applyFont="1" applyAlignment="1">
      <alignment horizontal="center"/>
    </xf>
    <xf numFmtId="0" fontId="2" fillId="0" borderId="0" xfId="3" applyAlignment="1">
      <alignment vertical="center"/>
    </xf>
    <xf numFmtId="0" fontId="6" fillId="0" borderId="0" xfId="3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6" fontId="8" fillId="0" borderId="0" xfId="0" applyNumberFormat="1" applyFont="1" applyAlignment="1">
      <alignment vertical="center"/>
    </xf>
    <xf numFmtId="0" fontId="9" fillId="0" borderId="2" xfId="0" applyFont="1" applyBorder="1" applyAlignment="1">
      <alignment horizontal="center" vertical="center"/>
    </xf>
    <xf numFmtId="167" fontId="11" fillId="3" borderId="2" xfId="1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9" fillId="6" borderId="2" xfId="0" applyFont="1" applyFill="1" applyBorder="1" applyAlignment="1">
      <alignment vertical="center"/>
    </xf>
    <xf numFmtId="0" fontId="9" fillId="6" borderId="2" xfId="0" applyFont="1" applyFill="1" applyBorder="1" applyAlignment="1">
      <alignment horizontal="left" vertical="center" indent="2"/>
    </xf>
    <xf numFmtId="0" fontId="13" fillId="0" borderId="2" xfId="0" applyFont="1" applyBorder="1" applyAlignment="1">
      <alignment horizontal="center" vertical="center"/>
    </xf>
    <xf numFmtId="2" fontId="13" fillId="0" borderId="2" xfId="0" applyNumberFormat="1" applyFont="1" applyBorder="1" applyAlignment="1">
      <alignment horizontal="center" vertical="center"/>
    </xf>
    <xf numFmtId="167" fontId="12" fillId="4" borderId="2" xfId="1" applyNumberFormat="1" applyFont="1" applyFill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16" fillId="0" borderId="0" xfId="0" applyFont="1"/>
    <xf numFmtId="0" fontId="7" fillId="2" borderId="0" xfId="0" applyFont="1" applyFill="1" applyAlignment="1">
      <alignment vertical="center"/>
    </xf>
    <xf numFmtId="2" fontId="9" fillId="9" borderId="2" xfId="0" applyNumberFormat="1" applyFont="1" applyFill="1" applyBorder="1" applyAlignment="1">
      <alignment horizontal="center" vertical="center"/>
    </xf>
    <xf numFmtId="167" fontId="13" fillId="0" borderId="0" xfId="0" applyNumberFormat="1" applyFont="1" applyAlignment="1">
      <alignment horizontal="center" vertical="center"/>
    </xf>
    <xf numFmtId="9" fontId="15" fillId="0" borderId="0" xfId="2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7" fontId="14" fillId="0" borderId="0" xfId="0" applyNumberFormat="1" applyFont="1" applyAlignment="1">
      <alignment horizontal="center" vertical="center"/>
    </xf>
    <xf numFmtId="167" fontId="11" fillId="0" borderId="0" xfId="1" applyNumberFormat="1" applyFont="1" applyFill="1" applyBorder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167" fontId="12" fillId="0" borderId="0" xfId="1" applyNumberFormat="1" applyFont="1" applyFill="1" applyBorder="1" applyAlignment="1">
      <alignment horizontal="center" vertical="center"/>
    </xf>
    <xf numFmtId="167" fontId="12" fillId="5" borderId="2" xfId="1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5" fillId="0" borderId="0" xfId="3" applyFont="1" applyAlignme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 indent="2"/>
    </xf>
    <xf numFmtId="167" fontId="11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20" fontId="21" fillId="11" borderId="2" xfId="0" applyNumberFormat="1" applyFont="1" applyFill="1" applyBorder="1" applyAlignment="1">
      <alignment horizontal="center" vertical="center"/>
    </xf>
    <xf numFmtId="2" fontId="22" fillId="5" borderId="2" xfId="0" applyNumberFormat="1" applyFont="1" applyFill="1" applyBorder="1" applyAlignment="1">
      <alignment horizontal="center" vertical="center"/>
    </xf>
    <xf numFmtId="0" fontId="23" fillId="10" borderId="5" xfId="0" applyFont="1" applyFill="1" applyBorder="1" applyAlignment="1">
      <alignment horizontal="left" vertical="center"/>
    </xf>
    <xf numFmtId="0" fontId="3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2" fillId="0" borderId="0" xfId="3" applyAlignment="1">
      <alignment horizontal="center" vertical="center"/>
    </xf>
    <xf numFmtId="0" fontId="6" fillId="0" borderId="0" xfId="3" applyFont="1" applyAlignment="1">
      <alignment horizontal="center" vertical="center"/>
    </xf>
    <xf numFmtId="0" fontId="21" fillId="11" borderId="2" xfId="0" applyFont="1" applyFill="1" applyBorder="1" applyAlignment="1">
      <alignment horizontal="center" vertical="center"/>
    </xf>
    <xf numFmtId="0" fontId="21" fillId="11" borderId="2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29" fillId="12" borderId="2" xfId="1" applyNumberFormat="1" applyFont="1" applyFill="1" applyBorder="1" applyAlignment="1">
      <alignment horizontal="center" vertical="center"/>
    </xf>
    <xf numFmtId="2" fontId="29" fillId="10" borderId="2" xfId="0" applyNumberFormat="1" applyFont="1" applyFill="1" applyBorder="1" applyAlignment="1">
      <alignment horizontal="center" vertical="center"/>
    </xf>
    <xf numFmtId="2" fontId="29" fillId="7" borderId="2" xfId="0" applyNumberFormat="1" applyFont="1" applyFill="1" applyBorder="1" applyAlignment="1">
      <alignment horizontal="center" vertical="center"/>
    </xf>
    <xf numFmtId="2" fontId="9" fillId="10" borderId="2" xfId="0" applyNumberFormat="1" applyFont="1" applyFill="1" applyBorder="1" applyAlignment="1">
      <alignment horizontal="center" vertical="center"/>
    </xf>
    <xf numFmtId="2" fontId="30" fillId="10" borderId="2" xfId="0" applyNumberFormat="1" applyFont="1" applyFill="1" applyBorder="1" applyAlignment="1">
      <alignment horizontal="center" vertical="center"/>
    </xf>
    <xf numFmtId="0" fontId="13" fillId="0" borderId="2" xfId="0" quotePrefix="1" applyFont="1" applyBorder="1" applyAlignment="1">
      <alignment horizontal="center" vertical="center"/>
    </xf>
    <xf numFmtId="0" fontId="32" fillId="0" borderId="0" xfId="0" applyFont="1"/>
    <xf numFmtId="2" fontId="15" fillId="10" borderId="2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4" fillId="0" borderId="2" xfId="0" applyFont="1" applyBorder="1" applyAlignment="1">
      <alignment horizontal="center" vertical="center"/>
    </xf>
    <xf numFmtId="0" fontId="0" fillId="0" borderId="0" xfId="0" quotePrefix="1" applyAlignment="1">
      <alignment horizontal="left"/>
    </xf>
    <xf numFmtId="2" fontId="3" fillId="0" borderId="2" xfId="0" applyNumberFormat="1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2" fontId="0" fillId="0" borderId="0" xfId="0" applyNumberFormat="1"/>
    <xf numFmtId="2" fontId="3" fillId="13" borderId="2" xfId="0" applyNumberFormat="1" applyFont="1" applyFill="1" applyBorder="1" applyAlignment="1">
      <alignment horizontal="center" vertical="center"/>
    </xf>
    <xf numFmtId="2" fontId="37" fillId="13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2" fillId="0" borderId="0" xfId="3" applyNumberFormat="1" applyAlignment="1">
      <alignment vertical="center"/>
    </xf>
    <xf numFmtId="0" fontId="38" fillId="0" borderId="30" xfId="0" applyFont="1" applyBorder="1" applyAlignment="1">
      <alignment horizontal="center"/>
    </xf>
    <xf numFmtId="174" fontId="0" fillId="0" borderId="0" xfId="0" applyNumberFormat="1"/>
    <xf numFmtId="172" fontId="7" fillId="0" borderId="0" xfId="0" applyNumberFormat="1" applyFont="1" applyAlignment="1">
      <alignment horizontal="center"/>
    </xf>
    <xf numFmtId="0" fontId="27" fillId="0" borderId="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 wrapText="1"/>
    </xf>
    <xf numFmtId="172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7" fillId="0" borderId="2" xfId="0" quotePrefix="1" applyFont="1" applyBorder="1" applyAlignment="1">
      <alignment horizontal="center" vertical="center"/>
    </xf>
    <xf numFmtId="43" fontId="26" fillId="14" borderId="36" xfId="1" applyFont="1" applyFill="1" applyBorder="1" applyAlignment="1">
      <alignment horizontal="center" vertical="center"/>
    </xf>
    <xf numFmtId="46" fontId="27" fillId="0" borderId="2" xfId="0" applyNumberFormat="1" applyFont="1" applyBorder="1" applyAlignment="1">
      <alignment horizontal="center" vertical="center"/>
    </xf>
    <xf numFmtId="46" fontId="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14" fontId="39" fillId="15" borderId="2" xfId="0" applyNumberFormat="1" applyFont="1" applyFill="1" applyBorder="1" applyAlignment="1">
      <alignment horizontal="center" vertical="center"/>
    </xf>
    <xf numFmtId="43" fontId="7" fillId="0" borderId="2" xfId="1" applyFont="1" applyBorder="1" applyAlignment="1">
      <alignment horizontal="center"/>
    </xf>
    <xf numFmtId="43" fontId="7" fillId="0" borderId="0" xfId="1" applyFont="1" applyAlignment="1">
      <alignment horizontal="center"/>
    </xf>
    <xf numFmtId="20" fontId="40" fillId="11" borderId="2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horizontal="left"/>
    </xf>
    <xf numFmtId="0" fontId="26" fillId="14" borderId="37" xfId="0" applyFont="1" applyFill="1" applyBorder="1" applyAlignment="1">
      <alignment horizontal="center" vertical="center"/>
    </xf>
    <xf numFmtId="0" fontId="26" fillId="14" borderId="39" xfId="0" applyFont="1" applyFill="1" applyBorder="1" applyAlignment="1">
      <alignment horizontal="center" vertical="center"/>
    </xf>
    <xf numFmtId="14" fontId="39" fillId="15" borderId="3" xfId="0" applyNumberFormat="1" applyFont="1" applyFill="1" applyBorder="1" applyAlignment="1">
      <alignment horizontal="center" vertical="center"/>
    </xf>
    <xf numFmtId="43" fontId="7" fillId="0" borderId="18" xfId="1" applyFont="1" applyBorder="1" applyAlignment="1">
      <alignment horizontal="center"/>
    </xf>
    <xf numFmtId="43" fontId="7" fillId="0" borderId="19" xfId="1" applyFont="1" applyBorder="1" applyAlignment="1">
      <alignment horizontal="center"/>
    </xf>
    <xf numFmtId="43" fontId="7" fillId="0" borderId="39" xfId="1" applyFont="1" applyBorder="1" applyAlignment="1">
      <alignment horizontal="center"/>
    </xf>
    <xf numFmtId="43" fontId="7" fillId="0" borderId="40" xfId="1" applyFont="1" applyBorder="1" applyAlignment="1">
      <alignment horizontal="center"/>
    </xf>
    <xf numFmtId="43" fontId="26" fillId="14" borderId="32" xfId="1" applyFont="1" applyFill="1" applyBorder="1" applyAlignment="1">
      <alignment horizontal="center" vertical="center"/>
    </xf>
    <xf numFmtId="43" fontId="7" fillId="0" borderId="3" xfId="1" applyFont="1" applyBorder="1" applyAlignment="1">
      <alignment horizontal="center"/>
    </xf>
    <xf numFmtId="43" fontId="7" fillId="0" borderId="0" xfId="1" applyFont="1" applyBorder="1" applyAlignment="1">
      <alignment horizontal="center"/>
    </xf>
    <xf numFmtId="17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6" borderId="6" xfId="0" applyFill="1" applyBorder="1"/>
    <xf numFmtId="0" fontId="0" fillId="16" borderId="0" xfId="0" applyFill="1"/>
    <xf numFmtId="0" fontId="0" fillId="16" borderId="8" xfId="0" applyFill="1" applyBorder="1"/>
    <xf numFmtId="0" fontId="0" fillId="16" borderId="7" xfId="0" applyFill="1" applyBorder="1"/>
    <xf numFmtId="0" fontId="0" fillId="16" borderId="1" xfId="0" applyFill="1" applyBorder="1"/>
    <xf numFmtId="0" fontId="0" fillId="16" borderId="9" xfId="0" applyFill="1" applyBorder="1"/>
    <xf numFmtId="0" fontId="0" fillId="16" borderId="10" xfId="0" applyFill="1" applyBorder="1"/>
    <xf numFmtId="0" fontId="0" fillId="16" borderId="11" xfId="0" applyFill="1" applyBorder="1"/>
    <xf numFmtId="0" fontId="0" fillId="16" borderId="12" xfId="0" applyFill="1" applyBorder="1"/>
    <xf numFmtId="0" fontId="0" fillId="16" borderId="6" xfId="0" applyFill="1" applyBorder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172" fontId="0" fillId="15" borderId="0" xfId="0" applyNumberFormat="1" applyFill="1"/>
    <xf numFmtId="0" fontId="0" fillId="16" borderId="10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 wrapText="1"/>
    </xf>
    <xf numFmtId="0" fontId="0" fillId="16" borderId="12" xfId="0" applyFill="1" applyBorder="1" applyAlignment="1">
      <alignment horizontal="center" vertical="center" wrapText="1"/>
    </xf>
    <xf numFmtId="0" fontId="0" fillId="16" borderId="0" xfId="0" applyFill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6" borderId="7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6" borderId="9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/>
    </xf>
    <xf numFmtId="175" fontId="0" fillId="16" borderId="12" xfId="0" applyNumberFormat="1" applyFill="1" applyBorder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12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77" fontId="42" fillId="16" borderId="0" xfId="0" applyNumberFormat="1" applyFont="1" applyFill="1" applyAlignment="1">
      <alignment horizontal="center" vertical="center"/>
    </xf>
    <xf numFmtId="22" fontId="42" fillId="16" borderId="0" xfId="0" applyNumberFormat="1" applyFont="1" applyFill="1" applyAlignment="1">
      <alignment horizontal="center" vertical="center"/>
    </xf>
    <xf numFmtId="175" fontId="42" fillId="16" borderId="8" xfId="0" applyNumberFormat="1" applyFont="1" applyFill="1" applyBorder="1" applyAlignment="1">
      <alignment horizontal="center" vertical="center"/>
    </xf>
    <xf numFmtId="0" fontId="43" fillId="16" borderId="6" xfId="0" applyFont="1" applyFill="1" applyBorder="1" applyAlignment="1">
      <alignment horizontal="center" vertical="center"/>
    </xf>
    <xf numFmtId="0" fontId="32" fillId="0" borderId="0" xfId="0" applyFont="1" applyAlignment="1">
      <alignment horizontal="right"/>
    </xf>
    <xf numFmtId="0" fontId="31" fillId="0" borderId="0" xfId="0" applyFont="1"/>
    <xf numFmtId="3" fontId="32" fillId="0" borderId="0" xfId="0" applyNumberFormat="1" applyFont="1"/>
    <xf numFmtId="0" fontId="0" fillId="0" borderId="2" xfId="0" applyBorder="1" applyAlignment="1">
      <alignment horizontal="center" vertical="center" wrapText="1"/>
    </xf>
    <xf numFmtId="2" fontId="7" fillId="0" borderId="0" xfId="0" applyNumberFormat="1" applyFont="1"/>
    <xf numFmtId="0" fontId="43" fillId="15" borderId="0" xfId="0" applyFont="1" applyFill="1" applyAlignment="1">
      <alignment horizontal="right" vertical="center"/>
    </xf>
    <xf numFmtId="177" fontId="0" fillId="0" borderId="0" xfId="0" applyNumberFormat="1" applyAlignment="1">
      <alignment horizontal="center"/>
    </xf>
    <xf numFmtId="43" fontId="42" fillId="16" borderId="0" xfId="1" applyFont="1" applyFill="1" applyAlignment="1">
      <alignment horizontal="center" vertical="center"/>
    </xf>
    <xf numFmtId="176" fontId="41" fillId="16" borderId="0" xfId="2" applyNumberFormat="1" applyFont="1" applyFill="1" applyAlignment="1">
      <alignment horizontal="center"/>
    </xf>
    <xf numFmtId="171" fontId="0" fillId="0" borderId="0" xfId="0" applyNumberFormat="1"/>
    <xf numFmtId="168" fontId="0" fillId="16" borderId="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/>
    </xf>
    <xf numFmtId="168" fontId="0" fillId="16" borderId="1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 vertical="center"/>
    </xf>
    <xf numFmtId="0" fontId="48" fillId="15" borderId="0" xfId="0" applyFont="1" applyFill="1"/>
    <xf numFmtId="43" fontId="42" fillId="16" borderId="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/>
    </xf>
    <xf numFmtId="43" fontId="42" fillId="16" borderId="1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 vertical="center"/>
    </xf>
    <xf numFmtId="46" fontId="27" fillId="0" borderId="0" xfId="0" applyNumberFormat="1" applyFont="1" applyAlignment="1">
      <alignment horizontal="center" vertical="center"/>
    </xf>
    <xf numFmtId="0" fontId="0" fillId="19" borderId="0" xfId="0" applyFill="1"/>
    <xf numFmtId="0" fontId="49" fillId="0" borderId="0" xfId="0" applyFont="1"/>
    <xf numFmtId="43" fontId="42" fillId="16" borderId="8" xfId="0" applyNumberFormat="1" applyFont="1" applyFill="1" applyBorder="1" applyAlignment="1">
      <alignment horizontal="center" vertical="center"/>
    </xf>
    <xf numFmtId="14" fontId="39" fillId="12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7" fillId="12" borderId="0" xfId="0" applyFont="1" applyFill="1" applyAlignment="1">
      <alignment horizontal="center"/>
    </xf>
    <xf numFmtId="43" fontId="7" fillId="12" borderId="39" xfId="1" applyFont="1" applyFill="1" applyBorder="1" applyAlignment="1">
      <alignment horizontal="center"/>
    </xf>
    <xf numFmtId="43" fontId="7" fillId="12" borderId="0" xfId="1" applyFont="1" applyFill="1" applyBorder="1" applyAlignment="1">
      <alignment horizontal="center"/>
    </xf>
    <xf numFmtId="43" fontId="7" fillId="12" borderId="0" xfId="1" applyFont="1" applyFill="1" applyAlignment="1">
      <alignment horizontal="center"/>
    </xf>
    <xf numFmtId="43" fontId="7" fillId="12" borderId="2" xfId="1" applyFont="1" applyFill="1" applyBorder="1" applyAlignment="1">
      <alignment horizontal="center"/>
    </xf>
    <xf numFmtId="43" fontId="42" fillId="20" borderId="0" xfId="1" applyFont="1" applyFill="1" applyAlignment="1">
      <alignment horizontal="center" vertical="center"/>
    </xf>
    <xf numFmtId="175" fontId="42" fillId="16" borderId="0" xfId="0" applyNumberFormat="1" applyFont="1" applyFill="1" applyAlignment="1">
      <alignment horizontal="center" vertical="center"/>
    </xf>
    <xf numFmtId="43" fontId="42" fillId="16" borderId="0" xfId="0" applyNumberFormat="1" applyFont="1" applyFill="1" applyAlignment="1">
      <alignment horizontal="center" vertical="center"/>
    </xf>
    <xf numFmtId="43" fontId="42" fillId="16" borderId="0" xfId="1" applyFont="1" applyFill="1" applyBorder="1" applyAlignment="1">
      <alignment horizontal="center" vertical="center"/>
    </xf>
    <xf numFmtId="178" fontId="42" fillId="16" borderId="0" xfId="0" applyNumberFormat="1" applyFont="1" applyFill="1" applyAlignment="1">
      <alignment horizontal="center" vertical="center"/>
    </xf>
    <xf numFmtId="178" fontId="46" fillId="17" borderId="0" xfId="0" applyNumberFormat="1" applyFont="1" applyFill="1" applyAlignment="1">
      <alignment horizontal="center" vertical="center"/>
    </xf>
    <xf numFmtId="168" fontId="44" fillId="16" borderId="0" xfId="1" applyNumberFormat="1" applyFont="1" applyFill="1" applyBorder="1" applyAlignment="1">
      <alignment horizontal="center" vertical="center"/>
    </xf>
    <xf numFmtId="0" fontId="42" fillId="16" borderId="0" xfId="1" applyNumberFormat="1" applyFont="1" applyFill="1" applyBorder="1" applyAlignment="1">
      <alignment horizontal="center" vertical="center"/>
    </xf>
    <xf numFmtId="168" fontId="44" fillId="18" borderId="0" xfId="0" applyNumberFormat="1" applyFont="1" applyFill="1" applyAlignment="1">
      <alignment horizontal="center" vertical="center"/>
    </xf>
    <xf numFmtId="168" fontId="47" fillId="11" borderId="0" xfId="0" applyNumberFormat="1" applyFont="1" applyFill="1" applyAlignment="1">
      <alignment horizontal="center" vertical="center"/>
    </xf>
    <xf numFmtId="168" fontId="0" fillId="16" borderId="0" xfId="0" applyNumberFormat="1" applyFill="1" applyAlignment="1">
      <alignment horizontal="center" vertical="center"/>
    </xf>
    <xf numFmtId="43" fontId="42" fillId="20" borderId="0" xfId="1" applyFont="1" applyFill="1" applyBorder="1" applyAlignment="1">
      <alignment horizontal="center" vertical="center"/>
    </xf>
    <xf numFmtId="43" fontId="42" fillId="7" borderId="0" xfId="1" applyFont="1" applyFill="1" applyBorder="1" applyAlignment="1">
      <alignment horizontal="center" vertical="center"/>
    </xf>
    <xf numFmtId="164" fontId="42" fillId="16" borderId="0" xfId="1" applyNumberFormat="1" applyFont="1" applyFill="1" applyBorder="1" applyAlignment="1">
      <alignment horizontal="center" vertical="center"/>
    </xf>
    <xf numFmtId="177" fontId="0" fillId="16" borderId="0" xfId="0" applyNumberFormat="1" applyFill="1" applyAlignment="1">
      <alignment horizontal="center" vertical="center"/>
    </xf>
    <xf numFmtId="22" fontId="0" fillId="16" borderId="0" xfId="0" applyNumberFormat="1" applyFill="1" applyAlignment="1">
      <alignment horizontal="center" vertical="center"/>
    </xf>
    <xf numFmtId="178" fontId="7" fillId="16" borderId="0" xfId="0" applyNumberFormat="1" applyFont="1" applyFill="1" applyAlignment="1">
      <alignment horizontal="center" vertical="center"/>
    </xf>
    <xf numFmtId="175" fontId="0" fillId="16" borderId="11" xfId="0" applyNumberFormat="1" applyFill="1" applyBorder="1" applyAlignment="1">
      <alignment horizontal="center" vertical="center"/>
    </xf>
    <xf numFmtId="175" fontId="42" fillId="20" borderId="0" xfId="0" applyNumberFormat="1" applyFont="1" applyFill="1" applyAlignment="1">
      <alignment horizontal="center" vertical="center"/>
    </xf>
    <xf numFmtId="179" fontId="42" fillId="16" borderId="0" xfId="0" applyNumberFormat="1" applyFont="1" applyFill="1" applyAlignment="1">
      <alignment horizontal="center" vertical="center"/>
    </xf>
    <xf numFmtId="178" fontId="0" fillId="16" borderId="0" xfId="0" applyNumberFormat="1" applyFill="1" applyAlignment="1">
      <alignment horizontal="center" vertical="center"/>
    </xf>
    <xf numFmtId="43" fontId="7" fillId="12" borderId="18" xfId="1" applyFont="1" applyFill="1" applyBorder="1" applyAlignment="1">
      <alignment horizontal="center"/>
    </xf>
    <xf numFmtId="43" fontId="7" fillId="12" borderId="19" xfId="1" applyFont="1" applyFill="1" applyBorder="1" applyAlignment="1">
      <alignment horizontal="center"/>
    </xf>
    <xf numFmtId="180" fontId="0" fillId="0" borderId="0" xfId="0" applyNumberFormat="1"/>
    <xf numFmtId="2" fontId="22" fillId="21" borderId="2" xfId="0" applyNumberFormat="1" applyFont="1" applyFill="1" applyBorder="1" applyAlignment="1">
      <alignment horizontal="center" vertical="center"/>
    </xf>
    <xf numFmtId="2" fontId="29" fillId="21" borderId="2" xfId="0" applyNumberFormat="1" applyFont="1" applyFill="1" applyBorder="1" applyAlignment="1">
      <alignment horizontal="center" vertical="center"/>
    </xf>
    <xf numFmtId="181" fontId="42" fillId="16" borderId="0" xfId="1" applyNumberFormat="1" applyFont="1" applyFill="1" applyBorder="1" applyAlignment="1">
      <alignment horizontal="center" vertical="center"/>
    </xf>
    <xf numFmtId="0" fontId="35" fillId="0" borderId="0" xfId="4" applyAlignment="1">
      <alignment horizontal="center"/>
    </xf>
    <xf numFmtId="172" fontId="27" fillId="0" borderId="2" xfId="0" quotePrefix="1" applyNumberFormat="1" applyFont="1" applyBorder="1" applyAlignment="1">
      <alignment horizontal="center" vertical="center"/>
    </xf>
    <xf numFmtId="43" fontId="7" fillId="0" borderId="2" xfId="1" applyFont="1" applyFill="1" applyBorder="1" applyAlignment="1">
      <alignment horizontal="center"/>
    </xf>
    <xf numFmtId="0" fontId="42" fillId="16" borderId="0" xfId="0" applyFont="1" applyFill="1" applyAlignment="1">
      <alignment horizontal="center" vertical="center"/>
    </xf>
    <xf numFmtId="0" fontId="7" fillId="0" borderId="0" xfId="0" quotePrefix="1" applyFont="1" applyAlignment="1">
      <alignment horizontal="left"/>
    </xf>
    <xf numFmtId="0" fontId="7" fillId="0" borderId="6" xfId="0" applyFont="1" applyBorder="1" applyAlignment="1">
      <alignment horizontal="center"/>
    </xf>
    <xf numFmtId="0" fontId="26" fillId="14" borderId="41" xfId="0" applyFont="1" applyFill="1" applyBorder="1" applyAlignment="1">
      <alignment horizontal="center" vertical="center"/>
    </xf>
    <xf numFmtId="0" fontId="13" fillId="0" borderId="0" xfId="0" applyFont="1"/>
    <xf numFmtId="0" fontId="51" fillId="14" borderId="39" xfId="0" applyFont="1" applyFill="1" applyBorder="1" applyAlignment="1">
      <alignment horizontal="center" vertical="center"/>
    </xf>
    <xf numFmtId="0" fontId="51" fillId="14" borderId="40" xfId="0" applyFont="1" applyFill="1" applyBorder="1" applyAlignment="1">
      <alignment horizontal="center" vertical="center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16" xfId="0" applyNumberFormat="1" applyFont="1" applyFill="1" applyBorder="1" applyAlignment="1">
      <alignment horizontal="center" vertical="center"/>
    </xf>
    <xf numFmtId="2" fontId="52" fillId="14" borderId="12" xfId="0" applyNumberFormat="1" applyFont="1" applyFill="1" applyBorder="1" applyAlignment="1">
      <alignment horizontal="center" vertical="center"/>
    </xf>
    <xf numFmtId="2" fontId="52" fillId="14" borderId="14" xfId="0" applyNumberFormat="1" applyFont="1" applyFill="1" applyBorder="1" applyAlignment="1">
      <alignment horizontal="center" vertical="center"/>
    </xf>
    <xf numFmtId="2" fontId="52" fillId="14" borderId="10" xfId="0" applyNumberFormat="1" applyFont="1" applyFill="1" applyBorder="1" applyAlignment="1">
      <alignment horizontal="center" vertical="center"/>
    </xf>
    <xf numFmtId="2" fontId="52" fillId="14" borderId="56" xfId="0" applyNumberFormat="1" applyFont="1" applyFill="1" applyBorder="1" applyAlignment="1">
      <alignment horizontal="center" vertical="center"/>
    </xf>
    <xf numFmtId="2" fontId="52" fillId="14" borderId="23" xfId="0" applyNumberFormat="1" applyFont="1" applyFill="1" applyBorder="1" applyAlignment="1">
      <alignment horizontal="center" vertical="center"/>
    </xf>
    <xf numFmtId="2" fontId="52" fillId="14" borderId="57" xfId="0" applyNumberFormat="1" applyFont="1" applyFill="1" applyBorder="1" applyAlignment="1">
      <alignment horizontal="center" vertical="center"/>
    </xf>
    <xf numFmtId="2" fontId="52" fillId="14" borderId="58" xfId="0" applyNumberFormat="1" applyFont="1" applyFill="1" applyBorder="1" applyAlignment="1">
      <alignment horizontal="center" vertical="center"/>
    </xf>
    <xf numFmtId="2" fontId="52" fillId="14" borderId="59" xfId="0" applyNumberFormat="1" applyFont="1" applyFill="1" applyBorder="1" applyAlignment="1">
      <alignment horizontal="center" vertical="center"/>
    </xf>
    <xf numFmtId="0" fontId="51" fillId="14" borderId="32" xfId="0" applyFont="1" applyFill="1" applyBorder="1" applyAlignment="1">
      <alignment horizontal="center" vertical="center"/>
    </xf>
    <xf numFmtId="0" fontId="51" fillId="14" borderId="33" xfId="0" applyFont="1" applyFill="1" applyBorder="1" applyAlignment="1">
      <alignment horizontal="center" vertical="center"/>
    </xf>
    <xf numFmtId="2" fontId="53" fillId="7" borderId="39" xfId="0" applyNumberFormat="1" applyFont="1" applyFill="1" applyBorder="1"/>
    <xf numFmtId="2" fontId="53" fillId="7" borderId="40" xfId="0" applyNumberFormat="1" applyFont="1" applyFill="1" applyBorder="1"/>
    <xf numFmtId="2" fontId="53" fillId="7" borderId="37" xfId="0" applyNumberFormat="1" applyFont="1" applyFill="1" applyBorder="1"/>
    <xf numFmtId="2" fontId="7" fillId="0" borderId="20" xfId="0" applyNumberFormat="1" applyFont="1" applyBorder="1" applyAlignment="1">
      <alignment horizontal="center"/>
    </xf>
    <xf numFmtId="2" fontId="7" fillId="0" borderId="22" xfId="0" applyNumberFormat="1" applyFont="1" applyBorder="1" applyAlignment="1">
      <alignment horizontal="center"/>
    </xf>
    <xf numFmtId="2" fontId="7" fillId="0" borderId="50" xfId="0" applyNumberFormat="1" applyFont="1" applyBorder="1" applyAlignment="1">
      <alignment horizontal="center"/>
    </xf>
    <xf numFmtId="2" fontId="7" fillId="0" borderId="21" xfId="0" applyNumberFormat="1" applyFont="1" applyBorder="1" applyAlignment="1">
      <alignment horizontal="center"/>
    </xf>
    <xf numFmtId="2" fontId="7" fillId="0" borderId="51" xfId="0" applyNumberFormat="1" applyFont="1" applyBorder="1" applyAlignment="1">
      <alignment horizontal="center"/>
    </xf>
    <xf numFmtId="2" fontId="7" fillId="0" borderId="17" xfId="0" applyNumberFormat="1" applyFont="1" applyBorder="1" applyAlignment="1">
      <alignment horizontal="center"/>
    </xf>
    <xf numFmtId="2" fontId="7" fillId="10" borderId="18" xfId="0" applyNumberFormat="1" applyFont="1" applyFill="1" applyBorder="1" applyAlignment="1">
      <alignment horizontal="center"/>
    </xf>
    <xf numFmtId="2" fontId="7" fillId="10" borderId="19" xfId="0" applyNumberFormat="1" applyFont="1" applyFill="1" applyBorder="1" applyAlignment="1">
      <alignment horizontal="center"/>
    </xf>
    <xf numFmtId="2" fontId="7" fillId="10" borderId="5" xfId="0" applyNumberFormat="1" applyFont="1" applyFill="1" applyBorder="1" applyAlignment="1">
      <alignment horizontal="center"/>
    </xf>
    <xf numFmtId="2" fontId="7" fillId="10" borderId="2" xfId="0" applyNumberFormat="1" applyFont="1" applyFill="1" applyBorder="1" applyAlignment="1">
      <alignment horizontal="center"/>
    </xf>
    <xf numFmtId="2" fontId="7" fillId="10" borderId="3" xfId="0" applyNumberFormat="1" applyFont="1" applyFill="1" applyBorder="1" applyAlignment="1">
      <alignment horizontal="center"/>
    </xf>
    <xf numFmtId="2" fontId="7" fillId="10" borderId="38" xfId="0" applyNumberFormat="1" applyFont="1" applyFill="1" applyBorder="1" applyAlignment="1">
      <alignment horizontal="center"/>
    </xf>
    <xf numFmtId="2" fontId="7" fillId="10" borderId="4" xfId="0" applyNumberFormat="1" applyFont="1" applyFill="1" applyBorder="1" applyAlignment="1">
      <alignment horizontal="center"/>
    </xf>
    <xf numFmtId="2" fontId="7" fillId="0" borderId="18" xfId="0" applyNumberFormat="1" applyFont="1" applyBorder="1" applyAlignment="1">
      <alignment horizontal="center"/>
    </xf>
    <xf numFmtId="2" fontId="7" fillId="0" borderId="19" xfId="0" applyNumberFormat="1" applyFont="1" applyBorder="1" applyAlignment="1">
      <alignment horizontal="center"/>
    </xf>
    <xf numFmtId="2" fontId="7" fillId="0" borderId="5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2" fontId="7" fillId="0" borderId="3" xfId="0" applyNumberFormat="1" applyFont="1" applyBorder="1" applyAlignment="1">
      <alignment horizontal="center"/>
    </xf>
    <xf numFmtId="2" fontId="7" fillId="0" borderId="38" xfId="0" applyNumberFormat="1" applyFont="1" applyBorder="1" applyAlignment="1">
      <alignment horizontal="center"/>
    </xf>
    <xf numFmtId="2" fontId="7" fillId="0" borderId="4" xfId="0" applyNumberFormat="1" applyFont="1" applyBorder="1" applyAlignment="1">
      <alignment horizontal="center"/>
    </xf>
    <xf numFmtId="2" fontId="7" fillId="10" borderId="54" xfId="0" applyNumberFormat="1" applyFont="1" applyFill="1" applyBorder="1" applyAlignment="1">
      <alignment horizontal="center"/>
    </xf>
    <xf numFmtId="2" fontId="7" fillId="10" borderId="16" xfId="0" applyNumberFormat="1" applyFont="1" applyFill="1" applyBorder="1" applyAlignment="1">
      <alignment horizontal="center"/>
    </xf>
    <xf numFmtId="2" fontId="7" fillId="10" borderId="68" xfId="0" applyNumberFormat="1" applyFont="1" applyFill="1" applyBorder="1" applyAlignment="1">
      <alignment horizontal="center"/>
    </xf>
    <xf numFmtId="2" fontId="7" fillId="10" borderId="55" xfId="0" applyNumberFormat="1" applyFont="1" applyFill="1" applyBorder="1" applyAlignment="1">
      <alignment horizontal="center"/>
    </xf>
    <xf numFmtId="2" fontId="7" fillId="10" borderId="69" xfId="0" applyNumberFormat="1" applyFont="1" applyFill="1" applyBorder="1" applyAlignment="1">
      <alignment horizontal="center"/>
    </xf>
    <xf numFmtId="2" fontId="7" fillId="10" borderId="31" xfId="0" applyNumberFormat="1" applyFont="1" applyFill="1" applyBorder="1" applyAlignment="1">
      <alignment horizontal="center"/>
    </xf>
    <xf numFmtId="2" fontId="7" fillId="10" borderId="67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2" fontId="7" fillId="0" borderId="6" xfId="0" applyNumberFormat="1" applyFont="1" applyBorder="1" applyAlignment="1">
      <alignment horizontal="center"/>
    </xf>
    <xf numFmtId="0" fontId="54" fillId="13" borderId="17" xfId="0" quotePrefix="1" applyFont="1" applyFill="1" applyBorder="1" applyAlignment="1">
      <alignment horizontal="center" vertical="center"/>
    </xf>
    <xf numFmtId="0" fontId="54" fillId="13" borderId="53" xfId="0" quotePrefix="1" applyFont="1" applyFill="1" applyBorder="1" applyAlignment="1">
      <alignment horizontal="center" vertical="center"/>
    </xf>
    <xf numFmtId="0" fontId="54" fillId="23" borderId="38" xfId="0" quotePrefix="1" applyFont="1" applyFill="1" applyBorder="1" applyAlignment="1">
      <alignment horizontal="center" vertical="center"/>
    </xf>
    <xf numFmtId="0" fontId="54" fillId="13" borderId="70" xfId="0" quotePrefix="1" applyFont="1" applyFill="1" applyBorder="1" applyAlignment="1">
      <alignment horizontal="center" vertical="center"/>
    </xf>
    <xf numFmtId="0" fontId="54" fillId="23" borderId="31" xfId="0" quotePrefix="1" applyFont="1" applyFill="1" applyBorder="1" applyAlignment="1">
      <alignment horizontal="center" vertical="center"/>
    </xf>
    <xf numFmtId="0" fontId="54" fillId="13" borderId="33" xfId="0" quotePrefix="1" applyFont="1" applyFill="1" applyBorder="1" applyAlignment="1">
      <alignment horizontal="center" vertical="center"/>
    </xf>
    <xf numFmtId="0" fontId="30" fillId="6" borderId="2" xfId="0" applyFont="1" applyFill="1" applyBorder="1" applyAlignment="1">
      <alignment horizontal="left" vertical="center" indent="2"/>
    </xf>
    <xf numFmtId="0" fontId="0" fillId="0" borderId="2" xfId="0" applyBorder="1"/>
    <xf numFmtId="2" fontId="7" fillId="0" borderId="0" xfId="0" applyNumberFormat="1" applyFont="1" applyAlignment="1">
      <alignment vertical="center"/>
    </xf>
    <xf numFmtId="43" fontId="7" fillId="2" borderId="18" xfId="1" applyFont="1" applyFill="1" applyBorder="1" applyAlignment="1">
      <alignment horizontal="center"/>
    </xf>
    <xf numFmtId="43" fontId="7" fillId="2" borderId="3" xfId="1" applyFont="1" applyFill="1" applyBorder="1" applyAlignment="1">
      <alignment horizontal="center"/>
    </xf>
    <xf numFmtId="182" fontId="0" fillId="0" borderId="0" xfId="0" applyNumberFormat="1"/>
    <xf numFmtId="43" fontId="7" fillId="12" borderId="3" xfId="1" applyFont="1" applyFill="1" applyBorder="1" applyAlignment="1">
      <alignment horizontal="center"/>
    </xf>
    <xf numFmtId="43" fontId="26" fillId="14" borderId="71" xfId="1" applyFont="1" applyFill="1" applyBorder="1" applyAlignment="1">
      <alignment horizontal="center" vertical="center"/>
    </xf>
    <xf numFmtId="43" fontId="7" fillId="0" borderId="6" xfId="1" applyFont="1" applyBorder="1" applyAlignment="1">
      <alignment horizontal="center"/>
    </xf>
    <xf numFmtId="20" fontId="27" fillId="15" borderId="53" xfId="0" applyNumberFormat="1" applyFont="1" applyFill="1" applyBorder="1" applyAlignment="1">
      <alignment horizontal="center" vertical="center"/>
    </xf>
    <xf numFmtId="20" fontId="27" fillId="15" borderId="72" xfId="0" applyNumberFormat="1" applyFont="1" applyFill="1" applyBorder="1" applyAlignment="1">
      <alignment horizontal="center" vertical="center"/>
    </xf>
    <xf numFmtId="20" fontId="27" fillId="15" borderId="73" xfId="0" applyNumberFormat="1" applyFont="1" applyFill="1" applyBorder="1" applyAlignment="1">
      <alignment horizontal="center" vertical="center"/>
    </xf>
    <xf numFmtId="14" fontId="27" fillId="15" borderId="65" xfId="0" applyNumberFormat="1" applyFont="1" applyFill="1" applyBorder="1" applyAlignment="1">
      <alignment horizontal="center" vertical="center"/>
    </xf>
    <xf numFmtId="0" fontId="23" fillId="5" borderId="5" xfId="0" applyFont="1" applyFill="1" applyBorder="1" applyAlignment="1">
      <alignment horizontal="left" vertical="center"/>
    </xf>
    <xf numFmtId="2" fontId="9" fillId="5" borderId="2" xfId="0" applyNumberFormat="1" applyFont="1" applyFill="1" applyBorder="1" applyAlignment="1">
      <alignment horizontal="center" vertical="center"/>
    </xf>
    <xf numFmtId="0" fontId="55" fillId="5" borderId="4" xfId="0" applyFont="1" applyFill="1" applyBorder="1" applyAlignment="1">
      <alignment vertical="center"/>
    </xf>
    <xf numFmtId="0" fontId="55" fillId="5" borderId="2" xfId="0" applyFont="1" applyFill="1" applyBorder="1" applyAlignment="1">
      <alignment vertical="center"/>
    </xf>
    <xf numFmtId="2" fontId="56" fillId="5" borderId="2" xfId="0" applyNumberFormat="1" applyFont="1" applyFill="1" applyBorder="1" applyAlignment="1">
      <alignment horizontal="center" vertical="center"/>
    </xf>
    <xf numFmtId="0" fontId="55" fillId="0" borderId="2" xfId="0" applyFont="1" applyBorder="1" applyAlignment="1">
      <alignment vertical="center"/>
    </xf>
    <xf numFmtId="0" fontId="55" fillId="0" borderId="4" xfId="0" applyFont="1" applyBorder="1" applyAlignment="1">
      <alignment vertical="center"/>
    </xf>
    <xf numFmtId="2" fontId="56" fillId="0" borderId="2" xfId="0" applyNumberFormat="1" applyFont="1" applyBorder="1" applyAlignment="1">
      <alignment horizontal="center" vertical="center"/>
    </xf>
    <xf numFmtId="0" fontId="23" fillId="0" borderId="5" xfId="0" applyFont="1" applyBorder="1" applyAlignment="1">
      <alignment horizontal="left" vertical="center"/>
    </xf>
    <xf numFmtId="171" fontId="12" fillId="0" borderId="2" xfId="1" applyNumberFormat="1" applyFont="1" applyBorder="1" applyAlignment="1">
      <alignment horizontal="center" vertical="center"/>
    </xf>
    <xf numFmtId="2" fontId="7" fillId="0" borderId="52" xfId="0" applyNumberFormat="1" applyFont="1" applyBorder="1" applyAlignment="1">
      <alignment horizontal="center"/>
    </xf>
    <xf numFmtId="171" fontId="57" fillId="0" borderId="2" xfId="1" applyNumberFormat="1" applyFont="1" applyBorder="1" applyAlignment="1">
      <alignment horizontal="center" vertical="center"/>
    </xf>
    <xf numFmtId="43" fontId="46" fillId="20" borderId="0" xfId="1" applyFont="1" applyFill="1" applyBorder="1" applyAlignment="1">
      <alignment horizontal="center" vertical="center"/>
    </xf>
    <xf numFmtId="43" fontId="58" fillId="20" borderId="0" xfId="1" applyFont="1" applyFill="1" applyBorder="1" applyAlignment="1">
      <alignment horizontal="center" vertical="center"/>
    </xf>
    <xf numFmtId="43" fontId="58" fillId="7" borderId="0" xfId="1" applyFont="1" applyFill="1" applyBorder="1" applyAlignment="1">
      <alignment horizontal="center" vertical="center"/>
    </xf>
    <xf numFmtId="0" fontId="60" fillId="0" borderId="0" xfId="0" applyFont="1" applyAlignment="1">
      <alignment wrapText="1"/>
    </xf>
    <xf numFmtId="43" fontId="59" fillId="16" borderId="8" xfId="0" applyNumberFormat="1" applyFont="1" applyFill="1" applyBorder="1" applyAlignment="1">
      <alignment horizontal="center" vertical="center"/>
    </xf>
    <xf numFmtId="43" fontId="58" fillId="16" borderId="8" xfId="0" applyNumberFormat="1" applyFont="1" applyFill="1" applyBorder="1" applyAlignment="1">
      <alignment horizontal="center" vertical="center"/>
    </xf>
    <xf numFmtId="43" fontId="0" fillId="16" borderId="8" xfId="0" applyNumberFormat="1" applyFill="1" applyBorder="1" applyAlignment="1">
      <alignment horizontal="center" vertical="center"/>
    </xf>
    <xf numFmtId="43" fontId="0" fillId="16" borderId="9" xfId="0" applyNumberForma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/>
    </xf>
    <xf numFmtId="43" fontId="0" fillId="16" borderId="12" xfId="0" applyNumberFormat="1" applyFill="1" applyBorder="1" applyAlignment="1">
      <alignment horizontal="center" vertical="center"/>
    </xf>
    <xf numFmtId="43" fontId="61" fillId="16" borderId="8" xfId="0" applyNumberFormat="1" applyFon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 vertical="center"/>
    </xf>
    <xf numFmtId="43" fontId="0" fillId="16" borderId="0" xfId="0" applyNumberFormat="1" applyFill="1" applyAlignment="1">
      <alignment horizontal="center" vertical="center"/>
    </xf>
    <xf numFmtId="43" fontId="0" fillId="16" borderId="1" xfId="0" applyNumberFormat="1" applyFill="1" applyBorder="1" applyAlignment="1">
      <alignment horizontal="center" vertical="center"/>
    </xf>
    <xf numFmtId="43" fontId="0" fillId="16" borderId="11" xfId="0" applyNumberFormat="1" applyFill="1" applyBorder="1" applyAlignment="1">
      <alignment horizontal="center" vertical="center"/>
    </xf>
    <xf numFmtId="43" fontId="58" fillId="20" borderId="0" xfId="0" applyNumberFormat="1" applyFont="1" applyFill="1" applyAlignment="1">
      <alignment horizontal="center" vertical="center"/>
    </xf>
    <xf numFmtId="43" fontId="61" fillId="16" borderId="0" xfId="0" applyNumberFormat="1" applyFont="1" applyFill="1" applyAlignment="1">
      <alignment horizontal="center" vertical="center"/>
    </xf>
    <xf numFmtId="43" fontId="58" fillId="16" borderId="0" xfId="0" applyNumberFormat="1" applyFont="1" applyFill="1" applyAlignment="1">
      <alignment horizontal="center" vertical="center"/>
    </xf>
    <xf numFmtId="43" fontId="59" fillId="16" borderId="0" xfId="0" applyNumberFormat="1" applyFont="1" applyFill="1" applyAlignment="1">
      <alignment horizontal="center" vertical="center"/>
    </xf>
    <xf numFmtId="176" fontId="41" fillId="16" borderId="0" xfId="2" applyNumberFormat="1" applyFont="1" applyFill="1" applyBorder="1" applyAlignment="1">
      <alignment horizontal="center"/>
    </xf>
    <xf numFmtId="0" fontId="61" fillId="16" borderId="6" xfId="0" applyFont="1" applyFill="1" applyBorder="1" applyAlignment="1">
      <alignment horizontal="center" vertical="center"/>
    </xf>
    <xf numFmtId="183" fontId="0" fillId="0" borderId="0" xfId="1" applyNumberFormat="1" applyFont="1"/>
    <xf numFmtId="183" fontId="31" fillId="0" borderId="0" xfId="1" applyNumberFormat="1" applyFont="1"/>
    <xf numFmtId="183" fontId="0" fillId="0" borderId="0" xfId="1" applyNumberFormat="1" applyFont="1" applyAlignment="1">
      <alignment horizontal="right"/>
    </xf>
    <xf numFmtId="183" fontId="60" fillId="0" borderId="0" xfId="1" applyNumberFormat="1" applyFont="1" applyAlignment="1">
      <alignment horizontal="right"/>
    </xf>
    <xf numFmtId="0" fontId="60" fillId="0" borderId="0" xfId="0" applyFont="1"/>
    <xf numFmtId="43" fontId="0" fillId="16" borderId="0" xfId="1" applyFont="1" applyFill="1" applyAlignment="1">
      <alignment horizontal="center" vertical="center"/>
    </xf>
    <xf numFmtId="43" fontId="0" fillId="16" borderId="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/>
    </xf>
    <xf numFmtId="43" fontId="0" fillId="16" borderId="1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 vertical="center"/>
    </xf>
    <xf numFmtId="43" fontId="58" fillId="16" borderId="0" xfId="1" applyFont="1" applyFill="1" applyBorder="1" applyAlignment="1">
      <alignment horizontal="center" vertical="center"/>
    </xf>
    <xf numFmtId="43" fontId="58" fillId="20" borderId="8" xfId="0" applyNumberFormat="1" applyFont="1" applyFill="1" applyBorder="1" applyAlignment="1">
      <alignment horizontal="center" vertical="center"/>
    </xf>
    <xf numFmtId="171" fontId="60" fillId="0" borderId="0" xfId="0" applyNumberFormat="1" applyFont="1"/>
    <xf numFmtId="43" fontId="59" fillId="16" borderId="0" xfId="1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62" fillId="0" borderId="0" xfId="0" applyFont="1"/>
    <xf numFmtId="0" fontId="38" fillId="0" borderId="0" xfId="0" applyFont="1"/>
    <xf numFmtId="21" fontId="38" fillId="0" borderId="0" xfId="0" applyNumberFormat="1" applyFont="1" applyAlignment="1">
      <alignment horizontal="center"/>
    </xf>
    <xf numFmtId="0" fontId="54" fillId="0" borderId="0" xfId="0" applyFont="1" applyAlignment="1">
      <alignment vertical="center"/>
    </xf>
    <xf numFmtId="0" fontId="0" fillId="0" borderId="0" xfId="0" applyAlignment="1">
      <alignment vertical="center"/>
    </xf>
    <xf numFmtId="46" fontId="27" fillId="9" borderId="0" xfId="0" applyNumberFormat="1" applyFont="1" applyFill="1" applyAlignment="1">
      <alignment horizontal="center" vertical="center" wrapText="1"/>
    </xf>
    <xf numFmtId="21" fontId="38" fillId="7" borderId="0" xfId="0" applyNumberFormat="1" applyFont="1" applyFill="1" applyAlignment="1">
      <alignment horizontal="center"/>
    </xf>
    <xf numFmtId="2" fontId="63" fillId="14" borderId="55" xfId="0" applyNumberFormat="1" applyFont="1" applyFill="1" applyBorder="1" applyAlignment="1">
      <alignment horizontal="center" vertical="center" wrapText="1"/>
    </xf>
    <xf numFmtId="43" fontId="26" fillId="14" borderId="75" xfId="1" applyFont="1" applyFill="1" applyBorder="1" applyAlignment="1">
      <alignment horizontal="center" vertical="center"/>
    </xf>
    <xf numFmtId="43" fontId="26" fillId="14" borderId="76" xfId="1" applyFont="1" applyFill="1" applyBorder="1" applyAlignment="1">
      <alignment horizontal="center" vertical="center"/>
    </xf>
    <xf numFmtId="0" fontId="60" fillId="16" borderId="6" xfId="0" applyFont="1" applyFill="1" applyBorder="1" applyAlignment="1">
      <alignment horizontal="center" vertical="center"/>
    </xf>
    <xf numFmtId="43" fontId="64" fillId="16" borderId="11" xfId="0" applyNumberFormat="1" applyFont="1" applyFill="1" applyBorder="1" applyAlignment="1">
      <alignment horizontal="center" vertical="center"/>
    </xf>
    <xf numFmtId="0" fontId="58" fillId="16" borderId="0" xfId="1" applyNumberFormat="1" applyFont="1" applyFill="1" applyBorder="1" applyAlignment="1">
      <alignment horizontal="center" vertical="center"/>
    </xf>
    <xf numFmtId="0" fontId="0" fillId="16" borderId="77" xfId="0" applyFill="1" applyBorder="1" applyAlignment="1">
      <alignment horizontal="center" vertical="center"/>
    </xf>
    <xf numFmtId="0" fontId="0" fillId="16" borderId="78" xfId="0" applyFill="1" applyBorder="1" applyAlignment="1">
      <alignment horizontal="center" vertical="center"/>
    </xf>
    <xf numFmtId="43" fontId="58" fillId="20" borderId="78" xfId="1" applyFont="1" applyFill="1" applyBorder="1" applyAlignment="1">
      <alignment horizontal="center" vertical="center"/>
    </xf>
    <xf numFmtId="43" fontId="42" fillId="16" borderId="78" xfId="1" applyFont="1" applyFill="1" applyBorder="1" applyAlignment="1">
      <alignment horizontal="center" vertical="center"/>
    </xf>
    <xf numFmtId="43" fontId="42" fillId="20" borderId="78" xfId="1" applyFont="1" applyFill="1" applyBorder="1" applyAlignment="1">
      <alignment horizontal="center" vertical="center"/>
    </xf>
    <xf numFmtId="43" fontId="42" fillId="7" borderId="78" xfId="1" applyFont="1" applyFill="1" applyBorder="1" applyAlignment="1">
      <alignment horizontal="center" vertical="center"/>
    </xf>
    <xf numFmtId="168" fontId="0" fillId="16" borderId="78" xfId="0" applyNumberFormat="1" applyFill="1" applyBorder="1" applyAlignment="1">
      <alignment horizontal="center" vertical="center"/>
    </xf>
    <xf numFmtId="0" fontId="58" fillId="16" borderId="78" xfId="1" applyNumberFormat="1" applyFont="1" applyFill="1" applyBorder="1" applyAlignment="1">
      <alignment horizontal="center" vertical="center"/>
    </xf>
    <xf numFmtId="0" fontId="42" fillId="16" borderId="78" xfId="1" applyNumberFormat="1" applyFont="1" applyFill="1" applyBorder="1" applyAlignment="1">
      <alignment horizontal="center" vertical="center"/>
    </xf>
    <xf numFmtId="175" fontId="42" fillId="16" borderId="78" xfId="0" applyNumberFormat="1" applyFont="1" applyFill="1" applyBorder="1" applyAlignment="1">
      <alignment horizontal="center" vertical="center"/>
    </xf>
    <xf numFmtId="43" fontId="58" fillId="16" borderId="78" xfId="0" applyNumberFormat="1" applyFont="1" applyFill="1" applyBorder="1" applyAlignment="1">
      <alignment horizontal="center" vertical="center"/>
    </xf>
    <xf numFmtId="43" fontId="58" fillId="16" borderId="79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center" vertical="center"/>
    </xf>
    <xf numFmtId="2" fontId="9" fillId="6" borderId="2" xfId="0" quotePrefix="1" applyNumberFormat="1" applyFont="1" applyFill="1" applyBorder="1" applyAlignment="1">
      <alignment horizontal="center" vertical="center"/>
    </xf>
    <xf numFmtId="0" fontId="0" fillId="5" borderId="0" xfId="0" applyFill="1"/>
    <xf numFmtId="0" fontId="3" fillId="24" borderId="0" xfId="3" applyFont="1" applyFill="1" applyAlignment="1">
      <alignment vertical="center"/>
    </xf>
    <xf numFmtId="0" fontId="5" fillId="25" borderId="0" xfId="3" applyFont="1" applyFill="1" applyAlignment="1">
      <alignment vertical="center"/>
    </xf>
    <xf numFmtId="0" fontId="65" fillId="0" borderId="0" xfId="3" applyFont="1" applyAlignment="1">
      <alignment vertical="center"/>
    </xf>
    <xf numFmtId="2" fontId="36" fillId="2" borderId="2" xfId="0" applyNumberFormat="1" applyFont="1" applyFill="1" applyBorder="1" applyAlignment="1">
      <alignment horizontal="center" vertical="center"/>
    </xf>
    <xf numFmtId="14" fontId="27" fillId="15" borderId="49" xfId="0" applyNumberFormat="1" applyFont="1" applyFill="1" applyBorder="1" applyAlignment="1">
      <alignment horizontal="center" vertical="center"/>
    </xf>
    <xf numFmtId="14" fontId="27" fillId="15" borderId="36" xfId="0" applyNumberFormat="1" applyFont="1" applyFill="1" applyBorder="1" applyAlignment="1">
      <alignment horizontal="center" vertical="center"/>
    </xf>
    <xf numFmtId="171" fontId="14" fillId="0" borderId="2" xfId="1" applyNumberFormat="1" applyFont="1" applyBorder="1" applyAlignment="1">
      <alignment horizontal="center" vertical="center"/>
    </xf>
    <xf numFmtId="2" fontId="30" fillId="0" borderId="2" xfId="0" applyNumberFormat="1" applyFont="1" applyBorder="1" applyAlignment="1">
      <alignment horizontal="center" vertical="center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71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left" vertical="center" indent="2"/>
    </xf>
    <xf numFmtId="2" fontId="7" fillId="0" borderId="57" xfId="0" applyNumberFormat="1" applyFont="1" applyBorder="1" applyAlignment="1">
      <alignment horizontal="center"/>
    </xf>
    <xf numFmtId="2" fontId="7" fillId="26" borderId="18" xfId="0" applyNumberFormat="1" applyFont="1" applyFill="1" applyBorder="1" applyAlignment="1">
      <alignment horizontal="center"/>
    </xf>
    <xf numFmtId="2" fontId="7" fillId="0" borderId="76" xfId="0" applyNumberFormat="1" applyFont="1" applyBorder="1" applyAlignment="1">
      <alignment horizontal="center"/>
    </xf>
    <xf numFmtId="2" fontId="7" fillId="26" borderId="54" xfId="0" applyNumberFormat="1" applyFont="1" applyFill="1" applyBorder="1" applyAlignment="1">
      <alignment horizontal="center"/>
    </xf>
    <xf numFmtId="43" fontId="7" fillId="10" borderId="18" xfId="1" applyFont="1" applyFill="1" applyBorder="1" applyAlignment="1">
      <alignment horizontal="center"/>
    </xf>
    <xf numFmtId="43" fontId="7" fillId="10" borderId="3" xfId="1" applyFont="1" applyFill="1" applyBorder="1" applyAlignment="1">
      <alignment horizontal="center"/>
    </xf>
    <xf numFmtId="43" fontId="7" fillId="10" borderId="2" xfId="1" applyFont="1" applyFill="1" applyBorder="1" applyAlignment="1">
      <alignment horizontal="center"/>
    </xf>
    <xf numFmtId="43" fontId="7" fillId="10" borderId="19" xfId="1" applyFont="1" applyFill="1" applyBorder="1" applyAlignment="1">
      <alignment horizontal="center"/>
    </xf>
    <xf numFmtId="43" fontId="7" fillId="2" borderId="2" xfId="1" applyFont="1" applyFill="1" applyBorder="1" applyAlignment="1">
      <alignment horizontal="center"/>
    </xf>
    <xf numFmtId="43" fontId="7" fillId="2" borderId="19" xfId="1" applyFont="1" applyFill="1" applyBorder="1" applyAlignment="1">
      <alignment horizontal="center"/>
    </xf>
    <xf numFmtId="14" fontId="39" fillId="2" borderId="0" xfId="0" applyNumberFormat="1" applyFont="1" applyFill="1" applyAlignment="1">
      <alignment horizontal="center" vertical="center"/>
    </xf>
    <xf numFmtId="43" fontId="7" fillId="2" borderId="0" xfId="1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14" fontId="39" fillId="12" borderId="14" xfId="0" applyNumberFormat="1" applyFont="1" applyFill="1" applyBorder="1" applyAlignment="1">
      <alignment horizontal="center" vertical="center"/>
    </xf>
    <xf numFmtId="43" fontId="7" fillId="12" borderId="56" xfId="1" applyFont="1" applyFill="1" applyBorder="1" applyAlignment="1">
      <alignment horizontal="center"/>
    </xf>
    <xf numFmtId="43" fontId="7" fillId="12" borderId="14" xfId="1" applyFont="1" applyFill="1" applyBorder="1" applyAlignment="1">
      <alignment horizontal="center"/>
    </xf>
    <xf numFmtId="43" fontId="7" fillId="12" borderId="10" xfId="1" applyFont="1" applyFill="1" applyBorder="1" applyAlignment="1">
      <alignment horizontal="center"/>
    </xf>
    <xf numFmtId="43" fontId="7" fillId="12" borderId="23" xfId="1" applyFont="1" applyFill="1" applyBorder="1" applyAlignment="1">
      <alignment horizontal="center"/>
    </xf>
    <xf numFmtId="14" fontId="39" fillId="15" borderId="20" xfId="0" applyNumberFormat="1" applyFont="1" applyFill="1" applyBorder="1" applyAlignment="1">
      <alignment horizontal="center" vertical="center"/>
    </xf>
    <xf numFmtId="14" fontId="39" fillId="15" borderId="21" xfId="0" applyNumberFormat="1" applyFont="1" applyFill="1" applyBorder="1" applyAlignment="1">
      <alignment horizontal="center" vertical="center"/>
    </xf>
    <xf numFmtId="14" fontId="39" fillId="15" borderId="51" xfId="0" applyNumberFormat="1" applyFont="1" applyFill="1" applyBorder="1" applyAlignment="1">
      <alignment horizontal="center" vertical="center"/>
    </xf>
    <xf numFmtId="43" fontId="7" fillId="2" borderId="20" xfId="1" applyFont="1" applyFill="1" applyBorder="1" applyAlignment="1">
      <alignment horizontal="center"/>
    </xf>
    <xf numFmtId="43" fontId="7" fillId="2" borderId="51" xfId="1" applyFont="1" applyFill="1" applyBorder="1" applyAlignment="1">
      <alignment horizontal="center"/>
    </xf>
    <xf numFmtId="43" fontId="7" fillId="2" borderId="21" xfId="1" applyFont="1" applyFill="1" applyBorder="1" applyAlignment="1">
      <alignment horizontal="center"/>
    </xf>
    <xf numFmtId="43" fontId="7" fillId="2" borderId="22" xfId="1" applyFont="1" applyFill="1" applyBorder="1" applyAlignment="1">
      <alignment horizontal="center"/>
    </xf>
    <xf numFmtId="14" fontId="39" fillId="15" borderId="18" xfId="0" applyNumberFormat="1" applyFont="1" applyFill="1" applyBorder="1" applyAlignment="1">
      <alignment horizontal="center" vertical="center"/>
    </xf>
    <xf numFmtId="14" fontId="39" fillId="15" borderId="69" xfId="0" applyNumberFormat="1" applyFont="1" applyFill="1" applyBorder="1" applyAlignment="1">
      <alignment horizontal="center" vertical="center"/>
    </xf>
    <xf numFmtId="43" fontId="7" fillId="27" borderId="54" xfId="1" applyFont="1" applyFill="1" applyBorder="1" applyAlignment="1">
      <alignment horizontal="center"/>
    </xf>
    <xf numFmtId="43" fontId="7" fillId="27" borderId="69" xfId="1" applyFont="1" applyFill="1" applyBorder="1" applyAlignment="1">
      <alignment horizontal="center"/>
    </xf>
    <xf numFmtId="43" fontId="7" fillId="27" borderId="55" xfId="1" applyFont="1" applyFill="1" applyBorder="1" applyAlignment="1">
      <alignment horizontal="center"/>
    </xf>
    <xf numFmtId="43" fontId="7" fillId="27" borderId="16" xfId="1" applyFont="1" applyFill="1" applyBorder="1" applyAlignment="1">
      <alignment horizontal="center"/>
    </xf>
    <xf numFmtId="14" fontId="39" fillId="24" borderId="54" xfId="0" applyNumberFormat="1" applyFont="1" applyFill="1" applyBorder="1" applyAlignment="1">
      <alignment horizontal="center" vertical="center"/>
    </xf>
    <xf numFmtId="14" fontId="39" fillId="24" borderId="55" xfId="0" applyNumberFormat="1" applyFont="1" applyFill="1" applyBorder="1" applyAlignment="1">
      <alignment horizontal="center" vertical="center"/>
    </xf>
    <xf numFmtId="14" fontId="39" fillId="24" borderId="69" xfId="0" applyNumberFormat="1" applyFont="1" applyFill="1" applyBorder="1" applyAlignment="1">
      <alignment horizontal="center" vertical="center"/>
    </xf>
    <xf numFmtId="43" fontId="7" fillId="24" borderId="54" xfId="1" applyFont="1" applyFill="1" applyBorder="1" applyAlignment="1">
      <alignment horizontal="center"/>
    </xf>
    <xf numFmtId="43" fontId="7" fillId="24" borderId="69" xfId="1" applyFont="1" applyFill="1" applyBorder="1" applyAlignment="1">
      <alignment horizontal="center"/>
    </xf>
    <xf numFmtId="43" fontId="7" fillId="24" borderId="55" xfId="1" applyFont="1" applyFill="1" applyBorder="1" applyAlignment="1">
      <alignment horizontal="center"/>
    </xf>
    <xf numFmtId="43" fontId="7" fillId="24" borderId="16" xfId="1" applyFont="1" applyFill="1" applyBorder="1" applyAlignment="1">
      <alignment horizontal="center"/>
    </xf>
    <xf numFmtId="43" fontId="7" fillId="2" borderId="18" xfId="1" applyFont="1" applyFill="1" applyBorder="1"/>
    <xf numFmtId="43" fontId="7" fillId="10" borderId="18" xfId="1" applyFont="1" applyFill="1" applyBorder="1"/>
    <xf numFmtId="43" fontId="7" fillId="0" borderId="56" xfId="1" applyFont="1" applyBorder="1" applyAlignment="1">
      <alignment horizontal="center"/>
    </xf>
    <xf numFmtId="43" fontId="7" fillId="0" borderId="23" xfId="1" applyFont="1" applyBorder="1" applyAlignment="1">
      <alignment horizontal="center"/>
    </xf>
    <xf numFmtId="43" fontId="7" fillId="2" borderId="20" xfId="1" applyFont="1" applyFill="1" applyBorder="1"/>
    <xf numFmtId="43" fontId="7" fillId="27" borderId="54" xfId="1" applyFont="1" applyFill="1" applyBorder="1"/>
    <xf numFmtId="43" fontId="7" fillId="2" borderId="0" xfId="1" applyFont="1" applyFill="1"/>
    <xf numFmtId="43" fontId="7" fillId="2" borderId="0" xfId="1" applyFont="1" applyFill="1" applyAlignment="1">
      <alignment horizontal="center"/>
    </xf>
    <xf numFmtId="43" fontId="7" fillId="24" borderId="54" xfId="1" applyFont="1" applyFill="1" applyBorder="1"/>
    <xf numFmtId="43" fontId="7" fillId="0" borderId="18" xfId="1" applyFont="1" applyFill="1" applyBorder="1" applyAlignment="1">
      <alignment horizontal="center"/>
    </xf>
    <xf numFmtId="0" fontId="66" fillId="6" borderId="2" xfId="0" applyFont="1" applyFill="1" applyBorder="1" applyAlignment="1">
      <alignment horizontal="left" vertical="center" indent="2"/>
    </xf>
    <xf numFmtId="2" fontId="30" fillId="6" borderId="2" xfId="0" applyNumberFormat="1" applyFont="1" applyFill="1" applyBorder="1" applyAlignment="1">
      <alignment horizontal="center" vertical="center"/>
    </xf>
    <xf numFmtId="2" fontId="30" fillId="5" borderId="2" xfId="0" applyNumberFormat="1" applyFont="1" applyFill="1" applyBorder="1" applyAlignment="1">
      <alignment horizontal="center" vertical="center"/>
    </xf>
    <xf numFmtId="43" fontId="67" fillId="10" borderId="19" xfId="1" applyFont="1" applyFill="1" applyBorder="1" applyAlignment="1">
      <alignment horizontal="center"/>
    </xf>
    <xf numFmtId="0" fontId="13" fillId="0" borderId="2" xfId="0" applyFont="1" applyBorder="1" applyAlignment="1">
      <alignment horizontal="center" vertical="center" wrapText="1"/>
    </xf>
    <xf numFmtId="43" fontId="7" fillId="26" borderId="18" xfId="1" applyFont="1" applyFill="1" applyBorder="1" applyAlignment="1">
      <alignment horizontal="center"/>
    </xf>
    <xf numFmtId="43" fontId="7" fillId="26" borderId="3" xfId="1" applyFont="1" applyFill="1" applyBorder="1" applyAlignment="1">
      <alignment horizontal="center"/>
    </xf>
    <xf numFmtId="2" fontId="7" fillId="0" borderId="65" xfId="0" applyNumberFormat="1" applyFont="1" applyBorder="1" applyAlignment="1">
      <alignment horizontal="center"/>
    </xf>
    <xf numFmtId="2" fontId="7" fillId="10" borderId="49" xfId="0" applyNumberFormat="1" applyFont="1" applyFill="1" applyBorder="1" applyAlignment="1">
      <alignment horizontal="center"/>
    </xf>
    <xf numFmtId="2" fontId="7" fillId="0" borderId="49" xfId="0" applyNumberFormat="1" applyFont="1" applyBorder="1" applyAlignment="1">
      <alignment horizontal="center"/>
    </xf>
    <xf numFmtId="2" fontId="7" fillId="10" borderId="66" xfId="0" applyNumberFormat="1" applyFont="1" applyFill="1" applyBorder="1" applyAlignment="1">
      <alignment horizontal="center"/>
    </xf>
    <xf numFmtId="43" fontId="26" fillId="14" borderId="39" xfId="1" applyFont="1" applyFill="1" applyBorder="1" applyAlignment="1">
      <alignment horizontal="center" vertical="center"/>
    </xf>
    <xf numFmtId="43" fontId="7" fillId="0" borderId="0" xfId="0" applyNumberFormat="1" applyFont="1" applyAlignment="1">
      <alignment horizontal="center"/>
    </xf>
    <xf numFmtId="43" fontId="26" fillId="14" borderId="39" xfId="1" quotePrefix="1" applyFont="1" applyFill="1" applyBorder="1" applyAlignment="1">
      <alignment horizontal="center" vertical="center"/>
    </xf>
    <xf numFmtId="43" fontId="8" fillId="10" borderId="2" xfId="1" applyFont="1" applyFill="1" applyBorder="1" applyAlignment="1">
      <alignment horizontal="center"/>
    </xf>
    <xf numFmtId="43" fontId="7" fillId="28" borderId="2" xfId="1" applyFont="1" applyFill="1" applyBorder="1" applyAlignment="1">
      <alignment horizontal="center"/>
    </xf>
    <xf numFmtId="43" fontId="7" fillId="2" borderId="50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center"/>
    </xf>
    <xf numFmtId="43" fontId="7" fillId="2" borderId="5" xfId="1" applyFont="1" applyFill="1" applyBorder="1" applyAlignment="1">
      <alignment horizontal="center"/>
    </xf>
    <xf numFmtId="43" fontId="7" fillId="0" borderId="5" xfId="1" applyFont="1" applyFill="1" applyBorder="1" applyAlignment="1">
      <alignment horizontal="center"/>
    </xf>
    <xf numFmtId="43" fontId="8" fillId="10" borderId="19" xfId="1" applyFont="1" applyFill="1" applyBorder="1" applyAlignment="1">
      <alignment horizontal="center"/>
    </xf>
    <xf numFmtId="14" fontId="39" fillId="24" borderId="3" xfId="0" applyNumberFormat="1" applyFont="1" applyFill="1" applyBorder="1" applyAlignment="1">
      <alignment horizontal="center" vertical="center"/>
    </xf>
    <xf numFmtId="43" fontId="50" fillId="10" borderId="3" xfId="1" applyFont="1" applyFill="1" applyBorder="1" applyAlignment="1">
      <alignment horizontal="center"/>
    </xf>
    <xf numFmtId="2" fontId="22" fillId="8" borderId="2" xfId="0" applyNumberFormat="1" applyFont="1" applyFill="1" applyBorder="1" applyAlignment="1">
      <alignment horizontal="center" vertical="center"/>
    </xf>
    <xf numFmtId="2" fontId="3" fillId="8" borderId="2" xfId="0" applyNumberFormat="1" applyFont="1" applyFill="1" applyBorder="1" applyAlignment="1">
      <alignment horizontal="center" vertical="center"/>
    </xf>
    <xf numFmtId="2" fontId="22" fillId="29" borderId="2" xfId="0" applyNumberFormat="1" applyFont="1" applyFill="1" applyBorder="1" applyAlignment="1">
      <alignment horizontal="center" vertical="center"/>
    </xf>
    <xf numFmtId="2" fontId="3" fillId="29" borderId="2" xfId="0" applyNumberFormat="1" applyFont="1" applyFill="1" applyBorder="1" applyAlignment="1">
      <alignment horizontal="center" vertical="center"/>
    </xf>
    <xf numFmtId="2" fontId="22" fillId="20" borderId="2" xfId="0" applyNumberFormat="1" applyFont="1" applyFill="1" applyBorder="1" applyAlignment="1">
      <alignment horizontal="center" vertical="center"/>
    </xf>
    <xf numFmtId="2" fontId="3" fillId="20" borderId="2" xfId="0" applyNumberFormat="1" applyFont="1" applyFill="1" applyBorder="1" applyAlignment="1">
      <alignment horizontal="center" vertical="center"/>
    </xf>
    <xf numFmtId="14" fontId="39" fillId="24" borderId="76" xfId="0" applyNumberFormat="1" applyFont="1" applyFill="1" applyBorder="1" applyAlignment="1">
      <alignment horizontal="center" vertical="center"/>
    </xf>
    <xf numFmtId="14" fontId="39" fillId="24" borderId="15" xfId="0" applyNumberFormat="1" applyFont="1" applyFill="1" applyBorder="1" applyAlignment="1">
      <alignment horizontal="center" vertical="center"/>
    </xf>
    <xf numFmtId="14" fontId="39" fillId="24" borderId="7" xfId="0" applyNumberFormat="1" applyFont="1" applyFill="1" applyBorder="1" applyAlignment="1">
      <alignment horizontal="center" vertical="center"/>
    </xf>
    <xf numFmtId="43" fontId="7" fillId="24" borderId="76" xfId="1" applyFont="1" applyFill="1" applyBorder="1" applyAlignment="1">
      <alignment horizontal="center"/>
    </xf>
    <xf numFmtId="43" fontId="7" fillId="24" borderId="7" xfId="1" applyFont="1" applyFill="1" applyBorder="1" applyAlignment="1">
      <alignment horizontal="center"/>
    </xf>
    <xf numFmtId="43" fontId="7" fillId="24" borderId="15" xfId="1" applyFont="1" applyFill="1" applyBorder="1" applyAlignment="1">
      <alignment horizontal="center"/>
    </xf>
    <xf numFmtId="43" fontId="7" fillId="24" borderId="75" xfId="1" applyFont="1" applyFill="1" applyBorder="1" applyAlignment="1">
      <alignment horizontal="center"/>
    </xf>
    <xf numFmtId="43" fontId="7" fillId="24" borderId="9" xfId="1" applyFont="1" applyFill="1" applyBorder="1" applyAlignment="1">
      <alignment horizontal="center"/>
    </xf>
    <xf numFmtId="43" fontId="7" fillId="24" borderId="76" xfId="1" applyFont="1" applyFill="1" applyBorder="1"/>
    <xf numFmtId="43" fontId="7" fillId="24" borderId="68" xfId="1" applyFont="1" applyFill="1" applyBorder="1" applyAlignment="1">
      <alignment horizontal="center"/>
    </xf>
    <xf numFmtId="43" fontId="7" fillId="30" borderId="18" xfId="1" applyFont="1" applyFill="1" applyBorder="1"/>
    <xf numFmtId="43" fontId="7" fillId="30" borderId="19" xfId="1" applyFont="1" applyFill="1" applyBorder="1" applyAlignment="1">
      <alignment horizontal="center"/>
    </xf>
    <xf numFmtId="43" fontId="7" fillId="24" borderId="80" xfId="1" applyFont="1" applyFill="1" applyBorder="1" applyAlignment="1">
      <alignment horizontal="center"/>
    </xf>
    <xf numFmtId="43" fontId="7" fillId="24" borderId="82" xfId="1" applyFont="1" applyFill="1" applyBorder="1" applyAlignment="1">
      <alignment horizontal="center"/>
    </xf>
    <xf numFmtId="43" fontId="50" fillId="2" borderId="21" xfId="1" applyFont="1" applyFill="1" applyBorder="1" applyAlignment="1">
      <alignment horizontal="center"/>
    </xf>
    <xf numFmtId="43" fontId="50" fillId="2" borderId="22" xfId="1" applyFont="1" applyFill="1" applyBorder="1" applyAlignment="1">
      <alignment horizontal="center"/>
    </xf>
    <xf numFmtId="43" fontId="50" fillId="2" borderId="50" xfId="1" applyFont="1" applyFill="1" applyBorder="1" applyAlignment="1">
      <alignment horizontal="center"/>
    </xf>
    <xf numFmtId="43" fontId="50" fillId="2" borderId="51" xfId="1" applyFont="1" applyFill="1" applyBorder="1" applyAlignment="1">
      <alignment horizontal="center"/>
    </xf>
    <xf numFmtId="43" fontId="50" fillId="2" borderId="20" xfId="1" applyFont="1" applyFill="1" applyBorder="1"/>
    <xf numFmtId="43" fontId="50" fillId="10" borderId="2" xfId="1" applyFont="1" applyFill="1" applyBorder="1" applyAlignment="1">
      <alignment horizontal="center"/>
    </xf>
    <xf numFmtId="43" fontId="50" fillId="10" borderId="19" xfId="1" applyFont="1" applyFill="1" applyBorder="1" applyAlignment="1">
      <alignment horizontal="center"/>
    </xf>
    <xf numFmtId="43" fontId="50" fillId="10" borderId="5" xfId="1" applyFont="1" applyFill="1" applyBorder="1" applyAlignment="1">
      <alignment horizontal="center"/>
    </xf>
    <xf numFmtId="43" fontId="50" fillId="10" borderId="18" xfId="1" applyFont="1" applyFill="1" applyBorder="1"/>
    <xf numFmtId="43" fontId="50" fillId="2" borderId="2" xfId="1" applyFont="1" applyFill="1" applyBorder="1" applyAlignment="1">
      <alignment horizontal="center"/>
    </xf>
    <xf numFmtId="43" fontId="50" fillId="2" borderId="19" xfId="1" applyFont="1" applyFill="1" applyBorder="1" applyAlignment="1">
      <alignment horizontal="center"/>
    </xf>
    <xf numFmtId="43" fontId="50" fillId="2" borderId="5" xfId="1" applyFont="1" applyFill="1" applyBorder="1" applyAlignment="1">
      <alignment horizontal="center"/>
    </xf>
    <xf numFmtId="43" fontId="50" fillId="2" borderId="3" xfId="1" applyFont="1" applyFill="1" applyBorder="1" applyAlignment="1">
      <alignment horizontal="center"/>
    </xf>
    <xf numFmtId="43" fontId="50" fillId="2" borderId="18" xfId="1" applyFont="1" applyFill="1" applyBorder="1"/>
    <xf numFmtId="43" fontId="50" fillId="0" borderId="2" xfId="1" applyFont="1" applyFill="1" applyBorder="1" applyAlignment="1">
      <alignment horizontal="center"/>
    </xf>
    <xf numFmtId="43" fontId="50" fillId="0" borderId="5" xfId="1" applyFont="1" applyFill="1" applyBorder="1" applyAlignment="1">
      <alignment horizontal="center"/>
    </xf>
    <xf numFmtId="43" fontId="50" fillId="30" borderId="18" xfId="1" applyFont="1" applyFill="1" applyBorder="1"/>
    <xf numFmtId="43" fontId="50" fillId="30" borderId="19" xfId="1" applyFont="1" applyFill="1" applyBorder="1" applyAlignment="1">
      <alignment horizontal="center"/>
    </xf>
    <xf numFmtId="43" fontId="50" fillId="24" borderId="15" xfId="1" applyFont="1" applyFill="1" applyBorder="1" applyAlignment="1">
      <alignment horizontal="center"/>
    </xf>
    <xf numFmtId="43" fontId="50" fillId="24" borderId="75" xfId="1" applyFont="1" applyFill="1" applyBorder="1" applyAlignment="1">
      <alignment horizontal="center"/>
    </xf>
    <xf numFmtId="43" fontId="50" fillId="24" borderId="9" xfId="1" applyFont="1" applyFill="1" applyBorder="1" applyAlignment="1">
      <alignment horizontal="center"/>
    </xf>
    <xf numFmtId="43" fontId="50" fillId="24" borderId="7" xfId="1" applyFont="1" applyFill="1" applyBorder="1" applyAlignment="1">
      <alignment horizontal="center"/>
    </xf>
    <xf numFmtId="43" fontId="50" fillId="24" borderId="76" xfId="1" applyFont="1" applyFill="1" applyBorder="1"/>
    <xf numFmtId="43" fontId="50" fillId="24" borderId="55" xfId="1" applyFont="1" applyFill="1" applyBorder="1" applyAlignment="1">
      <alignment horizontal="center"/>
    </xf>
    <xf numFmtId="43" fontId="50" fillId="24" borderId="16" xfId="1" applyFont="1" applyFill="1" applyBorder="1" applyAlignment="1">
      <alignment horizontal="center"/>
    </xf>
    <xf numFmtId="43" fontId="50" fillId="24" borderId="68" xfId="1" applyFont="1" applyFill="1" applyBorder="1" applyAlignment="1">
      <alignment horizontal="center"/>
    </xf>
    <xf numFmtId="43" fontId="50" fillId="24" borderId="69" xfId="1" applyFont="1" applyFill="1" applyBorder="1" applyAlignment="1">
      <alignment horizontal="center"/>
    </xf>
    <xf numFmtId="43" fontId="50" fillId="24" borderId="54" xfId="1" applyFont="1" applyFill="1" applyBorder="1"/>
    <xf numFmtId="43" fontId="7" fillId="0" borderId="4" xfId="1" applyFont="1" applyBorder="1" applyAlignment="1">
      <alignment horizontal="center"/>
    </xf>
    <xf numFmtId="43" fontId="7" fillId="12" borderId="37" xfId="1" applyFont="1" applyFill="1" applyBorder="1" applyAlignment="1">
      <alignment horizontal="center"/>
    </xf>
    <xf numFmtId="43" fontId="7" fillId="12" borderId="41" xfId="1" applyFont="1" applyFill="1" applyBorder="1" applyAlignment="1">
      <alignment horizontal="center"/>
    </xf>
    <xf numFmtId="43" fontId="7" fillId="12" borderId="40" xfId="1" applyFont="1" applyFill="1" applyBorder="1" applyAlignment="1">
      <alignment horizontal="center"/>
    </xf>
    <xf numFmtId="43" fontId="7" fillId="12" borderId="32" xfId="1" applyFont="1" applyFill="1" applyBorder="1" applyAlignment="1">
      <alignment horizontal="center"/>
    </xf>
    <xf numFmtId="43" fontId="7" fillId="12" borderId="33" xfId="1" applyFont="1" applyFill="1" applyBorder="1" applyAlignment="1">
      <alignment horizontal="center"/>
    </xf>
    <xf numFmtId="43" fontId="7" fillId="27" borderId="68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right"/>
    </xf>
    <xf numFmtId="43" fontId="50" fillId="10" borderId="5" xfId="1" applyFont="1" applyFill="1" applyBorder="1" applyAlignment="1">
      <alignment horizontal="right"/>
    </xf>
    <xf numFmtId="43" fontId="7" fillId="24" borderId="18" xfId="1" applyFont="1" applyFill="1" applyBorder="1" applyAlignment="1">
      <alignment horizontal="center"/>
    </xf>
    <xf numFmtId="43" fontId="7" fillId="24" borderId="19" xfId="1" applyFont="1" applyFill="1" applyBorder="1" applyAlignment="1">
      <alignment horizontal="center"/>
    </xf>
    <xf numFmtId="2" fontId="68" fillId="14" borderId="32" xfId="0" applyNumberFormat="1" applyFont="1" applyFill="1" applyBorder="1" applyAlignment="1">
      <alignment horizontal="center" vertical="center" wrapText="1"/>
    </xf>
    <xf numFmtId="43" fontId="50" fillId="7" borderId="2" xfId="1" applyFont="1" applyFill="1" applyBorder="1" applyAlignment="1">
      <alignment horizontal="center"/>
    </xf>
    <xf numFmtId="43" fontId="50" fillId="26" borderId="2" xfId="1" applyFont="1" applyFill="1" applyBorder="1" applyAlignment="1">
      <alignment horizontal="center"/>
    </xf>
    <xf numFmtId="43" fontId="7" fillId="7" borderId="2" xfId="1" applyFont="1" applyFill="1" applyBorder="1" applyAlignment="1">
      <alignment horizontal="center"/>
    </xf>
    <xf numFmtId="43" fontId="50" fillId="26" borderId="19" xfId="1" applyFont="1" applyFill="1" applyBorder="1" applyAlignment="1">
      <alignment horizontal="center"/>
    </xf>
    <xf numFmtId="43" fontId="7" fillId="25" borderId="18" xfId="1" applyFont="1" applyFill="1" applyBorder="1" applyAlignment="1">
      <alignment horizontal="center"/>
    </xf>
    <xf numFmtId="43" fontId="7" fillId="25" borderId="19" xfId="1" applyFont="1" applyFill="1" applyBorder="1" applyAlignment="1">
      <alignment horizontal="center"/>
    </xf>
    <xf numFmtId="43" fontId="7" fillId="25" borderId="54" xfId="1" applyFont="1" applyFill="1" applyBorder="1" applyAlignment="1">
      <alignment horizontal="center"/>
    </xf>
    <xf numFmtId="43" fontId="7" fillId="25" borderId="16" xfId="1" applyFont="1" applyFill="1" applyBorder="1" applyAlignment="1">
      <alignment horizontal="center"/>
    </xf>
    <xf numFmtId="43" fontId="7" fillId="25" borderId="20" xfId="1" applyFont="1" applyFill="1" applyBorder="1" applyAlignment="1">
      <alignment horizontal="center"/>
    </xf>
    <xf numFmtId="43" fontId="7" fillId="25" borderId="22" xfId="1" applyFont="1" applyFill="1" applyBorder="1" applyAlignment="1">
      <alignment horizontal="center"/>
    </xf>
    <xf numFmtId="167" fontId="14" fillId="31" borderId="2" xfId="0" applyNumberFormat="1" applyFont="1" applyFill="1" applyBorder="1" applyAlignment="1">
      <alignment horizontal="center" vertical="center"/>
    </xf>
    <xf numFmtId="2" fontId="7" fillId="10" borderId="0" xfId="0" applyNumberFormat="1" applyFont="1" applyFill="1" applyAlignment="1">
      <alignment horizontal="center"/>
    </xf>
    <xf numFmtId="14" fontId="27" fillId="15" borderId="85" xfId="0" applyNumberFormat="1" applyFont="1" applyFill="1" applyBorder="1" applyAlignment="1">
      <alignment horizontal="center" vertical="center"/>
    </xf>
    <xf numFmtId="20" fontId="27" fillId="15" borderId="70" xfId="0" applyNumberFormat="1" applyFont="1" applyFill="1" applyBorder="1" applyAlignment="1">
      <alignment horizontal="center" vertical="center"/>
    </xf>
    <xf numFmtId="0" fontId="54" fillId="23" borderId="86" xfId="0" quotePrefix="1" applyFont="1" applyFill="1" applyBorder="1" applyAlignment="1">
      <alignment horizontal="center" vertical="center"/>
    </xf>
    <xf numFmtId="2" fontId="7" fillId="10" borderId="76" xfId="0" applyNumberFormat="1" applyFont="1" applyFill="1" applyBorder="1" applyAlignment="1">
      <alignment horizontal="center"/>
    </xf>
    <xf numFmtId="2" fontId="7" fillId="10" borderId="75" xfId="0" applyNumberFormat="1" applyFont="1" applyFill="1" applyBorder="1" applyAlignment="1">
      <alignment horizontal="center"/>
    </xf>
    <xf numFmtId="2" fontId="7" fillId="10" borderId="9" xfId="0" applyNumberFormat="1" applyFont="1" applyFill="1" applyBorder="1" applyAlignment="1">
      <alignment horizontal="center"/>
    </xf>
    <xf numFmtId="2" fontId="7" fillId="10" borderId="15" xfId="0" applyNumberFormat="1" applyFont="1" applyFill="1" applyBorder="1" applyAlignment="1">
      <alignment horizontal="center"/>
    </xf>
    <xf numFmtId="2" fontId="7" fillId="10" borderId="7" xfId="0" applyNumberFormat="1" applyFont="1" applyFill="1" applyBorder="1" applyAlignment="1">
      <alignment horizontal="center"/>
    </xf>
    <xf numFmtId="2" fontId="7" fillId="26" borderId="76" xfId="0" applyNumberFormat="1" applyFont="1" applyFill="1" applyBorder="1" applyAlignment="1">
      <alignment horizontal="center"/>
    </xf>
    <xf numFmtId="2" fontId="7" fillId="10" borderId="86" xfId="0" applyNumberFormat="1" applyFont="1" applyFill="1" applyBorder="1" applyAlignment="1">
      <alignment horizontal="center"/>
    </xf>
    <xf numFmtId="2" fontId="7" fillId="10" borderId="85" xfId="0" applyNumberFormat="1" applyFont="1" applyFill="1" applyBorder="1" applyAlignment="1">
      <alignment horizontal="center"/>
    </xf>
    <xf numFmtId="0" fontId="54" fillId="13" borderId="72" xfId="0" quotePrefix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10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10" fillId="5" borderId="2" xfId="0" applyNumberFormat="1" applyFont="1" applyFill="1" applyBorder="1" applyAlignment="1">
      <alignment horizontal="center" vertical="center"/>
    </xf>
    <xf numFmtId="0" fontId="35" fillId="0" borderId="0" xfId="4" applyFill="1" applyAlignment="1">
      <alignment horizontal="center"/>
    </xf>
    <xf numFmtId="43" fontId="50" fillId="0" borderId="19" xfId="1" applyFont="1" applyFill="1" applyBorder="1" applyAlignment="1">
      <alignment horizontal="center"/>
    </xf>
    <xf numFmtId="43" fontId="69" fillId="7" borderId="2" xfId="1" applyFont="1" applyFill="1" applyBorder="1" applyAlignment="1">
      <alignment horizontal="center"/>
    </xf>
    <xf numFmtId="43" fontId="50" fillId="7" borderId="5" xfId="1" applyFont="1" applyFill="1" applyBorder="1" applyAlignment="1">
      <alignment horizontal="center"/>
    </xf>
    <xf numFmtId="43" fontId="50" fillId="7" borderId="19" xfId="1" applyFont="1" applyFill="1" applyBorder="1" applyAlignment="1">
      <alignment horizontal="center"/>
    </xf>
    <xf numFmtId="2" fontId="22" fillId="10" borderId="9" xfId="0" applyNumberFormat="1" applyFont="1" applyFill="1" applyBorder="1" applyAlignment="1">
      <alignment horizontal="center" vertical="center"/>
    </xf>
    <xf numFmtId="2" fontId="36" fillId="10" borderId="2" xfId="0" applyNumberFormat="1" applyFont="1" applyFill="1" applyBorder="1" applyAlignment="1">
      <alignment horizontal="center" vertical="center" wrapText="1"/>
    </xf>
    <xf numFmtId="2" fontId="10" fillId="8" borderId="2" xfId="0" applyNumberFormat="1" applyFont="1" applyFill="1" applyBorder="1" applyAlignment="1">
      <alignment horizontal="center" vertical="center"/>
    </xf>
    <xf numFmtId="2" fontId="10" fillId="20" borderId="2" xfId="0" applyNumberFormat="1" applyFont="1" applyFill="1" applyBorder="1" applyAlignment="1">
      <alignment horizontal="center" vertical="center"/>
    </xf>
    <xf numFmtId="2" fontId="10" fillId="29" borderId="2" xfId="0" applyNumberFormat="1" applyFont="1" applyFill="1" applyBorder="1" applyAlignment="1">
      <alignment horizontal="center" vertical="center"/>
    </xf>
    <xf numFmtId="43" fontId="50" fillId="7" borderId="18" xfId="1" applyFont="1" applyFill="1" applyBorder="1" applyAlignment="1">
      <alignment horizontal="center"/>
    </xf>
    <xf numFmtId="43" fontId="50" fillId="7" borderId="3" xfId="1" applyFont="1" applyFill="1" applyBorder="1" applyAlignment="1">
      <alignment horizontal="center"/>
    </xf>
    <xf numFmtId="43" fontId="50" fillId="7" borderId="18" xfId="1" applyFont="1" applyFill="1" applyBorder="1"/>
    <xf numFmtId="43" fontId="7" fillId="10" borderId="18" xfId="1" applyFont="1" applyFill="1" applyBorder="1" applyAlignment="1">
      <alignment horizontal="right"/>
    </xf>
    <xf numFmtId="2" fontId="57" fillId="0" borderId="2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wrapText="1"/>
    </xf>
    <xf numFmtId="43" fontId="15" fillId="10" borderId="2" xfId="1" applyFont="1" applyFill="1" applyBorder="1" applyAlignment="1">
      <alignment horizontal="center" vertical="center"/>
    </xf>
    <xf numFmtId="14" fontId="39" fillId="15" borderId="76" xfId="0" applyNumberFormat="1" applyFont="1" applyFill="1" applyBorder="1" applyAlignment="1">
      <alignment horizontal="center" vertical="center"/>
    </xf>
    <xf numFmtId="2" fontId="15" fillId="10" borderId="2" xfId="1" applyNumberFormat="1" applyFont="1" applyFill="1" applyBorder="1" applyAlignment="1">
      <alignment horizontal="center" vertical="center"/>
    </xf>
    <xf numFmtId="0" fontId="38" fillId="0" borderId="27" xfId="0" applyFont="1" applyBorder="1" applyAlignment="1">
      <alignment horizontal="center"/>
    </xf>
    <xf numFmtId="0" fontId="38" fillId="0" borderId="28" xfId="0" quotePrefix="1" applyFont="1" applyBorder="1" applyAlignment="1">
      <alignment horizontal="center"/>
    </xf>
    <xf numFmtId="169" fontId="38" fillId="0" borderId="24" xfId="0" applyNumberFormat="1" applyFont="1" applyBorder="1" applyAlignment="1">
      <alignment horizontal="center"/>
    </xf>
    <xf numFmtId="0" fontId="38" fillId="0" borderId="29" xfId="0" quotePrefix="1" applyFont="1" applyBorder="1" applyAlignment="1">
      <alignment horizontal="center"/>
    </xf>
    <xf numFmtId="169" fontId="7" fillId="0" borderId="25" xfId="0" applyNumberFormat="1" applyFont="1" applyBorder="1" applyAlignment="1">
      <alignment horizontal="center"/>
    </xf>
    <xf numFmtId="0" fontId="38" fillId="0" borderId="29" xfId="0" applyFont="1" applyBorder="1" applyAlignment="1">
      <alignment horizontal="center"/>
    </xf>
    <xf numFmtId="170" fontId="38" fillId="0" borderId="29" xfId="0" quotePrefix="1" applyNumberFormat="1" applyFont="1" applyBorder="1" applyAlignment="1">
      <alignment horizontal="center"/>
    </xf>
    <xf numFmtId="2" fontId="50" fillId="10" borderId="18" xfId="0" applyNumberFormat="1" applyFont="1" applyFill="1" applyBorder="1" applyAlignment="1">
      <alignment horizontal="center"/>
    </xf>
    <xf numFmtId="2" fontId="52" fillId="14" borderId="27" xfId="0" applyNumberFormat="1" applyFont="1" applyFill="1" applyBorder="1" applyAlignment="1">
      <alignment horizontal="center" vertical="center"/>
    </xf>
    <xf numFmtId="2" fontId="7" fillId="0" borderId="86" xfId="0" applyNumberFormat="1" applyFont="1" applyBorder="1" applyAlignment="1">
      <alignment horizontal="center"/>
    </xf>
    <xf numFmtId="2" fontId="7" fillId="0" borderId="15" xfId="0" applyNumberFormat="1" applyFont="1" applyBorder="1" applyAlignment="1">
      <alignment horizontal="center"/>
    </xf>
    <xf numFmtId="2" fontId="7" fillId="0" borderId="75" xfId="0" applyNumberFormat="1" applyFont="1" applyBorder="1" applyAlignment="1">
      <alignment horizontal="center"/>
    </xf>
    <xf numFmtId="2" fontId="53" fillId="7" borderId="27" xfId="0" applyNumberFormat="1" applyFont="1" applyFill="1" applyBorder="1" applyAlignment="1">
      <alignment horizontal="center"/>
    </xf>
    <xf numFmtId="2" fontId="52" fillId="14" borderId="87" xfId="0" applyNumberFormat="1" applyFont="1" applyFill="1" applyBorder="1" applyAlignment="1">
      <alignment horizontal="center" vertical="center"/>
    </xf>
    <xf numFmtId="2" fontId="52" fillId="14" borderId="83" xfId="0" applyNumberFormat="1" applyFont="1" applyFill="1" applyBorder="1" applyAlignment="1">
      <alignment horizontal="center" vertical="center"/>
    </xf>
    <xf numFmtId="2" fontId="52" fillId="14" borderId="84" xfId="0" applyNumberFormat="1" applyFont="1" applyFill="1" applyBorder="1" applyAlignment="1">
      <alignment horizontal="center" vertical="center"/>
    </xf>
    <xf numFmtId="0" fontId="33" fillId="10" borderId="4" xfId="0" applyFont="1" applyFill="1" applyBorder="1" applyAlignment="1">
      <alignment horizontal="left" vertical="center"/>
    </xf>
    <xf numFmtId="0" fontId="33" fillId="10" borderId="5" xfId="0" applyFont="1" applyFill="1" applyBorder="1" applyAlignment="1">
      <alignment horizontal="left" vertical="center"/>
    </xf>
    <xf numFmtId="0" fontId="23" fillId="10" borderId="3" xfId="0" applyFont="1" applyFill="1" applyBorder="1" applyAlignment="1">
      <alignment horizontal="left" vertical="center"/>
    </xf>
    <xf numFmtId="0" fontId="23" fillId="10" borderId="4" xfId="0" applyFont="1" applyFill="1" applyBorder="1" applyAlignment="1">
      <alignment horizontal="left" vertical="center"/>
    </xf>
    <xf numFmtId="0" fontId="23" fillId="10" borderId="5" xfId="0" applyFont="1" applyFill="1" applyBorder="1" applyAlignment="1">
      <alignment horizontal="left" vertical="center"/>
    </xf>
    <xf numFmtId="0" fontId="29" fillId="0" borderId="0" xfId="0" applyFont="1" applyAlignment="1">
      <alignment horizontal="center" vertical="center"/>
    </xf>
    <xf numFmtId="165" fontId="29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center" vertical="center" readingOrder="1"/>
    </xf>
    <xf numFmtId="0" fontId="20" fillId="11" borderId="6" xfId="0" applyFont="1" applyFill="1" applyBorder="1" applyAlignment="1">
      <alignment horizontal="center" vertical="center"/>
    </xf>
    <xf numFmtId="0" fontId="20" fillId="11" borderId="0" xfId="0" applyFont="1" applyFill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7" xfId="0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0" fontId="20" fillId="11" borderId="2" xfId="0" applyFont="1" applyFill="1" applyBorder="1" applyAlignment="1">
      <alignment horizontal="center" vertical="center"/>
    </xf>
    <xf numFmtId="0" fontId="22" fillId="12" borderId="2" xfId="0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3" fillId="9" borderId="3" xfId="0" applyNumberFormat="1" applyFont="1" applyFill="1" applyBorder="1" applyAlignment="1">
      <alignment horizontal="center" vertical="center"/>
    </xf>
    <xf numFmtId="2" fontId="3" fillId="9" borderId="4" xfId="0" applyNumberFormat="1" applyFont="1" applyFill="1" applyBorder="1" applyAlignment="1">
      <alignment horizontal="center" vertical="center"/>
    </xf>
    <xf numFmtId="2" fontId="3" fillId="9" borderId="5" xfId="0" applyNumberFormat="1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70" fillId="0" borderId="0" xfId="0" applyFont="1" applyAlignment="1">
      <alignment horizontal="center"/>
    </xf>
    <xf numFmtId="2" fontId="22" fillId="21" borderId="3" xfId="0" applyNumberFormat="1" applyFont="1" applyFill="1" applyBorder="1" applyAlignment="1">
      <alignment horizontal="center" vertical="center"/>
    </xf>
    <xf numFmtId="2" fontId="22" fillId="21" borderId="4" xfId="0" applyNumberFormat="1" applyFont="1" applyFill="1" applyBorder="1" applyAlignment="1">
      <alignment horizontal="center" vertical="center"/>
    </xf>
    <xf numFmtId="2" fontId="22" fillId="21" borderId="5" xfId="0" applyNumberFormat="1" applyFont="1" applyFill="1" applyBorder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3" fillId="10" borderId="3" xfId="0" applyNumberFormat="1" applyFont="1" applyFill="1" applyBorder="1" applyAlignment="1">
      <alignment horizontal="left" vertical="center"/>
    </xf>
    <xf numFmtId="2" fontId="3" fillId="10" borderId="4" xfId="0" applyNumberFormat="1" applyFont="1" applyFill="1" applyBorder="1" applyAlignment="1">
      <alignment horizontal="left" vertical="center"/>
    </xf>
    <xf numFmtId="2" fontId="3" fillId="10" borderId="5" xfId="0" applyNumberFormat="1" applyFont="1" applyFill="1" applyBorder="1" applyAlignment="1">
      <alignment horizontal="left" vertical="center"/>
    </xf>
    <xf numFmtId="2" fontId="22" fillId="8" borderId="3" xfId="0" applyNumberFormat="1" applyFont="1" applyFill="1" applyBorder="1" applyAlignment="1">
      <alignment horizontal="center" vertical="center"/>
    </xf>
    <xf numFmtId="2" fontId="22" fillId="8" borderId="4" xfId="0" applyNumberFormat="1" applyFont="1" applyFill="1" applyBorder="1" applyAlignment="1">
      <alignment horizontal="center" vertical="center"/>
    </xf>
    <xf numFmtId="2" fontId="22" fillId="8" borderId="5" xfId="0" applyNumberFormat="1" applyFont="1" applyFill="1" applyBorder="1" applyAlignment="1">
      <alignment horizontal="center" vertical="center"/>
    </xf>
    <xf numFmtId="2" fontId="22" fillId="20" borderId="3" xfId="0" applyNumberFormat="1" applyFont="1" applyFill="1" applyBorder="1" applyAlignment="1">
      <alignment horizontal="center" vertical="center"/>
    </xf>
    <xf numFmtId="2" fontId="22" fillId="20" borderId="4" xfId="0" applyNumberFormat="1" applyFont="1" applyFill="1" applyBorder="1" applyAlignment="1">
      <alignment horizontal="center" vertical="center"/>
    </xf>
    <xf numFmtId="2" fontId="22" fillId="20" borderId="5" xfId="0" applyNumberFormat="1" applyFont="1" applyFill="1" applyBorder="1" applyAlignment="1">
      <alignment horizontal="center" vertical="center"/>
    </xf>
    <xf numFmtId="2" fontId="22" fillId="29" borderId="3" xfId="0" applyNumberFormat="1" applyFont="1" applyFill="1" applyBorder="1" applyAlignment="1">
      <alignment horizontal="center" vertical="center"/>
    </xf>
    <xf numFmtId="2" fontId="22" fillId="29" borderId="4" xfId="0" applyNumberFormat="1" applyFont="1" applyFill="1" applyBorder="1" applyAlignment="1">
      <alignment horizontal="center" vertical="center"/>
    </xf>
    <xf numFmtId="2" fontId="22" fillId="29" borderId="5" xfId="0" applyNumberFormat="1" applyFont="1" applyFill="1" applyBorder="1" applyAlignment="1">
      <alignment horizontal="center" vertical="center"/>
    </xf>
    <xf numFmtId="2" fontId="22" fillId="5" borderId="10" xfId="0" applyNumberFormat="1" applyFont="1" applyFill="1" applyBorder="1" applyAlignment="1">
      <alignment horizontal="center" vertical="center"/>
    </xf>
    <xf numFmtId="2" fontId="22" fillId="5" borderId="11" xfId="0" applyNumberFormat="1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2" fontId="53" fillId="22" borderId="37" xfId="0" applyNumberFormat="1" applyFont="1" applyFill="1" applyBorder="1" applyAlignment="1">
      <alignment horizontal="center"/>
    </xf>
    <xf numFmtId="2" fontId="53" fillId="22" borderId="42" xfId="0" applyNumberFormat="1" applyFont="1" applyFill="1" applyBorder="1" applyAlignment="1">
      <alignment horizontal="center"/>
    </xf>
    <xf numFmtId="2" fontId="53" fillId="22" borderId="41" xfId="0" applyNumberFormat="1" applyFont="1" applyFill="1" applyBorder="1" applyAlignment="1">
      <alignment horizontal="center"/>
    </xf>
    <xf numFmtId="2" fontId="26" fillId="14" borderId="17" xfId="0" applyNumberFormat="1" applyFont="1" applyFill="1" applyBorder="1" applyAlignment="1">
      <alignment horizontal="center" vertical="center"/>
    </xf>
    <xf numFmtId="2" fontId="26" fillId="14" borderId="52" xfId="0" applyNumberFormat="1" applyFont="1" applyFill="1" applyBorder="1" applyAlignment="1">
      <alignment horizontal="center" vertical="center"/>
    </xf>
    <xf numFmtId="2" fontId="26" fillId="14" borderId="53" xfId="0" applyNumberFormat="1" applyFont="1" applyFill="1" applyBorder="1" applyAlignment="1">
      <alignment horizontal="center" vertical="center"/>
    </xf>
    <xf numFmtId="2" fontId="53" fillId="22" borderId="63" xfId="0" applyNumberFormat="1" applyFont="1" applyFill="1" applyBorder="1" applyAlignment="1">
      <alignment horizontal="center"/>
    </xf>
    <xf numFmtId="2" fontId="53" fillId="22" borderId="58" xfId="0" applyNumberFormat="1" applyFont="1" applyFill="1" applyBorder="1" applyAlignment="1">
      <alignment horizontal="center"/>
    </xf>
    <xf numFmtId="2" fontId="53" fillId="22" borderId="62" xfId="0" applyNumberFormat="1" applyFont="1" applyFill="1" applyBorder="1" applyAlignment="1">
      <alignment horizontal="center"/>
    </xf>
    <xf numFmtId="2" fontId="53" fillId="22" borderId="57" xfId="0" applyNumberFormat="1" applyFont="1" applyFill="1" applyBorder="1" applyAlignment="1">
      <alignment horizontal="center"/>
    </xf>
    <xf numFmtId="2" fontId="53" fillId="22" borderId="59" xfId="0" applyNumberFormat="1" applyFont="1" applyFill="1" applyBorder="1" applyAlignment="1">
      <alignment horizontal="center"/>
    </xf>
    <xf numFmtId="2" fontId="53" fillId="7" borderId="39" xfId="0" applyNumberFormat="1" applyFont="1" applyFill="1" applyBorder="1" applyAlignment="1">
      <alignment horizontal="center"/>
    </xf>
    <xf numFmtId="2" fontId="53" fillId="7" borderId="0" xfId="0" applyNumberFormat="1" applyFont="1" applyFill="1" applyAlignment="1">
      <alignment horizontal="center"/>
    </xf>
    <xf numFmtId="2" fontId="53" fillId="22" borderId="39" xfId="0" applyNumberFormat="1" applyFont="1" applyFill="1" applyBorder="1" applyAlignment="1">
      <alignment horizontal="center"/>
    </xf>
    <xf numFmtId="2" fontId="53" fillId="22" borderId="0" xfId="0" applyNumberFormat="1" applyFont="1" applyFill="1" applyAlignment="1">
      <alignment horizontal="center"/>
    </xf>
    <xf numFmtId="2" fontId="53" fillId="22" borderId="40" xfId="0" applyNumberFormat="1" applyFont="1" applyFill="1" applyBorder="1" applyAlignment="1">
      <alignment horizontal="center"/>
    </xf>
    <xf numFmtId="2" fontId="53" fillId="22" borderId="24" xfId="0" applyNumberFormat="1" applyFont="1" applyFill="1" applyBorder="1" applyAlignment="1">
      <alignment horizontal="center"/>
    </xf>
    <xf numFmtId="2" fontId="53" fillId="22" borderId="25" xfId="0" applyNumberFormat="1" applyFont="1" applyFill="1" applyBorder="1" applyAlignment="1">
      <alignment horizontal="center"/>
    </xf>
    <xf numFmtId="2" fontId="53" fillId="22" borderId="74" xfId="0" applyNumberFormat="1" applyFont="1" applyFill="1" applyBorder="1" applyAlignment="1">
      <alignment horizontal="center"/>
    </xf>
    <xf numFmtId="2" fontId="53" fillId="7" borderId="64" xfId="0" applyNumberFormat="1" applyFont="1" applyFill="1" applyBorder="1" applyAlignment="1">
      <alignment horizontal="center"/>
    </xf>
    <xf numFmtId="2" fontId="53" fillId="7" borderId="11" xfId="0" applyNumberFormat="1" applyFont="1" applyFill="1" applyBorder="1" applyAlignment="1">
      <alignment horizontal="center"/>
    </xf>
    <xf numFmtId="0" fontId="26" fillId="14" borderId="34" xfId="0" applyFont="1" applyFill="1" applyBorder="1" applyAlignment="1">
      <alignment horizontal="center" vertical="center"/>
    </xf>
    <xf numFmtId="0" fontId="26" fillId="14" borderId="35" xfId="0" applyFont="1" applyFill="1" applyBorder="1" applyAlignment="1">
      <alignment horizontal="center" vertical="center"/>
    </xf>
    <xf numFmtId="2" fontId="26" fillId="14" borderId="20" xfId="0" applyNumberFormat="1" applyFont="1" applyFill="1" applyBorder="1" applyAlignment="1">
      <alignment horizontal="center" vertical="center"/>
    </xf>
    <xf numFmtId="2" fontId="26" fillId="14" borderId="21" xfId="0" applyNumberFormat="1" applyFont="1" applyFill="1" applyBorder="1" applyAlignment="1">
      <alignment horizontal="center" vertical="center"/>
    </xf>
    <xf numFmtId="2" fontId="26" fillId="14" borderId="22" xfId="0" applyNumberFormat="1" applyFont="1" applyFill="1" applyBorder="1" applyAlignment="1">
      <alignment horizontal="center" vertical="center"/>
    </xf>
    <xf numFmtId="2" fontId="26" fillId="14" borderId="50" xfId="0" applyNumberFormat="1" applyFont="1" applyFill="1" applyBorder="1" applyAlignment="1">
      <alignment horizontal="center" vertical="center"/>
    </xf>
    <xf numFmtId="2" fontId="26" fillId="14" borderId="51" xfId="0" applyNumberFormat="1" applyFont="1" applyFill="1" applyBorder="1" applyAlignment="1">
      <alignment horizontal="center" vertical="center"/>
    </xf>
    <xf numFmtId="2" fontId="53" fillId="22" borderId="60" xfId="0" applyNumberFormat="1" applyFont="1" applyFill="1" applyBorder="1" applyAlignment="1">
      <alignment horizontal="center"/>
    </xf>
    <xf numFmtId="2" fontId="53" fillId="22" borderId="13" xfId="0" applyNumberFormat="1" applyFont="1" applyFill="1" applyBorder="1" applyAlignment="1">
      <alignment horizontal="center"/>
    </xf>
    <xf numFmtId="2" fontId="53" fillId="22" borderId="61" xfId="0" applyNumberFormat="1" applyFont="1" applyFill="1" applyBorder="1" applyAlignment="1">
      <alignment horizontal="center"/>
    </xf>
    <xf numFmtId="2" fontId="53" fillId="22" borderId="8" xfId="0" applyNumberFormat="1" applyFont="1" applyFill="1" applyBorder="1" applyAlignment="1">
      <alignment horizontal="center"/>
    </xf>
    <xf numFmtId="2" fontId="53" fillId="22" borderId="6" xfId="0" applyNumberFormat="1" applyFont="1" applyFill="1" applyBorder="1" applyAlignment="1">
      <alignment horizontal="center"/>
    </xf>
    <xf numFmtId="2" fontId="26" fillId="14" borderId="37" xfId="0" applyNumberFormat="1" applyFont="1" applyFill="1" applyBorder="1" applyAlignment="1">
      <alignment horizontal="center" vertical="center"/>
    </xf>
    <xf numFmtId="2" fontId="26" fillId="14" borderId="42" xfId="0" applyNumberFormat="1" applyFont="1" applyFill="1" applyBorder="1" applyAlignment="1">
      <alignment horizontal="center" vertical="center"/>
    </xf>
    <xf numFmtId="2" fontId="26" fillId="14" borderId="41" xfId="0" applyNumberFormat="1" applyFont="1" applyFill="1" applyBorder="1" applyAlignment="1">
      <alignment horizontal="center" vertical="center"/>
    </xf>
    <xf numFmtId="2" fontId="52" fillId="14" borderId="54" xfId="0" applyNumberFormat="1" applyFont="1" applyFill="1" applyBorder="1" applyAlignment="1">
      <alignment horizontal="center" vertical="center" wrapText="1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80" xfId="0" applyNumberFormat="1" applyFont="1" applyFill="1" applyBorder="1" applyAlignment="1">
      <alignment horizontal="center" vertical="center" wrapText="1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9" xfId="0" applyNumberFormat="1" applyFont="1" applyFill="1" applyBorder="1" applyAlignment="1">
      <alignment horizontal="center" vertical="center" wrapText="1"/>
    </xf>
    <xf numFmtId="2" fontId="52" fillId="14" borderId="7" xfId="0" applyNumberFormat="1" applyFont="1" applyFill="1" applyBorder="1" applyAlignment="1">
      <alignment horizontal="center" vertical="center"/>
    </xf>
    <xf numFmtId="2" fontId="26" fillId="14" borderId="24" xfId="0" applyNumberFormat="1" applyFont="1" applyFill="1" applyBorder="1" applyAlignment="1">
      <alignment horizontal="center" vertical="center"/>
    </xf>
    <xf numFmtId="2" fontId="26" fillId="14" borderId="25" xfId="0" applyNumberFormat="1" applyFont="1" applyFill="1" applyBorder="1" applyAlignment="1">
      <alignment horizontal="center" vertical="center"/>
    </xf>
    <xf numFmtId="2" fontId="26" fillId="14" borderId="74" xfId="0" applyNumberFormat="1" applyFont="1" applyFill="1" applyBorder="1" applyAlignment="1">
      <alignment horizontal="center" vertical="center"/>
    </xf>
    <xf numFmtId="43" fontId="26" fillId="14" borderId="37" xfId="1" applyFont="1" applyFill="1" applyBorder="1" applyAlignment="1">
      <alignment horizontal="center" vertical="center"/>
    </xf>
    <xf numFmtId="43" fontId="26" fillId="14" borderId="41" xfId="1" applyFont="1" applyFill="1" applyBorder="1" applyAlignment="1">
      <alignment horizontal="center" vertical="center"/>
    </xf>
    <xf numFmtId="43" fontId="26" fillId="14" borderId="39" xfId="1" applyFont="1" applyFill="1" applyBorder="1" applyAlignment="1">
      <alignment horizontal="center" vertical="center"/>
    </xf>
    <xf numFmtId="43" fontId="26" fillId="14" borderId="40" xfId="1" applyFont="1" applyFill="1" applyBorder="1" applyAlignment="1">
      <alignment horizontal="center" vertical="center"/>
    </xf>
    <xf numFmtId="43" fontId="26" fillId="14" borderId="35" xfId="1" applyFont="1" applyFill="1" applyBorder="1" applyAlignment="1">
      <alignment horizontal="center" vertical="center"/>
    </xf>
    <xf numFmtId="43" fontId="26" fillId="14" borderId="0" xfId="1" applyFont="1" applyFill="1" applyBorder="1" applyAlignment="1">
      <alignment horizontal="center" vertical="center"/>
    </xf>
    <xf numFmtId="43" fontId="26" fillId="14" borderId="34" xfId="1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quotePrefix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45" fillId="0" borderId="11" xfId="0" quotePrefix="1" applyFont="1" applyBorder="1" applyAlignment="1">
      <alignment horizontal="center" vertical="center" wrapText="1"/>
    </xf>
    <xf numFmtId="0" fontId="45" fillId="0" borderId="12" xfId="0" applyFont="1" applyBorder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5" fillId="0" borderId="8" xfId="0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 wrapText="1"/>
    </xf>
    <xf numFmtId="0" fontId="45" fillId="0" borderId="9" xfId="0" applyFont="1" applyBorder="1" applyAlignment="1">
      <alignment horizontal="center" vertical="center" wrapText="1"/>
    </xf>
    <xf numFmtId="0" fontId="45" fillId="0" borderId="10" xfId="0" quotePrefix="1" applyFont="1" applyBorder="1" applyAlignment="1">
      <alignment horizontal="center" vertical="center" wrapText="1"/>
    </xf>
    <xf numFmtId="0" fontId="45" fillId="0" borderId="6" xfId="0" applyFont="1" applyBorder="1" applyAlignment="1">
      <alignment horizontal="center" vertical="center" wrapText="1"/>
    </xf>
    <xf numFmtId="0" fontId="45" fillId="0" borderId="7" xfId="0" applyFont="1" applyBorder="1" applyAlignment="1">
      <alignment horizontal="center" vertical="center" wrapText="1"/>
    </xf>
    <xf numFmtId="0" fontId="0" fillId="0" borderId="14" xfId="0" quotePrefix="1" applyBorder="1" applyAlignment="1">
      <alignment horizontal="center" vertical="center" wrapText="1"/>
    </xf>
    <xf numFmtId="0" fontId="0" fillId="7" borderId="14" xfId="0" quotePrefix="1" applyFill="1" applyBorder="1" applyAlignment="1">
      <alignment horizontal="center" vertical="center" wrapText="1"/>
    </xf>
    <xf numFmtId="0" fontId="0" fillId="7" borderId="13" xfId="0" applyFill="1" applyBorder="1" applyAlignment="1">
      <alignment horizontal="center" vertical="center" wrapText="1"/>
    </xf>
    <xf numFmtId="0" fontId="0" fillId="7" borderId="15" xfId="0" applyFill="1" applyBorder="1" applyAlignment="1">
      <alignment horizontal="center" vertical="center" wrapText="1"/>
    </xf>
    <xf numFmtId="0" fontId="0" fillId="7" borderId="2" xfId="0" quotePrefix="1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 wrapText="1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77" fontId="0" fillId="2" borderId="45" xfId="0" applyNumberFormat="1" applyFill="1" applyBorder="1" applyAlignment="1">
      <alignment horizontal="center" vertical="center"/>
    </xf>
    <xf numFmtId="177" fontId="0" fillId="2" borderId="46" xfId="0" applyNumberFormat="1" applyFill="1" applyBorder="1" applyAlignment="1">
      <alignment horizontal="center" vertical="center"/>
    </xf>
    <xf numFmtId="177" fontId="0" fillId="2" borderId="47" xfId="0" applyNumberFormat="1" applyFill="1" applyBorder="1" applyAlignment="1">
      <alignment horizontal="center" vertical="center"/>
    </xf>
    <xf numFmtId="177" fontId="0" fillId="2" borderId="48" xfId="0" applyNumberForma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176" fontId="41" fillId="16" borderId="37" xfId="2" applyNumberFormat="1" applyFont="1" applyFill="1" applyBorder="1" applyAlignment="1">
      <alignment horizontal="center"/>
    </xf>
    <xf numFmtId="176" fontId="41" fillId="16" borderId="42" xfId="2" applyNumberFormat="1" applyFont="1" applyFill="1" applyBorder="1" applyAlignment="1">
      <alignment horizontal="center"/>
    </xf>
    <xf numFmtId="176" fontId="41" fillId="16" borderId="41" xfId="2" applyNumberFormat="1" applyFont="1" applyFill="1" applyBorder="1" applyAlignment="1">
      <alignment horizontal="center"/>
    </xf>
    <xf numFmtId="176" fontId="41" fillId="16" borderId="32" xfId="2" applyNumberFormat="1" applyFont="1" applyFill="1" applyBorder="1" applyAlignment="1">
      <alignment horizontal="center"/>
    </xf>
    <xf numFmtId="176" fontId="41" fillId="16" borderId="26" xfId="2" applyNumberFormat="1" applyFont="1" applyFill="1" applyBorder="1" applyAlignment="1">
      <alignment horizontal="center"/>
    </xf>
    <xf numFmtId="176" fontId="41" fillId="16" borderId="33" xfId="2" applyNumberFormat="1" applyFont="1" applyFill="1" applyBorder="1" applyAlignment="1">
      <alignment horizontal="center"/>
    </xf>
  </cellXfs>
  <cellStyles count="5">
    <cellStyle name="Comma" xfId="1" builtinId="3"/>
    <cellStyle name="Hyperlink" xfId="4" builtinId="8"/>
    <cellStyle name="Normal" xfId="0" builtinId="0"/>
    <cellStyle name="Normal 2" xfId="3" xr:uid="{00000000-0005-0000-0000-000003000000}"/>
    <cellStyle name="Percent" xfId="2" builtinId="5"/>
  </cellStyles>
  <dxfs count="149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00"/>
      <color rgb="FFFF3300"/>
      <color rgb="FF66FF66"/>
      <color rgb="FF99FF66"/>
      <color rgb="FF99FF33"/>
      <color rgb="FFFFFF99"/>
      <color rgb="FF99FF46"/>
      <color rgb="FFE9B0F2"/>
      <color rgb="FFCF8BDD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26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21" Type="http://schemas.microsoft.com/office/2017/06/relationships/rdRichValue" Target="richData/rdrichvalu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microsoft.com/office/2017/06/relationships/rdSupportingPropertyBag" Target="richData/rdsupportingpropertybag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SupportingPropertyBagStructure" Target="richData/rdsupportingpropertybagstructure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06/relationships/rdArray" Target="richData/rdarray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06/relationships/rdRichValueStructure" Target="richData/rdrichvaluestructure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'1'!$F$111:$AC$111</c:f>
              <c:numCache>
                <c:formatCode>0.00</c:formatCode>
                <c:ptCount val="24"/>
                <c:pt idx="0">
                  <c:v>34.300000000000004</c:v>
                </c:pt>
                <c:pt idx="1">
                  <c:v>32.35</c:v>
                </c:pt>
                <c:pt idx="2">
                  <c:v>31.189999999999998</c:v>
                </c:pt>
                <c:pt idx="3">
                  <c:v>33.370000000000005</c:v>
                </c:pt>
                <c:pt idx="4">
                  <c:v>32.92</c:v>
                </c:pt>
                <c:pt idx="5">
                  <c:v>35.36</c:v>
                </c:pt>
                <c:pt idx="6">
                  <c:v>40.510000000000005</c:v>
                </c:pt>
                <c:pt idx="7">
                  <c:v>38.54</c:v>
                </c:pt>
                <c:pt idx="8">
                  <c:v>41.9</c:v>
                </c:pt>
                <c:pt idx="9">
                  <c:v>52.819899999999983</c:v>
                </c:pt>
                <c:pt idx="10">
                  <c:v>54.369899999999994</c:v>
                </c:pt>
                <c:pt idx="11">
                  <c:v>56.019899999999993</c:v>
                </c:pt>
                <c:pt idx="12">
                  <c:v>56.996900000000018</c:v>
                </c:pt>
                <c:pt idx="13">
                  <c:v>57.395899999999997</c:v>
                </c:pt>
                <c:pt idx="14">
                  <c:v>58.963899999999995</c:v>
                </c:pt>
                <c:pt idx="15">
                  <c:v>60.070900000000002</c:v>
                </c:pt>
                <c:pt idx="16">
                  <c:v>60.032900000000005</c:v>
                </c:pt>
                <c:pt idx="17">
                  <c:v>57.229899999999994</c:v>
                </c:pt>
                <c:pt idx="18">
                  <c:v>57.671900000000015</c:v>
                </c:pt>
                <c:pt idx="19">
                  <c:v>57.885900000000007</c:v>
                </c:pt>
                <c:pt idx="20">
                  <c:v>54.789999999999992</c:v>
                </c:pt>
                <c:pt idx="21">
                  <c:v>52.739999999999995</c:v>
                </c:pt>
                <c:pt idx="22">
                  <c:v>48.019999999999996</c:v>
                </c:pt>
                <c:pt idx="23">
                  <c:v>43.760000000000012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D9-480C-A682-9B193666E5BC}"/>
            </c:ext>
          </c:extLst>
        </c:ser>
        <c:ser>
          <c:idx val="4"/>
          <c:order val="1"/>
          <c:tx>
            <c:strRef>
              <c:f>'1'!$A$116:$C$116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'1'!$F$116:$AC$116</c:f>
              <c:numCache>
                <c:formatCode>0.00</c:formatCode>
                <c:ptCount val="24"/>
                <c:pt idx="0">
                  <c:v>3.6</c:v>
                </c:pt>
                <c:pt idx="1">
                  <c:v>3.35</c:v>
                </c:pt>
                <c:pt idx="2">
                  <c:v>3.2440000000000002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4.4150000000000009</c:v>
                </c:pt>
                <c:pt idx="11">
                  <c:v>4.6450000000000005</c:v>
                </c:pt>
                <c:pt idx="12">
                  <c:v>3.7300000000000004</c:v>
                </c:pt>
                <c:pt idx="13">
                  <c:v>4.6500000000000004</c:v>
                </c:pt>
                <c:pt idx="14">
                  <c:v>4.6500000000000004</c:v>
                </c:pt>
                <c:pt idx="15">
                  <c:v>2.42</c:v>
                </c:pt>
                <c:pt idx="16">
                  <c:v>2.42</c:v>
                </c:pt>
                <c:pt idx="17">
                  <c:v>2.42</c:v>
                </c:pt>
                <c:pt idx="18">
                  <c:v>2.42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D9-480C-A682-9B193666E5BC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7D9-480C-A682-9B193666E5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'2'!$F$111:$AC$111</c:f>
              <c:numCache>
                <c:formatCode>0.00</c:formatCode>
                <c:ptCount val="24"/>
                <c:pt idx="0">
                  <c:v>40.269999999999996</c:v>
                </c:pt>
                <c:pt idx="1">
                  <c:v>38.160000000000004</c:v>
                </c:pt>
                <c:pt idx="2">
                  <c:v>36.79</c:v>
                </c:pt>
                <c:pt idx="3">
                  <c:v>36.230000000000004</c:v>
                </c:pt>
                <c:pt idx="4">
                  <c:v>34.68</c:v>
                </c:pt>
                <c:pt idx="5">
                  <c:v>36.320000000000007</c:v>
                </c:pt>
                <c:pt idx="6">
                  <c:v>42.580000000000005</c:v>
                </c:pt>
                <c:pt idx="7">
                  <c:v>40.449999999999996</c:v>
                </c:pt>
                <c:pt idx="8">
                  <c:v>43.997999999999998</c:v>
                </c:pt>
                <c:pt idx="9">
                  <c:v>53.716000000000008</c:v>
                </c:pt>
                <c:pt idx="10">
                  <c:v>59.486999999999988</c:v>
                </c:pt>
                <c:pt idx="11">
                  <c:v>61.266999999999996</c:v>
                </c:pt>
                <c:pt idx="12">
                  <c:v>61.966999999999992</c:v>
                </c:pt>
                <c:pt idx="13">
                  <c:v>62.419999999999995</c:v>
                </c:pt>
                <c:pt idx="14">
                  <c:v>63.313999999999993</c:v>
                </c:pt>
                <c:pt idx="15">
                  <c:v>63.823999999999998</c:v>
                </c:pt>
                <c:pt idx="16">
                  <c:v>63.595000000000013</c:v>
                </c:pt>
                <c:pt idx="17">
                  <c:v>58.659000000000006</c:v>
                </c:pt>
                <c:pt idx="18">
                  <c:v>60.833999999999996</c:v>
                </c:pt>
                <c:pt idx="19">
                  <c:v>59.801000000000009</c:v>
                </c:pt>
                <c:pt idx="20">
                  <c:v>56.415999999999983</c:v>
                </c:pt>
                <c:pt idx="21">
                  <c:v>54.196000000000005</c:v>
                </c:pt>
                <c:pt idx="22">
                  <c:v>48.784000000000006</c:v>
                </c:pt>
                <c:pt idx="23">
                  <c:v>43.955999999999996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67-47BD-AD32-9ED422BAC247}"/>
            </c:ext>
          </c:extLst>
        </c:ser>
        <c:ser>
          <c:idx val="4"/>
          <c:order val="1"/>
          <c:tx>
            <c:strRef>
              <c:f>'2'!$A$116:$C$116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0.71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67-47BD-AD32-9ED422BAC24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E67-47BD-AD32-9ED422BAC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'3'!$F$111:$AC$111</c:f>
              <c:numCache>
                <c:formatCode>0.00</c:formatCode>
                <c:ptCount val="24"/>
                <c:pt idx="0">
                  <c:v>41.140999999999998</c:v>
                </c:pt>
                <c:pt idx="1">
                  <c:v>38.49</c:v>
                </c:pt>
                <c:pt idx="2">
                  <c:v>36.998000000000005</c:v>
                </c:pt>
                <c:pt idx="3">
                  <c:v>35.634000000000007</c:v>
                </c:pt>
                <c:pt idx="4">
                  <c:v>35.835999999999999</c:v>
                </c:pt>
                <c:pt idx="5">
                  <c:v>37.530000000000008</c:v>
                </c:pt>
                <c:pt idx="6">
                  <c:v>42.658999999999992</c:v>
                </c:pt>
                <c:pt idx="7">
                  <c:v>40.330000000000005</c:v>
                </c:pt>
                <c:pt idx="8">
                  <c:v>44.712000000000003</c:v>
                </c:pt>
                <c:pt idx="9">
                  <c:v>54.885999999999996</c:v>
                </c:pt>
                <c:pt idx="10">
                  <c:v>59.537000000000006</c:v>
                </c:pt>
                <c:pt idx="11">
                  <c:v>60.41699999999998</c:v>
                </c:pt>
                <c:pt idx="12">
                  <c:v>60.400000000000006</c:v>
                </c:pt>
                <c:pt idx="13">
                  <c:v>59.746999999999979</c:v>
                </c:pt>
                <c:pt idx="14">
                  <c:v>58.282000000000025</c:v>
                </c:pt>
                <c:pt idx="15">
                  <c:v>61.597000000000001</c:v>
                </c:pt>
                <c:pt idx="16">
                  <c:v>63.381999999999991</c:v>
                </c:pt>
                <c:pt idx="17">
                  <c:v>59.456000000000024</c:v>
                </c:pt>
                <c:pt idx="18">
                  <c:v>60.292999999999992</c:v>
                </c:pt>
                <c:pt idx="19">
                  <c:v>60.619</c:v>
                </c:pt>
                <c:pt idx="20">
                  <c:v>56.954999999999977</c:v>
                </c:pt>
                <c:pt idx="21">
                  <c:v>54.448</c:v>
                </c:pt>
                <c:pt idx="22">
                  <c:v>50.735124999999996</c:v>
                </c:pt>
                <c:pt idx="23">
                  <c:v>44.648999999999994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C-4828-8BDE-C52AD5A9FE24}"/>
            </c:ext>
          </c:extLst>
        </c:ser>
        <c:ser>
          <c:idx val="4"/>
          <c:order val="1"/>
          <c:tx>
            <c:strRef>
              <c:f>'3'!$A$116:$C$116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'3'!$F$116:$AC$116</c:f>
              <c:numCache>
                <c:formatCode>0.00</c:formatCode>
                <c:ptCount val="24"/>
                <c:pt idx="0">
                  <c:v>0</c:v>
                </c:pt>
                <c:pt idx="1">
                  <c:v>0.89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1.66</c:v>
                </c:pt>
                <c:pt idx="12">
                  <c:v>1.66</c:v>
                </c:pt>
                <c:pt idx="13">
                  <c:v>1.66</c:v>
                </c:pt>
                <c:pt idx="14">
                  <c:v>5.36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C-4828-8BDE-C52AD5A9FE24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F1C-4828-8BDE-C52AD5A9F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'4'!$A$111:$C$111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'4'!$F$111:$AC$111</c:f>
              <c:numCache>
                <c:formatCode>0.00</c:formatCode>
                <c:ptCount val="24"/>
                <c:pt idx="0">
                  <c:v>41.095000000000006</c:v>
                </c:pt>
                <c:pt idx="1">
                  <c:v>38.729999999999997</c:v>
                </c:pt>
                <c:pt idx="2">
                  <c:v>36.747000000000007</c:v>
                </c:pt>
                <c:pt idx="3">
                  <c:v>36.007000000000005</c:v>
                </c:pt>
                <c:pt idx="4">
                  <c:v>35.439</c:v>
                </c:pt>
                <c:pt idx="5">
                  <c:v>37.421000000000006</c:v>
                </c:pt>
                <c:pt idx="6">
                  <c:v>41.675000000000011</c:v>
                </c:pt>
                <c:pt idx="7">
                  <c:v>38.140999999999991</c:v>
                </c:pt>
                <c:pt idx="8">
                  <c:v>43.693999999999996</c:v>
                </c:pt>
                <c:pt idx="9">
                  <c:v>53.368000000000016</c:v>
                </c:pt>
                <c:pt idx="10">
                  <c:v>59.837999999999987</c:v>
                </c:pt>
                <c:pt idx="11">
                  <c:v>61.16</c:v>
                </c:pt>
                <c:pt idx="12">
                  <c:v>62.332000000000022</c:v>
                </c:pt>
                <c:pt idx="13">
                  <c:v>62.403000000000027</c:v>
                </c:pt>
                <c:pt idx="14">
                  <c:v>64.496999999999986</c:v>
                </c:pt>
                <c:pt idx="15">
                  <c:v>64.62</c:v>
                </c:pt>
                <c:pt idx="16">
                  <c:v>62.170000000000009</c:v>
                </c:pt>
                <c:pt idx="17">
                  <c:v>59.576000000000022</c:v>
                </c:pt>
                <c:pt idx="18">
                  <c:v>61.677000000000007</c:v>
                </c:pt>
                <c:pt idx="19">
                  <c:v>59.952000000000027</c:v>
                </c:pt>
                <c:pt idx="20">
                  <c:v>56.989999999999988</c:v>
                </c:pt>
                <c:pt idx="21">
                  <c:v>54.828999999999994</c:v>
                </c:pt>
                <c:pt idx="22">
                  <c:v>50.456999999999994</c:v>
                </c:pt>
                <c:pt idx="23">
                  <c:v>45.949000000000005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6-4FDC-A0E0-2C75216C5B1E}"/>
            </c:ext>
          </c:extLst>
        </c:ser>
        <c:ser>
          <c:idx val="4"/>
          <c:order val="1"/>
          <c:tx>
            <c:strRef>
              <c:f>'4'!$A$116:$C$116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1.46</c:v>
                </c:pt>
                <c:pt idx="17">
                  <c:v>0.48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6-4FDC-A0E0-2C75216C5B1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EA6-4FDC-A0E0-2C75216C5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'5'!$A$111:$C$111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'5'!$F$111:$AC$111</c:f>
              <c:numCache>
                <c:formatCode>0.00</c:formatCode>
                <c:ptCount val="24"/>
                <c:pt idx="0">
                  <c:v>43.033000000000008</c:v>
                </c:pt>
                <c:pt idx="1">
                  <c:v>39.82</c:v>
                </c:pt>
                <c:pt idx="2">
                  <c:v>38.395000000000003</c:v>
                </c:pt>
                <c:pt idx="3">
                  <c:v>37.396999999999998</c:v>
                </c:pt>
                <c:pt idx="4">
                  <c:v>37.311999999999998</c:v>
                </c:pt>
                <c:pt idx="5">
                  <c:v>37.633000000000003</c:v>
                </c:pt>
                <c:pt idx="6">
                  <c:v>41.626999999999995</c:v>
                </c:pt>
                <c:pt idx="7">
                  <c:v>40.276999999999994</c:v>
                </c:pt>
                <c:pt idx="8">
                  <c:v>43.716000000000008</c:v>
                </c:pt>
                <c:pt idx="9">
                  <c:v>53.123000000000019</c:v>
                </c:pt>
                <c:pt idx="10">
                  <c:v>57.372</c:v>
                </c:pt>
                <c:pt idx="11">
                  <c:v>60.246999999999993</c:v>
                </c:pt>
                <c:pt idx="12">
                  <c:v>60.127999999999986</c:v>
                </c:pt>
                <c:pt idx="13">
                  <c:v>60.780999999999999</c:v>
                </c:pt>
                <c:pt idx="14">
                  <c:v>62.903000000000013</c:v>
                </c:pt>
                <c:pt idx="15">
                  <c:v>62.413000000000018</c:v>
                </c:pt>
                <c:pt idx="16">
                  <c:v>61.549000000000014</c:v>
                </c:pt>
                <c:pt idx="17">
                  <c:v>58.517000000000039</c:v>
                </c:pt>
                <c:pt idx="18">
                  <c:v>60.716999999999999</c:v>
                </c:pt>
                <c:pt idx="19">
                  <c:v>58.845000000000006</c:v>
                </c:pt>
                <c:pt idx="20">
                  <c:v>55.700000000000017</c:v>
                </c:pt>
                <c:pt idx="21">
                  <c:v>53.85199999999999</c:v>
                </c:pt>
                <c:pt idx="22">
                  <c:v>48.662999999999997</c:v>
                </c:pt>
                <c:pt idx="23">
                  <c:v>44.369000000000007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40-4672-9644-47343D494F69}"/>
            </c:ext>
          </c:extLst>
        </c:ser>
        <c:ser>
          <c:idx val="4"/>
          <c:order val="1"/>
          <c:tx>
            <c:strRef>
              <c:f>'5'!$A$116:$C$116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1.1000000000000001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0.22999999999999998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1.63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40-4672-9644-47343D494F6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640-4672-9644-47343D494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'6'!$A$111:$C$111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'6'!$F$111:$AC$111</c:f>
              <c:numCache>
                <c:formatCode>0.00</c:formatCode>
                <c:ptCount val="24"/>
                <c:pt idx="0">
                  <c:v>42.017000000000003</c:v>
                </c:pt>
                <c:pt idx="1">
                  <c:v>39.530000000000008</c:v>
                </c:pt>
                <c:pt idx="2">
                  <c:v>37.22</c:v>
                </c:pt>
                <c:pt idx="3">
                  <c:v>35.97</c:v>
                </c:pt>
                <c:pt idx="4">
                  <c:v>34.97</c:v>
                </c:pt>
                <c:pt idx="5">
                  <c:v>35.209999999999994</c:v>
                </c:pt>
                <c:pt idx="6">
                  <c:v>37.730000000000004</c:v>
                </c:pt>
                <c:pt idx="7">
                  <c:v>37.759999999999991</c:v>
                </c:pt>
                <c:pt idx="8">
                  <c:v>40.18</c:v>
                </c:pt>
                <c:pt idx="9">
                  <c:v>46.714000000000006</c:v>
                </c:pt>
                <c:pt idx="10">
                  <c:v>53.879999999999995</c:v>
                </c:pt>
                <c:pt idx="11">
                  <c:v>55.429999999999993</c:v>
                </c:pt>
                <c:pt idx="12">
                  <c:v>54.963076923076926</c:v>
                </c:pt>
                <c:pt idx="13">
                  <c:v>54.606000000000009</c:v>
                </c:pt>
                <c:pt idx="14">
                  <c:v>55.037999999999997</c:v>
                </c:pt>
                <c:pt idx="15">
                  <c:v>55.037999999999997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CE-4B80-9E35-FC61EBF71EE9}"/>
            </c:ext>
          </c:extLst>
        </c:ser>
        <c:ser>
          <c:idx val="4"/>
          <c:order val="1"/>
          <c:tx>
            <c:strRef>
              <c:f>'6'!$A$116:$C$116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0.85299999999999998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CE-4B80-9E35-FC61EBF71EE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ECE-4B80-9E35-FC61EBF71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DEMAND</a:t>
            </a:r>
            <a:r>
              <a:rPr lang="en-PH" baseline="0"/>
              <a:t> DAILY </a:t>
            </a:r>
            <a:r>
              <a:rPr lang="en-PH"/>
              <a:t>RUNNING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70-48E0-8FDF-20D5718C4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5481968"/>
        <c:axId val="1795483888"/>
      </c:lineChart>
      <c:catAx>
        <c:axId val="1795481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3888"/>
        <c:crosses val="autoZero"/>
        <c:auto val="1"/>
        <c:lblAlgn val="ctr"/>
        <c:lblOffset val="100"/>
        <c:noMultiLvlLbl val="0"/>
      </c:catAx>
      <c:valAx>
        <c:axId val="179548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AVG WEEKEND</a:t>
            </a:r>
            <a:r>
              <a:rPr lang="en-ID" baseline="0"/>
              <a:t> DEMAND VS DEP CAP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AVG DEMAND 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9566959"/>
        <c:axId val="1229563119"/>
      </c:barChart>
      <c:lineChart>
        <c:grouping val="standard"/>
        <c:varyColors val="0"/>
        <c:ser>
          <c:idx val="1"/>
          <c:order val="1"/>
          <c:tx>
            <c:v>DEPENDABLE CAPACITY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DEMAND'!$A$28:$X$28</c:f>
              <c:numCache>
                <c:formatCode>General</c:formatCode>
                <c:ptCount val="24"/>
                <c:pt idx="0">
                  <c:v>42.93</c:v>
                </c:pt>
                <c:pt idx="1">
                  <c:v>43.43</c:v>
                </c:pt>
                <c:pt idx="2">
                  <c:v>42.95</c:v>
                </c:pt>
                <c:pt idx="3">
                  <c:v>42.92</c:v>
                </c:pt>
                <c:pt idx="4">
                  <c:v>42.75</c:v>
                </c:pt>
                <c:pt idx="5">
                  <c:v>43.33</c:v>
                </c:pt>
                <c:pt idx="6">
                  <c:v>43.29</c:v>
                </c:pt>
                <c:pt idx="7">
                  <c:v>43.32</c:v>
                </c:pt>
                <c:pt idx="8">
                  <c:v>43.27</c:v>
                </c:pt>
                <c:pt idx="9">
                  <c:v>43.31</c:v>
                </c:pt>
                <c:pt idx="10">
                  <c:v>43.32</c:v>
                </c:pt>
                <c:pt idx="11">
                  <c:v>43.22</c:v>
                </c:pt>
                <c:pt idx="12">
                  <c:v>43.42</c:v>
                </c:pt>
                <c:pt idx="13">
                  <c:v>43.43</c:v>
                </c:pt>
                <c:pt idx="14">
                  <c:v>43.410000000000004</c:v>
                </c:pt>
                <c:pt idx="15">
                  <c:v>43.38</c:v>
                </c:pt>
                <c:pt idx="16">
                  <c:v>43.28</c:v>
                </c:pt>
                <c:pt idx="17">
                  <c:v>43.19</c:v>
                </c:pt>
                <c:pt idx="18">
                  <c:v>43.27</c:v>
                </c:pt>
                <c:pt idx="19">
                  <c:v>43.28</c:v>
                </c:pt>
                <c:pt idx="20">
                  <c:v>43.300000000000004</c:v>
                </c:pt>
                <c:pt idx="21">
                  <c:v>43.36</c:v>
                </c:pt>
                <c:pt idx="22">
                  <c:v>43.46</c:v>
                </c:pt>
                <c:pt idx="23">
                  <c:v>43.25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566959"/>
        <c:axId val="1229563119"/>
      </c:lineChart>
      <c:catAx>
        <c:axId val="1229566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3119"/>
        <c:crosses val="autoZero"/>
        <c:auto val="1"/>
        <c:lblAlgn val="ctr"/>
        <c:lblOffset val="100"/>
        <c:noMultiLvlLbl val="0"/>
      </c:catAx>
      <c:valAx>
        <c:axId val="122956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6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9C507D2-16FB-4FC0-A8D7-5134757EAF59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DCE2DB2-22B2-5E79-4120-71271266C0DF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6055CC6-994C-2B76-E061-60EEFE2B281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172C0A9-26D2-4DBA-80A0-05AF8524A2A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CDA6EA4-A292-4797-BB8D-2805BA961091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99297" name="Button 1" hidden="1">
              <a:extLst>
                <a:ext uri="{63B3BB69-23CF-44E3-9099-C40C66FF867C}">
                  <a14:compatExt spid="_x0000_s2999297"/>
                </a:ext>
                <a:ext uri="{FF2B5EF4-FFF2-40B4-BE49-F238E27FC236}">
                  <a16:creationId xmlns:a16="http://schemas.microsoft.com/office/drawing/2014/main" id="{00000000-0008-0000-0100-000001C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9A0FE4-1F92-4DD4-A370-5AF095D3A02C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4087F3C-777D-4A7B-96BE-A62D87BC1F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5A9B953-512E-4FCD-BB96-FEA9CF6DCC0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F263433-0EDB-411A-8227-17C6033B8C1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A174F8E-113D-DDFC-5C6C-754D379E771D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2E37D1F-F4AE-B93C-FF25-5891B331D64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C04642A-FA9C-434E-81AB-928E74C4CF5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7E2F1AE-057E-46DB-9943-879E380B420B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0561" name="Button 1" hidden="1">
              <a:extLst>
                <a:ext uri="{63B3BB69-23CF-44E3-9099-C40C66FF867C}">
                  <a14:compatExt spid="_x0000_s3010561"/>
                </a:ext>
                <a:ext uri="{FF2B5EF4-FFF2-40B4-BE49-F238E27FC236}">
                  <a16:creationId xmlns:a16="http://schemas.microsoft.com/office/drawing/2014/main" id="{00000000-0008-0000-0200-000001F0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7CC1B95-635D-4622-BFD0-C535E406B4D9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AEC246A-DAE8-4D66-A4E0-D42519F68576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6E9719E-C4C1-48DB-AFD2-56972D9E584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6BDD42A-951E-47EE-BBB7-BF1897B1C1B1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E61100D-18E5-BC58-6F8A-67A281B399FE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5821D83-E2E3-581E-BD84-D83686D6A1F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E0B2B45-9DBE-4C7E-8D4A-AAF9EAD3219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C07C10A-DD0F-4B74-A72E-82BD7E6D7B0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1585" name="Button 1" hidden="1">
              <a:extLst>
                <a:ext uri="{63B3BB69-23CF-44E3-9099-C40C66FF867C}">
                  <a14:compatExt spid="_x0000_s3011585"/>
                </a:ext>
                <a:ext uri="{FF2B5EF4-FFF2-40B4-BE49-F238E27FC236}">
                  <a16:creationId xmlns:a16="http://schemas.microsoft.com/office/drawing/2014/main" id="{00000000-0008-0000-0300-000001F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38E497F-62D8-4402-BC39-3C34C994093F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2CE0F52-02CD-4B6F-87D1-A4B5C7991D7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A4BA5E8-3D86-4005-AAE0-1D2A9958A5D5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E71AFDE-7D6D-4E8F-915B-CB399769B9E3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CBC8D25-B48C-B5B9-5C69-312F9025BBDA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4AADE75F-82C0-F779-A523-0B8A6631801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F4B41FD-FFAE-4A85-AC6E-712B25BC792D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C4C534-241F-40B5-BFF3-5F2A221DD8C6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2609" name="Button 1" hidden="1">
              <a:extLst>
                <a:ext uri="{63B3BB69-23CF-44E3-9099-C40C66FF867C}">
                  <a14:compatExt spid="_x0000_s3012609"/>
                </a:ext>
                <a:ext uri="{FF2B5EF4-FFF2-40B4-BE49-F238E27FC236}">
                  <a16:creationId xmlns:a16="http://schemas.microsoft.com/office/drawing/2014/main" id="{00000000-0008-0000-0400-000001F8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083A382-9A85-4D77-81F6-B3FCB64DB812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23187DD-DEF2-41EE-9B99-9E9B03B1C8E7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D0B35B6-9CED-47AE-958B-5FD00BCB58DB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117B3D8-0EC3-4597-BDA0-A09469A928B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6B9878B0-E247-4C27-4CC2-8CB93BF3B38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DE78C9F-E081-DBAE-0071-4CE0C1CB15F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643C1F3-18A7-49F1-8196-85CB7E7083B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B651EBD-A573-406C-9E20-29C5D1EB27C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3633" name="Button 1" hidden="1">
              <a:extLst>
                <a:ext uri="{63B3BB69-23CF-44E3-9099-C40C66FF867C}">
                  <a14:compatExt spid="_x0000_s3013633"/>
                </a:ext>
                <a:ext uri="{FF2B5EF4-FFF2-40B4-BE49-F238E27FC236}">
                  <a16:creationId xmlns:a16="http://schemas.microsoft.com/office/drawing/2014/main" id="{00000000-0008-0000-0500-000001FC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FA3462F-24DF-4C89-A107-3894EED9CAA7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04CF271-BFE0-4AB0-A406-95D5A5EB37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1821343-0785-4E0A-8F57-B3F9A5070A1D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59C5828-C919-4134-9688-0D49AC6630BB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2888945-E50A-9D8C-8569-F418906EE4F4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08AE4DC-276C-7997-70A7-1A5C49C92E1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1E588CC-2F1F-4637-B7E8-396EFB9E62B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533E264-1D3E-4BD6-83CE-381492433A13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4657" name="Button 1" hidden="1">
              <a:extLst>
                <a:ext uri="{63B3BB69-23CF-44E3-9099-C40C66FF867C}">
                  <a14:compatExt spid="_x0000_s3014657"/>
                </a:ext>
                <a:ext uri="{FF2B5EF4-FFF2-40B4-BE49-F238E27FC236}">
                  <a16:creationId xmlns:a16="http://schemas.microsoft.com/office/drawing/2014/main" id="{00000000-0008-0000-0600-00000100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A1C3944-FDD6-4DA6-8310-9F4E6BBEFBC4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5099F3B-C4CA-4D7E-9708-521F8F3AB6A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4A992CF-D942-4F83-BC99-DD5FFE5D2106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571501</xdr:colOff>
      <xdr:row>28</xdr:row>
      <xdr:rowOff>165100</xdr:rowOff>
    </xdr:from>
    <xdr:to>
      <xdr:col>37</xdr:col>
      <xdr:colOff>562429</xdr:colOff>
      <xdr:row>46</xdr:row>
      <xdr:rowOff>27214</xdr:rowOff>
    </xdr:to>
    <xdr:graphicFrame macro="">
      <xdr:nvGraphicFramePr>
        <xdr:cNvPr id="77" name="Chart 2">
          <a:extLst>
            <a:ext uri="{FF2B5EF4-FFF2-40B4-BE49-F238E27FC236}">
              <a16:creationId xmlns:a16="http://schemas.microsoft.com/office/drawing/2014/main" id="{F0C30E16-1F1C-A882-207B-65347C437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36285</xdr:colOff>
      <xdr:row>29</xdr:row>
      <xdr:rowOff>75290</xdr:rowOff>
    </xdr:from>
    <xdr:to>
      <xdr:col>18</xdr:col>
      <xdr:colOff>576034</xdr:colOff>
      <xdr:row>50</xdr:row>
      <xdr:rowOff>99786</xdr:rowOff>
    </xdr:to>
    <xdr:graphicFrame macro="">
      <xdr:nvGraphicFramePr>
        <xdr:cNvPr id="87" name="Chart 3">
          <a:extLst>
            <a:ext uri="{FF2B5EF4-FFF2-40B4-BE49-F238E27FC236}">
              <a16:creationId xmlns:a16="http://schemas.microsoft.com/office/drawing/2014/main" id="{AC04B4E5-884B-6CD0-721E-61FFD6983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View1" id="{C5152570-F51C-45D1-92EE-96D561A822BC}">
    <nsvFilter filterId="{29A9EA11-4B46-49FA-A50C-87FC0CED833C}" ref="A1:I29" tableId="0"/>
  </namedSheetView>
</namedSheetView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">
  <a r="12" c="12">
    <v t="s"/>
    <v>44.01</v>
    <v>37.909999999999997</v>
    <v>37.840000000000003</v>
    <v>37.090000000000003</v>
    <v>36.24</v>
    <v t="s">...</v>
    <v>61.29</v>
    <v>58.059999999999995</v>
    <v>55.94</v>
    <v>50.980000000000004</v>
    <v>47.1</v>
    <v>0</v>
    <v>42.42</v>
    <v>39.85</v>
    <v>38.11</v>
    <v>37.01</v>
    <v>36.244999999999997</v>
    <v t="s">...</v>
    <v>55.29</v>
    <v>55.019999999999996</v>
    <v>52.20000000000001</v>
    <v>47.660000000000004</v>
    <v>44.91</v>
    <v>1</v>
    <v>41.35</v>
    <v>38.729999999999997</v>
    <v>35.729999999999997</v>
    <v>35.250000000000007</v>
    <v>34.46</v>
    <v t="s">...</v>
    <v>53.23</v>
    <v>51.249999999999993</v>
    <v>48.169999999999995</v>
    <v>43.949999999999996</v>
    <v>40.47</v>
    <v>2</v>
    <v>38.01</v>
    <v>34.72</v>
    <v>33.18</v>
    <v>32.089999999999996</v>
    <v>32.46</v>
    <v t="s">...</v>
    <v>57.22</v>
    <v>51.41</v>
    <v>49.07</v>
    <v>43.81</v>
    <v>40.04</v>
    <v>3</v>
    <v>37.200000000000003</v>
    <v>35.910000000000004</v>
    <v>33.82</v>
    <v>32.660000000000004</v>
    <v>32.449999999999996</v>
    <v t="s">...</v>
    <v>56.870000000000005</v>
    <v>52.349999999999994</v>
    <v>49.52000000000001</v>
    <v>46.29</v>
    <v>42.01</v>
    <v>4</v>
    <v>37.950000000000003</v>
    <v>35.729999999999997</v>
    <v>34.299999999999997</v>
    <v>32.959999999999994</v>
    <v>32.630000000000003</v>
    <v t="s">...</v>
    <v>59.990000000000009</v>
    <v>56.860000000000007</v>
    <v>53.33</v>
    <v>47.889999999999993</v>
    <v>44.699999999999996</v>
    <v t="s">...</v>
    <v t="s">...</v>
    <v t="s">...</v>
    <v t="s">...</v>
    <v t="s">...</v>
    <v t="s">...</v>
    <v t="s">...</v>
    <v t="s">...</v>
    <v t="s">...</v>
    <v t="s">...</v>
    <v t="s">...</v>
    <v t="s">...</v>
    <v>7</v>
    <v>42.33</v>
    <v>40.029999999999994</v>
    <v>38.179999999999993</v>
    <v>36.75</v>
    <v>36.58</v>
    <v t="s">...</v>
    <v>57.959999999999994</v>
    <v>55</v>
    <v>53.1</v>
    <v>47.69</v>
    <v>45.96</v>
    <v>8</v>
    <v>41.03</v>
    <v>36.5</v>
    <v>36.950000000000003</v>
    <v>34.659999999999997</v>
    <v>35.86999999999999</v>
    <v t="s">...</v>
    <v>59.44</v>
    <v>54.73</v>
    <v>53.87</v>
    <v>50.1</v>
    <v>46.91</v>
    <v>9</v>
    <v>42.3</v>
    <v>39.779999999999994</v>
    <v>37.729999999999997</v>
    <v>36.339999999999996</v>
    <v>36.119999999999997</v>
    <v t="s">...</v>
    <v>61.379999999999988</v>
    <v>56.92</v>
    <v>54.88</v>
    <v>49.06</v>
    <v>45.440000000000005</v>
    <v>10</v>
    <v>42.15</v>
    <v>40.42</v>
    <v>38.379999999999995</v>
    <v>36.35</v>
    <v>36.1</v>
    <v t="s">...</v>
    <v>57.88</v>
    <v>54.204999999999998</v>
    <v>52.47</v>
    <v>47.169999999999995</v>
    <v>44.419999999999995</v>
    <v>11</v>
    <v>40.090000000000003</v>
    <v>38.419999999999995</v>
    <v>36.93</v>
    <v>35.519999999999996</v>
    <v>35.660000000000004</v>
    <v t="s">...</v>
    <v>57.85</v>
    <v>54.339999999999996</v>
    <v>51.91</v>
    <v>46.39</v>
    <v>43.1</v>
  </a>
</arrayData>
</file>

<file path=xl/richData/rdrichvalue.xml><?xml version="1.0" encoding="utf-8"?>
<rvData xmlns="http://schemas.microsoft.com/office/spreadsheetml/2017/richdata" count="3">
  <rv s="0">
    <v>0</v>
  </rv>
  <rv s="1">
    <v>DataFrame</v>
    <v>1</v>
    <v>0</v>
  </rv>
  <rv s="2">
    <v>&lt;class 'pandas.core.frame.DataFrame'&gt;</v>
    <v>DataFrame</v>
    <v xml:space="preserve">    44.01  37.91  37.84  37.09   36.24   38.40  40.95  39.20  45.07   54.27  \
0   42.42  39.85  38.11  37.01  36.245  35.785  38.35  37.64  41.30  50.090   
1   41.35  38.73  35.73  35.25  34.460  35.120  36.66  36.50  39.47  44.170   
2   38.01  34.7...</v>
    <v>1</v>
    <v>2</v>
  </rv>
</rvData>
</file>

<file path=xl/richData/rdrichvaluestructure.xml><?xml version="1.0" encoding="utf-8"?>
<rvStructures xmlns="http://schemas.microsoft.com/office/spreadsheetml/2017/richdata" count="3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</rvStructures>
</file>

<file path=xl/richData/rdsupportingpropertybag.xml><?xml version="1.0" encoding="utf-8"?>
<supportingPropertyBags xmlns="http://schemas.microsoft.com/office/spreadsheetml/2017/richdata2">
  <spbData count="3">
    <spb s="0">
      <v>12</v>
      <v>24</v>
      <v>DataFrame</v>
      <v>arrayPreview</v>
      <v>1</v>
    </spb>
    <spb s="1">
      <v>0</v>
    </spb>
    <spb s="2">
      <v>https://www.anaconda.com/excel</v>
      <v>https://res.cdn.office.net/officepysvc/prod-service/anacondalogo.png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3">
  <s>
    <k n="drw" t="i"/>
    <k n="dcol" t="i"/>
    <k n="name" t="s"/>
    <k n="array" t="s"/>
    <k n="headers" t="b"/>
  </s>
  <s>
    <k n="ArrayCardInfo" t="spb"/>
  </s>
  <s>
    <k n="link" t="s"/>
    <k n="logo" t="s"/>
    <k n="name" t="s"/>
  </s>
</spb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6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3" TargetMode="External"/><Relationship Id="rId13" Type="http://schemas.openxmlformats.org/officeDocument/2006/relationships/hyperlink" Target="3" TargetMode="External"/><Relationship Id="rId18" Type="http://schemas.openxmlformats.org/officeDocument/2006/relationships/hyperlink" Target="5" TargetMode="External"/><Relationship Id="rId3" Type="http://schemas.openxmlformats.org/officeDocument/2006/relationships/hyperlink" Target="2" TargetMode="External"/><Relationship Id="rId21" Type="http://schemas.openxmlformats.org/officeDocument/2006/relationships/hyperlink" Target="5" TargetMode="External"/><Relationship Id="rId7" Type="http://schemas.openxmlformats.org/officeDocument/2006/relationships/hyperlink" Target="2" TargetMode="External"/><Relationship Id="rId12" Type="http://schemas.openxmlformats.org/officeDocument/2006/relationships/hyperlink" Target="3" TargetMode="External"/><Relationship Id="rId17" Type="http://schemas.openxmlformats.org/officeDocument/2006/relationships/hyperlink" Target="5" TargetMode="External"/><Relationship Id="rId2" Type="http://schemas.openxmlformats.org/officeDocument/2006/relationships/hyperlink" Target="2" TargetMode="External"/><Relationship Id="rId16" Type="http://schemas.openxmlformats.org/officeDocument/2006/relationships/hyperlink" Target="4" TargetMode="External"/><Relationship Id="rId20" Type="http://schemas.openxmlformats.org/officeDocument/2006/relationships/hyperlink" Target="5" TargetMode="External"/><Relationship Id="rId1" Type="http://schemas.openxmlformats.org/officeDocument/2006/relationships/hyperlink" Target="2" TargetMode="External"/><Relationship Id="rId6" Type="http://schemas.openxmlformats.org/officeDocument/2006/relationships/hyperlink" Target="2" TargetMode="External"/><Relationship Id="rId11" Type="http://schemas.openxmlformats.org/officeDocument/2006/relationships/hyperlink" Target="3" TargetMode="External"/><Relationship Id="rId24" Type="http://schemas.microsoft.com/office/2019/04/relationships/namedSheetView" Target="../namedSheetViews/namedSheetView1.xml"/><Relationship Id="rId5" Type="http://schemas.openxmlformats.org/officeDocument/2006/relationships/hyperlink" Target="2" TargetMode="External"/><Relationship Id="rId15" Type="http://schemas.openxmlformats.org/officeDocument/2006/relationships/hyperlink" Target="4" TargetMode="External"/><Relationship Id="rId23" Type="http://schemas.openxmlformats.org/officeDocument/2006/relationships/hyperlink" Target="6" TargetMode="External"/><Relationship Id="rId10" Type="http://schemas.openxmlformats.org/officeDocument/2006/relationships/hyperlink" Target="3" TargetMode="External"/><Relationship Id="rId19" Type="http://schemas.openxmlformats.org/officeDocument/2006/relationships/hyperlink" Target="5" TargetMode="External"/><Relationship Id="rId4" Type="http://schemas.openxmlformats.org/officeDocument/2006/relationships/hyperlink" Target="2" TargetMode="External"/><Relationship Id="rId9" Type="http://schemas.openxmlformats.org/officeDocument/2006/relationships/hyperlink" Target="3" TargetMode="External"/><Relationship Id="rId14" Type="http://schemas.openxmlformats.org/officeDocument/2006/relationships/hyperlink" Target="4" TargetMode="External"/><Relationship Id="rId22" Type="http://schemas.openxmlformats.org/officeDocument/2006/relationships/hyperlink" Target="5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88A7-8F1B-4C23-8F1F-B71A26C6F7ED}">
  <sheetPr codeName="Sheet11"/>
  <dimension ref="A2:AA65"/>
  <sheetViews>
    <sheetView zoomScale="90" zoomScaleNormal="9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40" sqref="B40"/>
    </sheetView>
  </sheetViews>
  <sheetFormatPr defaultRowHeight="15" x14ac:dyDescent="0.25"/>
  <cols>
    <col min="1" max="1" width="9.140625" style="71"/>
    <col min="2" max="2" width="9.140625" style="71" customWidth="1"/>
  </cols>
  <sheetData>
    <row r="2" spans="1:27" ht="15.75" x14ac:dyDescent="0.25">
      <c r="A2" s="71" t="s">
        <v>0</v>
      </c>
      <c r="C2" s="38">
        <v>0</v>
      </c>
      <c r="D2" s="38">
        <v>4.1666666666666664E-2</v>
      </c>
      <c r="E2" s="38">
        <v>8.3333333333333329E-2</v>
      </c>
      <c r="F2" s="38">
        <v>0.125</v>
      </c>
      <c r="G2" s="38">
        <v>0.16666666666666699</v>
      </c>
      <c r="H2" s="38">
        <v>0.20833333333333301</v>
      </c>
      <c r="I2" s="38">
        <v>0.25</v>
      </c>
      <c r="J2" s="38">
        <v>0.29166666666666702</v>
      </c>
      <c r="K2" s="38">
        <v>0.33333333333333398</v>
      </c>
      <c r="L2" s="38">
        <v>0.375</v>
      </c>
      <c r="M2" s="38">
        <v>0.41666666666666702</v>
      </c>
      <c r="N2" s="38">
        <v>0.45833333333333398</v>
      </c>
      <c r="O2" s="38">
        <v>0.5</v>
      </c>
      <c r="P2" s="38">
        <v>0.54166666666666696</v>
      </c>
      <c r="Q2" s="38">
        <v>0.58333333333333404</v>
      </c>
      <c r="R2" s="38">
        <v>0.625</v>
      </c>
      <c r="S2" s="89">
        <v>0.66666666666666663</v>
      </c>
      <c r="T2" s="38">
        <v>0.70833333333333404</v>
      </c>
      <c r="U2" s="38">
        <v>0.750000000000001</v>
      </c>
      <c r="V2" s="38">
        <v>0.79166666666666696</v>
      </c>
      <c r="W2" s="38">
        <v>0.83333333333333337</v>
      </c>
      <c r="X2" s="38">
        <v>0.875000000000001</v>
      </c>
      <c r="Y2" s="38">
        <v>0.91666666666666696</v>
      </c>
      <c r="Z2" s="38">
        <v>0.95833333333333404</v>
      </c>
    </row>
    <row r="3" spans="1:27" x14ac:dyDescent="0.25">
      <c r="A3" s="71">
        <v>1</v>
      </c>
      <c r="B3" s="71">
        <v>120</v>
      </c>
      <c r="C3" s="252" cm="1">
        <f t="array" aca="1" ref="C3" ca="1">INDIRECT("'"&amp;$A3&amp;"'!"&amp; "F" &amp; $B3)</f>
        <v>60.16</v>
      </c>
      <c r="D3" s="252" cm="1">
        <f t="array" aca="1" ref="D3" ca="1">INDIRECT("'"&amp;$A3&amp;"'!"&amp; "g" &amp; $B3)</f>
        <v>60.17</v>
      </c>
      <c r="E3" s="252" cm="1">
        <f t="array" aca="1" ref="E3" ca="1">INDIRECT("'"&amp;$A3&amp;"'!"&amp; "H" &amp; $B3)</f>
        <v>60.28</v>
      </c>
      <c r="F3" s="252" cm="1">
        <f t="array" aca="1" ref="F3" ca="1">INDIRECT("'"&amp;$A3&amp;"'!"&amp; "I" &amp; $B3)</f>
        <v>60.21</v>
      </c>
      <c r="G3" s="252" cm="1">
        <f t="array" aca="1" ref="G3" ca="1">INDIRECT("'"&amp;$A3&amp;"'!"&amp; "J" &amp; $B3)</f>
        <v>60.11</v>
      </c>
      <c r="H3" s="252" cm="1">
        <f t="array" aca="1" ref="H3" ca="1">INDIRECT("'"&amp;$A3&amp;"'!"&amp; "K" &amp; $B3)</f>
        <v>60.06</v>
      </c>
      <c r="I3" s="252" cm="1">
        <f t="array" aca="1" ref="I3" ca="1">INDIRECT("'"&amp;$A3&amp;"'!"&amp; "L" &amp; $B3)</f>
        <v>60.06</v>
      </c>
      <c r="J3" s="252" cm="1">
        <f t="array" aca="1" ref="J3" ca="1">INDIRECT("'"&amp;$A3&amp;"'!"&amp; "M" &amp; $B3)</f>
        <v>60.18</v>
      </c>
      <c r="K3" s="252" cm="1">
        <f t="array" aca="1" ref="K3" ca="1">INDIRECT("'"&amp;$A3&amp;"'!"&amp; "N" &amp; $B3)</f>
        <v>60.04</v>
      </c>
      <c r="L3" s="252" cm="1">
        <f t="array" aca="1" ref="L3" ca="1">INDIRECT("'"&amp;$A3&amp;"'!"&amp; "O" &amp; $B3)</f>
        <v>60.01</v>
      </c>
      <c r="M3" s="252" cm="1">
        <f t="array" aca="1" ref="M3" ca="1">INDIRECT("'"&amp;$A3&amp;"'!"&amp; "P" &amp; $B3)</f>
        <v>60.05</v>
      </c>
      <c r="N3" s="252" cm="1">
        <f t="array" aca="1" ref="N3" ca="1">INDIRECT("'"&amp;$A3&amp;"'!"&amp; "Q" &amp; $B3)</f>
        <v>60</v>
      </c>
      <c r="O3" s="252" cm="1">
        <f t="array" aca="1" ref="O3" ca="1">INDIRECT("'"&amp;$A3&amp;"'!"&amp; "R" &amp; $B3)</f>
        <v>60.16</v>
      </c>
      <c r="P3" s="252" cm="1">
        <f t="array" aca="1" ref="P3" ca="1">INDIRECT("'"&amp;$A3&amp;"'!"&amp; "S" &amp; $B3)</f>
        <v>60.12</v>
      </c>
      <c r="Q3" s="252" cm="1">
        <f t="array" aca="1" ref="Q3" ca="1">INDIRECT("'"&amp;$A3&amp;"'!"&amp; "T" &amp; $B3)</f>
        <v>60.03</v>
      </c>
      <c r="R3" s="252" cm="1">
        <f t="array" aca="1" ref="R3" ca="1">INDIRECT("'"&amp;$A3&amp;"'!"&amp; "U" &amp; $B3)</f>
        <v>60.15</v>
      </c>
      <c r="S3" s="252" cm="1">
        <f t="array" aca="1" ref="S3" ca="1">INDIRECT("'"&amp;$A3&amp;"'!"&amp; "V" &amp; $B3)</f>
        <v>60.12</v>
      </c>
      <c r="T3" s="252" cm="1">
        <f t="array" aca="1" ref="T3" ca="1">INDIRECT("'"&amp;$A3&amp;"'!"&amp; "W" &amp; $B3)</f>
        <v>60.15</v>
      </c>
      <c r="U3" s="252" cm="1">
        <f t="array" aca="1" ref="U3" ca="1">INDIRECT("'"&amp;$A3&amp;"'!"&amp; "X" &amp; $B3)</f>
        <v>60.04</v>
      </c>
      <c r="V3" s="252" cm="1">
        <f t="array" aca="1" ref="V3" ca="1">INDIRECT("'"&amp;$A3&amp;"'!"&amp; "Y" &amp; $B3)</f>
        <v>60.04</v>
      </c>
      <c r="W3" s="252" cm="1">
        <f t="array" aca="1" ref="W3" ca="1">INDIRECT("'"&amp;$A3&amp;"'!"&amp; "Z" &amp; $B3)</f>
        <v>60.03</v>
      </c>
      <c r="X3" s="252" cm="1">
        <f t="array" aca="1" ref="X3" ca="1">INDIRECT("'"&amp;$A3&amp;"'!"&amp; "AA" &amp; $B3)</f>
        <v>60.09</v>
      </c>
      <c r="Y3" s="252" cm="1">
        <f t="array" aca="1" ref="Y3" ca="1">INDIRECT("'"&amp;$A3&amp;"'!"&amp; "AB" &amp; $B3)</f>
        <v>60.09</v>
      </c>
      <c r="Z3" s="252" cm="1">
        <f t="array" aca="1" ref="Z3" ca="1">INDIRECT("'"&amp;$A3&amp;"'!"&amp; "AC" &amp; $B3)</f>
        <v>60.07</v>
      </c>
      <c r="AA3" s="68"/>
    </row>
    <row r="4" spans="1:27" x14ac:dyDescent="0.25">
      <c r="A4" s="71">
        <v>2</v>
      </c>
      <c r="B4" s="71">
        <v>120</v>
      </c>
      <c r="C4" s="252" cm="1">
        <f t="array" aca="1" ref="C4" ca="1">INDIRECT("'"&amp;$A4&amp;"'!"&amp; "F" &amp; $B4)</f>
        <v>60.03</v>
      </c>
      <c r="D4" s="252" cm="1">
        <f t="array" aca="1" ref="D4" ca="1">INDIRECT("'"&amp;$A4&amp;"'!"&amp; "g" &amp; $B4)</f>
        <v>60.06</v>
      </c>
      <c r="E4" s="252" cm="1">
        <f t="array" aca="1" ref="E4" ca="1">INDIRECT("'"&amp;$A4&amp;"'!"&amp; "H" &amp; $B4)</f>
        <v>60.2</v>
      </c>
      <c r="F4" s="252" cm="1">
        <f t="array" aca="1" ref="F4" ca="1">INDIRECT("'"&amp;$A4&amp;"'!"&amp; "I" &amp; $B4)</f>
        <v>60.09</v>
      </c>
      <c r="G4" s="252" cm="1">
        <f t="array" aca="1" ref="G4" ca="1">INDIRECT("'"&amp;$A4&amp;"'!"&amp; "J" &amp; $B4)</f>
        <v>60.12</v>
      </c>
      <c r="H4" s="252" cm="1">
        <f t="array" aca="1" ref="H4" ca="1">INDIRECT("'"&amp;$A4&amp;"'!"&amp; "K" &amp; $B4)</f>
        <v>60.29</v>
      </c>
      <c r="I4" s="252" cm="1">
        <f t="array" aca="1" ref="I4" ca="1">INDIRECT("'"&amp;$A4&amp;"'!"&amp; "L" &amp; $B4)</f>
        <v>60.02</v>
      </c>
      <c r="J4" s="252" cm="1">
        <f t="array" aca="1" ref="J4" ca="1">INDIRECT("'"&amp;$A4&amp;"'!"&amp; "M" &amp; $B4)</f>
        <v>60.17</v>
      </c>
      <c r="K4" s="252" cm="1">
        <f t="array" aca="1" ref="K4" ca="1">INDIRECT("'"&amp;$A4&amp;"'!"&amp; "N" &amp; $B4)</f>
        <v>60.12</v>
      </c>
      <c r="L4" s="252" cm="1">
        <f t="array" aca="1" ref="L4" ca="1">INDIRECT("'"&amp;$A4&amp;"'!"&amp; "O" &amp; $B4)</f>
        <v>60.03</v>
      </c>
      <c r="M4" s="252" cm="1">
        <f t="array" aca="1" ref="M4" ca="1">INDIRECT("'"&amp;$A4&amp;"'!"&amp; "P" &amp; $B4)</f>
        <v>60.14</v>
      </c>
      <c r="N4" s="252" cm="1">
        <f t="array" aca="1" ref="N4" ca="1">INDIRECT("'"&amp;$A4&amp;"'!"&amp; "Q" &amp; $B4)</f>
        <v>60.09</v>
      </c>
      <c r="O4" s="252" cm="1">
        <f t="array" aca="1" ref="O4" ca="1">INDIRECT("'"&amp;$A4&amp;"'!"&amp; "R" &amp; $B4)</f>
        <v>60.12</v>
      </c>
      <c r="P4" s="252" cm="1">
        <f t="array" aca="1" ref="P4" ca="1">INDIRECT("'"&amp;$A4&amp;"'!"&amp; "S" &amp; $B4)</f>
        <v>60.1</v>
      </c>
      <c r="Q4" s="252" cm="1">
        <f t="array" aca="1" ref="Q4" ca="1">INDIRECT("'"&amp;$A4&amp;"'!"&amp; "T" &amp; $B4)</f>
        <v>60.07</v>
      </c>
      <c r="R4" s="252" cm="1">
        <f t="array" aca="1" ref="R4" ca="1">INDIRECT("'"&amp;$A4&amp;"'!"&amp; "U" &amp; $B4)</f>
        <v>60.08</v>
      </c>
      <c r="S4" s="252" cm="1">
        <f t="array" aca="1" ref="S4" ca="1">INDIRECT("'"&amp;$A4&amp;"'!"&amp; "V" &amp; $B4)</f>
        <v>60.06</v>
      </c>
      <c r="T4" s="252" cm="1">
        <f t="array" aca="1" ref="T4" ca="1">INDIRECT("'"&amp;$A4&amp;"'!"&amp; "W" &amp; $B4)</f>
        <v>60.07</v>
      </c>
      <c r="U4" s="252" cm="1">
        <f t="array" aca="1" ref="U4" ca="1">INDIRECT("'"&amp;$A4&amp;"'!"&amp; "X" &amp; $B4)</f>
        <v>60.03</v>
      </c>
      <c r="V4" s="252" cm="1">
        <f t="array" aca="1" ref="V4" ca="1">INDIRECT("'"&amp;$A4&amp;"'!"&amp; "Y" &amp; $B4)</f>
        <v>60.05</v>
      </c>
      <c r="W4" s="252" cm="1">
        <f t="array" aca="1" ref="W4" ca="1">INDIRECT("'"&amp;$A4&amp;"'!"&amp; "Z" &amp; $B4)</f>
        <v>60.01</v>
      </c>
      <c r="X4" s="252" cm="1">
        <f t="array" aca="1" ref="X4" ca="1">INDIRECT("'"&amp;$A4&amp;"'!"&amp; "AA" &amp; $B4)</f>
        <v>60.12</v>
      </c>
      <c r="Y4" s="252" cm="1">
        <f t="array" aca="1" ref="Y4" ca="1">INDIRECT("'"&amp;$A4&amp;"'!"&amp; "AB" &amp; $B4)</f>
        <v>60.13</v>
      </c>
      <c r="Z4" s="252" cm="1">
        <f t="array" aca="1" ref="Z4" ca="1">INDIRECT("'"&amp;$A4&amp;"'!"&amp; "AC" &amp; $B4)</f>
        <v>60.11</v>
      </c>
    </row>
    <row r="5" spans="1:27" x14ac:dyDescent="0.25">
      <c r="A5" s="71">
        <v>3</v>
      </c>
      <c r="B5" s="71">
        <v>120</v>
      </c>
      <c r="C5" s="252" cm="1">
        <f t="array" aca="1" ref="C5" ca="1">INDIRECT("'"&amp;$A5&amp;"'!"&amp; "F" &amp; $B5)</f>
        <v>60.1</v>
      </c>
      <c r="D5" s="252" cm="1">
        <f t="array" aca="1" ref="D5" ca="1">INDIRECT("'"&amp;$A5&amp;"'!"&amp; "g" &amp; $B5)</f>
        <v>60.27</v>
      </c>
      <c r="E5" s="252" cm="1">
        <f t="array" aca="1" ref="E5" ca="1">INDIRECT("'"&amp;$A5&amp;"'!"&amp; "H" &amp; $B5)</f>
        <v>60.15</v>
      </c>
      <c r="F5" s="252" cm="1">
        <f t="array" aca="1" ref="F5" ca="1">INDIRECT("'"&amp;$A5&amp;"'!"&amp; "I" &amp; $B5)</f>
        <v>59.98</v>
      </c>
      <c r="G5" s="252" cm="1">
        <f t="array" aca="1" ref="G5" ca="1">INDIRECT("'"&amp;$A5&amp;"'!"&amp; "J" &amp; $B5)</f>
        <v>60.11</v>
      </c>
      <c r="H5" s="252" cm="1">
        <f t="array" aca="1" ref="H5" ca="1">INDIRECT("'"&amp;$A5&amp;"'!"&amp; "K" &amp; $B5)</f>
        <v>60.11</v>
      </c>
      <c r="I5" s="252" cm="1">
        <f t="array" aca="1" ref="I5" ca="1">INDIRECT("'"&amp;$A5&amp;"'!"&amp; "L" &amp; $B5)</f>
        <v>60.19</v>
      </c>
      <c r="J5" s="252" cm="1">
        <f t="array" aca="1" ref="J5" ca="1">INDIRECT("'"&amp;$A5&amp;"'!"&amp; "M" &amp; $B5)</f>
        <v>60.18</v>
      </c>
      <c r="K5" s="252" cm="1">
        <f t="array" aca="1" ref="K5" ca="1">INDIRECT("'"&amp;$A5&amp;"'!"&amp; "N" &amp; $B5)</f>
        <v>60.04</v>
      </c>
      <c r="L5" s="252" cm="1">
        <f t="array" aca="1" ref="L5" ca="1">INDIRECT("'"&amp;$A5&amp;"'!"&amp; "O" &amp; $B5)</f>
        <v>60.02</v>
      </c>
      <c r="M5" s="252" cm="1">
        <f t="array" aca="1" ref="M5" ca="1">INDIRECT("'"&amp;$A5&amp;"'!"&amp; "P" &amp; $B5)</f>
        <v>60</v>
      </c>
      <c r="N5" s="252" cm="1">
        <f t="array" aca="1" ref="N5" ca="1">INDIRECT("'"&amp;$A5&amp;"'!"&amp; "Q" &amp; $B5)</f>
        <v>60.2</v>
      </c>
      <c r="O5" s="252" cm="1">
        <f t="array" aca="1" ref="O5" ca="1">INDIRECT("'"&amp;$A5&amp;"'!"&amp; "R" &amp; $B5)</f>
        <v>60.14</v>
      </c>
      <c r="P5" s="252" cm="1">
        <f t="array" aca="1" ref="P5" ca="1">INDIRECT("'"&amp;$A5&amp;"'!"&amp; "S" &amp; $B5)</f>
        <v>60.03</v>
      </c>
      <c r="Q5" s="252" cm="1">
        <f t="array" aca="1" ref="Q5" ca="1">INDIRECT("'"&amp;$A5&amp;"'!"&amp; "T" &amp; $B5)</f>
        <v>60.12</v>
      </c>
      <c r="R5" s="252" cm="1">
        <f t="array" aca="1" ref="R5" ca="1">INDIRECT("'"&amp;$A5&amp;"'!"&amp; "U" &amp; $B5)</f>
        <v>60.08</v>
      </c>
      <c r="S5" s="252" cm="1">
        <f t="array" aca="1" ref="S5" ca="1">INDIRECT("'"&amp;$A5&amp;"'!"&amp; "V" &amp; $B5)</f>
        <v>60.11</v>
      </c>
      <c r="T5" s="252" cm="1">
        <f t="array" aca="1" ref="T5" ca="1">INDIRECT("'"&amp;$A5&amp;"'!"&amp; "W" &amp; $B5)</f>
        <v>60.1</v>
      </c>
      <c r="U5" s="252" cm="1">
        <f t="array" aca="1" ref="U5" ca="1">INDIRECT("'"&amp;$A5&amp;"'!"&amp; "X" &amp; $B5)</f>
        <v>60</v>
      </c>
      <c r="V5" s="252" cm="1">
        <f t="array" aca="1" ref="V5" ca="1">INDIRECT("'"&amp;$A5&amp;"'!"&amp; "Y" &amp; $B5)</f>
        <v>60.05</v>
      </c>
      <c r="W5" s="252" cm="1">
        <f t="array" aca="1" ref="W5" ca="1">INDIRECT("'"&amp;$A5&amp;"'!"&amp; "Z" &amp; $B5)</f>
        <v>60.04</v>
      </c>
      <c r="X5" s="252" cm="1">
        <f t="array" aca="1" ref="X5" ca="1">INDIRECT("'"&amp;$A5&amp;"'!"&amp; "AA" &amp; $B5)</f>
        <v>60.07</v>
      </c>
      <c r="Y5" s="252" cm="1">
        <f t="array" aca="1" ref="Y5" ca="1">INDIRECT("'"&amp;$A5&amp;"'!"&amp; "AB" &amp; $B5)</f>
        <v>60.08</v>
      </c>
      <c r="Z5" s="252" cm="1">
        <f t="array" aca="1" ref="Z5" ca="1">INDIRECT("'"&amp;$A5&amp;"'!"&amp; "AC" &amp; $B5)</f>
        <v>60.08</v>
      </c>
    </row>
    <row r="6" spans="1:27" x14ac:dyDescent="0.25">
      <c r="A6" s="71">
        <v>4</v>
      </c>
      <c r="B6" s="71">
        <v>120</v>
      </c>
      <c r="C6" s="252" cm="1">
        <f t="array" aca="1" ref="C6" ca="1">INDIRECT("'"&amp;$A6&amp;"'!"&amp; "F" &amp; $B6)</f>
        <v>60.12</v>
      </c>
      <c r="D6" s="252" cm="1">
        <f t="array" aca="1" ref="D6" ca="1">INDIRECT("'"&amp;$A6&amp;"'!"&amp; "g" &amp; $B6)</f>
        <v>60.14</v>
      </c>
      <c r="E6" s="252" cm="1">
        <f t="array" aca="1" ref="E6" ca="1">INDIRECT("'"&amp;$A6&amp;"'!"&amp; "H" &amp; $B6)</f>
        <v>60.06</v>
      </c>
      <c r="F6" s="252" cm="1">
        <f t="array" aca="1" ref="F6" ca="1">INDIRECT("'"&amp;$A6&amp;"'!"&amp; "I" &amp; $B6)</f>
        <v>60.18</v>
      </c>
      <c r="G6" s="252" cm="1">
        <f t="array" aca="1" ref="G6" ca="1">INDIRECT("'"&amp;$A6&amp;"'!"&amp; "J" &amp; $B6)</f>
        <v>60.15</v>
      </c>
      <c r="H6" s="252" cm="1">
        <f t="array" aca="1" ref="H6" ca="1">INDIRECT("'"&amp;$A6&amp;"'!"&amp; "K" &amp; $B6)</f>
        <v>60.2</v>
      </c>
      <c r="I6" s="252" cm="1">
        <f t="array" aca="1" ref="I6" ca="1">INDIRECT("'"&amp;$A6&amp;"'!"&amp; "L" &amp; $B6)</f>
        <v>60.07</v>
      </c>
      <c r="J6" s="252" cm="1">
        <f t="array" aca="1" ref="J6" ca="1">INDIRECT("'"&amp;$A6&amp;"'!"&amp; "M" &amp; $B6)</f>
        <v>60.36</v>
      </c>
      <c r="K6" s="252" cm="1">
        <f t="array" aca="1" ref="K6" ca="1">INDIRECT("'"&amp;$A6&amp;"'!"&amp; "N" &amp; $B6)</f>
        <v>60.01</v>
      </c>
      <c r="L6" s="252" cm="1">
        <f t="array" aca="1" ref="L6" ca="1">INDIRECT("'"&amp;$A6&amp;"'!"&amp; "O" &amp; $B6)</f>
        <v>60.14</v>
      </c>
      <c r="M6" s="252" cm="1">
        <f t="array" aca="1" ref="M6" ca="1">INDIRECT("'"&amp;$A6&amp;"'!"&amp; "P" &amp; $B6)</f>
        <v>60.06</v>
      </c>
      <c r="N6" s="252" cm="1">
        <f t="array" aca="1" ref="N6" ca="1">INDIRECT("'"&amp;$A6&amp;"'!"&amp; "Q" &amp; $B6)</f>
        <v>60.1</v>
      </c>
      <c r="O6" s="252" cm="1">
        <f t="array" aca="1" ref="O6" ca="1">INDIRECT("'"&amp;$A6&amp;"'!"&amp; "R" &amp; $B6)</f>
        <v>60.12</v>
      </c>
      <c r="P6" s="252" cm="1">
        <f t="array" aca="1" ref="P6" ca="1">INDIRECT("'"&amp;$A6&amp;"'!"&amp; "S" &amp; $B6)</f>
        <v>60.09</v>
      </c>
      <c r="Q6" s="252" cm="1">
        <f t="array" aca="1" ref="Q6" ca="1">INDIRECT("'"&amp;$A6&amp;"'!"&amp; "T" &amp; $B6)</f>
        <v>60.01</v>
      </c>
      <c r="R6" s="252" cm="1">
        <f t="array" aca="1" ref="R6" ca="1">INDIRECT("'"&amp;$A6&amp;"'!"&amp; "U" &amp; $B6)</f>
        <v>60.12</v>
      </c>
      <c r="S6" s="252" cm="1">
        <f t="array" aca="1" ref="S6" ca="1">INDIRECT("'"&amp;$A6&amp;"'!"&amp; "V" &amp; $B6)</f>
        <v>60.06</v>
      </c>
      <c r="T6" s="252" cm="1">
        <f t="array" aca="1" ref="T6" ca="1">INDIRECT("'"&amp;$A6&amp;"'!"&amp; "W" &amp; $B6)</f>
        <v>60.06</v>
      </c>
      <c r="U6" s="252" cm="1">
        <f t="array" aca="1" ref="U6" ca="1">INDIRECT("'"&amp;$A6&amp;"'!"&amp; "X" &amp; $B6)</f>
        <v>60.04</v>
      </c>
      <c r="V6" s="252" cm="1">
        <f t="array" aca="1" ref="V6" ca="1">INDIRECT("'"&amp;$A6&amp;"'!"&amp; "Y" &amp; $B6)</f>
        <v>60.03</v>
      </c>
      <c r="W6" s="252" cm="1">
        <f t="array" aca="1" ref="W6" ca="1">INDIRECT("'"&amp;$A6&amp;"'!"&amp; "Z" &amp; $B6)</f>
        <v>60.03</v>
      </c>
      <c r="X6" s="252" cm="1">
        <f t="array" aca="1" ref="X6" ca="1">INDIRECT("'"&amp;$A6&amp;"'!"&amp; "AA" &amp; $B6)</f>
        <v>60.02</v>
      </c>
      <c r="Y6" s="252" cm="1">
        <f t="array" aca="1" ref="Y6" ca="1">INDIRECT("'"&amp;$A6&amp;"'!"&amp; "AB" &amp; $B6)</f>
        <v>60.03</v>
      </c>
      <c r="Z6" s="252" cm="1">
        <f t="array" aca="1" ref="Z6" ca="1">INDIRECT("'"&amp;$A6&amp;"'!"&amp; "AC" &amp; $B6)</f>
        <v>60.05</v>
      </c>
    </row>
    <row r="7" spans="1:27" x14ac:dyDescent="0.25">
      <c r="A7" s="71">
        <v>5</v>
      </c>
      <c r="B7" s="71">
        <v>120</v>
      </c>
      <c r="C7" s="252" cm="1">
        <f t="array" aca="1" ref="C7" ca="1">INDIRECT("'"&amp;$A7&amp;"'!"&amp; "F" &amp; $B7)</f>
        <v>60.12</v>
      </c>
      <c r="D7" s="252" cm="1">
        <f t="array" aca="1" ref="D7" ca="1">INDIRECT("'"&amp;$A7&amp;"'!"&amp; "g" &amp; $B7)</f>
        <v>60.09</v>
      </c>
      <c r="E7" s="252" cm="1">
        <f t="array" aca="1" ref="E7" ca="1">INDIRECT("'"&amp;$A7&amp;"'!"&amp; "H" &amp; $B7)</f>
        <v>60.09</v>
      </c>
      <c r="F7" s="252" cm="1">
        <f t="array" aca="1" ref="F7" ca="1">INDIRECT("'"&amp;$A7&amp;"'!"&amp; "I" &amp; $B7)</f>
        <v>60.03</v>
      </c>
      <c r="G7" s="252" cm="1">
        <f t="array" aca="1" ref="G7" ca="1">INDIRECT("'"&amp;$A7&amp;"'!"&amp; "J" &amp; $B7)</f>
        <v>60.13</v>
      </c>
      <c r="H7" s="252" cm="1">
        <f t="array" aca="1" ref="H7" ca="1">INDIRECT("'"&amp;$A7&amp;"'!"&amp; "K" &amp; $B7)</f>
        <v>60.14</v>
      </c>
      <c r="I7" s="252" cm="1">
        <f t="array" aca="1" ref="I7" ca="1">INDIRECT("'"&amp;$A7&amp;"'!"&amp; "L" &amp; $B7)</f>
        <v>60.11</v>
      </c>
      <c r="J7" s="252" cm="1">
        <f t="array" aca="1" ref="J7" ca="1">INDIRECT("'"&amp;$A7&amp;"'!"&amp; "M" &amp; $B7)</f>
        <v>60.18</v>
      </c>
      <c r="K7" s="252" cm="1">
        <f t="array" aca="1" ref="K7" ca="1">INDIRECT("'"&amp;$A7&amp;"'!"&amp; "N" &amp; $B7)</f>
        <v>60.06</v>
      </c>
      <c r="L7" s="252" cm="1">
        <f t="array" aca="1" ref="L7" ca="1">INDIRECT("'"&amp;$A7&amp;"'!"&amp; "O" &amp; $B7)</f>
        <v>60</v>
      </c>
      <c r="M7" s="252" cm="1">
        <f t="array" aca="1" ref="M7" ca="1">INDIRECT("'"&amp;$A7&amp;"'!"&amp; "P" &amp; $B7)</f>
        <v>60</v>
      </c>
      <c r="N7" s="252" cm="1">
        <f t="array" aca="1" ref="N7" ca="1">INDIRECT("'"&amp;$A7&amp;"'!"&amp; "Q" &amp; $B7)</f>
        <v>60.2</v>
      </c>
      <c r="O7" s="252" cm="1">
        <f t="array" aca="1" ref="O7" ca="1">INDIRECT("'"&amp;$A7&amp;"'!"&amp; "R" &amp; $B7)</f>
        <v>60.14</v>
      </c>
      <c r="P7" s="252" cm="1">
        <f t="array" aca="1" ref="P7" ca="1">INDIRECT("'"&amp;$A7&amp;"'!"&amp; "S" &amp; $B7)</f>
        <v>60.12</v>
      </c>
      <c r="Q7" s="252" cm="1">
        <f t="array" aca="1" ref="Q7" ca="1">INDIRECT("'"&amp;$A7&amp;"'!"&amp; "T" &amp; $B7)</f>
        <v>60.12</v>
      </c>
      <c r="R7" s="252" cm="1">
        <f t="array" aca="1" ref="R7" ca="1">INDIRECT("'"&amp;$A7&amp;"'!"&amp; "U" &amp; $B7)</f>
        <v>60.26</v>
      </c>
      <c r="S7" s="252" cm="1">
        <f t="array" aca="1" ref="S7" ca="1">INDIRECT("'"&amp;$A7&amp;"'!"&amp; "V" &amp; $B7)</f>
        <v>60.13</v>
      </c>
      <c r="T7" s="252" cm="1">
        <f t="array" aca="1" ref="T7" ca="1">INDIRECT("'"&amp;$A7&amp;"'!"&amp; "W" &amp; $B7)</f>
        <v>60.15</v>
      </c>
      <c r="U7" s="252" cm="1">
        <f t="array" aca="1" ref="U7" ca="1">INDIRECT("'"&amp;$A7&amp;"'!"&amp; "X" &amp; $B7)</f>
        <v>60.02</v>
      </c>
      <c r="V7" s="252" cm="1">
        <f t="array" aca="1" ref="V7" ca="1">INDIRECT("'"&amp;$A7&amp;"'!"&amp; "Y" &amp; $B7)</f>
        <v>60.05</v>
      </c>
      <c r="W7" s="252" cm="1">
        <f t="array" aca="1" ref="W7" ca="1">INDIRECT("'"&amp;$A7&amp;"'!"&amp; "Z" &amp; $B7)</f>
        <v>60.05</v>
      </c>
      <c r="X7" s="252" cm="1">
        <f t="array" aca="1" ref="X7" ca="1">INDIRECT("'"&amp;$A7&amp;"'!"&amp; "AA" &amp; $B7)</f>
        <v>60.06</v>
      </c>
      <c r="Y7" s="252" cm="1">
        <f t="array" aca="1" ref="Y7" ca="1">INDIRECT("'"&amp;$A7&amp;"'!"&amp; "AB" &amp; $B7)</f>
        <v>60.06</v>
      </c>
      <c r="Z7" s="252" cm="1">
        <f t="array" aca="1" ref="Z7" ca="1">INDIRECT("'"&amp;$A7&amp;"'!"&amp; "AC" &amp; $B7)</f>
        <v>60.08</v>
      </c>
    </row>
    <row r="8" spans="1:27" x14ac:dyDescent="0.25">
      <c r="A8" s="71">
        <v>6</v>
      </c>
      <c r="B8" s="71">
        <v>120</v>
      </c>
      <c r="C8" s="252" cm="1">
        <f t="array" aca="1" ref="C8" ca="1">INDIRECT("'"&amp;$A8&amp;"'!"&amp; "F" &amp; $B8)</f>
        <v>60.11</v>
      </c>
      <c r="D8" s="252" cm="1">
        <f t="array" aca="1" ref="D8" ca="1">INDIRECT("'"&amp;$A8&amp;"'!"&amp; "g" &amp; $B8)</f>
        <v>60.1</v>
      </c>
      <c r="E8" s="252" cm="1">
        <f t="array" aca="1" ref="E8" ca="1">INDIRECT("'"&amp;$A8&amp;"'!"&amp; "H" &amp; $B8)</f>
        <v>60.09</v>
      </c>
      <c r="F8" s="252" cm="1">
        <f t="array" aca="1" ref="F8" ca="1">INDIRECT("'"&amp;$A8&amp;"'!"&amp; "I" &amp; $B8)</f>
        <v>60.17</v>
      </c>
      <c r="G8" s="252" cm="1">
        <f t="array" aca="1" ref="G8" ca="1">INDIRECT("'"&amp;$A8&amp;"'!"&amp; "J" &amp; $B8)</f>
        <v>60.15</v>
      </c>
      <c r="H8" s="252" cm="1">
        <f t="array" aca="1" ref="H8" ca="1">INDIRECT("'"&amp;$A8&amp;"'!"&amp; "K" &amp; $B8)</f>
        <v>60.14</v>
      </c>
      <c r="I8" s="252" cm="1">
        <f t="array" aca="1" ref="I8" ca="1">INDIRECT("'"&amp;$A8&amp;"'!"&amp; "L" &amp; $B8)</f>
        <v>60.1</v>
      </c>
      <c r="J8" s="252" cm="1">
        <f t="array" aca="1" ref="J8" ca="1">INDIRECT("'"&amp;$A8&amp;"'!"&amp; "M" &amp; $B8)</f>
        <v>60.2</v>
      </c>
      <c r="K8" s="252" cm="1">
        <f t="array" aca="1" ref="K8" ca="1">INDIRECT("'"&amp;$A8&amp;"'!"&amp; "N" &amp; $B8)</f>
        <v>60.14</v>
      </c>
      <c r="L8" s="252" cm="1">
        <f t="array" aca="1" ref="L8" ca="1">INDIRECT("'"&amp;$A8&amp;"'!"&amp; "O" &amp; $B8)</f>
        <v>60.03</v>
      </c>
      <c r="M8" s="252" cm="1">
        <f t="array" aca="1" ref="M8" ca="1">INDIRECT("'"&amp;$A8&amp;"'!"&amp; "P" &amp; $B8)</f>
        <v>60.09</v>
      </c>
      <c r="N8" s="252" cm="1">
        <f t="array" aca="1" ref="N8" ca="1">INDIRECT("'"&amp;$A8&amp;"'!"&amp; "Q" &amp; $B8)</f>
        <v>60.18</v>
      </c>
      <c r="O8" s="252" cm="1">
        <f t="array" aca="1" ref="O8" ca="1">INDIRECT("'"&amp;$A8&amp;"'!"&amp; "R" &amp; $B8)</f>
        <v>60.17</v>
      </c>
      <c r="P8" s="252" cm="1">
        <f t="array" aca="1" ref="P8" ca="1">INDIRECT("'"&amp;$A8&amp;"'!"&amp; "S" &amp; $B8)</f>
        <v>60.05</v>
      </c>
      <c r="Q8" s="252" cm="1">
        <f t="array" aca="1" ref="Q8" ca="1">INDIRECT("'"&amp;$A8&amp;"'!"&amp; "T" &amp; $B8)</f>
        <v>60.08</v>
      </c>
      <c r="R8" s="252" cm="1">
        <f t="array" aca="1" ref="R8" ca="1">INDIRECT("'"&amp;$A8&amp;"'!"&amp; "U" &amp; $B8)</f>
        <v>0</v>
      </c>
      <c r="S8" s="252" cm="1">
        <f t="array" aca="1" ref="S8" ca="1">INDIRECT("'"&amp;$A8&amp;"'!"&amp; "V" &amp; $B8)</f>
        <v>0</v>
      </c>
      <c r="T8" s="252" cm="1">
        <f t="array" aca="1" ref="T8" ca="1">INDIRECT("'"&amp;$A8&amp;"'!"&amp; "W" &amp; $B8)</f>
        <v>0</v>
      </c>
      <c r="U8" s="252" cm="1">
        <f t="array" aca="1" ref="U8" ca="1">INDIRECT("'"&amp;$A8&amp;"'!"&amp; "X" &amp; $B8)</f>
        <v>0</v>
      </c>
      <c r="V8" s="252" cm="1">
        <f t="array" aca="1" ref="V8" ca="1">INDIRECT("'"&amp;$A8&amp;"'!"&amp; "Y" &amp; $B8)</f>
        <v>0</v>
      </c>
      <c r="W8" s="252" cm="1">
        <f t="array" aca="1" ref="W8" ca="1">INDIRECT("'"&amp;$A8&amp;"'!"&amp; "Z" &amp; $B8)</f>
        <v>0</v>
      </c>
      <c r="X8" s="252" cm="1">
        <f t="array" aca="1" ref="X8" ca="1">INDIRECT("'"&amp;$A8&amp;"'!"&amp; "AA" &amp; $B8)</f>
        <v>0</v>
      </c>
      <c r="Y8" s="252" cm="1">
        <f t="array" aca="1" ref="Y8" ca="1">INDIRECT("'"&amp;$A8&amp;"'!"&amp; "AB" &amp; $B8)</f>
        <v>0</v>
      </c>
      <c r="Z8" s="252" cm="1">
        <f t="array" aca="1" ref="Z8" ca="1">INDIRECT("'"&amp;$A8&amp;"'!"&amp; "AC" &amp; $B8)</f>
        <v>0</v>
      </c>
    </row>
    <row r="9" spans="1:27" x14ac:dyDescent="0.25">
      <c r="A9" s="71">
        <v>7</v>
      </c>
      <c r="B9" s="71">
        <v>120</v>
      </c>
      <c r="C9" s="252" t="e" cm="1">
        <f t="array" aca="1" ref="C9" ca="1">INDIRECT("'"&amp;$A9&amp;"'!"&amp; "F" &amp; $B9)</f>
        <v>#REF!</v>
      </c>
      <c r="D9" s="252" t="e" cm="1">
        <f t="array" aca="1" ref="D9" ca="1">INDIRECT("'"&amp;$A9&amp;"'!"&amp; "g" &amp; $B9)</f>
        <v>#REF!</v>
      </c>
      <c r="E9" s="252" t="e" cm="1">
        <f t="array" aca="1" ref="E9" ca="1">INDIRECT("'"&amp;$A9&amp;"'!"&amp; "H" &amp; $B9)</f>
        <v>#REF!</v>
      </c>
      <c r="F9" s="252" t="e" cm="1">
        <f t="array" aca="1" ref="F9" ca="1">INDIRECT("'"&amp;$A9&amp;"'!"&amp; "I" &amp; $B9)</f>
        <v>#REF!</v>
      </c>
      <c r="G9" s="252" t="e" cm="1">
        <f t="array" aca="1" ref="G9" ca="1">INDIRECT("'"&amp;$A9&amp;"'!"&amp; "J" &amp; $B9)</f>
        <v>#REF!</v>
      </c>
      <c r="H9" s="252" t="e" cm="1">
        <f t="array" aca="1" ref="H9" ca="1">INDIRECT("'"&amp;$A9&amp;"'!"&amp; "K" &amp; $B9)</f>
        <v>#REF!</v>
      </c>
      <c r="I9" s="252" t="e" cm="1">
        <f t="array" aca="1" ref="I9" ca="1">INDIRECT("'"&amp;$A9&amp;"'!"&amp; "L" &amp; $B9)</f>
        <v>#REF!</v>
      </c>
      <c r="J9" s="252" t="e" cm="1">
        <f t="array" aca="1" ref="J9" ca="1">INDIRECT("'"&amp;$A9&amp;"'!"&amp; "M" &amp; $B9)</f>
        <v>#REF!</v>
      </c>
      <c r="K9" s="252" t="e" cm="1">
        <f t="array" aca="1" ref="K9" ca="1">INDIRECT("'"&amp;$A9&amp;"'!"&amp; "N" &amp; $B9)</f>
        <v>#REF!</v>
      </c>
      <c r="L9" s="252" t="e" cm="1">
        <f t="array" aca="1" ref="L9" ca="1">INDIRECT("'"&amp;$A9&amp;"'!"&amp; "O" &amp; $B9)</f>
        <v>#REF!</v>
      </c>
      <c r="M9" s="252" t="e" cm="1">
        <f t="array" aca="1" ref="M9" ca="1">INDIRECT("'"&amp;$A9&amp;"'!"&amp; "P" &amp; $B9)</f>
        <v>#REF!</v>
      </c>
      <c r="N9" s="252" t="e" cm="1">
        <f t="array" aca="1" ref="N9" ca="1">INDIRECT("'"&amp;$A9&amp;"'!"&amp; "Q" &amp; $B9)</f>
        <v>#REF!</v>
      </c>
      <c r="O9" s="252" t="e" cm="1">
        <f t="array" aca="1" ref="O9" ca="1">INDIRECT("'"&amp;$A9&amp;"'!"&amp; "R" &amp; $B9)</f>
        <v>#REF!</v>
      </c>
      <c r="P9" s="252" t="e" cm="1">
        <f t="array" aca="1" ref="P9" ca="1">INDIRECT("'"&amp;$A9&amp;"'!"&amp; "S" &amp; $B9)</f>
        <v>#REF!</v>
      </c>
      <c r="Q9" s="252" t="e" cm="1">
        <f t="array" aca="1" ref="Q9" ca="1">INDIRECT("'"&amp;$A9&amp;"'!"&amp; "T" &amp; $B9)</f>
        <v>#REF!</v>
      </c>
      <c r="R9" s="252" t="e" cm="1">
        <f t="array" aca="1" ref="R9" ca="1">INDIRECT("'"&amp;$A9&amp;"'!"&amp; "U" &amp; $B9)</f>
        <v>#REF!</v>
      </c>
      <c r="S9" s="252" t="e" cm="1">
        <f t="array" aca="1" ref="S9" ca="1">INDIRECT("'"&amp;$A9&amp;"'!"&amp; "V" &amp; $B9)</f>
        <v>#REF!</v>
      </c>
      <c r="T9" s="252" t="e" cm="1">
        <f t="array" aca="1" ref="T9" ca="1">INDIRECT("'"&amp;$A9&amp;"'!"&amp; "W" &amp; $B9)</f>
        <v>#REF!</v>
      </c>
      <c r="U9" s="252" t="e" cm="1">
        <f t="array" aca="1" ref="U9" ca="1">INDIRECT("'"&amp;$A9&amp;"'!"&amp; "X" &amp; $B9)</f>
        <v>#REF!</v>
      </c>
      <c r="V9" s="252" t="e" cm="1">
        <f t="array" aca="1" ref="V9" ca="1">INDIRECT("'"&amp;$A9&amp;"'!"&amp; "Y" &amp; $B9)</f>
        <v>#REF!</v>
      </c>
      <c r="W9" s="252" t="e" cm="1">
        <f t="array" aca="1" ref="W9" ca="1">INDIRECT("'"&amp;$A9&amp;"'!"&amp; "Z" &amp; $B9)</f>
        <v>#REF!</v>
      </c>
      <c r="X9" s="252" t="e" cm="1">
        <f t="array" aca="1" ref="X9" ca="1">INDIRECT("'"&amp;$A9&amp;"'!"&amp; "AA" &amp; $B9)</f>
        <v>#REF!</v>
      </c>
      <c r="Y9" s="252" t="e" cm="1">
        <f t="array" aca="1" ref="Y9" ca="1">INDIRECT("'"&amp;$A9&amp;"'!"&amp; "AB" &amp; $B9)</f>
        <v>#REF!</v>
      </c>
      <c r="Z9" s="252" t="e" cm="1">
        <f t="array" aca="1" ref="Z9" ca="1">INDIRECT("'"&amp;$A9&amp;"'!"&amp; "AC" &amp; $B9)</f>
        <v>#REF!</v>
      </c>
    </row>
    <row r="10" spans="1:27" x14ac:dyDescent="0.25">
      <c r="A10" s="71">
        <v>8</v>
      </c>
      <c r="B10" s="71">
        <v>120</v>
      </c>
      <c r="C10" s="252" t="e" cm="1">
        <f t="array" aca="1" ref="C10" ca="1">INDIRECT("'"&amp;$A10&amp;"'!"&amp; "F" &amp; $B10)</f>
        <v>#REF!</v>
      </c>
      <c r="D10" s="252" t="e" cm="1">
        <f t="array" aca="1" ref="D10" ca="1">INDIRECT("'"&amp;$A10&amp;"'!"&amp; "g" &amp; $B10)</f>
        <v>#REF!</v>
      </c>
      <c r="E10" s="252" t="e" cm="1">
        <f t="array" aca="1" ref="E10" ca="1">INDIRECT("'"&amp;$A10&amp;"'!"&amp; "H" &amp; $B10)</f>
        <v>#REF!</v>
      </c>
      <c r="F10" s="252" t="e" cm="1">
        <f t="array" aca="1" ref="F10" ca="1">INDIRECT("'"&amp;$A10&amp;"'!"&amp; "I" &amp; $B10)</f>
        <v>#REF!</v>
      </c>
      <c r="G10" s="252" t="e" cm="1">
        <f t="array" aca="1" ref="G10" ca="1">INDIRECT("'"&amp;$A10&amp;"'!"&amp; "J" &amp; $B10)</f>
        <v>#REF!</v>
      </c>
      <c r="H10" s="252" t="e" cm="1">
        <f t="array" aca="1" ref="H10" ca="1">INDIRECT("'"&amp;$A10&amp;"'!"&amp; "K" &amp; $B10)</f>
        <v>#REF!</v>
      </c>
      <c r="I10" s="252" t="e" cm="1">
        <f t="array" aca="1" ref="I10" ca="1">INDIRECT("'"&amp;$A10&amp;"'!"&amp; "L" &amp; $B10)</f>
        <v>#REF!</v>
      </c>
      <c r="J10" s="252" t="e" cm="1">
        <f t="array" aca="1" ref="J10" ca="1">INDIRECT("'"&amp;$A10&amp;"'!"&amp; "M" &amp; $B10)</f>
        <v>#REF!</v>
      </c>
      <c r="K10" s="252" t="e" cm="1">
        <f t="array" aca="1" ref="K10" ca="1">INDIRECT("'"&amp;$A10&amp;"'!"&amp; "N" &amp; $B10)</f>
        <v>#REF!</v>
      </c>
      <c r="L10" s="252" t="e" cm="1">
        <f t="array" aca="1" ref="L10" ca="1">INDIRECT("'"&amp;$A10&amp;"'!"&amp; "O" &amp; $B10)</f>
        <v>#REF!</v>
      </c>
      <c r="M10" s="252" t="e" cm="1">
        <f t="array" aca="1" ref="M10" ca="1">INDIRECT("'"&amp;$A10&amp;"'!"&amp; "P" &amp; $B10)</f>
        <v>#REF!</v>
      </c>
      <c r="N10" s="252" t="e" cm="1">
        <f t="array" aca="1" ref="N10" ca="1">INDIRECT("'"&amp;$A10&amp;"'!"&amp; "Q" &amp; $B10)</f>
        <v>#REF!</v>
      </c>
      <c r="O10" s="252" t="e" cm="1">
        <f t="array" aca="1" ref="O10" ca="1">INDIRECT("'"&amp;$A10&amp;"'!"&amp; "R" &amp; $B10)</f>
        <v>#REF!</v>
      </c>
      <c r="P10" s="252" t="e" cm="1">
        <f t="array" aca="1" ref="P10" ca="1">INDIRECT("'"&amp;$A10&amp;"'!"&amp; "S" &amp; $B10)</f>
        <v>#REF!</v>
      </c>
      <c r="Q10" s="252" t="e" cm="1">
        <f t="array" aca="1" ref="Q10" ca="1">INDIRECT("'"&amp;$A10&amp;"'!"&amp; "T" &amp; $B10)</f>
        <v>#REF!</v>
      </c>
      <c r="R10" s="252" t="e" cm="1">
        <f t="array" aca="1" ref="R10" ca="1">INDIRECT("'"&amp;$A10&amp;"'!"&amp; "U" &amp; $B10)</f>
        <v>#REF!</v>
      </c>
      <c r="S10" s="252" t="e" cm="1">
        <f t="array" aca="1" ref="S10" ca="1">INDIRECT("'"&amp;$A10&amp;"'!"&amp; "V" &amp; $B10)</f>
        <v>#REF!</v>
      </c>
      <c r="T10" s="252" t="e" cm="1">
        <f t="array" aca="1" ref="T10" ca="1">INDIRECT("'"&amp;$A10&amp;"'!"&amp; "W" &amp; $B10)</f>
        <v>#REF!</v>
      </c>
      <c r="U10" s="252" t="e" cm="1">
        <f t="array" aca="1" ref="U10" ca="1">INDIRECT("'"&amp;$A10&amp;"'!"&amp; "X" &amp; $B10)</f>
        <v>#REF!</v>
      </c>
      <c r="V10" s="252" t="e" cm="1">
        <f t="array" aca="1" ref="V10" ca="1">INDIRECT("'"&amp;$A10&amp;"'!"&amp; "Y" &amp; $B10)</f>
        <v>#REF!</v>
      </c>
      <c r="W10" s="252" t="e" cm="1">
        <f t="array" aca="1" ref="W10" ca="1">INDIRECT("'"&amp;$A10&amp;"'!"&amp; "Z" &amp; $B10)</f>
        <v>#REF!</v>
      </c>
      <c r="X10" s="252" t="e" cm="1">
        <f t="array" aca="1" ref="X10" ca="1">INDIRECT("'"&amp;$A10&amp;"'!"&amp; "AA" &amp; $B10)</f>
        <v>#REF!</v>
      </c>
      <c r="Y10" s="252" t="e" cm="1">
        <f t="array" aca="1" ref="Y10" ca="1">INDIRECT("'"&amp;$A10&amp;"'!"&amp; "AB" &amp; $B10)</f>
        <v>#REF!</v>
      </c>
      <c r="Z10" s="252" t="e" cm="1">
        <f t="array" aca="1" ref="Z10" ca="1">INDIRECT("'"&amp;$A10&amp;"'!"&amp; "AC" &amp; $B10)</f>
        <v>#REF!</v>
      </c>
    </row>
    <row r="11" spans="1:27" x14ac:dyDescent="0.25">
      <c r="A11" s="71">
        <v>9</v>
      </c>
      <c r="B11" s="71">
        <v>120</v>
      </c>
      <c r="C11" s="252" t="e" cm="1">
        <f t="array" aca="1" ref="C11" ca="1">INDIRECT("'"&amp;$A11&amp;"'!"&amp; "F" &amp; $B11)</f>
        <v>#REF!</v>
      </c>
      <c r="D11" s="252" t="e" cm="1">
        <f t="array" aca="1" ref="D11" ca="1">INDIRECT("'"&amp;$A11&amp;"'!"&amp; "g" &amp; $B11)</f>
        <v>#REF!</v>
      </c>
      <c r="E11" s="252" t="e" cm="1">
        <f t="array" aca="1" ref="E11" ca="1">INDIRECT("'"&amp;$A11&amp;"'!"&amp; "H" &amp; $B11)</f>
        <v>#REF!</v>
      </c>
      <c r="F11" s="252" t="e" cm="1">
        <f t="array" aca="1" ref="F11" ca="1">INDIRECT("'"&amp;$A11&amp;"'!"&amp; "I" &amp; $B11)</f>
        <v>#REF!</v>
      </c>
      <c r="G11" s="252" t="e" cm="1">
        <f t="array" aca="1" ref="G11" ca="1">INDIRECT("'"&amp;$A11&amp;"'!"&amp; "J" &amp; $B11)</f>
        <v>#REF!</v>
      </c>
      <c r="H11" s="252" t="e" cm="1">
        <f t="array" aca="1" ref="H11" ca="1">INDIRECT("'"&amp;$A11&amp;"'!"&amp; "K" &amp; $B11)</f>
        <v>#REF!</v>
      </c>
      <c r="I11" s="252" t="e" cm="1">
        <f t="array" aca="1" ref="I11" ca="1">INDIRECT("'"&amp;$A11&amp;"'!"&amp; "L" &amp; $B11)</f>
        <v>#REF!</v>
      </c>
      <c r="J11" s="252" t="e" cm="1">
        <f t="array" aca="1" ref="J11" ca="1">INDIRECT("'"&amp;$A11&amp;"'!"&amp; "M" &amp; $B11)</f>
        <v>#REF!</v>
      </c>
      <c r="K11" s="252" t="e" cm="1">
        <f t="array" aca="1" ref="K11" ca="1">INDIRECT("'"&amp;$A11&amp;"'!"&amp; "N" &amp; $B11)</f>
        <v>#REF!</v>
      </c>
      <c r="L11" s="252" t="e" cm="1">
        <f t="array" aca="1" ref="L11" ca="1">INDIRECT("'"&amp;$A11&amp;"'!"&amp; "O" &amp; $B11)</f>
        <v>#REF!</v>
      </c>
      <c r="M11" s="252" t="e" cm="1">
        <f t="array" aca="1" ref="M11" ca="1">INDIRECT("'"&amp;$A11&amp;"'!"&amp; "P" &amp; $B11)</f>
        <v>#REF!</v>
      </c>
      <c r="N11" s="252" t="e" cm="1">
        <f t="array" aca="1" ref="N11" ca="1">INDIRECT("'"&amp;$A11&amp;"'!"&amp; "Q" &amp; $B11)</f>
        <v>#REF!</v>
      </c>
      <c r="O11" s="252" t="e" cm="1">
        <f t="array" aca="1" ref="O11" ca="1">INDIRECT("'"&amp;$A11&amp;"'!"&amp; "R" &amp; $B11)</f>
        <v>#REF!</v>
      </c>
      <c r="P11" s="252" t="e" cm="1">
        <f t="array" aca="1" ref="P11" ca="1">INDIRECT("'"&amp;$A11&amp;"'!"&amp; "S" &amp; $B11)</f>
        <v>#REF!</v>
      </c>
      <c r="Q11" s="252" t="e" cm="1">
        <f t="array" aca="1" ref="Q11" ca="1">INDIRECT("'"&amp;$A11&amp;"'!"&amp; "T" &amp; $B11)</f>
        <v>#REF!</v>
      </c>
      <c r="R11" s="252" t="e" cm="1">
        <f t="array" aca="1" ref="R11" ca="1">INDIRECT("'"&amp;$A11&amp;"'!"&amp; "U" &amp; $B11)</f>
        <v>#REF!</v>
      </c>
      <c r="S11" s="252" t="e" cm="1">
        <f t="array" aca="1" ref="S11" ca="1">INDIRECT("'"&amp;$A11&amp;"'!"&amp; "V" &amp; $B11)</f>
        <v>#REF!</v>
      </c>
      <c r="T11" s="252" t="e" cm="1">
        <f t="array" aca="1" ref="T11" ca="1">INDIRECT("'"&amp;$A11&amp;"'!"&amp; "W" &amp; $B11)</f>
        <v>#REF!</v>
      </c>
      <c r="U11" s="252" t="e" cm="1">
        <f t="array" aca="1" ref="U11" ca="1">INDIRECT("'"&amp;$A11&amp;"'!"&amp; "X" &amp; $B11)</f>
        <v>#REF!</v>
      </c>
      <c r="V11" s="252" t="e" cm="1">
        <f t="array" aca="1" ref="V11" ca="1">INDIRECT("'"&amp;$A11&amp;"'!"&amp; "Y" &amp; $B11)</f>
        <v>#REF!</v>
      </c>
      <c r="W11" s="252" t="e" cm="1">
        <f t="array" aca="1" ref="W11" ca="1">INDIRECT("'"&amp;$A11&amp;"'!"&amp; "Z" &amp; $B11)</f>
        <v>#REF!</v>
      </c>
      <c r="X11" s="252" t="e" cm="1">
        <f t="array" aca="1" ref="X11" ca="1">INDIRECT("'"&amp;$A11&amp;"'!"&amp; "AA" &amp; $B11)</f>
        <v>#REF!</v>
      </c>
      <c r="Y11" s="252" t="e" cm="1">
        <f t="array" aca="1" ref="Y11" ca="1">INDIRECT("'"&amp;$A11&amp;"'!"&amp; "AB" &amp; $B11)</f>
        <v>#REF!</v>
      </c>
      <c r="Z11" s="252" t="e" cm="1">
        <f t="array" aca="1" ref="Z11" ca="1">INDIRECT("'"&amp;$A11&amp;"'!"&amp; "AC" &amp; $B11)</f>
        <v>#REF!</v>
      </c>
    </row>
    <row r="12" spans="1:27" x14ac:dyDescent="0.25">
      <c r="A12" s="71">
        <v>10</v>
      </c>
      <c r="B12" s="71">
        <v>120</v>
      </c>
      <c r="C12" s="252" t="e" cm="1">
        <f t="array" aca="1" ref="C12" ca="1">INDIRECT("'"&amp;$A12&amp;"'!"&amp; "F" &amp; $B12)</f>
        <v>#REF!</v>
      </c>
      <c r="D12" s="252" t="e" cm="1">
        <f t="array" aca="1" ref="D12" ca="1">INDIRECT("'"&amp;$A12&amp;"'!"&amp; "g" &amp; $B12)</f>
        <v>#REF!</v>
      </c>
      <c r="E12" s="252" t="e" cm="1">
        <f t="array" aca="1" ref="E12" ca="1">INDIRECT("'"&amp;$A12&amp;"'!"&amp; "H" &amp; $B12)</f>
        <v>#REF!</v>
      </c>
      <c r="F12" s="252" t="e" cm="1">
        <f t="array" aca="1" ref="F12" ca="1">INDIRECT("'"&amp;$A12&amp;"'!"&amp; "I" &amp; $B12)</f>
        <v>#REF!</v>
      </c>
      <c r="G12" s="252" t="e" cm="1">
        <f t="array" aca="1" ref="G12" ca="1">INDIRECT("'"&amp;$A12&amp;"'!"&amp; "J" &amp; $B12)</f>
        <v>#REF!</v>
      </c>
      <c r="H12" s="252" t="e" cm="1">
        <f t="array" aca="1" ref="H12" ca="1">INDIRECT("'"&amp;$A12&amp;"'!"&amp; "K" &amp; $B12)</f>
        <v>#REF!</v>
      </c>
      <c r="I12" s="252" t="e" cm="1">
        <f t="array" aca="1" ref="I12" ca="1">INDIRECT("'"&amp;$A12&amp;"'!"&amp; "L" &amp; $B12)</f>
        <v>#REF!</v>
      </c>
      <c r="J12" s="252" t="e" cm="1">
        <f t="array" aca="1" ref="J12" ca="1">INDIRECT("'"&amp;$A12&amp;"'!"&amp; "M" &amp; $B12)</f>
        <v>#REF!</v>
      </c>
      <c r="K12" s="252" t="e" cm="1">
        <f t="array" aca="1" ref="K12" ca="1">INDIRECT("'"&amp;$A12&amp;"'!"&amp; "N" &amp; $B12)</f>
        <v>#REF!</v>
      </c>
      <c r="L12" s="252" t="e" cm="1">
        <f t="array" aca="1" ref="L12" ca="1">INDIRECT("'"&amp;$A12&amp;"'!"&amp; "O" &amp; $B12)</f>
        <v>#REF!</v>
      </c>
      <c r="M12" s="252" t="e" cm="1">
        <f t="array" aca="1" ref="M12" ca="1">INDIRECT("'"&amp;$A12&amp;"'!"&amp; "P" &amp; $B12)</f>
        <v>#REF!</v>
      </c>
      <c r="N12" s="252" t="e" cm="1">
        <f t="array" aca="1" ref="N12" ca="1">INDIRECT("'"&amp;$A12&amp;"'!"&amp; "Q" &amp; $B12)</f>
        <v>#REF!</v>
      </c>
      <c r="O12" s="252" t="e" cm="1">
        <f t="array" aca="1" ref="O12" ca="1">INDIRECT("'"&amp;$A12&amp;"'!"&amp; "R" &amp; $B12)</f>
        <v>#REF!</v>
      </c>
      <c r="P12" s="252" t="e" cm="1">
        <f t="array" aca="1" ref="P12" ca="1">INDIRECT("'"&amp;$A12&amp;"'!"&amp; "S" &amp; $B12)</f>
        <v>#REF!</v>
      </c>
      <c r="Q12" s="252" t="e" cm="1">
        <f t="array" aca="1" ref="Q12" ca="1">INDIRECT("'"&amp;$A12&amp;"'!"&amp; "T" &amp; $B12)</f>
        <v>#REF!</v>
      </c>
      <c r="R12" s="252" t="e" cm="1">
        <f t="array" aca="1" ref="R12" ca="1">INDIRECT("'"&amp;$A12&amp;"'!"&amp; "U" &amp; $B12)</f>
        <v>#REF!</v>
      </c>
      <c r="S12" s="252" t="e" cm="1">
        <f t="array" aca="1" ref="S12" ca="1">INDIRECT("'"&amp;$A12&amp;"'!"&amp; "V" &amp; $B12)</f>
        <v>#REF!</v>
      </c>
      <c r="T12" s="252" t="e" cm="1">
        <f t="array" aca="1" ref="T12" ca="1">INDIRECT("'"&amp;$A12&amp;"'!"&amp; "W" &amp; $B12)</f>
        <v>#REF!</v>
      </c>
      <c r="U12" s="252" t="e" cm="1">
        <f t="array" aca="1" ref="U12" ca="1">INDIRECT("'"&amp;$A12&amp;"'!"&amp; "X" &amp; $B12)</f>
        <v>#REF!</v>
      </c>
      <c r="V12" s="252" t="e" cm="1">
        <f t="array" aca="1" ref="V12" ca="1">INDIRECT("'"&amp;$A12&amp;"'!"&amp; "Y" &amp; $B12)</f>
        <v>#REF!</v>
      </c>
      <c r="W12" s="252" t="e" cm="1">
        <f t="array" aca="1" ref="W12" ca="1">INDIRECT("'"&amp;$A12&amp;"'!"&amp; "Z" &amp; $B12)</f>
        <v>#REF!</v>
      </c>
      <c r="X12" s="252" t="e" cm="1">
        <f t="array" aca="1" ref="X12" ca="1">INDIRECT("'"&amp;$A12&amp;"'!"&amp; "AA" &amp; $B12)</f>
        <v>#REF!</v>
      </c>
      <c r="Y12" s="252" t="e" cm="1">
        <f t="array" aca="1" ref="Y12" ca="1">INDIRECT("'"&amp;$A12&amp;"'!"&amp; "AB" &amp; $B12)</f>
        <v>#REF!</v>
      </c>
      <c r="Z12" s="252" t="e" cm="1">
        <f t="array" aca="1" ref="Z12" ca="1">INDIRECT("'"&amp;$A12&amp;"'!"&amp; "AC" &amp; $B12)</f>
        <v>#REF!</v>
      </c>
    </row>
    <row r="13" spans="1:27" x14ac:dyDescent="0.25">
      <c r="A13" s="71">
        <v>11</v>
      </c>
      <c r="B13" s="71">
        <v>120</v>
      </c>
      <c r="C13" s="252" t="e" cm="1">
        <f t="array" aca="1" ref="C13" ca="1">INDIRECT("'"&amp;$A13&amp;"'!"&amp; "F" &amp; $B13)</f>
        <v>#REF!</v>
      </c>
      <c r="D13" s="252" t="e" cm="1">
        <f t="array" aca="1" ref="D13" ca="1">INDIRECT("'"&amp;$A13&amp;"'!"&amp; "g" &amp; $B13)</f>
        <v>#REF!</v>
      </c>
      <c r="E13" s="252" t="e" cm="1">
        <f t="array" aca="1" ref="E13" ca="1">INDIRECT("'"&amp;$A13&amp;"'!"&amp; "H" &amp; $B13)</f>
        <v>#REF!</v>
      </c>
      <c r="F13" s="252" t="e" cm="1">
        <f t="array" aca="1" ref="F13" ca="1">INDIRECT("'"&amp;$A13&amp;"'!"&amp; "I" &amp; $B13)</f>
        <v>#REF!</v>
      </c>
      <c r="G13" s="252" t="e" cm="1">
        <f t="array" aca="1" ref="G13" ca="1">INDIRECT("'"&amp;$A13&amp;"'!"&amp; "J" &amp; $B13)</f>
        <v>#REF!</v>
      </c>
      <c r="H13" s="252" t="e" cm="1">
        <f t="array" aca="1" ref="H13" ca="1">INDIRECT("'"&amp;$A13&amp;"'!"&amp; "K" &amp; $B13)</f>
        <v>#REF!</v>
      </c>
      <c r="I13" s="252" t="e" cm="1">
        <f t="array" aca="1" ref="I13" ca="1">INDIRECT("'"&amp;$A13&amp;"'!"&amp; "L" &amp; $B13)</f>
        <v>#REF!</v>
      </c>
      <c r="J13" s="252" t="e" cm="1">
        <f t="array" aca="1" ref="J13" ca="1">INDIRECT("'"&amp;$A13&amp;"'!"&amp; "M" &amp; $B13)</f>
        <v>#REF!</v>
      </c>
      <c r="K13" s="252" t="e" cm="1">
        <f t="array" aca="1" ref="K13" ca="1">INDIRECT("'"&amp;$A13&amp;"'!"&amp; "N" &amp; $B13)</f>
        <v>#REF!</v>
      </c>
      <c r="L13" s="252" t="e" cm="1">
        <f t="array" aca="1" ref="L13" ca="1">INDIRECT("'"&amp;$A13&amp;"'!"&amp; "O" &amp; $B13)</f>
        <v>#REF!</v>
      </c>
      <c r="M13" s="252" t="e" cm="1">
        <f t="array" aca="1" ref="M13" ca="1">INDIRECT("'"&amp;$A13&amp;"'!"&amp; "P" &amp; $B13)</f>
        <v>#REF!</v>
      </c>
      <c r="N13" s="252" t="e" cm="1">
        <f t="array" aca="1" ref="N13" ca="1">INDIRECT("'"&amp;$A13&amp;"'!"&amp; "Q" &amp; $B13)</f>
        <v>#REF!</v>
      </c>
      <c r="O13" s="252" t="e" cm="1">
        <f t="array" aca="1" ref="O13" ca="1">INDIRECT("'"&amp;$A13&amp;"'!"&amp; "R" &amp; $B13)</f>
        <v>#REF!</v>
      </c>
      <c r="P13" s="252" t="e" cm="1">
        <f t="array" aca="1" ref="P13" ca="1">INDIRECT("'"&amp;$A13&amp;"'!"&amp; "S" &amp; $B13)</f>
        <v>#REF!</v>
      </c>
      <c r="Q13" s="252" t="e" cm="1">
        <f t="array" aca="1" ref="Q13" ca="1">INDIRECT("'"&amp;$A13&amp;"'!"&amp; "T" &amp; $B13)</f>
        <v>#REF!</v>
      </c>
      <c r="R13" s="252" t="e" cm="1">
        <f t="array" aca="1" ref="R13" ca="1">INDIRECT("'"&amp;$A13&amp;"'!"&amp; "U" &amp; $B13)</f>
        <v>#REF!</v>
      </c>
      <c r="S13" s="252" t="e" cm="1">
        <f t="array" aca="1" ref="S13" ca="1">INDIRECT("'"&amp;$A13&amp;"'!"&amp; "V" &amp; $B13)</f>
        <v>#REF!</v>
      </c>
      <c r="T13" s="252" t="e" cm="1">
        <f t="array" aca="1" ref="T13" ca="1">INDIRECT("'"&amp;$A13&amp;"'!"&amp; "W" &amp; $B13)</f>
        <v>#REF!</v>
      </c>
      <c r="U13" s="252" t="e" cm="1">
        <f t="array" aca="1" ref="U13" ca="1">INDIRECT("'"&amp;$A13&amp;"'!"&amp; "X" &amp; $B13)</f>
        <v>#REF!</v>
      </c>
      <c r="V13" s="252" t="e" cm="1">
        <f t="array" aca="1" ref="V13" ca="1">INDIRECT("'"&amp;$A13&amp;"'!"&amp; "Y" &amp; $B13)</f>
        <v>#REF!</v>
      </c>
      <c r="W13" s="252" t="e" cm="1">
        <f t="array" aca="1" ref="W13" ca="1">INDIRECT("'"&amp;$A13&amp;"'!"&amp; "Z" &amp; $B13)</f>
        <v>#REF!</v>
      </c>
      <c r="X13" s="252" t="e" cm="1">
        <f t="array" aca="1" ref="X13" ca="1">INDIRECT("'"&amp;$A13&amp;"'!"&amp; "AA" &amp; $B13)</f>
        <v>#REF!</v>
      </c>
      <c r="Y13" s="252" t="e" cm="1">
        <f t="array" aca="1" ref="Y13" ca="1">INDIRECT("'"&amp;$A13&amp;"'!"&amp; "AB" &amp; $B13)</f>
        <v>#REF!</v>
      </c>
      <c r="Z13" s="252" t="e" cm="1">
        <f t="array" aca="1" ref="Z13" ca="1">INDIRECT("'"&amp;$A13&amp;"'!"&amp; "AC" &amp; $B13)</f>
        <v>#REF!</v>
      </c>
    </row>
    <row r="14" spans="1:27" x14ac:dyDescent="0.25">
      <c r="A14" s="71">
        <v>12</v>
      </c>
      <c r="B14" s="71">
        <v>120</v>
      </c>
      <c r="C14" s="252" t="e" cm="1">
        <f t="array" aca="1" ref="C14" ca="1">INDIRECT("'"&amp;$A14&amp;"'!"&amp; "F" &amp; $B14)</f>
        <v>#REF!</v>
      </c>
      <c r="D14" s="252" t="e" cm="1">
        <f t="array" aca="1" ref="D14" ca="1">INDIRECT("'"&amp;$A14&amp;"'!"&amp; "g" &amp; $B14)</f>
        <v>#REF!</v>
      </c>
      <c r="E14" s="252" t="e" cm="1">
        <f t="array" aca="1" ref="E14" ca="1">INDIRECT("'"&amp;$A14&amp;"'!"&amp; "H" &amp; $B14)</f>
        <v>#REF!</v>
      </c>
      <c r="F14" s="252" t="e" cm="1">
        <f t="array" aca="1" ref="F14" ca="1">INDIRECT("'"&amp;$A14&amp;"'!"&amp; "I" &amp; $B14)</f>
        <v>#REF!</v>
      </c>
      <c r="G14" s="252" t="e" cm="1">
        <f t="array" aca="1" ref="G14" ca="1">INDIRECT("'"&amp;$A14&amp;"'!"&amp; "J" &amp; $B14)</f>
        <v>#REF!</v>
      </c>
      <c r="H14" s="252" t="e" cm="1">
        <f t="array" aca="1" ref="H14" ca="1">INDIRECT("'"&amp;$A14&amp;"'!"&amp; "K" &amp; $B14)</f>
        <v>#REF!</v>
      </c>
      <c r="I14" s="252" t="e" cm="1">
        <f t="array" aca="1" ref="I14" ca="1">INDIRECT("'"&amp;$A14&amp;"'!"&amp; "L" &amp; $B14)</f>
        <v>#REF!</v>
      </c>
      <c r="J14" s="252" t="e" cm="1">
        <f t="array" aca="1" ref="J14" ca="1">INDIRECT("'"&amp;$A14&amp;"'!"&amp; "M" &amp; $B14)</f>
        <v>#REF!</v>
      </c>
      <c r="K14" s="252" t="e" cm="1">
        <f t="array" aca="1" ref="K14" ca="1">INDIRECT("'"&amp;$A14&amp;"'!"&amp; "N" &amp; $B14)</f>
        <v>#REF!</v>
      </c>
      <c r="L14" s="252" t="e" cm="1">
        <f t="array" aca="1" ref="L14" ca="1">INDIRECT("'"&amp;$A14&amp;"'!"&amp; "O" &amp; $B14)</f>
        <v>#REF!</v>
      </c>
      <c r="M14" s="252" t="e" cm="1">
        <f t="array" aca="1" ref="M14" ca="1">INDIRECT("'"&amp;$A14&amp;"'!"&amp; "P" &amp; $B14)</f>
        <v>#REF!</v>
      </c>
      <c r="N14" s="252" t="e" cm="1">
        <f t="array" aca="1" ref="N14" ca="1">INDIRECT("'"&amp;$A14&amp;"'!"&amp; "Q" &amp; $B14)</f>
        <v>#REF!</v>
      </c>
      <c r="O14" s="252" t="e" cm="1">
        <f t="array" aca="1" ref="O14" ca="1">INDIRECT("'"&amp;$A14&amp;"'!"&amp; "R" &amp; $B14)</f>
        <v>#REF!</v>
      </c>
      <c r="P14" s="252" t="e" cm="1">
        <f t="array" aca="1" ref="P14" ca="1">INDIRECT("'"&amp;$A14&amp;"'!"&amp; "S" &amp; $B14)</f>
        <v>#REF!</v>
      </c>
      <c r="Q14" s="252" t="e" cm="1">
        <f t="array" aca="1" ref="Q14" ca="1">INDIRECT("'"&amp;$A14&amp;"'!"&amp; "T" &amp; $B14)</f>
        <v>#REF!</v>
      </c>
      <c r="R14" s="252" t="e" cm="1">
        <f t="array" aca="1" ref="R14" ca="1">INDIRECT("'"&amp;$A14&amp;"'!"&amp; "U" &amp; $B14)</f>
        <v>#REF!</v>
      </c>
      <c r="S14" s="252" t="e" cm="1">
        <f t="array" aca="1" ref="S14" ca="1">INDIRECT("'"&amp;$A14&amp;"'!"&amp; "V" &amp; $B14)</f>
        <v>#REF!</v>
      </c>
      <c r="T14" s="252" t="e" cm="1">
        <f t="array" aca="1" ref="T14" ca="1">INDIRECT("'"&amp;$A14&amp;"'!"&amp; "W" &amp; $B14)</f>
        <v>#REF!</v>
      </c>
      <c r="U14" s="252" t="e" cm="1">
        <f t="array" aca="1" ref="U14" ca="1">INDIRECT("'"&amp;$A14&amp;"'!"&amp; "X" &amp; $B14)</f>
        <v>#REF!</v>
      </c>
      <c r="V14" s="252" t="e" cm="1">
        <f t="array" aca="1" ref="V14" ca="1">INDIRECT("'"&amp;$A14&amp;"'!"&amp; "Y" &amp; $B14)</f>
        <v>#REF!</v>
      </c>
      <c r="W14" s="252" t="e" cm="1">
        <f t="array" aca="1" ref="W14" ca="1">INDIRECT("'"&amp;$A14&amp;"'!"&amp; "Z" &amp; $B14)</f>
        <v>#REF!</v>
      </c>
      <c r="X14" s="252" t="e" cm="1">
        <f t="array" aca="1" ref="X14" ca="1">INDIRECT("'"&amp;$A14&amp;"'!"&amp; "AA" &amp; $B14)</f>
        <v>#REF!</v>
      </c>
      <c r="Y14" s="252" t="e" cm="1">
        <f t="array" aca="1" ref="Y14" ca="1">INDIRECT("'"&amp;$A14&amp;"'!"&amp; "AB" &amp; $B14)</f>
        <v>#REF!</v>
      </c>
      <c r="Z14" s="252" t="e" cm="1">
        <f t="array" aca="1" ref="Z14" ca="1">INDIRECT("'"&amp;$A14&amp;"'!"&amp; "AC" &amp; $B14)</f>
        <v>#REF!</v>
      </c>
    </row>
    <row r="15" spans="1:27" x14ac:dyDescent="0.25">
      <c r="A15" s="71">
        <v>13</v>
      </c>
      <c r="B15" s="71">
        <v>120</v>
      </c>
      <c r="C15" s="252" t="e" cm="1">
        <f t="array" aca="1" ref="C15" ca="1">INDIRECT("'"&amp;$A15&amp;"'!"&amp; "F" &amp; $B15)</f>
        <v>#REF!</v>
      </c>
      <c r="D15" s="252" t="e" cm="1">
        <f t="array" aca="1" ref="D15" ca="1">INDIRECT("'"&amp;$A15&amp;"'!"&amp; "g" &amp; $B15)</f>
        <v>#REF!</v>
      </c>
      <c r="E15" s="252" t="e" cm="1">
        <f t="array" aca="1" ref="E15" ca="1">INDIRECT("'"&amp;$A15&amp;"'!"&amp; "H" &amp; $B15)</f>
        <v>#REF!</v>
      </c>
      <c r="F15" s="252" t="e" cm="1">
        <f t="array" aca="1" ref="F15" ca="1">INDIRECT("'"&amp;$A15&amp;"'!"&amp; "I" &amp; $B15)</f>
        <v>#REF!</v>
      </c>
      <c r="G15" s="252" t="e" cm="1">
        <f t="array" aca="1" ref="G15" ca="1">INDIRECT("'"&amp;$A15&amp;"'!"&amp; "J" &amp; $B15)</f>
        <v>#REF!</v>
      </c>
      <c r="H15" s="252" t="e" cm="1">
        <f t="array" aca="1" ref="H15" ca="1">INDIRECT("'"&amp;$A15&amp;"'!"&amp; "K" &amp; $B15)</f>
        <v>#REF!</v>
      </c>
      <c r="I15" s="252" t="e" cm="1">
        <f t="array" aca="1" ref="I15" ca="1">INDIRECT("'"&amp;$A15&amp;"'!"&amp; "L" &amp; $B15)</f>
        <v>#REF!</v>
      </c>
      <c r="J15" s="252" t="e" cm="1">
        <f t="array" aca="1" ref="J15" ca="1">INDIRECT("'"&amp;$A15&amp;"'!"&amp; "M" &amp; $B15)</f>
        <v>#REF!</v>
      </c>
      <c r="K15" s="252" t="e" cm="1">
        <f t="array" aca="1" ref="K15" ca="1">INDIRECT("'"&amp;$A15&amp;"'!"&amp; "N" &amp; $B15)</f>
        <v>#REF!</v>
      </c>
      <c r="L15" s="252" t="e" cm="1">
        <f t="array" aca="1" ref="L15" ca="1">INDIRECT("'"&amp;$A15&amp;"'!"&amp; "O" &amp; $B15)</f>
        <v>#REF!</v>
      </c>
      <c r="M15" s="252" t="e" cm="1">
        <f t="array" aca="1" ref="M15" ca="1">INDIRECT("'"&amp;$A15&amp;"'!"&amp; "P" &amp; $B15)</f>
        <v>#REF!</v>
      </c>
      <c r="N15" s="252" t="e" cm="1">
        <f t="array" aca="1" ref="N15" ca="1">INDIRECT("'"&amp;$A15&amp;"'!"&amp; "Q" &amp; $B15)</f>
        <v>#REF!</v>
      </c>
      <c r="O15" s="252" t="e" cm="1">
        <f t="array" aca="1" ref="O15" ca="1">INDIRECT("'"&amp;$A15&amp;"'!"&amp; "R" &amp; $B15)</f>
        <v>#REF!</v>
      </c>
      <c r="P15" s="252" t="e" cm="1">
        <f t="array" aca="1" ref="P15" ca="1">INDIRECT("'"&amp;$A15&amp;"'!"&amp; "S" &amp; $B15)</f>
        <v>#REF!</v>
      </c>
      <c r="Q15" s="252" t="e" cm="1">
        <f t="array" aca="1" ref="Q15" ca="1">INDIRECT("'"&amp;$A15&amp;"'!"&amp; "T" &amp; $B15)</f>
        <v>#REF!</v>
      </c>
      <c r="R15" s="252" t="e" cm="1">
        <f t="array" aca="1" ref="R15" ca="1">INDIRECT("'"&amp;$A15&amp;"'!"&amp; "U" &amp; $B15)</f>
        <v>#REF!</v>
      </c>
      <c r="S15" s="252" t="e" cm="1">
        <f t="array" aca="1" ref="S15" ca="1">INDIRECT("'"&amp;$A15&amp;"'!"&amp; "V" &amp; $B15)</f>
        <v>#REF!</v>
      </c>
      <c r="T15" s="252" t="e" cm="1">
        <f t="array" aca="1" ref="T15" ca="1">INDIRECT("'"&amp;$A15&amp;"'!"&amp; "W" &amp; $B15)</f>
        <v>#REF!</v>
      </c>
      <c r="U15" s="252" t="e" cm="1">
        <f t="array" aca="1" ref="U15" ca="1">INDIRECT("'"&amp;$A15&amp;"'!"&amp; "X" &amp; $B15)</f>
        <v>#REF!</v>
      </c>
      <c r="V15" s="252" t="e" cm="1">
        <f t="array" aca="1" ref="V15" ca="1">INDIRECT("'"&amp;$A15&amp;"'!"&amp; "Y" &amp; $B15)</f>
        <v>#REF!</v>
      </c>
      <c r="W15" s="252" t="e" cm="1">
        <f t="array" aca="1" ref="W15" ca="1">INDIRECT("'"&amp;$A15&amp;"'!"&amp; "Z" &amp; $B15)</f>
        <v>#REF!</v>
      </c>
      <c r="X15" s="252" t="e" cm="1">
        <f t="array" aca="1" ref="X15" ca="1">INDIRECT("'"&amp;$A15&amp;"'!"&amp; "AA" &amp; $B15)</f>
        <v>#REF!</v>
      </c>
      <c r="Y15" s="252" t="e" cm="1">
        <f t="array" aca="1" ref="Y15" ca="1">INDIRECT("'"&amp;$A15&amp;"'!"&amp; "AB" &amp; $B15)</f>
        <v>#REF!</v>
      </c>
      <c r="Z15" s="252" t="e" cm="1">
        <f t="array" aca="1" ref="Z15" ca="1">INDIRECT("'"&amp;$A15&amp;"'!"&amp; "AC" &amp; $B15)</f>
        <v>#REF!</v>
      </c>
    </row>
    <row r="16" spans="1:27" x14ac:dyDescent="0.25">
      <c r="A16" s="71">
        <v>14</v>
      </c>
      <c r="B16" s="71">
        <v>120</v>
      </c>
      <c r="C16" s="252" t="e" cm="1">
        <f t="array" aca="1" ref="C16" ca="1">INDIRECT("'"&amp;$A16&amp;"'!"&amp; "F" &amp; $B16)</f>
        <v>#REF!</v>
      </c>
      <c r="D16" s="252" t="e" cm="1">
        <f t="array" aca="1" ref="D16" ca="1">INDIRECT("'"&amp;$A16&amp;"'!"&amp; "g" &amp; $B16)</f>
        <v>#REF!</v>
      </c>
      <c r="E16" s="252" t="e" cm="1">
        <f t="array" aca="1" ref="E16" ca="1">INDIRECT("'"&amp;$A16&amp;"'!"&amp; "H" &amp; $B16)</f>
        <v>#REF!</v>
      </c>
      <c r="F16" s="252" t="e" cm="1">
        <f t="array" aca="1" ref="F16" ca="1">INDIRECT("'"&amp;$A16&amp;"'!"&amp; "I" &amp; $B16)</f>
        <v>#REF!</v>
      </c>
      <c r="G16" s="252" t="e" cm="1">
        <f t="array" aca="1" ref="G16" ca="1">INDIRECT("'"&amp;$A16&amp;"'!"&amp; "J" &amp; $B16)</f>
        <v>#REF!</v>
      </c>
      <c r="H16" s="252" t="e" cm="1">
        <f t="array" aca="1" ref="H16" ca="1">INDIRECT("'"&amp;$A16&amp;"'!"&amp; "K" &amp; $B16)</f>
        <v>#REF!</v>
      </c>
      <c r="I16" s="252" t="e" cm="1">
        <f t="array" aca="1" ref="I16" ca="1">INDIRECT("'"&amp;$A16&amp;"'!"&amp; "L" &amp; $B16)</f>
        <v>#REF!</v>
      </c>
      <c r="J16" s="252" t="e" cm="1">
        <f t="array" aca="1" ref="J16" ca="1">INDIRECT("'"&amp;$A16&amp;"'!"&amp; "M" &amp; $B16)</f>
        <v>#REF!</v>
      </c>
      <c r="K16" s="252" t="e" cm="1">
        <f t="array" aca="1" ref="K16" ca="1">INDIRECT("'"&amp;$A16&amp;"'!"&amp; "N" &amp; $B16)</f>
        <v>#REF!</v>
      </c>
      <c r="L16" s="252" t="e" cm="1">
        <f t="array" aca="1" ref="L16" ca="1">INDIRECT("'"&amp;$A16&amp;"'!"&amp; "O" &amp; $B16)</f>
        <v>#REF!</v>
      </c>
      <c r="M16" s="252" t="e" cm="1">
        <f t="array" aca="1" ref="M16" ca="1">INDIRECT("'"&amp;$A16&amp;"'!"&amp; "P" &amp; $B16)</f>
        <v>#REF!</v>
      </c>
      <c r="N16" s="252" t="e" cm="1">
        <f t="array" aca="1" ref="N16" ca="1">INDIRECT("'"&amp;$A16&amp;"'!"&amp; "Q" &amp; $B16)</f>
        <v>#REF!</v>
      </c>
      <c r="O16" s="252" t="e" cm="1">
        <f t="array" aca="1" ref="O16" ca="1">INDIRECT("'"&amp;$A16&amp;"'!"&amp; "R" &amp; $B16)</f>
        <v>#REF!</v>
      </c>
      <c r="P16" s="252" t="e" cm="1">
        <f t="array" aca="1" ref="P16" ca="1">INDIRECT("'"&amp;$A16&amp;"'!"&amp; "S" &amp; $B16)</f>
        <v>#REF!</v>
      </c>
      <c r="Q16" s="252" t="e" cm="1">
        <f t="array" aca="1" ref="Q16" ca="1">INDIRECT("'"&amp;$A16&amp;"'!"&amp; "T" &amp; $B16)</f>
        <v>#REF!</v>
      </c>
      <c r="R16" s="252" t="e" cm="1">
        <f t="array" aca="1" ref="R16" ca="1">INDIRECT("'"&amp;$A16&amp;"'!"&amp; "U" &amp; $B16)</f>
        <v>#REF!</v>
      </c>
      <c r="S16" s="252" t="e" cm="1">
        <f t="array" aca="1" ref="S16" ca="1">INDIRECT("'"&amp;$A16&amp;"'!"&amp; "V" &amp; $B16)</f>
        <v>#REF!</v>
      </c>
      <c r="T16" s="252" t="e" cm="1">
        <f t="array" aca="1" ref="T16" ca="1">INDIRECT("'"&amp;$A16&amp;"'!"&amp; "W" &amp; $B16)</f>
        <v>#REF!</v>
      </c>
      <c r="U16" s="252" t="e" cm="1">
        <f t="array" aca="1" ref="U16" ca="1">INDIRECT("'"&amp;$A16&amp;"'!"&amp; "X" &amp; $B16)</f>
        <v>#REF!</v>
      </c>
      <c r="V16" s="252" t="e" cm="1">
        <f t="array" aca="1" ref="V16" ca="1">INDIRECT("'"&amp;$A16&amp;"'!"&amp; "Y" &amp; $B16)</f>
        <v>#REF!</v>
      </c>
      <c r="W16" s="252" t="e" cm="1">
        <f t="array" aca="1" ref="W16" ca="1">INDIRECT("'"&amp;$A16&amp;"'!"&amp; "Z" &amp; $B16)</f>
        <v>#REF!</v>
      </c>
      <c r="X16" s="252" t="e" cm="1">
        <f t="array" aca="1" ref="X16" ca="1">INDIRECT("'"&amp;$A16&amp;"'!"&amp; "AA" &amp; $B16)</f>
        <v>#REF!</v>
      </c>
      <c r="Y16" s="252" t="e" cm="1">
        <f t="array" aca="1" ref="Y16" ca="1">INDIRECT("'"&amp;$A16&amp;"'!"&amp; "AB" &amp; $B16)</f>
        <v>#REF!</v>
      </c>
      <c r="Z16" s="252" t="e" cm="1">
        <f t="array" aca="1" ref="Z16" ca="1">INDIRECT("'"&amp;$A16&amp;"'!"&amp; "AC" &amp; $B16)</f>
        <v>#REF!</v>
      </c>
    </row>
    <row r="17" spans="1:26" x14ac:dyDescent="0.25">
      <c r="A17" s="71">
        <v>15</v>
      </c>
      <c r="B17" s="71">
        <v>120</v>
      </c>
      <c r="C17" s="252" t="e" cm="1">
        <f t="array" aca="1" ref="C17" ca="1">INDIRECT("'"&amp;$A17&amp;"'!"&amp; "F" &amp; $B17)</f>
        <v>#REF!</v>
      </c>
      <c r="D17" s="252" t="e" cm="1">
        <f t="array" aca="1" ref="D17" ca="1">INDIRECT("'"&amp;$A17&amp;"'!"&amp; "g" &amp; $B17)</f>
        <v>#REF!</v>
      </c>
      <c r="E17" s="252" t="e" cm="1">
        <f t="array" aca="1" ref="E17" ca="1">INDIRECT("'"&amp;$A17&amp;"'!"&amp; "H" &amp; $B17)</f>
        <v>#REF!</v>
      </c>
      <c r="F17" s="252" t="e" cm="1">
        <f t="array" aca="1" ref="F17" ca="1">INDIRECT("'"&amp;$A17&amp;"'!"&amp; "I" &amp; $B17)</f>
        <v>#REF!</v>
      </c>
      <c r="G17" s="252" t="e" cm="1">
        <f t="array" aca="1" ref="G17" ca="1">INDIRECT("'"&amp;$A17&amp;"'!"&amp; "J" &amp; $B17)</f>
        <v>#REF!</v>
      </c>
      <c r="H17" s="252" t="e" cm="1">
        <f t="array" aca="1" ref="H17" ca="1">INDIRECT("'"&amp;$A17&amp;"'!"&amp; "K" &amp; $B17)</f>
        <v>#REF!</v>
      </c>
      <c r="I17" s="252" t="e" cm="1">
        <f t="array" aca="1" ref="I17" ca="1">INDIRECT("'"&amp;$A17&amp;"'!"&amp; "L" &amp; $B17)</f>
        <v>#REF!</v>
      </c>
      <c r="J17" s="252" t="e" cm="1">
        <f t="array" aca="1" ref="J17" ca="1">INDIRECT("'"&amp;$A17&amp;"'!"&amp; "M" &amp; $B17)</f>
        <v>#REF!</v>
      </c>
      <c r="K17" s="252" t="e" cm="1">
        <f t="array" aca="1" ref="K17" ca="1">INDIRECT("'"&amp;$A17&amp;"'!"&amp; "N" &amp; $B17)</f>
        <v>#REF!</v>
      </c>
      <c r="L17" s="252" t="e" cm="1">
        <f t="array" aca="1" ref="L17" ca="1">INDIRECT("'"&amp;$A17&amp;"'!"&amp; "O" &amp; $B17)</f>
        <v>#REF!</v>
      </c>
      <c r="M17" s="252" t="e" cm="1">
        <f t="array" aca="1" ref="M17" ca="1">INDIRECT("'"&amp;$A17&amp;"'!"&amp; "P" &amp; $B17)</f>
        <v>#REF!</v>
      </c>
      <c r="N17" s="252" t="e" cm="1">
        <f t="array" aca="1" ref="N17" ca="1">INDIRECT("'"&amp;$A17&amp;"'!"&amp; "Q" &amp; $B17)</f>
        <v>#REF!</v>
      </c>
      <c r="O17" s="252" t="e" cm="1">
        <f t="array" aca="1" ref="O17" ca="1">INDIRECT("'"&amp;$A17&amp;"'!"&amp; "R" &amp; $B17)</f>
        <v>#REF!</v>
      </c>
      <c r="P17" s="252" t="e" cm="1">
        <f t="array" aca="1" ref="P17" ca="1">INDIRECT("'"&amp;$A17&amp;"'!"&amp; "S" &amp; $B17)</f>
        <v>#REF!</v>
      </c>
      <c r="Q17" s="252" t="e" cm="1">
        <f t="array" aca="1" ref="Q17" ca="1">INDIRECT("'"&amp;$A17&amp;"'!"&amp; "T" &amp; $B17)</f>
        <v>#REF!</v>
      </c>
      <c r="R17" s="252" t="e" cm="1">
        <f t="array" aca="1" ref="R17" ca="1">INDIRECT("'"&amp;$A17&amp;"'!"&amp; "U" &amp; $B17)</f>
        <v>#REF!</v>
      </c>
      <c r="S17" s="252" t="e" cm="1">
        <f t="array" aca="1" ref="S17" ca="1">INDIRECT("'"&amp;$A17&amp;"'!"&amp; "V" &amp; $B17)</f>
        <v>#REF!</v>
      </c>
      <c r="T17" s="252" t="e" cm="1">
        <f t="array" aca="1" ref="T17" ca="1">INDIRECT("'"&amp;$A17&amp;"'!"&amp; "W" &amp; $B17)</f>
        <v>#REF!</v>
      </c>
      <c r="U17" s="252" t="e" cm="1">
        <f t="array" aca="1" ref="U17" ca="1">INDIRECT("'"&amp;$A17&amp;"'!"&amp; "X" &amp; $B17)</f>
        <v>#REF!</v>
      </c>
      <c r="V17" s="252" t="e" cm="1">
        <f t="array" aca="1" ref="V17" ca="1">INDIRECT("'"&amp;$A17&amp;"'!"&amp; "Y" &amp; $B17)</f>
        <v>#REF!</v>
      </c>
      <c r="W17" s="252" t="e" cm="1">
        <f t="array" aca="1" ref="W17" ca="1">INDIRECT("'"&amp;$A17&amp;"'!"&amp; "Z" &amp; $B17)</f>
        <v>#REF!</v>
      </c>
      <c r="X17" s="252" t="e" cm="1">
        <f t="array" aca="1" ref="X17" ca="1">INDIRECT("'"&amp;$A17&amp;"'!"&amp; "AA" &amp; $B17)</f>
        <v>#REF!</v>
      </c>
      <c r="Y17" s="252" t="e" cm="1">
        <f t="array" aca="1" ref="Y17" ca="1">INDIRECT("'"&amp;$A17&amp;"'!"&amp; "AB" &amp; $B17)</f>
        <v>#REF!</v>
      </c>
      <c r="Z17" s="252" t="e" cm="1">
        <f t="array" aca="1" ref="Z17" ca="1">INDIRECT("'"&amp;$A17&amp;"'!"&amp; "AC" &amp; $B17)</f>
        <v>#REF!</v>
      </c>
    </row>
    <row r="18" spans="1:26" x14ac:dyDescent="0.25">
      <c r="A18" s="71">
        <v>16</v>
      </c>
      <c r="B18" s="71">
        <v>120</v>
      </c>
      <c r="C18" s="252" t="e" cm="1">
        <f t="array" aca="1" ref="C18" ca="1">INDIRECT("'"&amp;$A18&amp;"'!"&amp; "F" &amp; $B18)</f>
        <v>#REF!</v>
      </c>
      <c r="D18" s="252" t="e" cm="1">
        <f t="array" aca="1" ref="D18" ca="1">INDIRECT("'"&amp;$A18&amp;"'!"&amp; "g" &amp; $B18)</f>
        <v>#REF!</v>
      </c>
      <c r="E18" s="252" t="e" cm="1">
        <f t="array" aca="1" ref="E18" ca="1">INDIRECT("'"&amp;$A18&amp;"'!"&amp; "H" &amp; $B18)</f>
        <v>#REF!</v>
      </c>
      <c r="F18" s="252" t="e" cm="1">
        <f t="array" aca="1" ref="F18" ca="1">INDIRECT("'"&amp;$A18&amp;"'!"&amp; "I" &amp; $B18)</f>
        <v>#REF!</v>
      </c>
      <c r="G18" s="252" t="e" cm="1">
        <f t="array" aca="1" ref="G18" ca="1">INDIRECT("'"&amp;$A18&amp;"'!"&amp; "J" &amp; $B18)</f>
        <v>#REF!</v>
      </c>
      <c r="H18" s="252" t="e" cm="1">
        <f t="array" aca="1" ref="H18" ca="1">INDIRECT("'"&amp;$A18&amp;"'!"&amp; "K" &amp; $B18)</f>
        <v>#REF!</v>
      </c>
      <c r="I18" s="252" t="e" cm="1">
        <f t="array" aca="1" ref="I18" ca="1">INDIRECT("'"&amp;$A18&amp;"'!"&amp; "L" &amp; $B18)</f>
        <v>#REF!</v>
      </c>
      <c r="J18" s="252" t="e" cm="1">
        <f t="array" aca="1" ref="J18" ca="1">INDIRECT("'"&amp;$A18&amp;"'!"&amp; "M" &amp; $B18)</f>
        <v>#REF!</v>
      </c>
      <c r="K18" s="252" t="e" cm="1">
        <f t="array" aca="1" ref="K18" ca="1">INDIRECT("'"&amp;$A18&amp;"'!"&amp; "N" &amp; $B18)</f>
        <v>#REF!</v>
      </c>
      <c r="L18" s="252" t="e" cm="1">
        <f t="array" aca="1" ref="L18" ca="1">INDIRECT("'"&amp;$A18&amp;"'!"&amp; "O" &amp; $B18)</f>
        <v>#REF!</v>
      </c>
      <c r="M18" s="252" t="e" cm="1">
        <f t="array" aca="1" ref="M18" ca="1">INDIRECT("'"&amp;$A18&amp;"'!"&amp; "P" &amp; $B18)</f>
        <v>#REF!</v>
      </c>
      <c r="N18" s="252" t="e" cm="1">
        <f t="array" aca="1" ref="N18" ca="1">INDIRECT("'"&amp;$A18&amp;"'!"&amp; "Q" &amp; $B18)</f>
        <v>#REF!</v>
      </c>
      <c r="O18" s="252" t="e" cm="1">
        <f t="array" aca="1" ref="O18" ca="1">INDIRECT("'"&amp;$A18&amp;"'!"&amp; "R" &amp; $B18)</f>
        <v>#REF!</v>
      </c>
      <c r="P18" s="252" t="e" cm="1">
        <f t="array" aca="1" ref="P18" ca="1">INDIRECT("'"&amp;$A18&amp;"'!"&amp; "S" &amp; $B18)</f>
        <v>#REF!</v>
      </c>
      <c r="Q18" s="252" t="e" cm="1">
        <f t="array" aca="1" ref="Q18" ca="1">INDIRECT("'"&amp;$A18&amp;"'!"&amp; "T" &amp; $B18)</f>
        <v>#REF!</v>
      </c>
      <c r="R18" s="252" t="e" cm="1">
        <f t="array" aca="1" ref="R18" ca="1">INDIRECT("'"&amp;$A18&amp;"'!"&amp; "U" &amp; $B18)</f>
        <v>#REF!</v>
      </c>
      <c r="S18" s="252" t="e" cm="1">
        <f t="array" aca="1" ref="S18" ca="1">INDIRECT("'"&amp;$A18&amp;"'!"&amp; "V" &amp; $B18)</f>
        <v>#REF!</v>
      </c>
      <c r="T18" s="252" t="e" cm="1">
        <f t="array" aca="1" ref="T18" ca="1">INDIRECT("'"&amp;$A18&amp;"'!"&amp; "W" &amp; $B18)</f>
        <v>#REF!</v>
      </c>
      <c r="U18" s="252" t="e" cm="1">
        <f t="array" aca="1" ref="U18" ca="1">INDIRECT("'"&amp;$A18&amp;"'!"&amp; "X" &amp; $B18)</f>
        <v>#REF!</v>
      </c>
      <c r="V18" s="252" t="e" cm="1">
        <f t="array" aca="1" ref="V18" ca="1">INDIRECT("'"&amp;$A18&amp;"'!"&amp; "Y" &amp; $B18)</f>
        <v>#REF!</v>
      </c>
      <c r="W18" s="252" t="e" cm="1">
        <f t="array" aca="1" ref="W18" ca="1">INDIRECT("'"&amp;$A18&amp;"'!"&amp; "Z" &amp; $B18)</f>
        <v>#REF!</v>
      </c>
      <c r="X18" s="252" t="e" cm="1">
        <f t="array" aca="1" ref="X18" ca="1">INDIRECT("'"&amp;$A18&amp;"'!"&amp; "AA" &amp; $B18)</f>
        <v>#REF!</v>
      </c>
      <c r="Y18" s="252" t="e" cm="1">
        <f t="array" aca="1" ref="Y18" ca="1">INDIRECT("'"&amp;$A18&amp;"'!"&amp; "AB" &amp; $B18)</f>
        <v>#REF!</v>
      </c>
      <c r="Z18" s="252" t="e" cm="1">
        <f t="array" aca="1" ref="Z18" ca="1">INDIRECT("'"&amp;$A18&amp;"'!"&amp; "AC" &amp; $B18)</f>
        <v>#REF!</v>
      </c>
    </row>
    <row r="19" spans="1:26" x14ac:dyDescent="0.25">
      <c r="A19" s="71">
        <v>17</v>
      </c>
      <c r="B19" s="71">
        <v>120</v>
      </c>
      <c r="C19" s="252" t="e" cm="1">
        <f t="array" aca="1" ref="C19" ca="1">INDIRECT("'"&amp;$A19&amp;"'!"&amp; "F" &amp; $B19)</f>
        <v>#REF!</v>
      </c>
      <c r="D19" s="252" t="e" cm="1">
        <f t="array" aca="1" ref="D19" ca="1">INDIRECT("'"&amp;$A19&amp;"'!"&amp; "g" &amp; $B19)</f>
        <v>#REF!</v>
      </c>
      <c r="E19" s="252" t="e" cm="1">
        <f t="array" aca="1" ref="E19" ca="1">INDIRECT("'"&amp;$A19&amp;"'!"&amp; "H" &amp; $B19)</f>
        <v>#REF!</v>
      </c>
      <c r="F19" s="252" t="e" cm="1">
        <f t="array" aca="1" ref="F19" ca="1">INDIRECT("'"&amp;$A19&amp;"'!"&amp; "I" &amp; $B19)</f>
        <v>#REF!</v>
      </c>
      <c r="G19" s="252" t="e" cm="1">
        <f t="array" aca="1" ref="G19" ca="1">INDIRECT("'"&amp;$A19&amp;"'!"&amp; "J" &amp; $B19)</f>
        <v>#REF!</v>
      </c>
      <c r="H19" s="252" t="e" cm="1">
        <f t="array" aca="1" ref="H19" ca="1">INDIRECT("'"&amp;$A19&amp;"'!"&amp; "K" &amp; $B19)</f>
        <v>#REF!</v>
      </c>
      <c r="I19" s="252" t="e" cm="1">
        <f t="array" aca="1" ref="I19" ca="1">INDIRECT("'"&amp;$A19&amp;"'!"&amp; "L" &amp; $B19)</f>
        <v>#REF!</v>
      </c>
      <c r="J19" s="252" t="e" cm="1">
        <f t="array" aca="1" ref="J19" ca="1">INDIRECT("'"&amp;$A19&amp;"'!"&amp; "M" &amp; $B19)</f>
        <v>#REF!</v>
      </c>
      <c r="K19" s="252" t="e" cm="1">
        <f t="array" aca="1" ref="K19" ca="1">INDIRECT("'"&amp;$A19&amp;"'!"&amp; "N" &amp; $B19)</f>
        <v>#REF!</v>
      </c>
      <c r="L19" s="252" t="e" cm="1">
        <f t="array" aca="1" ref="L19" ca="1">INDIRECT("'"&amp;$A19&amp;"'!"&amp; "O" &amp; $B19)</f>
        <v>#REF!</v>
      </c>
      <c r="M19" s="252" t="e" cm="1">
        <f t="array" aca="1" ref="M19" ca="1">INDIRECT("'"&amp;$A19&amp;"'!"&amp; "P" &amp; $B19)</f>
        <v>#REF!</v>
      </c>
      <c r="N19" s="252" t="e" cm="1">
        <f t="array" aca="1" ref="N19" ca="1">INDIRECT("'"&amp;$A19&amp;"'!"&amp; "Q" &amp; $B19)</f>
        <v>#REF!</v>
      </c>
      <c r="O19" s="252" t="e" cm="1">
        <f t="array" aca="1" ref="O19" ca="1">INDIRECT("'"&amp;$A19&amp;"'!"&amp; "R" &amp; $B19)</f>
        <v>#REF!</v>
      </c>
      <c r="P19" s="252" t="e" cm="1">
        <f t="array" aca="1" ref="P19" ca="1">INDIRECT("'"&amp;$A19&amp;"'!"&amp; "S" &amp; $B19)</f>
        <v>#REF!</v>
      </c>
      <c r="Q19" s="252" t="e" cm="1">
        <f t="array" aca="1" ref="Q19" ca="1">INDIRECT("'"&amp;$A19&amp;"'!"&amp; "T" &amp; $B19)</f>
        <v>#REF!</v>
      </c>
      <c r="R19" s="252" t="e" cm="1">
        <f t="array" aca="1" ref="R19" ca="1">INDIRECT("'"&amp;$A19&amp;"'!"&amp; "U" &amp; $B19)</f>
        <v>#REF!</v>
      </c>
      <c r="S19" s="252" t="e" cm="1">
        <f t="array" aca="1" ref="S19" ca="1">INDIRECT("'"&amp;$A19&amp;"'!"&amp; "V" &amp; $B19)</f>
        <v>#REF!</v>
      </c>
      <c r="T19" s="252" t="e" cm="1">
        <f t="array" aca="1" ref="T19" ca="1">INDIRECT("'"&amp;$A19&amp;"'!"&amp; "W" &amp; $B19)</f>
        <v>#REF!</v>
      </c>
      <c r="U19" s="252" t="e" cm="1">
        <f t="array" aca="1" ref="U19" ca="1">INDIRECT("'"&amp;$A19&amp;"'!"&amp; "X" &amp; $B19)</f>
        <v>#REF!</v>
      </c>
      <c r="V19" s="252" t="e" cm="1">
        <f t="array" aca="1" ref="V19" ca="1">INDIRECT("'"&amp;$A19&amp;"'!"&amp; "Y" &amp; $B19)</f>
        <v>#REF!</v>
      </c>
      <c r="W19" s="252" t="e" cm="1">
        <f t="array" aca="1" ref="W19" ca="1">INDIRECT("'"&amp;$A19&amp;"'!"&amp; "Z" &amp; $B19)</f>
        <v>#REF!</v>
      </c>
      <c r="X19" s="252" t="e" cm="1">
        <f t="array" aca="1" ref="X19" ca="1">INDIRECT("'"&amp;$A19&amp;"'!"&amp; "AA" &amp; $B19)</f>
        <v>#REF!</v>
      </c>
      <c r="Y19" s="252" t="e" cm="1">
        <f t="array" aca="1" ref="Y19" ca="1">INDIRECT("'"&amp;$A19&amp;"'!"&amp; "AB" &amp; $B19)</f>
        <v>#REF!</v>
      </c>
      <c r="Z19" s="252" t="e" cm="1">
        <f t="array" aca="1" ref="Z19" ca="1">INDIRECT("'"&amp;$A19&amp;"'!"&amp; "AC" &amp; $B19)</f>
        <v>#REF!</v>
      </c>
    </row>
    <row r="20" spans="1:26" x14ac:dyDescent="0.25">
      <c r="A20" s="71">
        <v>18</v>
      </c>
      <c r="B20" s="71">
        <v>120</v>
      </c>
      <c r="C20" s="252" t="e" cm="1">
        <f t="array" aca="1" ref="C20" ca="1">INDIRECT("'"&amp;$A20&amp;"'!"&amp; "F" &amp; $B20)</f>
        <v>#REF!</v>
      </c>
      <c r="D20" s="252" t="e" cm="1">
        <f t="array" aca="1" ref="D20" ca="1">INDIRECT("'"&amp;$A20&amp;"'!"&amp; "g" &amp; $B20)</f>
        <v>#REF!</v>
      </c>
      <c r="E20" s="252" t="e" cm="1">
        <f t="array" aca="1" ref="E20" ca="1">INDIRECT("'"&amp;$A20&amp;"'!"&amp; "H" &amp; $B20)</f>
        <v>#REF!</v>
      </c>
      <c r="F20" s="252" t="e" cm="1">
        <f t="array" aca="1" ref="F20" ca="1">INDIRECT("'"&amp;$A20&amp;"'!"&amp; "I" &amp; $B20)</f>
        <v>#REF!</v>
      </c>
      <c r="G20" s="252" t="e" cm="1">
        <f t="array" aca="1" ref="G20" ca="1">INDIRECT("'"&amp;$A20&amp;"'!"&amp; "J" &amp; $B20)</f>
        <v>#REF!</v>
      </c>
      <c r="H20" s="252" t="e" cm="1">
        <f t="array" aca="1" ref="H20" ca="1">INDIRECT("'"&amp;$A20&amp;"'!"&amp; "K" &amp; $B20)</f>
        <v>#REF!</v>
      </c>
      <c r="I20" s="252" t="e" cm="1">
        <f t="array" aca="1" ref="I20" ca="1">INDIRECT("'"&amp;$A20&amp;"'!"&amp; "L" &amp; $B20)</f>
        <v>#REF!</v>
      </c>
      <c r="J20" s="252" t="e" cm="1">
        <f t="array" aca="1" ref="J20" ca="1">INDIRECT("'"&amp;$A20&amp;"'!"&amp; "M" &amp; $B20)</f>
        <v>#REF!</v>
      </c>
      <c r="K20" s="252" t="e" cm="1">
        <f t="array" aca="1" ref="K20" ca="1">INDIRECT("'"&amp;$A20&amp;"'!"&amp; "N" &amp; $B20)</f>
        <v>#REF!</v>
      </c>
      <c r="L20" s="252" t="e" cm="1">
        <f t="array" aca="1" ref="L20" ca="1">INDIRECT("'"&amp;$A20&amp;"'!"&amp; "O" &amp; $B20)</f>
        <v>#REF!</v>
      </c>
      <c r="M20" s="252" t="e" cm="1">
        <f t="array" aca="1" ref="M20" ca="1">INDIRECT("'"&amp;$A20&amp;"'!"&amp; "P" &amp; $B20)</f>
        <v>#REF!</v>
      </c>
      <c r="N20" s="252" t="e" cm="1">
        <f t="array" aca="1" ref="N20" ca="1">INDIRECT("'"&amp;$A20&amp;"'!"&amp; "Q" &amp; $B20)</f>
        <v>#REF!</v>
      </c>
      <c r="O20" s="252" t="e" cm="1">
        <f t="array" aca="1" ref="O20" ca="1">INDIRECT("'"&amp;$A20&amp;"'!"&amp; "R" &amp; $B20)</f>
        <v>#REF!</v>
      </c>
      <c r="P20" s="252" t="e" cm="1">
        <f t="array" aca="1" ref="P20" ca="1">INDIRECT("'"&amp;$A20&amp;"'!"&amp; "S" &amp; $B20)</f>
        <v>#REF!</v>
      </c>
      <c r="Q20" s="252" t="e" cm="1">
        <f t="array" aca="1" ref="Q20" ca="1">INDIRECT("'"&amp;$A20&amp;"'!"&amp; "T" &amp; $B20)</f>
        <v>#REF!</v>
      </c>
      <c r="R20" s="252" t="e" cm="1">
        <f t="array" aca="1" ref="R20" ca="1">INDIRECT("'"&amp;$A20&amp;"'!"&amp; "U" &amp; $B20)</f>
        <v>#REF!</v>
      </c>
      <c r="S20" s="252" t="e" cm="1">
        <f t="array" aca="1" ref="S20" ca="1">INDIRECT("'"&amp;$A20&amp;"'!"&amp; "V" &amp; $B20)</f>
        <v>#REF!</v>
      </c>
      <c r="T20" s="252" t="e" cm="1">
        <f t="array" aca="1" ref="T20" ca="1">INDIRECT("'"&amp;$A20&amp;"'!"&amp; "W" &amp; $B20)</f>
        <v>#REF!</v>
      </c>
      <c r="U20" s="252" t="e" cm="1">
        <f t="array" aca="1" ref="U20" ca="1">INDIRECT("'"&amp;$A20&amp;"'!"&amp; "X" &amp; $B20)</f>
        <v>#REF!</v>
      </c>
      <c r="V20" s="252" t="e" cm="1">
        <f t="array" aca="1" ref="V20" ca="1">INDIRECT("'"&amp;$A20&amp;"'!"&amp; "Y" &amp; $B20)</f>
        <v>#REF!</v>
      </c>
      <c r="W20" s="252" t="e" cm="1">
        <f t="array" aca="1" ref="W20" ca="1">INDIRECT("'"&amp;$A20&amp;"'!"&amp; "Z" &amp; $B20)</f>
        <v>#REF!</v>
      </c>
      <c r="X20" s="252" t="e" cm="1">
        <f t="array" aca="1" ref="X20" ca="1">INDIRECT("'"&amp;$A20&amp;"'!"&amp; "AA" &amp; $B20)</f>
        <v>#REF!</v>
      </c>
      <c r="Y20" s="252" t="e" cm="1">
        <f t="array" aca="1" ref="Y20" ca="1">INDIRECT("'"&amp;$A20&amp;"'!"&amp; "AB" &amp; $B20)</f>
        <v>#REF!</v>
      </c>
      <c r="Z20" s="252" t="e" cm="1">
        <f t="array" aca="1" ref="Z20" ca="1">INDIRECT("'"&amp;$A20&amp;"'!"&amp; "AC" &amp; $B20)</f>
        <v>#REF!</v>
      </c>
    </row>
    <row r="21" spans="1:26" x14ac:dyDescent="0.25">
      <c r="A21" s="71">
        <v>19</v>
      </c>
      <c r="B21" s="71">
        <v>120</v>
      </c>
      <c r="C21" s="252" t="e" cm="1">
        <f t="array" aca="1" ref="C21" ca="1">INDIRECT("'"&amp;$A21&amp;"'!"&amp; "F" &amp; $B21)</f>
        <v>#REF!</v>
      </c>
      <c r="D21" s="252" t="e" cm="1">
        <f t="array" aca="1" ref="D21" ca="1">INDIRECT("'"&amp;$A21&amp;"'!"&amp; "g" &amp; $B21)</f>
        <v>#REF!</v>
      </c>
      <c r="E21" s="252" t="e" cm="1">
        <f t="array" aca="1" ref="E21" ca="1">INDIRECT("'"&amp;$A21&amp;"'!"&amp; "H" &amp; $B21)</f>
        <v>#REF!</v>
      </c>
      <c r="F21" s="252" t="e" cm="1">
        <f t="array" aca="1" ref="F21" ca="1">INDIRECT("'"&amp;$A21&amp;"'!"&amp; "I" &amp; $B21)</f>
        <v>#REF!</v>
      </c>
      <c r="G21" s="252" t="e" cm="1">
        <f t="array" aca="1" ref="G21" ca="1">INDIRECT("'"&amp;$A21&amp;"'!"&amp; "J" &amp; $B21)</f>
        <v>#REF!</v>
      </c>
      <c r="H21" s="252" t="e" cm="1">
        <f t="array" aca="1" ref="H21" ca="1">INDIRECT("'"&amp;$A21&amp;"'!"&amp; "K" &amp; $B21)</f>
        <v>#REF!</v>
      </c>
      <c r="I21" s="252" t="e" cm="1">
        <f t="array" aca="1" ref="I21" ca="1">INDIRECT("'"&amp;$A21&amp;"'!"&amp; "L" &amp; $B21)</f>
        <v>#REF!</v>
      </c>
      <c r="J21" s="252" t="e" cm="1">
        <f t="array" aca="1" ref="J21" ca="1">INDIRECT("'"&amp;$A21&amp;"'!"&amp; "M" &amp; $B21)</f>
        <v>#REF!</v>
      </c>
      <c r="K21" s="252" t="e" cm="1">
        <f t="array" aca="1" ref="K21" ca="1">INDIRECT("'"&amp;$A21&amp;"'!"&amp; "N" &amp; $B21)</f>
        <v>#REF!</v>
      </c>
      <c r="L21" s="252" t="e" cm="1">
        <f t="array" aca="1" ref="L21" ca="1">INDIRECT("'"&amp;$A21&amp;"'!"&amp; "O" &amp; $B21)</f>
        <v>#REF!</v>
      </c>
      <c r="M21" s="252" t="e" cm="1">
        <f t="array" aca="1" ref="M21" ca="1">INDIRECT("'"&amp;$A21&amp;"'!"&amp; "P" &amp; $B21)</f>
        <v>#REF!</v>
      </c>
      <c r="N21" s="252" t="e" cm="1">
        <f t="array" aca="1" ref="N21" ca="1">INDIRECT("'"&amp;$A21&amp;"'!"&amp; "Q" &amp; $B21)</f>
        <v>#REF!</v>
      </c>
      <c r="O21" s="252" t="e" cm="1">
        <f t="array" aca="1" ref="O21" ca="1">INDIRECT("'"&amp;$A21&amp;"'!"&amp; "R" &amp; $B21)</f>
        <v>#REF!</v>
      </c>
      <c r="P21" s="252" t="e" cm="1">
        <f t="array" aca="1" ref="P21" ca="1">INDIRECT("'"&amp;$A21&amp;"'!"&amp; "S" &amp; $B21)</f>
        <v>#REF!</v>
      </c>
      <c r="Q21" s="252" t="e" cm="1">
        <f t="array" aca="1" ref="Q21" ca="1">INDIRECT("'"&amp;$A21&amp;"'!"&amp; "T" &amp; $B21)</f>
        <v>#REF!</v>
      </c>
      <c r="R21" s="252" t="e" cm="1">
        <f t="array" aca="1" ref="R21" ca="1">INDIRECT("'"&amp;$A21&amp;"'!"&amp; "U" &amp; $B21)</f>
        <v>#REF!</v>
      </c>
      <c r="S21" s="252" t="e" cm="1">
        <f t="array" aca="1" ref="S21" ca="1">INDIRECT("'"&amp;$A21&amp;"'!"&amp; "V" &amp; $B21)</f>
        <v>#REF!</v>
      </c>
      <c r="T21" s="252" t="e" cm="1">
        <f t="array" aca="1" ref="T21" ca="1">INDIRECT("'"&amp;$A21&amp;"'!"&amp; "W" &amp; $B21)</f>
        <v>#REF!</v>
      </c>
      <c r="U21" s="252" t="e" cm="1">
        <f t="array" aca="1" ref="U21" ca="1">INDIRECT("'"&amp;$A21&amp;"'!"&amp; "X" &amp; $B21)</f>
        <v>#REF!</v>
      </c>
      <c r="V21" s="252" t="e" cm="1">
        <f t="array" aca="1" ref="V21" ca="1">INDIRECT("'"&amp;$A21&amp;"'!"&amp; "Y" &amp; $B21)</f>
        <v>#REF!</v>
      </c>
      <c r="W21" s="252" t="e" cm="1">
        <f t="array" aca="1" ref="W21" ca="1">INDIRECT("'"&amp;$A21&amp;"'!"&amp; "Z" &amp; $B21)</f>
        <v>#REF!</v>
      </c>
      <c r="X21" s="252" t="e" cm="1">
        <f t="array" aca="1" ref="X21" ca="1">INDIRECT("'"&amp;$A21&amp;"'!"&amp; "AA" &amp; $B21)</f>
        <v>#REF!</v>
      </c>
      <c r="Y21" s="252" t="e" cm="1">
        <f t="array" aca="1" ref="Y21" ca="1">INDIRECT("'"&amp;$A21&amp;"'!"&amp; "AB" &amp; $B21)</f>
        <v>#REF!</v>
      </c>
      <c r="Z21" s="252" t="e" cm="1">
        <f t="array" aca="1" ref="Z21" ca="1">INDIRECT("'"&amp;$A21&amp;"'!"&amp; "AC" &amp; $B21)</f>
        <v>#REF!</v>
      </c>
    </row>
    <row r="22" spans="1:26" x14ac:dyDescent="0.25">
      <c r="A22" s="71">
        <v>20</v>
      </c>
      <c r="B22" s="71">
        <v>120</v>
      </c>
      <c r="C22" s="252" t="e" cm="1">
        <f t="array" aca="1" ref="C22" ca="1">INDIRECT("'"&amp;$A22&amp;"'!"&amp; "F" &amp; $B22)</f>
        <v>#REF!</v>
      </c>
      <c r="D22" s="252" t="e" cm="1">
        <f t="array" aca="1" ref="D22" ca="1">INDIRECT("'"&amp;$A22&amp;"'!"&amp; "g" &amp; $B22)</f>
        <v>#REF!</v>
      </c>
      <c r="E22" s="252" t="e" cm="1">
        <f t="array" aca="1" ref="E22" ca="1">INDIRECT("'"&amp;$A22&amp;"'!"&amp; "H" &amp; $B22)</f>
        <v>#REF!</v>
      </c>
      <c r="F22" s="252" t="e" cm="1">
        <f t="array" aca="1" ref="F22" ca="1">INDIRECT("'"&amp;$A22&amp;"'!"&amp; "I" &amp; $B22)</f>
        <v>#REF!</v>
      </c>
      <c r="G22" s="252" t="e" cm="1">
        <f t="array" aca="1" ref="G22" ca="1">INDIRECT("'"&amp;$A22&amp;"'!"&amp; "J" &amp; $B22)</f>
        <v>#REF!</v>
      </c>
      <c r="H22" s="252" t="e" cm="1">
        <f t="array" aca="1" ref="H22" ca="1">INDIRECT("'"&amp;$A22&amp;"'!"&amp; "K" &amp; $B22)</f>
        <v>#REF!</v>
      </c>
      <c r="I22" s="252" t="e" cm="1">
        <f t="array" aca="1" ref="I22" ca="1">INDIRECT("'"&amp;$A22&amp;"'!"&amp; "L" &amp; $B22)</f>
        <v>#REF!</v>
      </c>
      <c r="J22" s="252" t="e" cm="1">
        <f t="array" aca="1" ref="J22" ca="1">INDIRECT("'"&amp;$A22&amp;"'!"&amp; "M" &amp; $B22)</f>
        <v>#REF!</v>
      </c>
      <c r="K22" s="252" t="e" cm="1">
        <f t="array" aca="1" ref="K22" ca="1">INDIRECT("'"&amp;$A22&amp;"'!"&amp; "N" &amp; $B22)</f>
        <v>#REF!</v>
      </c>
      <c r="L22" s="252" t="e" cm="1">
        <f t="array" aca="1" ref="L22" ca="1">INDIRECT("'"&amp;$A22&amp;"'!"&amp; "O" &amp; $B22)</f>
        <v>#REF!</v>
      </c>
      <c r="M22" s="252" t="e" cm="1">
        <f t="array" aca="1" ref="M22" ca="1">INDIRECT("'"&amp;$A22&amp;"'!"&amp; "P" &amp; $B22)</f>
        <v>#REF!</v>
      </c>
      <c r="N22" s="252" t="e" cm="1">
        <f t="array" aca="1" ref="N22" ca="1">INDIRECT("'"&amp;$A22&amp;"'!"&amp; "Q" &amp; $B22)</f>
        <v>#REF!</v>
      </c>
      <c r="O22" s="252" t="e" cm="1">
        <f t="array" aca="1" ref="O22" ca="1">INDIRECT("'"&amp;$A22&amp;"'!"&amp; "R" &amp; $B22)</f>
        <v>#REF!</v>
      </c>
      <c r="P22" s="252" t="e" cm="1">
        <f t="array" aca="1" ref="P22" ca="1">INDIRECT("'"&amp;$A22&amp;"'!"&amp; "S" &amp; $B22)</f>
        <v>#REF!</v>
      </c>
      <c r="Q22" s="252" t="e" cm="1">
        <f t="array" aca="1" ref="Q22" ca="1">INDIRECT("'"&amp;$A22&amp;"'!"&amp; "T" &amp; $B22)</f>
        <v>#REF!</v>
      </c>
      <c r="R22" s="252" t="e" cm="1">
        <f t="array" aca="1" ref="R22" ca="1">INDIRECT("'"&amp;$A22&amp;"'!"&amp; "U" &amp; $B22)</f>
        <v>#REF!</v>
      </c>
      <c r="S22" s="252" t="e" cm="1">
        <f t="array" aca="1" ref="S22" ca="1">INDIRECT("'"&amp;$A22&amp;"'!"&amp; "V" &amp; $B22)</f>
        <v>#REF!</v>
      </c>
      <c r="T22" s="252" t="e" cm="1">
        <f t="array" aca="1" ref="T22" ca="1">INDIRECT("'"&amp;$A22&amp;"'!"&amp; "W" &amp; $B22)</f>
        <v>#REF!</v>
      </c>
      <c r="U22" s="252" t="e" cm="1">
        <f t="array" aca="1" ref="U22" ca="1">INDIRECT("'"&amp;$A22&amp;"'!"&amp; "X" &amp; $B22)</f>
        <v>#REF!</v>
      </c>
      <c r="V22" s="252" t="e" cm="1">
        <f t="array" aca="1" ref="V22" ca="1">INDIRECT("'"&amp;$A22&amp;"'!"&amp; "Y" &amp; $B22)</f>
        <v>#REF!</v>
      </c>
      <c r="W22" s="252" t="e" cm="1">
        <f t="array" aca="1" ref="W22" ca="1">INDIRECT("'"&amp;$A22&amp;"'!"&amp; "Z" &amp; $B22)</f>
        <v>#REF!</v>
      </c>
      <c r="X22" s="252" t="e" cm="1">
        <f t="array" aca="1" ref="X22" ca="1">INDIRECT("'"&amp;$A22&amp;"'!"&amp; "AA" &amp; $B22)</f>
        <v>#REF!</v>
      </c>
      <c r="Y22" s="252" t="e" cm="1">
        <f t="array" aca="1" ref="Y22" ca="1">INDIRECT("'"&amp;$A22&amp;"'!"&amp; "AB" &amp; $B22)</f>
        <v>#REF!</v>
      </c>
      <c r="Z22" s="252" t="e" cm="1">
        <f t="array" aca="1" ref="Z22" ca="1">INDIRECT("'"&amp;$A22&amp;"'!"&amp; "AC" &amp; $B22)</f>
        <v>#REF!</v>
      </c>
    </row>
    <row r="23" spans="1:26" x14ac:dyDescent="0.25">
      <c r="A23" s="71">
        <v>21</v>
      </c>
      <c r="B23" s="71">
        <v>120</v>
      </c>
      <c r="C23" s="252" t="e" cm="1">
        <f t="array" aca="1" ref="C23" ca="1">INDIRECT("'"&amp;$A23&amp;"'!"&amp; "F" &amp; $B23)</f>
        <v>#REF!</v>
      </c>
      <c r="D23" s="252" t="e" cm="1">
        <f t="array" aca="1" ref="D23" ca="1">INDIRECT("'"&amp;$A23&amp;"'!"&amp; "g" &amp; $B23)</f>
        <v>#REF!</v>
      </c>
      <c r="E23" s="252" t="e" cm="1">
        <f t="array" aca="1" ref="E23" ca="1">INDIRECT("'"&amp;$A23&amp;"'!"&amp; "H" &amp; $B23)</f>
        <v>#REF!</v>
      </c>
      <c r="F23" s="252" t="e" cm="1">
        <f t="array" aca="1" ref="F23" ca="1">INDIRECT("'"&amp;$A23&amp;"'!"&amp; "I" &amp; $B23)</f>
        <v>#REF!</v>
      </c>
      <c r="G23" s="252" t="e" cm="1">
        <f t="array" aca="1" ref="G23" ca="1">INDIRECT("'"&amp;$A23&amp;"'!"&amp; "J" &amp; $B23)</f>
        <v>#REF!</v>
      </c>
      <c r="H23" s="252" t="e" cm="1">
        <f t="array" aca="1" ref="H23" ca="1">INDIRECT("'"&amp;$A23&amp;"'!"&amp; "K" &amp; $B23)</f>
        <v>#REF!</v>
      </c>
      <c r="I23" s="252" t="e" cm="1">
        <f t="array" aca="1" ref="I23" ca="1">INDIRECT("'"&amp;$A23&amp;"'!"&amp; "L" &amp; $B23)</f>
        <v>#REF!</v>
      </c>
      <c r="J23" s="252" t="e" cm="1">
        <f t="array" aca="1" ref="J23" ca="1">INDIRECT("'"&amp;$A23&amp;"'!"&amp; "M" &amp; $B23)</f>
        <v>#REF!</v>
      </c>
      <c r="K23" s="252" t="e" cm="1">
        <f t="array" aca="1" ref="K23" ca="1">INDIRECT("'"&amp;$A23&amp;"'!"&amp; "N" &amp; $B23)</f>
        <v>#REF!</v>
      </c>
      <c r="L23" s="252" t="e" cm="1">
        <f t="array" aca="1" ref="L23" ca="1">INDIRECT("'"&amp;$A23&amp;"'!"&amp; "O" &amp; $B23)</f>
        <v>#REF!</v>
      </c>
      <c r="M23" s="252" t="e" cm="1">
        <f t="array" aca="1" ref="M23" ca="1">INDIRECT("'"&amp;$A23&amp;"'!"&amp; "P" &amp; $B23)</f>
        <v>#REF!</v>
      </c>
      <c r="N23" s="252" t="e" cm="1">
        <f t="array" aca="1" ref="N23" ca="1">INDIRECT("'"&amp;$A23&amp;"'!"&amp; "Q" &amp; $B23)</f>
        <v>#REF!</v>
      </c>
      <c r="O23" s="252" t="e" cm="1">
        <f t="array" aca="1" ref="O23" ca="1">INDIRECT("'"&amp;$A23&amp;"'!"&amp; "R" &amp; $B23)</f>
        <v>#REF!</v>
      </c>
      <c r="P23" s="252" t="e" cm="1">
        <f t="array" aca="1" ref="P23" ca="1">INDIRECT("'"&amp;$A23&amp;"'!"&amp; "S" &amp; $B23)</f>
        <v>#REF!</v>
      </c>
      <c r="Q23" s="252" t="e" cm="1">
        <f t="array" aca="1" ref="Q23" ca="1">INDIRECT("'"&amp;$A23&amp;"'!"&amp; "T" &amp; $B23)</f>
        <v>#REF!</v>
      </c>
      <c r="R23" s="252" t="e" cm="1">
        <f t="array" aca="1" ref="R23" ca="1">INDIRECT("'"&amp;$A23&amp;"'!"&amp; "U" &amp; $B23)</f>
        <v>#REF!</v>
      </c>
      <c r="S23" s="252" t="e" cm="1">
        <f t="array" aca="1" ref="S23" ca="1">INDIRECT("'"&amp;$A23&amp;"'!"&amp; "V" &amp; $B23)</f>
        <v>#REF!</v>
      </c>
      <c r="T23" s="252" t="e" cm="1">
        <f t="array" aca="1" ref="T23" ca="1">INDIRECT("'"&amp;$A23&amp;"'!"&amp; "W" &amp; $B23)</f>
        <v>#REF!</v>
      </c>
      <c r="U23" s="252" t="e" cm="1">
        <f t="array" aca="1" ref="U23" ca="1">INDIRECT("'"&amp;$A23&amp;"'!"&amp; "X" &amp; $B23)</f>
        <v>#REF!</v>
      </c>
      <c r="V23" s="252" t="e" cm="1">
        <f t="array" aca="1" ref="V23" ca="1">INDIRECT("'"&amp;$A23&amp;"'!"&amp; "Y" &amp; $B23)</f>
        <v>#REF!</v>
      </c>
      <c r="W23" s="252" t="e" cm="1">
        <f t="array" aca="1" ref="W23" ca="1">INDIRECT("'"&amp;$A23&amp;"'!"&amp; "Z" &amp; $B23)</f>
        <v>#REF!</v>
      </c>
      <c r="X23" s="252" t="e" cm="1">
        <f t="array" aca="1" ref="X23" ca="1">INDIRECT("'"&amp;$A23&amp;"'!"&amp; "AA" &amp; $B23)</f>
        <v>#REF!</v>
      </c>
      <c r="Y23" s="252" t="e" cm="1">
        <f t="array" aca="1" ref="Y23" ca="1">INDIRECT("'"&amp;$A23&amp;"'!"&amp; "AB" &amp; $B23)</f>
        <v>#REF!</v>
      </c>
      <c r="Z23" s="252" t="e" cm="1">
        <f t="array" aca="1" ref="Z23" ca="1">INDIRECT("'"&amp;$A23&amp;"'!"&amp; "AC" &amp; $B23)</f>
        <v>#REF!</v>
      </c>
    </row>
    <row r="24" spans="1:26" x14ac:dyDescent="0.25">
      <c r="A24" s="71">
        <v>22</v>
      </c>
      <c r="B24" s="71">
        <v>120</v>
      </c>
      <c r="C24" s="252" t="e" cm="1">
        <f t="array" aca="1" ref="C24" ca="1">INDIRECT("'"&amp;$A24&amp;"'!"&amp; "F" &amp; $B24)</f>
        <v>#REF!</v>
      </c>
      <c r="D24" s="252" t="e" cm="1">
        <f t="array" aca="1" ref="D24" ca="1">INDIRECT("'"&amp;$A24&amp;"'!"&amp; "g" &amp; $B24)</f>
        <v>#REF!</v>
      </c>
      <c r="E24" s="252" t="e" cm="1">
        <f t="array" aca="1" ref="E24" ca="1">INDIRECT("'"&amp;$A24&amp;"'!"&amp; "H" &amp; $B24)</f>
        <v>#REF!</v>
      </c>
      <c r="F24" s="252" t="e" cm="1">
        <f t="array" aca="1" ref="F24" ca="1">INDIRECT("'"&amp;$A24&amp;"'!"&amp; "I" &amp; $B24)</f>
        <v>#REF!</v>
      </c>
      <c r="G24" s="252" t="e" cm="1">
        <f t="array" aca="1" ref="G24" ca="1">INDIRECT("'"&amp;$A24&amp;"'!"&amp; "J" &amp; $B24)</f>
        <v>#REF!</v>
      </c>
      <c r="H24" s="252" t="e" cm="1">
        <f t="array" aca="1" ref="H24" ca="1">INDIRECT("'"&amp;$A24&amp;"'!"&amp; "K" &amp; $B24)</f>
        <v>#REF!</v>
      </c>
      <c r="I24" s="252" t="e" cm="1">
        <f t="array" aca="1" ref="I24" ca="1">INDIRECT("'"&amp;$A24&amp;"'!"&amp; "L" &amp; $B24)</f>
        <v>#REF!</v>
      </c>
      <c r="J24" s="252" t="e" cm="1">
        <f t="array" aca="1" ref="J24" ca="1">INDIRECT("'"&amp;$A24&amp;"'!"&amp; "M" &amp; $B24)</f>
        <v>#REF!</v>
      </c>
      <c r="K24" s="252" t="e" cm="1">
        <f t="array" aca="1" ref="K24" ca="1">INDIRECT("'"&amp;$A24&amp;"'!"&amp; "N" &amp; $B24)</f>
        <v>#REF!</v>
      </c>
      <c r="L24" s="252" t="e" cm="1">
        <f t="array" aca="1" ref="L24" ca="1">INDIRECT("'"&amp;$A24&amp;"'!"&amp; "O" &amp; $B24)</f>
        <v>#REF!</v>
      </c>
      <c r="M24" s="252" t="e" cm="1">
        <f t="array" aca="1" ref="M24" ca="1">INDIRECT("'"&amp;$A24&amp;"'!"&amp; "P" &amp; $B24)</f>
        <v>#REF!</v>
      </c>
      <c r="N24" s="252" t="e" cm="1">
        <f t="array" aca="1" ref="N24" ca="1">INDIRECT("'"&amp;$A24&amp;"'!"&amp; "Q" &amp; $B24)</f>
        <v>#REF!</v>
      </c>
      <c r="O24" s="252" t="e" cm="1">
        <f t="array" aca="1" ref="O24" ca="1">INDIRECT("'"&amp;$A24&amp;"'!"&amp; "R" &amp; $B24)</f>
        <v>#REF!</v>
      </c>
      <c r="P24" s="252" t="e" cm="1">
        <f t="array" aca="1" ref="P24" ca="1">INDIRECT("'"&amp;$A24&amp;"'!"&amp; "S" &amp; $B24)</f>
        <v>#REF!</v>
      </c>
      <c r="Q24" s="252" t="e" cm="1">
        <f t="array" aca="1" ref="Q24" ca="1">INDIRECT("'"&amp;$A24&amp;"'!"&amp; "T" &amp; $B24)</f>
        <v>#REF!</v>
      </c>
      <c r="R24" s="252" t="e" cm="1">
        <f t="array" aca="1" ref="R24" ca="1">INDIRECT("'"&amp;$A24&amp;"'!"&amp; "U" &amp; $B24)</f>
        <v>#REF!</v>
      </c>
      <c r="S24" s="252" t="e" cm="1">
        <f t="array" aca="1" ref="S24" ca="1">INDIRECT("'"&amp;$A24&amp;"'!"&amp; "V" &amp; $B24)</f>
        <v>#REF!</v>
      </c>
      <c r="T24" s="252" t="e" cm="1">
        <f t="array" aca="1" ref="T24" ca="1">INDIRECT("'"&amp;$A24&amp;"'!"&amp; "W" &amp; $B24)</f>
        <v>#REF!</v>
      </c>
      <c r="U24" s="252" t="e" cm="1">
        <f t="array" aca="1" ref="U24" ca="1">INDIRECT("'"&amp;$A24&amp;"'!"&amp; "X" &amp; $B24)</f>
        <v>#REF!</v>
      </c>
      <c r="V24" s="252" t="e" cm="1">
        <f t="array" aca="1" ref="V24" ca="1">INDIRECT("'"&amp;$A24&amp;"'!"&amp; "Y" &amp; $B24)</f>
        <v>#REF!</v>
      </c>
      <c r="W24" s="252" t="e" cm="1">
        <f t="array" aca="1" ref="W24" ca="1">INDIRECT("'"&amp;$A24&amp;"'!"&amp; "Z" &amp; $B24)</f>
        <v>#REF!</v>
      </c>
      <c r="X24" s="252" t="e" cm="1">
        <f t="array" aca="1" ref="X24" ca="1">INDIRECT("'"&amp;$A24&amp;"'!"&amp; "AA" &amp; $B24)</f>
        <v>#REF!</v>
      </c>
      <c r="Y24" s="252" t="e" cm="1">
        <f t="array" aca="1" ref="Y24" ca="1">INDIRECT("'"&amp;$A24&amp;"'!"&amp; "AB" &amp; $B24)</f>
        <v>#REF!</v>
      </c>
      <c r="Z24" s="252" t="e" cm="1">
        <f t="array" aca="1" ref="Z24" ca="1">INDIRECT("'"&amp;$A24&amp;"'!"&amp; "AC" &amp; $B24)</f>
        <v>#REF!</v>
      </c>
    </row>
    <row r="25" spans="1:26" x14ac:dyDescent="0.25">
      <c r="A25" s="71">
        <v>23</v>
      </c>
      <c r="B25" s="71">
        <v>120</v>
      </c>
      <c r="C25" s="252" t="e" cm="1">
        <f t="array" aca="1" ref="C25" ca="1">INDIRECT("'"&amp;$A25&amp;"'!"&amp; "F" &amp; $B25)</f>
        <v>#REF!</v>
      </c>
      <c r="D25" s="252" t="e" cm="1">
        <f t="array" aca="1" ref="D25" ca="1">INDIRECT("'"&amp;$A25&amp;"'!"&amp; "g" &amp; $B25)</f>
        <v>#REF!</v>
      </c>
      <c r="E25" s="252" t="e" cm="1">
        <f t="array" aca="1" ref="E25" ca="1">INDIRECT("'"&amp;$A25&amp;"'!"&amp; "H" &amp; $B25)</f>
        <v>#REF!</v>
      </c>
      <c r="F25" s="252" t="e" cm="1">
        <f t="array" aca="1" ref="F25" ca="1">INDIRECT("'"&amp;$A25&amp;"'!"&amp; "I" &amp; $B25)</f>
        <v>#REF!</v>
      </c>
      <c r="G25" s="252" t="e" cm="1">
        <f t="array" aca="1" ref="G25" ca="1">INDIRECT("'"&amp;$A25&amp;"'!"&amp; "J" &amp; $B25)</f>
        <v>#REF!</v>
      </c>
      <c r="H25" s="252" t="e" cm="1">
        <f t="array" aca="1" ref="H25" ca="1">INDIRECT("'"&amp;$A25&amp;"'!"&amp; "K" &amp; $B25)</f>
        <v>#REF!</v>
      </c>
      <c r="I25" s="252" t="e" cm="1">
        <f t="array" aca="1" ref="I25" ca="1">INDIRECT("'"&amp;$A25&amp;"'!"&amp; "L" &amp; $B25)</f>
        <v>#REF!</v>
      </c>
      <c r="J25" s="252" t="e" cm="1">
        <f t="array" aca="1" ref="J25" ca="1">INDIRECT("'"&amp;$A25&amp;"'!"&amp; "M" &amp; $B25)</f>
        <v>#REF!</v>
      </c>
      <c r="K25" s="252" t="e" cm="1">
        <f t="array" aca="1" ref="K25" ca="1">INDIRECT("'"&amp;$A25&amp;"'!"&amp; "N" &amp; $B25)</f>
        <v>#REF!</v>
      </c>
      <c r="L25" s="252" t="e" cm="1">
        <f t="array" aca="1" ref="L25" ca="1">INDIRECT("'"&amp;$A25&amp;"'!"&amp; "O" &amp; $B25)</f>
        <v>#REF!</v>
      </c>
      <c r="M25" s="252" t="e" cm="1">
        <f t="array" aca="1" ref="M25" ca="1">INDIRECT("'"&amp;$A25&amp;"'!"&amp; "P" &amp; $B25)</f>
        <v>#REF!</v>
      </c>
      <c r="N25" s="252" t="e" cm="1">
        <f t="array" aca="1" ref="N25" ca="1">INDIRECT("'"&amp;$A25&amp;"'!"&amp; "Q" &amp; $B25)</f>
        <v>#REF!</v>
      </c>
      <c r="O25" s="252" t="e" cm="1">
        <f t="array" aca="1" ref="O25" ca="1">INDIRECT("'"&amp;$A25&amp;"'!"&amp; "R" &amp; $B25)</f>
        <v>#REF!</v>
      </c>
      <c r="P25" s="252" t="e" cm="1">
        <f t="array" aca="1" ref="P25" ca="1">INDIRECT("'"&amp;$A25&amp;"'!"&amp; "S" &amp; $B25)</f>
        <v>#REF!</v>
      </c>
      <c r="Q25" s="252" t="e" cm="1">
        <f t="array" aca="1" ref="Q25" ca="1">INDIRECT("'"&amp;$A25&amp;"'!"&amp; "T" &amp; $B25)</f>
        <v>#REF!</v>
      </c>
      <c r="R25" s="252" t="e" cm="1">
        <f t="array" aca="1" ref="R25" ca="1">INDIRECT("'"&amp;$A25&amp;"'!"&amp; "U" &amp; $B25)</f>
        <v>#REF!</v>
      </c>
      <c r="S25" s="252" t="e" cm="1">
        <f t="array" aca="1" ref="S25" ca="1">INDIRECT("'"&amp;$A25&amp;"'!"&amp; "V" &amp; $B25)</f>
        <v>#REF!</v>
      </c>
      <c r="T25" s="252" t="e" cm="1">
        <f t="array" aca="1" ref="T25" ca="1">INDIRECT("'"&amp;$A25&amp;"'!"&amp; "W" &amp; $B25)</f>
        <v>#REF!</v>
      </c>
      <c r="U25" s="252" t="e" cm="1">
        <f t="array" aca="1" ref="U25" ca="1">INDIRECT("'"&amp;$A25&amp;"'!"&amp; "X" &amp; $B25)</f>
        <v>#REF!</v>
      </c>
      <c r="V25" s="252" t="e" cm="1">
        <f t="array" aca="1" ref="V25" ca="1">INDIRECT("'"&amp;$A25&amp;"'!"&amp; "Y" &amp; $B25)</f>
        <v>#REF!</v>
      </c>
      <c r="W25" s="252" t="e" cm="1">
        <f t="array" aca="1" ref="W25" ca="1">INDIRECT("'"&amp;$A25&amp;"'!"&amp; "Z" &amp; $B25)</f>
        <v>#REF!</v>
      </c>
      <c r="X25" s="252" t="e" cm="1">
        <f t="array" aca="1" ref="X25" ca="1">INDIRECT("'"&amp;$A25&amp;"'!"&amp; "AA" &amp; $B25)</f>
        <v>#REF!</v>
      </c>
      <c r="Y25" s="252" t="e" cm="1">
        <f t="array" aca="1" ref="Y25" ca="1">INDIRECT("'"&amp;$A25&amp;"'!"&amp; "AB" &amp; $B25)</f>
        <v>#REF!</v>
      </c>
      <c r="Z25" s="252" t="e" cm="1">
        <f t="array" aca="1" ref="Z25" ca="1">INDIRECT("'"&amp;$A25&amp;"'!"&amp; "AC" &amp; $B25)</f>
        <v>#REF!</v>
      </c>
    </row>
    <row r="26" spans="1:26" x14ac:dyDescent="0.25">
      <c r="A26" s="71">
        <v>24</v>
      </c>
      <c r="B26" s="71">
        <v>120</v>
      </c>
      <c r="C26" s="252" t="e" cm="1">
        <f t="array" aca="1" ref="C26" ca="1">INDIRECT("'"&amp;$A26&amp;"'!"&amp; "F" &amp; $B26)</f>
        <v>#REF!</v>
      </c>
      <c r="D26" s="252" t="e" cm="1">
        <f t="array" aca="1" ref="D26" ca="1">INDIRECT("'"&amp;$A26&amp;"'!"&amp; "g" &amp; $B26)</f>
        <v>#REF!</v>
      </c>
      <c r="E26" s="252" t="e" cm="1">
        <f t="array" aca="1" ref="E26" ca="1">INDIRECT("'"&amp;$A26&amp;"'!"&amp; "H" &amp; $B26)</f>
        <v>#REF!</v>
      </c>
      <c r="F26" s="252" t="e" cm="1">
        <f t="array" aca="1" ref="F26" ca="1">INDIRECT("'"&amp;$A26&amp;"'!"&amp; "I" &amp; $B26)</f>
        <v>#REF!</v>
      </c>
      <c r="G26" s="252" t="e" cm="1">
        <f t="array" aca="1" ref="G26" ca="1">INDIRECT("'"&amp;$A26&amp;"'!"&amp; "J" &amp; $B26)</f>
        <v>#REF!</v>
      </c>
      <c r="H26" s="252" t="e" cm="1">
        <f t="array" aca="1" ref="H26" ca="1">INDIRECT("'"&amp;$A26&amp;"'!"&amp; "K" &amp; $B26)</f>
        <v>#REF!</v>
      </c>
      <c r="I26" s="252" t="e" cm="1">
        <f t="array" aca="1" ref="I26" ca="1">INDIRECT("'"&amp;$A26&amp;"'!"&amp; "L" &amp; $B26)</f>
        <v>#REF!</v>
      </c>
      <c r="J26" s="252" t="e" cm="1">
        <f t="array" aca="1" ref="J26" ca="1">INDIRECT("'"&amp;$A26&amp;"'!"&amp; "M" &amp; $B26)</f>
        <v>#REF!</v>
      </c>
      <c r="K26" s="252" t="e" cm="1">
        <f t="array" aca="1" ref="K26" ca="1">INDIRECT("'"&amp;$A26&amp;"'!"&amp; "N" &amp; $B26)</f>
        <v>#REF!</v>
      </c>
      <c r="L26" s="252" t="e" cm="1">
        <f t="array" aca="1" ref="L26" ca="1">INDIRECT("'"&amp;$A26&amp;"'!"&amp; "O" &amp; $B26)</f>
        <v>#REF!</v>
      </c>
      <c r="M26" s="252" t="e" cm="1">
        <f t="array" aca="1" ref="M26" ca="1">INDIRECT("'"&amp;$A26&amp;"'!"&amp; "P" &amp; $B26)</f>
        <v>#REF!</v>
      </c>
      <c r="N26" s="252" t="e" cm="1">
        <f t="array" aca="1" ref="N26" ca="1">INDIRECT("'"&amp;$A26&amp;"'!"&amp; "Q" &amp; $B26)</f>
        <v>#REF!</v>
      </c>
      <c r="O26" s="252" t="e" cm="1">
        <f t="array" aca="1" ref="O26" ca="1">INDIRECT("'"&amp;$A26&amp;"'!"&amp; "R" &amp; $B26)</f>
        <v>#REF!</v>
      </c>
      <c r="P26" s="252" t="e" cm="1">
        <f t="array" aca="1" ref="P26" ca="1">INDIRECT("'"&amp;$A26&amp;"'!"&amp; "S" &amp; $B26)</f>
        <v>#REF!</v>
      </c>
      <c r="Q26" s="252" t="e" cm="1">
        <f t="array" aca="1" ref="Q26" ca="1">INDIRECT("'"&amp;$A26&amp;"'!"&amp; "T" &amp; $B26)</f>
        <v>#REF!</v>
      </c>
      <c r="R26" s="252" t="e" cm="1">
        <f t="array" aca="1" ref="R26" ca="1">INDIRECT("'"&amp;$A26&amp;"'!"&amp; "U" &amp; $B26)</f>
        <v>#REF!</v>
      </c>
      <c r="S26" s="252" t="e" cm="1">
        <f t="array" aca="1" ref="S26" ca="1">INDIRECT("'"&amp;$A26&amp;"'!"&amp; "V" &amp; $B26)</f>
        <v>#REF!</v>
      </c>
      <c r="T26" s="252" t="e" cm="1">
        <f t="array" aca="1" ref="T26" ca="1">INDIRECT("'"&amp;$A26&amp;"'!"&amp; "W" &amp; $B26)</f>
        <v>#REF!</v>
      </c>
      <c r="U26" s="252" t="e" cm="1">
        <f t="array" aca="1" ref="U26" ca="1">INDIRECT("'"&amp;$A26&amp;"'!"&amp; "X" &amp; $B26)</f>
        <v>#REF!</v>
      </c>
      <c r="V26" s="252" t="e" cm="1">
        <f t="array" aca="1" ref="V26" ca="1">INDIRECT("'"&amp;$A26&amp;"'!"&amp; "Y" &amp; $B26)</f>
        <v>#REF!</v>
      </c>
      <c r="W26" s="252" t="e" cm="1">
        <f t="array" aca="1" ref="W26" ca="1">INDIRECT("'"&amp;$A26&amp;"'!"&amp; "Z" &amp; $B26)</f>
        <v>#REF!</v>
      </c>
      <c r="X26" s="252" t="e" cm="1">
        <f t="array" aca="1" ref="X26" ca="1">INDIRECT("'"&amp;$A26&amp;"'!"&amp; "AA" &amp; $B26)</f>
        <v>#REF!</v>
      </c>
      <c r="Y26" s="252" t="e" cm="1">
        <f t="array" aca="1" ref="Y26" ca="1">INDIRECT("'"&amp;$A26&amp;"'!"&amp; "AB" &amp; $B26)</f>
        <v>#REF!</v>
      </c>
      <c r="Z26" s="252" t="e" cm="1">
        <f t="array" aca="1" ref="Z26" ca="1">INDIRECT("'"&amp;$A26&amp;"'!"&amp; "AC" &amp; $B26)</f>
        <v>#REF!</v>
      </c>
    </row>
    <row r="27" spans="1:26" x14ac:dyDescent="0.25">
      <c r="A27" s="71">
        <v>25</v>
      </c>
      <c r="B27" s="71">
        <v>120</v>
      </c>
      <c r="C27" s="252" t="e" cm="1">
        <f t="array" aca="1" ref="C27" ca="1">INDIRECT("'"&amp;$A27&amp;"'!"&amp; "F" &amp; $B27)</f>
        <v>#REF!</v>
      </c>
      <c r="D27" s="252" t="e" cm="1">
        <f t="array" aca="1" ref="D27" ca="1">INDIRECT("'"&amp;$A27&amp;"'!"&amp; "g" &amp; $B27)</f>
        <v>#REF!</v>
      </c>
      <c r="E27" s="252" t="e" cm="1">
        <f t="array" aca="1" ref="E27" ca="1">INDIRECT("'"&amp;$A27&amp;"'!"&amp; "H" &amp; $B27)</f>
        <v>#REF!</v>
      </c>
      <c r="F27" s="252" t="e" cm="1">
        <f t="array" aca="1" ref="F27" ca="1">INDIRECT("'"&amp;$A27&amp;"'!"&amp; "I" &amp; $B27)</f>
        <v>#REF!</v>
      </c>
      <c r="G27" s="252" t="e" cm="1">
        <f t="array" aca="1" ref="G27" ca="1">INDIRECT("'"&amp;$A27&amp;"'!"&amp; "J" &amp; $B27)</f>
        <v>#REF!</v>
      </c>
      <c r="H27" s="252" t="e" cm="1">
        <f t="array" aca="1" ref="H27" ca="1">INDIRECT("'"&amp;$A27&amp;"'!"&amp; "K" &amp; $B27)</f>
        <v>#REF!</v>
      </c>
      <c r="I27" s="252" t="e" cm="1">
        <f t="array" aca="1" ref="I27" ca="1">INDIRECT("'"&amp;$A27&amp;"'!"&amp; "L" &amp; $B27)</f>
        <v>#REF!</v>
      </c>
      <c r="J27" s="252" t="e" cm="1">
        <f t="array" aca="1" ref="J27" ca="1">INDIRECT("'"&amp;$A27&amp;"'!"&amp; "M" &amp; $B27)</f>
        <v>#REF!</v>
      </c>
      <c r="K27" s="252" t="e" cm="1">
        <f t="array" aca="1" ref="K27" ca="1">INDIRECT("'"&amp;$A27&amp;"'!"&amp; "N" &amp; $B27)</f>
        <v>#REF!</v>
      </c>
      <c r="L27" s="252" t="e" cm="1">
        <f t="array" aca="1" ref="L27" ca="1">INDIRECT("'"&amp;$A27&amp;"'!"&amp; "O" &amp; $B27)</f>
        <v>#REF!</v>
      </c>
      <c r="M27" s="252" t="e" cm="1">
        <f t="array" aca="1" ref="M27" ca="1">INDIRECT("'"&amp;$A27&amp;"'!"&amp; "P" &amp; $B27)</f>
        <v>#REF!</v>
      </c>
      <c r="N27" s="252" t="e" cm="1">
        <f t="array" aca="1" ref="N27" ca="1">INDIRECT("'"&amp;$A27&amp;"'!"&amp; "Q" &amp; $B27)</f>
        <v>#REF!</v>
      </c>
      <c r="O27" s="252" t="e" cm="1">
        <f t="array" aca="1" ref="O27" ca="1">INDIRECT("'"&amp;$A27&amp;"'!"&amp; "R" &amp; $B27)</f>
        <v>#REF!</v>
      </c>
      <c r="P27" s="252" t="e" cm="1">
        <f t="array" aca="1" ref="P27" ca="1">INDIRECT("'"&amp;$A27&amp;"'!"&amp; "S" &amp; $B27)</f>
        <v>#REF!</v>
      </c>
      <c r="Q27" s="252" t="e" cm="1">
        <f t="array" aca="1" ref="Q27" ca="1">INDIRECT("'"&amp;$A27&amp;"'!"&amp; "T" &amp; $B27)</f>
        <v>#REF!</v>
      </c>
      <c r="R27" s="252" t="e" cm="1">
        <f t="array" aca="1" ref="R27" ca="1">INDIRECT("'"&amp;$A27&amp;"'!"&amp; "U" &amp; $B27)</f>
        <v>#REF!</v>
      </c>
      <c r="S27" s="252" t="e" cm="1">
        <f t="array" aca="1" ref="S27" ca="1">INDIRECT("'"&amp;$A27&amp;"'!"&amp; "V" &amp; $B27)</f>
        <v>#REF!</v>
      </c>
      <c r="T27" s="252" t="e" cm="1">
        <f t="array" aca="1" ref="T27" ca="1">INDIRECT("'"&amp;$A27&amp;"'!"&amp; "W" &amp; $B27)</f>
        <v>#REF!</v>
      </c>
      <c r="U27" s="252" t="e" cm="1">
        <f t="array" aca="1" ref="U27" ca="1">INDIRECT("'"&amp;$A27&amp;"'!"&amp; "X" &amp; $B27)</f>
        <v>#REF!</v>
      </c>
      <c r="V27" s="252" t="e" cm="1">
        <f t="array" aca="1" ref="V27" ca="1">INDIRECT("'"&amp;$A27&amp;"'!"&amp; "Y" &amp; $B27)</f>
        <v>#REF!</v>
      </c>
      <c r="W27" s="252" t="e" cm="1">
        <f t="array" aca="1" ref="W27" ca="1">INDIRECT("'"&amp;$A27&amp;"'!"&amp; "Z" &amp; $B27)</f>
        <v>#REF!</v>
      </c>
      <c r="X27" s="252" t="e" cm="1">
        <f t="array" aca="1" ref="X27" ca="1">INDIRECT("'"&amp;$A27&amp;"'!"&amp; "AA" &amp; $B27)</f>
        <v>#REF!</v>
      </c>
      <c r="Y27" s="252" t="e" cm="1">
        <f t="array" aca="1" ref="Y27" ca="1">INDIRECT("'"&amp;$A27&amp;"'!"&amp; "AB" &amp; $B27)</f>
        <v>#REF!</v>
      </c>
      <c r="Z27" s="252" t="e" cm="1">
        <f t="array" aca="1" ref="Z27" ca="1">INDIRECT("'"&amp;$A27&amp;"'!"&amp; "AC" &amp; $B27)</f>
        <v>#REF!</v>
      </c>
    </row>
    <row r="28" spans="1:26" x14ac:dyDescent="0.25">
      <c r="A28" s="71">
        <v>26</v>
      </c>
      <c r="B28" s="71">
        <v>120</v>
      </c>
      <c r="C28" s="252" t="e" cm="1">
        <f t="array" aca="1" ref="C28" ca="1">INDIRECT("'"&amp;$A28&amp;"'!"&amp; "F" &amp; $B28)</f>
        <v>#REF!</v>
      </c>
      <c r="D28" s="252" t="e" cm="1">
        <f t="array" aca="1" ref="D28" ca="1">INDIRECT("'"&amp;$A28&amp;"'!"&amp; "g" &amp; $B28)</f>
        <v>#REF!</v>
      </c>
      <c r="E28" s="252" t="e" cm="1">
        <f t="array" aca="1" ref="E28" ca="1">INDIRECT("'"&amp;$A28&amp;"'!"&amp; "H" &amp; $B28)</f>
        <v>#REF!</v>
      </c>
      <c r="F28" s="252" t="e" cm="1">
        <f t="array" aca="1" ref="F28" ca="1">INDIRECT("'"&amp;$A28&amp;"'!"&amp; "I" &amp; $B28)</f>
        <v>#REF!</v>
      </c>
      <c r="G28" s="252" t="e" cm="1">
        <f t="array" aca="1" ref="G28" ca="1">INDIRECT("'"&amp;$A28&amp;"'!"&amp; "J" &amp; $B28)</f>
        <v>#REF!</v>
      </c>
      <c r="H28" s="252" t="e" cm="1">
        <f t="array" aca="1" ref="H28" ca="1">INDIRECT("'"&amp;$A28&amp;"'!"&amp; "K" &amp; $B28)</f>
        <v>#REF!</v>
      </c>
      <c r="I28" s="252" t="e" cm="1">
        <f t="array" aca="1" ref="I28" ca="1">INDIRECT("'"&amp;$A28&amp;"'!"&amp; "L" &amp; $B28)</f>
        <v>#REF!</v>
      </c>
      <c r="J28" s="252" t="e" cm="1">
        <f t="array" aca="1" ref="J28" ca="1">INDIRECT("'"&amp;$A28&amp;"'!"&amp; "M" &amp; $B28)</f>
        <v>#REF!</v>
      </c>
      <c r="K28" s="252" t="e" cm="1">
        <f t="array" aca="1" ref="K28" ca="1">INDIRECT("'"&amp;$A28&amp;"'!"&amp; "N" &amp; $B28)</f>
        <v>#REF!</v>
      </c>
      <c r="L28" s="252" t="e" cm="1">
        <f t="array" aca="1" ref="L28" ca="1">INDIRECT("'"&amp;$A28&amp;"'!"&amp; "O" &amp; $B28)</f>
        <v>#REF!</v>
      </c>
      <c r="M28" s="252" t="e" cm="1">
        <f t="array" aca="1" ref="M28" ca="1">INDIRECT("'"&amp;$A28&amp;"'!"&amp; "P" &amp; $B28)</f>
        <v>#REF!</v>
      </c>
      <c r="N28" s="252" t="e" cm="1">
        <f t="array" aca="1" ref="N28" ca="1">INDIRECT("'"&amp;$A28&amp;"'!"&amp; "Q" &amp; $B28)</f>
        <v>#REF!</v>
      </c>
      <c r="O28" s="252" t="e" cm="1">
        <f t="array" aca="1" ref="O28" ca="1">INDIRECT("'"&amp;$A28&amp;"'!"&amp; "R" &amp; $B28)</f>
        <v>#REF!</v>
      </c>
      <c r="P28" s="252" t="e" cm="1">
        <f t="array" aca="1" ref="P28" ca="1">INDIRECT("'"&amp;$A28&amp;"'!"&amp; "S" &amp; $B28)</f>
        <v>#REF!</v>
      </c>
      <c r="Q28" s="252" t="e" cm="1">
        <f t="array" aca="1" ref="Q28" ca="1">INDIRECT("'"&amp;$A28&amp;"'!"&amp; "T" &amp; $B28)</f>
        <v>#REF!</v>
      </c>
      <c r="R28" s="252" t="e" cm="1">
        <f t="array" aca="1" ref="R28" ca="1">INDIRECT("'"&amp;$A28&amp;"'!"&amp; "U" &amp; $B28)</f>
        <v>#REF!</v>
      </c>
      <c r="S28" s="252" t="e" cm="1">
        <f t="array" aca="1" ref="S28" ca="1">INDIRECT("'"&amp;$A28&amp;"'!"&amp; "V" &amp; $B28)</f>
        <v>#REF!</v>
      </c>
      <c r="T28" s="252" t="e" cm="1">
        <f t="array" aca="1" ref="T28" ca="1">INDIRECT("'"&amp;$A28&amp;"'!"&amp; "W" &amp; $B28)</f>
        <v>#REF!</v>
      </c>
      <c r="U28" s="252" t="e" cm="1">
        <f t="array" aca="1" ref="U28" ca="1">INDIRECT("'"&amp;$A28&amp;"'!"&amp; "X" &amp; $B28)</f>
        <v>#REF!</v>
      </c>
      <c r="V28" s="252" t="e" cm="1">
        <f t="array" aca="1" ref="V28" ca="1">INDIRECT("'"&amp;$A28&amp;"'!"&amp; "Y" &amp; $B28)</f>
        <v>#REF!</v>
      </c>
      <c r="W28" s="252" t="e" cm="1">
        <f t="array" aca="1" ref="W28" ca="1">INDIRECT("'"&amp;$A28&amp;"'!"&amp; "Z" &amp; $B28)</f>
        <v>#REF!</v>
      </c>
      <c r="X28" s="252" t="e" cm="1">
        <f t="array" aca="1" ref="X28" ca="1">INDIRECT("'"&amp;$A28&amp;"'!"&amp; "AA" &amp; $B28)</f>
        <v>#REF!</v>
      </c>
      <c r="Y28" s="252" t="e" cm="1">
        <f t="array" aca="1" ref="Y28" ca="1">INDIRECT("'"&amp;$A28&amp;"'!"&amp; "AB" &amp; $B28)</f>
        <v>#REF!</v>
      </c>
      <c r="Z28" s="252" t="e" cm="1">
        <f t="array" aca="1" ref="Z28" ca="1">INDIRECT("'"&amp;$A28&amp;"'!"&amp; "AC" &amp; $B28)</f>
        <v>#REF!</v>
      </c>
    </row>
    <row r="29" spans="1:26" x14ac:dyDescent="0.25">
      <c r="A29" s="71">
        <v>27</v>
      </c>
      <c r="B29" s="71">
        <v>120</v>
      </c>
      <c r="C29" s="252" t="e" cm="1">
        <f t="array" aca="1" ref="C29" ca="1">INDIRECT("'"&amp;$A29&amp;"'!"&amp; "F" &amp; $B29)</f>
        <v>#REF!</v>
      </c>
      <c r="D29" s="252" t="e" cm="1">
        <f t="array" aca="1" ref="D29" ca="1">INDIRECT("'"&amp;$A29&amp;"'!"&amp; "g" &amp; $B29)</f>
        <v>#REF!</v>
      </c>
      <c r="E29" s="252" t="e" cm="1">
        <f t="array" aca="1" ref="E29" ca="1">INDIRECT("'"&amp;$A29&amp;"'!"&amp; "H" &amp; $B29)</f>
        <v>#REF!</v>
      </c>
      <c r="F29" s="252" t="e" cm="1">
        <f t="array" aca="1" ref="F29" ca="1">INDIRECT("'"&amp;$A29&amp;"'!"&amp; "I" &amp; $B29)</f>
        <v>#REF!</v>
      </c>
      <c r="G29" s="252" t="e" cm="1">
        <f t="array" aca="1" ref="G29" ca="1">INDIRECT("'"&amp;$A29&amp;"'!"&amp; "J" &amp; $B29)</f>
        <v>#REF!</v>
      </c>
      <c r="H29" s="252" t="e" cm="1">
        <f t="array" aca="1" ref="H29" ca="1">INDIRECT("'"&amp;$A29&amp;"'!"&amp; "K" &amp; $B29)</f>
        <v>#REF!</v>
      </c>
      <c r="I29" s="252" t="e" cm="1">
        <f t="array" aca="1" ref="I29" ca="1">INDIRECT("'"&amp;$A29&amp;"'!"&amp; "L" &amp; $B29)</f>
        <v>#REF!</v>
      </c>
      <c r="J29" s="252" t="e" cm="1">
        <f t="array" aca="1" ref="J29" ca="1">INDIRECT("'"&amp;$A29&amp;"'!"&amp; "M" &amp; $B29)</f>
        <v>#REF!</v>
      </c>
      <c r="K29" s="252" t="e" cm="1">
        <f t="array" aca="1" ref="K29" ca="1">INDIRECT("'"&amp;$A29&amp;"'!"&amp; "N" &amp; $B29)</f>
        <v>#REF!</v>
      </c>
      <c r="L29" s="252" t="e" cm="1">
        <f t="array" aca="1" ref="L29" ca="1">INDIRECT("'"&amp;$A29&amp;"'!"&amp; "O" &amp; $B29)</f>
        <v>#REF!</v>
      </c>
      <c r="M29" s="252" t="e" cm="1">
        <f t="array" aca="1" ref="M29" ca="1">INDIRECT("'"&amp;$A29&amp;"'!"&amp; "P" &amp; $B29)</f>
        <v>#REF!</v>
      </c>
      <c r="N29" s="252" t="e" cm="1">
        <f t="array" aca="1" ref="N29" ca="1">INDIRECT("'"&amp;$A29&amp;"'!"&amp; "Q" &amp; $B29)</f>
        <v>#REF!</v>
      </c>
      <c r="O29" s="252" t="e" cm="1">
        <f t="array" aca="1" ref="O29" ca="1">INDIRECT("'"&amp;$A29&amp;"'!"&amp; "R" &amp; $B29)</f>
        <v>#REF!</v>
      </c>
      <c r="P29" s="252" t="e" cm="1">
        <f t="array" aca="1" ref="P29" ca="1">INDIRECT("'"&amp;$A29&amp;"'!"&amp; "S" &amp; $B29)</f>
        <v>#REF!</v>
      </c>
      <c r="Q29" s="252" t="e" cm="1">
        <f t="array" aca="1" ref="Q29" ca="1">INDIRECT("'"&amp;$A29&amp;"'!"&amp; "T" &amp; $B29)</f>
        <v>#REF!</v>
      </c>
      <c r="R29" s="252" t="e" cm="1">
        <f t="array" aca="1" ref="R29" ca="1">INDIRECT("'"&amp;$A29&amp;"'!"&amp; "U" &amp; $B29)</f>
        <v>#REF!</v>
      </c>
      <c r="S29" s="252" t="e" cm="1">
        <f t="array" aca="1" ref="S29" ca="1">INDIRECT("'"&amp;$A29&amp;"'!"&amp; "V" &amp; $B29)</f>
        <v>#REF!</v>
      </c>
      <c r="T29" s="252" t="e" cm="1">
        <f t="array" aca="1" ref="T29" ca="1">INDIRECT("'"&amp;$A29&amp;"'!"&amp; "W" &amp; $B29)</f>
        <v>#REF!</v>
      </c>
      <c r="U29" s="252" t="e" cm="1">
        <f t="array" aca="1" ref="U29" ca="1">INDIRECT("'"&amp;$A29&amp;"'!"&amp; "X" &amp; $B29)</f>
        <v>#REF!</v>
      </c>
      <c r="V29" s="252" t="e" cm="1">
        <f t="array" aca="1" ref="V29" ca="1">INDIRECT("'"&amp;$A29&amp;"'!"&amp; "Y" &amp; $B29)</f>
        <v>#REF!</v>
      </c>
      <c r="W29" s="252" t="e" cm="1">
        <f t="array" aca="1" ref="W29" ca="1">INDIRECT("'"&amp;$A29&amp;"'!"&amp; "Z" &amp; $B29)</f>
        <v>#REF!</v>
      </c>
      <c r="X29" s="252" t="e" cm="1">
        <f t="array" aca="1" ref="X29" ca="1">INDIRECT("'"&amp;$A29&amp;"'!"&amp; "AA" &amp; $B29)</f>
        <v>#REF!</v>
      </c>
      <c r="Y29" s="252" t="e" cm="1">
        <f t="array" aca="1" ref="Y29" ca="1">INDIRECT("'"&amp;$A29&amp;"'!"&amp; "AB" &amp; $B29)</f>
        <v>#REF!</v>
      </c>
      <c r="Z29" s="252" t="e" cm="1">
        <f t="array" aca="1" ref="Z29" ca="1">INDIRECT("'"&amp;$A29&amp;"'!"&amp; "AC" &amp; $B29)</f>
        <v>#REF!</v>
      </c>
    </row>
    <row r="30" spans="1:26" x14ac:dyDescent="0.25">
      <c r="A30" s="71">
        <v>28</v>
      </c>
      <c r="B30" s="71">
        <v>120</v>
      </c>
      <c r="C30" s="252" t="e" cm="1">
        <f t="array" aca="1" ref="C30" ca="1">INDIRECT("'"&amp;$A30&amp;"'!"&amp; "F" &amp; $B30)</f>
        <v>#REF!</v>
      </c>
      <c r="D30" s="252" t="e" cm="1">
        <f t="array" aca="1" ref="D30" ca="1">INDIRECT("'"&amp;$A30&amp;"'!"&amp; "g" &amp; $B30)</f>
        <v>#REF!</v>
      </c>
      <c r="E30" s="252" t="e" cm="1">
        <f t="array" aca="1" ref="E30" ca="1">INDIRECT("'"&amp;$A30&amp;"'!"&amp; "H" &amp; $B30)</f>
        <v>#REF!</v>
      </c>
      <c r="F30" s="252" t="e" cm="1">
        <f t="array" aca="1" ref="F30" ca="1">INDIRECT("'"&amp;$A30&amp;"'!"&amp; "I" &amp; $B30)</f>
        <v>#REF!</v>
      </c>
      <c r="G30" s="252" t="e" cm="1">
        <f t="array" aca="1" ref="G30" ca="1">INDIRECT("'"&amp;$A30&amp;"'!"&amp; "J" &amp; $B30)</f>
        <v>#REF!</v>
      </c>
      <c r="H30" s="252" t="e" cm="1">
        <f t="array" aca="1" ref="H30" ca="1">INDIRECT("'"&amp;$A30&amp;"'!"&amp; "K" &amp; $B30)</f>
        <v>#REF!</v>
      </c>
      <c r="I30" s="252" t="e" cm="1">
        <f t="array" aca="1" ref="I30" ca="1">INDIRECT("'"&amp;$A30&amp;"'!"&amp; "L" &amp; $B30)</f>
        <v>#REF!</v>
      </c>
      <c r="J30" s="252" t="e" cm="1">
        <f t="array" aca="1" ref="J30" ca="1">INDIRECT("'"&amp;$A30&amp;"'!"&amp; "M" &amp; $B30)</f>
        <v>#REF!</v>
      </c>
      <c r="K30" s="252" t="e" cm="1">
        <f t="array" aca="1" ref="K30" ca="1">INDIRECT("'"&amp;$A30&amp;"'!"&amp; "N" &amp; $B30)</f>
        <v>#REF!</v>
      </c>
      <c r="L30" s="252" t="e" cm="1">
        <f t="array" aca="1" ref="L30" ca="1">INDIRECT("'"&amp;$A30&amp;"'!"&amp; "O" &amp; $B30)</f>
        <v>#REF!</v>
      </c>
      <c r="M30" s="252" t="e" cm="1">
        <f t="array" aca="1" ref="M30" ca="1">INDIRECT("'"&amp;$A30&amp;"'!"&amp; "P" &amp; $B30)</f>
        <v>#REF!</v>
      </c>
      <c r="N30" s="252" t="e" cm="1">
        <f t="array" aca="1" ref="N30" ca="1">INDIRECT("'"&amp;$A30&amp;"'!"&amp; "Q" &amp; $B30)</f>
        <v>#REF!</v>
      </c>
      <c r="O30" s="252" t="e" cm="1">
        <f t="array" aca="1" ref="O30" ca="1">INDIRECT("'"&amp;$A30&amp;"'!"&amp; "R" &amp; $B30)</f>
        <v>#REF!</v>
      </c>
      <c r="P30" s="252" t="e" cm="1">
        <f t="array" aca="1" ref="P30" ca="1">INDIRECT("'"&amp;$A30&amp;"'!"&amp; "S" &amp; $B30)</f>
        <v>#REF!</v>
      </c>
      <c r="Q30" s="252" t="e" cm="1">
        <f t="array" aca="1" ref="Q30" ca="1">INDIRECT("'"&amp;$A30&amp;"'!"&amp; "T" &amp; $B30)</f>
        <v>#REF!</v>
      </c>
      <c r="R30" s="252" t="e" cm="1">
        <f t="array" aca="1" ref="R30" ca="1">INDIRECT("'"&amp;$A30&amp;"'!"&amp; "U" &amp; $B30)</f>
        <v>#REF!</v>
      </c>
      <c r="S30" s="252" t="e" cm="1">
        <f t="array" aca="1" ref="S30" ca="1">INDIRECT("'"&amp;$A30&amp;"'!"&amp; "V" &amp; $B30)</f>
        <v>#REF!</v>
      </c>
      <c r="T30" s="252" t="e" cm="1">
        <f t="array" aca="1" ref="T30" ca="1">INDIRECT("'"&amp;$A30&amp;"'!"&amp; "W" &amp; $B30)</f>
        <v>#REF!</v>
      </c>
      <c r="U30" s="252" t="e" cm="1">
        <f t="array" aca="1" ref="U30" ca="1">INDIRECT("'"&amp;$A30&amp;"'!"&amp; "X" &amp; $B30)</f>
        <v>#REF!</v>
      </c>
      <c r="V30" s="252" t="e" cm="1">
        <f t="array" aca="1" ref="V30" ca="1">INDIRECT("'"&amp;$A30&amp;"'!"&amp; "Y" &amp; $B30)</f>
        <v>#REF!</v>
      </c>
      <c r="W30" s="252" t="e" cm="1">
        <f t="array" aca="1" ref="W30" ca="1">INDIRECT("'"&amp;$A30&amp;"'!"&amp; "Z" &amp; $B30)</f>
        <v>#REF!</v>
      </c>
      <c r="X30" s="252" t="e" cm="1">
        <f t="array" aca="1" ref="X30" ca="1">INDIRECT("'"&amp;$A30&amp;"'!"&amp; "AA" &amp; $B30)</f>
        <v>#REF!</v>
      </c>
      <c r="Y30" s="252" t="e" cm="1">
        <f t="array" aca="1" ref="Y30" ca="1">INDIRECT("'"&amp;$A30&amp;"'!"&amp; "AB" &amp; $B30)</f>
        <v>#REF!</v>
      </c>
      <c r="Z30" s="252" t="e" cm="1">
        <f t="array" aca="1" ref="Z30" ca="1">INDIRECT("'"&amp;$A30&amp;"'!"&amp; "AC" &amp; $B30)</f>
        <v>#REF!</v>
      </c>
    </row>
    <row r="31" spans="1:26" x14ac:dyDescent="0.25">
      <c r="A31" s="71">
        <v>29</v>
      </c>
      <c r="B31" s="71">
        <v>120</v>
      </c>
      <c r="C31" s="252" t="e" cm="1">
        <f t="array" aca="1" ref="C31" ca="1">INDIRECT("'"&amp;$A31&amp;"'!"&amp; "F" &amp; $B31)</f>
        <v>#REF!</v>
      </c>
      <c r="D31" s="252" t="e" cm="1">
        <f t="array" aca="1" ref="D31" ca="1">INDIRECT("'"&amp;$A31&amp;"'!"&amp; "g" &amp; $B31)</f>
        <v>#REF!</v>
      </c>
      <c r="E31" s="252" t="e" cm="1">
        <f t="array" aca="1" ref="E31" ca="1">INDIRECT("'"&amp;$A31&amp;"'!"&amp; "H" &amp; $B31)</f>
        <v>#REF!</v>
      </c>
      <c r="F31" s="252" t="e" cm="1">
        <f t="array" aca="1" ref="F31" ca="1">INDIRECT("'"&amp;$A31&amp;"'!"&amp; "I" &amp; $B31)</f>
        <v>#REF!</v>
      </c>
      <c r="G31" s="252" t="e" cm="1">
        <f t="array" aca="1" ref="G31" ca="1">INDIRECT("'"&amp;$A31&amp;"'!"&amp; "J" &amp; $B31)</f>
        <v>#REF!</v>
      </c>
      <c r="H31" s="252" t="e" cm="1">
        <f t="array" aca="1" ref="H31" ca="1">INDIRECT("'"&amp;$A31&amp;"'!"&amp; "K" &amp; $B31)</f>
        <v>#REF!</v>
      </c>
      <c r="I31" s="252" t="e" cm="1">
        <f t="array" aca="1" ref="I31" ca="1">INDIRECT("'"&amp;$A31&amp;"'!"&amp; "L" &amp; $B31)</f>
        <v>#REF!</v>
      </c>
      <c r="J31" s="252" t="e" cm="1">
        <f t="array" aca="1" ref="J31" ca="1">INDIRECT("'"&amp;$A31&amp;"'!"&amp; "M" &amp; $B31)</f>
        <v>#REF!</v>
      </c>
      <c r="K31" s="252" t="e" cm="1">
        <f t="array" aca="1" ref="K31" ca="1">INDIRECT("'"&amp;$A31&amp;"'!"&amp; "N" &amp; $B31)</f>
        <v>#REF!</v>
      </c>
      <c r="L31" s="252" t="e" cm="1">
        <f t="array" aca="1" ref="L31" ca="1">INDIRECT("'"&amp;$A31&amp;"'!"&amp; "O" &amp; $B31)</f>
        <v>#REF!</v>
      </c>
      <c r="M31" s="252" t="e" cm="1">
        <f t="array" aca="1" ref="M31" ca="1">INDIRECT("'"&amp;$A31&amp;"'!"&amp; "P" &amp; $B31)</f>
        <v>#REF!</v>
      </c>
      <c r="N31" s="252" t="e" cm="1">
        <f t="array" aca="1" ref="N31" ca="1">INDIRECT("'"&amp;$A31&amp;"'!"&amp; "Q" &amp; $B31)</f>
        <v>#REF!</v>
      </c>
      <c r="O31" s="252" t="e" cm="1">
        <f t="array" aca="1" ref="O31" ca="1">INDIRECT("'"&amp;$A31&amp;"'!"&amp; "R" &amp; $B31)</f>
        <v>#REF!</v>
      </c>
      <c r="P31" s="252" t="e" cm="1">
        <f t="array" aca="1" ref="P31" ca="1">INDIRECT("'"&amp;$A31&amp;"'!"&amp; "S" &amp; $B31)</f>
        <v>#REF!</v>
      </c>
      <c r="Q31" s="252" t="e" cm="1">
        <f t="array" aca="1" ref="Q31" ca="1">INDIRECT("'"&amp;$A31&amp;"'!"&amp; "T" &amp; $B31)</f>
        <v>#REF!</v>
      </c>
      <c r="R31" s="252" t="e" cm="1">
        <f t="array" aca="1" ref="R31" ca="1">INDIRECT("'"&amp;$A31&amp;"'!"&amp; "U" &amp; $B31)</f>
        <v>#REF!</v>
      </c>
      <c r="S31" s="252" t="e" cm="1">
        <f t="array" aca="1" ref="S31" ca="1">INDIRECT("'"&amp;$A31&amp;"'!"&amp; "V" &amp; $B31)</f>
        <v>#REF!</v>
      </c>
      <c r="T31" s="252" t="e" cm="1">
        <f t="array" aca="1" ref="T31" ca="1">INDIRECT("'"&amp;$A31&amp;"'!"&amp; "W" &amp; $B31)</f>
        <v>#REF!</v>
      </c>
      <c r="U31" s="252" t="e" cm="1">
        <f t="array" aca="1" ref="U31" ca="1">INDIRECT("'"&amp;$A31&amp;"'!"&amp; "X" &amp; $B31)</f>
        <v>#REF!</v>
      </c>
      <c r="V31" s="252" t="e" cm="1">
        <f t="array" aca="1" ref="V31" ca="1">INDIRECT("'"&amp;$A31&amp;"'!"&amp; "Y" &amp; $B31)</f>
        <v>#REF!</v>
      </c>
      <c r="W31" s="252" t="e" cm="1">
        <f t="array" aca="1" ref="W31" ca="1">INDIRECT("'"&amp;$A31&amp;"'!"&amp; "Z" &amp; $B31)</f>
        <v>#REF!</v>
      </c>
      <c r="X31" s="252" t="e" cm="1">
        <f t="array" aca="1" ref="X31" ca="1">INDIRECT("'"&amp;$A31&amp;"'!"&amp; "AA" &amp; $B31)</f>
        <v>#REF!</v>
      </c>
      <c r="Y31" s="252" t="e" cm="1">
        <f t="array" aca="1" ref="Y31" ca="1">INDIRECT("'"&amp;$A31&amp;"'!"&amp; "AB" &amp; $B31)</f>
        <v>#REF!</v>
      </c>
      <c r="Z31" s="252" t="e" cm="1">
        <f t="array" aca="1" ref="Z31" ca="1">INDIRECT("'"&amp;$A31&amp;"'!"&amp; "AC" &amp; $B31)</f>
        <v>#REF!</v>
      </c>
    </row>
    <row r="32" spans="1:26" x14ac:dyDescent="0.25">
      <c r="A32" s="71">
        <v>30</v>
      </c>
      <c r="B32" s="71">
        <v>120</v>
      </c>
      <c r="C32" s="252" t="e" cm="1">
        <f t="array" aca="1" ref="C32" ca="1">INDIRECT("'"&amp;$A32&amp;"'!"&amp; "F" &amp; $B32)</f>
        <v>#REF!</v>
      </c>
      <c r="D32" s="252" t="e" cm="1">
        <f t="array" aca="1" ref="D32" ca="1">INDIRECT("'"&amp;$A32&amp;"'!"&amp; "g" &amp; $B32)</f>
        <v>#REF!</v>
      </c>
      <c r="E32" s="252" t="e" cm="1">
        <f t="array" aca="1" ref="E32" ca="1">INDIRECT("'"&amp;$A32&amp;"'!"&amp; "H" &amp; $B32)</f>
        <v>#REF!</v>
      </c>
      <c r="F32" s="252" t="e" cm="1">
        <f t="array" aca="1" ref="F32" ca="1">INDIRECT("'"&amp;$A32&amp;"'!"&amp; "I" &amp; $B32)</f>
        <v>#REF!</v>
      </c>
      <c r="G32" s="252" t="e" cm="1">
        <f t="array" aca="1" ref="G32" ca="1">INDIRECT("'"&amp;$A32&amp;"'!"&amp; "J" &amp; $B32)</f>
        <v>#REF!</v>
      </c>
      <c r="H32" s="252" t="e" cm="1">
        <f t="array" aca="1" ref="H32" ca="1">INDIRECT("'"&amp;$A32&amp;"'!"&amp; "K" &amp; $B32)</f>
        <v>#REF!</v>
      </c>
      <c r="I32" s="252" t="e" cm="1">
        <f t="array" aca="1" ref="I32" ca="1">INDIRECT("'"&amp;$A32&amp;"'!"&amp; "L" &amp; $B32)</f>
        <v>#REF!</v>
      </c>
      <c r="J32" s="252" t="e" cm="1">
        <f t="array" aca="1" ref="J32" ca="1">INDIRECT("'"&amp;$A32&amp;"'!"&amp; "M" &amp; $B32)</f>
        <v>#REF!</v>
      </c>
      <c r="K32" s="252" t="e" cm="1">
        <f t="array" aca="1" ref="K32" ca="1">INDIRECT("'"&amp;$A32&amp;"'!"&amp; "N" &amp; $B32)</f>
        <v>#REF!</v>
      </c>
      <c r="L32" s="252" t="e" cm="1">
        <f t="array" aca="1" ref="L32" ca="1">INDIRECT("'"&amp;$A32&amp;"'!"&amp; "O" &amp; $B32)</f>
        <v>#REF!</v>
      </c>
      <c r="M32" s="252" t="e" cm="1">
        <f t="array" aca="1" ref="M32" ca="1">INDIRECT("'"&amp;$A32&amp;"'!"&amp; "P" &amp; $B32)</f>
        <v>#REF!</v>
      </c>
      <c r="N32" s="252" t="e" cm="1">
        <f t="array" aca="1" ref="N32" ca="1">INDIRECT("'"&amp;$A32&amp;"'!"&amp; "Q" &amp; $B32)</f>
        <v>#REF!</v>
      </c>
      <c r="O32" s="252" t="e" cm="1">
        <f t="array" aca="1" ref="O32" ca="1">INDIRECT("'"&amp;$A32&amp;"'!"&amp; "R" &amp; $B32)</f>
        <v>#REF!</v>
      </c>
      <c r="P32" s="252" t="e" cm="1">
        <f t="array" aca="1" ref="P32" ca="1">INDIRECT("'"&amp;$A32&amp;"'!"&amp; "S" &amp; $B32)</f>
        <v>#REF!</v>
      </c>
      <c r="Q32" s="252" t="e" cm="1">
        <f t="array" aca="1" ref="Q32" ca="1">INDIRECT("'"&amp;$A32&amp;"'!"&amp; "T" &amp; $B32)</f>
        <v>#REF!</v>
      </c>
      <c r="R32" s="252" t="e" cm="1">
        <f t="array" aca="1" ref="R32" ca="1">INDIRECT("'"&amp;$A32&amp;"'!"&amp; "U" &amp; $B32)</f>
        <v>#REF!</v>
      </c>
      <c r="S32" s="252" t="e" cm="1">
        <f t="array" aca="1" ref="S32" ca="1">INDIRECT("'"&amp;$A32&amp;"'!"&amp; "V" &amp; $B32)</f>
        <v>#REF!</v>
      </c>
      <c r="T32" s="252" t="e" cm="1">
        <f t="array" aca="1" ref="T32" ca="1">INDIRECT("'"&amp;$A32&amp;"'!"&amp; "W" &amp; $B32)</f>
        <v>#REF!</v>
      </c>
      <c r="U32" s="252" t="e" cm="1">
        <f t="array" aca="1" ref="U32" ca="1">INDIRECT("'"&amp;$A32&amp;"'!"&amp; "X" &amp; $B32)</f>
        <v>#REF!</v>
      </c>
      <c r="V32" s="252" t="e" cm="1">
        <f t="array" aca="1" ref="V32" ca="1">INDIRECT("'"&amp;$A32&amp;"'!"&amp; "Y" &amp; $B32)</f>
        <v>#REF!</v>
      </c>
      <c r="W32" s="252" t="e" cm="1">
        <f t="array" aca="1" ref="W32" ca="1">INDIRECT("'"&amp;$A32&amp;"'!"&amp; "Z" &amp; $B32)</f>
        <v>#REF!</v>
      </c>
      <c r="X32" s="252" t="e" cm="1">
        <f t="array" aca="1" ref="X32" ca="1">INDIRECT("'"&amp;$A32&amp;"'!"&amp; "AA" &amp; $B32)</f>
        <v>#REF!</v>
      </c>
      <c r="Y32" s="252" t="e" cm="1">
        <f t="array" aca="1" ref="Y32" ca="1">INDIRECT("'"&amp;$A32&amp;"'!"&amp; "AB" &amp; $B32)</f>
        <v>#REF!</v>
      </c>
      <c r="Z32" s="252" t="e" cm="1">
        <f t="array" aca="1" ref="Z32" ca="1">INDIRECT("'"&amp;$A32&amp;"'!"&amp; "AC" &amp; $B32)</f>
        <v>#REF!</v>
      </c>
    </row>
    <row r="33" spans="1:26" x14ac:dyDescent="0.25">
      <c r="A33" s="71">
        <v>31</v>
      </c>
      <c r="B33" s="71">
        <v>120</v>
      </c>
      <c r="C33" s="252" t="e" cm="1">
        <f t="array" aca="1" ref="C33" ca="1">INDIRECT("'"&amp;$A33&amp;"'!"&amp; "F" &amp; $B33)</f>
        <v>#REF!</v>
      </c>
      <c r="D33" s="252" t="e" cm="1">
        <f t="array" aca="1" ref="D33" ca="1">INDIRECT("'"&amp;$A33&amp;"'!"&amp; "g" &amp; $B33)</f>
        <v>#REF!</v>
      </c>
      <c r="E33" s="252" t="e" cm="1">
        <f t="array" aca="1" ref="E33" ca="1">INDIRECT("'"&amp;$A33&amp;"'!"&amp; "H" &amp; $B33)</f>
        <v>#REF!</v>
      </c>
      <c r="F33" s="252" t="e" cm="1">
        <f t="array" aca="1" ref="F33" ca="1">INDIRECT("'"&amp;$A33&amp;"'!"&amp; "I" &amp; $B33)</f>
        <v>#REF!</v>
      </c>
      <c r="G33" s="252" t="e" cm="1">
        <f t="array" aca="1" ref="G33" ca="1">INDIRECT("'"&amp;$A33&amp;"'!"&amp; "J" &amp; $B33)</f>
        <v>#REF!</v>
      </c>
      <c r="H33" s="252" t="e" cm="1">
        <f t="array" aca="1" ref="H33" ca="1">INDIRECT("'"&amp;$A33&amp;"'!"&amp; "K" &amp; $B33)</f>
        <v>#REF!</v>
      </c>
      <c r="I33" s="252" t="e" cm="1">
        <f t="array" aca="1" ref="I33" ca="1">INDIRECT("'"&amp;$A33&amp;"'!"&amp; "L" &amp; $B33)</f>
        <v>#REF!</v>
      </c>
      <c r="J33" s="252" t="e" cm="1">
        <f t="array" aca="1" ref="J33" ca="1">INDIRECT("'"&amp;$A33&amp;"'!"&amp; "M" &amp; $B33)</f>
        <v>#REF!</v>
      </c>
      <c r="K33" s="252" t="e" cm="1">
        <f t="array" aca="1" ref="K33" ca="1">INDIRECT("'"&amp;$A33&amp;"'!"&amp; "N" &amp; $B33)</f>
        <v>#REF!</v>
      </c>
      <c r="L33" s="252" t="e" cm="1">
        <f t="array" aca="1" ref="L33" ca="1">INDIRECT("'"&amp;$A33&amp;"'!"&amp; "O" &amp; $B33)</f>
        <v>#REF!</v>
      </c>
      <c r="M33" s="252" t="e" cm="1">
        <f t="array" aca="1" ref="M33" ca="1">INDIRECT("'"&amp;$A33&amp;"'!"&amp; "P" &amp; $B33)</f>
        <v>#REF!</v>
      </c>
      <c r="N33" s="252" t="e" cm="1">
        <f t="array" aca="1" ref="N33" ca="1">INDIRECT("'"&amp;$A33&amp;"'!"&amp; "Q" &amp; $B33)</f>
        <v>#REF!</v>
      </c>
      <c r="O33" s="252" t="e" cm="1">
        <f t="array" aca="1" ref="O33" ca="1">INDIRECT("'"&amp;$A33&amp;"'!"&amp; "R" &amp; $B33)</f>
        <v>#REF!</v>
      </c>
      <c r="P33" s="252" t="e" cm="1">
        <f t="array" aca="1" ref="P33" ca="1">INDIRECT("'"&amp;$A33&amp;"'!"&amp; "S" &amp; $B33)</f>
        <v>#REF!</v>
      </c>
      <c r="Q33" s="252" t="e" cm="1">
        <f t="array" aca="1" ref="Q33" ca="1">INDIRECT("'"&amp;$A33&amp;"'!"&amp; "T" &amp; $B33)</f>
        <v>#REF!</v>
      </c>
      <c r="R33" s="252" t="e" cm="1">
        <f t="array" aca="1" ref="R33" ca="1">INDIRECT("'"&amp;$A33&amp;"'!"&amp; "U" &amp; $B33)</f>
        <v>#REF!</v>
      </c>
      <c r="S33" s="252" t="e" cm="1">
        <f t="array" aca="1" ref="S33" ca="1">INDIRECT("'"&amp;$A33&amp;"'!"&amp; "V" &amp; $B33)</f>
        <v>#REF!</v>
      </c>
      <c r="T33" s="252" t="e" cm="1">
        <f t="array" aca="1" ref="T33" ca="1">INDIRECT("'"&amp;$A33&amp;"'!"&amp; "W" &amp; $B33)</f>
        <v>#REF!</v>
      </c>
      <c r="U33" s="252" t="e" cm="1">
        <f t="array" aca="1" ref="U33" ca="1">INDIRECT("'"&amp;$A33&amp;"'!"&amp; "X" &amp; $B33)</f>
        <v>#REF!</v>
      </c>
      <c r="V33" s="252" t="e" cm="1">
        <f t="array" aca="1" ref="V33" ca="1">INDIRECT("'"&amp;$A33&amp;"'!"&amp; "Y" &amp; $B33)</f>
        <v>#REF!</v>
      </c>
      <c r="W33" s="252" t="e" cm="1">
        <f t="array" aca="1" ref="W33" ca="1">INDIRECT("'"&amp;$A33&amp;"'!"&amp; "Z" &amp; $B33)</f>
        <v>#REF!</v>
      </c>
      <c r="X33" s="252" t="e" cm="1">
        <f t="array" aca="1" ref="X33" ca="1">INDIRECT("'"&amp;$A33&amp;"'!"&amp; "AA" &amp; $B33)</f>
        <v>#REF!</v>
      </c>
      <c r="Y33" s="252" t="e" cm="1">
        <f t="array" aca="1" ref="Y33" ca="1">INDIRECT("'"&amp;$A33&amp;"'!"&amp; "AB" &amp; $B33)</f>
        <v>#REF!</v>
      </c>
      <c r="Z33" s="252" t="e" cm="1">
        <f t="array" aca="1" ref="Z33" ca="1">INDIRECT("'"&amp;$A33&amp;"'!"&amp; "AC" &amp; $B33)</f>
        <v>#REF!</v>
      </c>
    </row>
    <row r="35" spans="1:26" x14ac:dyDescent="0.25">
      <c r="A35" s="71">
        <v>1</v>
      </c>
      <c r="B35" s="71">
        <v>117</v>
      </c>
      <c r="C35" s="252" cm="1">
        <f t="array" aca="1" ref="C35" ca="1">INDIRECT("'"&amp;$A35&amp;"'!"&amp; "F" &amp; $B35)</f>
        <v>37.900000000000006</v>
      </c>
      <c r="D35" s="252" cm="1">
        <f t="array" aca="1" ref="D35" ca="1">INDIRECT("'"&amp;$A35&amp;"'!"&amp; "g" &amp; $B35)</f>
        <v>35.700000000000003</v>
      </c>
      <c r="E35" s="252" cm="1">
        <f t="array" aca="1" ref="E35" ca="1">INDIRECT("'"&amp;$A35&amp;"'!"&amp; "H" &amp; $B35)</f>
        <v>34.433999999999997</v>
      </c>
      <c r="F35" s="252" cm="1">
        <f t="array" aca="1" ref="F35" ca="1">INDIRECT("'"&amp;$A35&amp;"'!"&amp; "I" &amp; $B35)</f>
        <v>33.370000000000005</v>
      </c>
      <c r="G35" s="252" cm="1">
        <f t="array" aca="1" ref="G35" ca="1">INDIRECT("'"&amp;$A35&amp;"'!"&amp; "J" &amp; $B35)</f>
        <v>32.92</v>
      </c>
      <c r="H35" s="252" cm="1">
        <f t="array" aca="1" ref="H35" ca="1">INDIRECT("'"&amp;$A35&amp;"'!"&amp; "K" &amp; $B35)</f>
        <v>35.36</v>
      </c>
      <c r="I35" s="252" cm="1">
        <f t="array" aca="1" ref="I35" ca="1">INDIRECT("'"&amp;$A35&amp;"'!"&amp; "L" &amp; $B35)</f>
        <v>40.510000000000005</v>
      </c>
      <c r="J35" s="252" cm="1">
        <f t="array" aca="1" ref="J35" ca="1">INDIRECT("'"&amp;$A35&amp;"'!"&amp; "M" &amp; $B35)</f>
        <v>38.54</v>
      </c>
      <c r="K35" s="252" cm="1">
        <f t="array" aca="1" ref="K35" ca="1">INDIRECT("'"&amp;$A35&amp;"'!"&amp; "N" &amp; $B35)</f>
        <v>41.9</v>
      </c>
      <c r="L35" s="252" cm="1">
        <f t="array" aca="1" ref="L35" ca="1">INDIRECT("'"&amp;$A35&amp;"'!"&amp; "O" &amp; $B35)</f>
        <v>52.819899999999983</v>
      </c>
      <c r="M35" s="252" cm="1">
        <f t="array" aca="1" ref="M35" ca="1">INDIRECT("'"&amp;$A35&amp;"'!"&amp; "P" &amp; $B35)</f>
        <v>58.784899999999993</v>
      </c>
      <c r="N35" s="252" cm="1">
        <f t="array" aca="1" ref="N35" ca="1">INDIRECT("'"&amp;$A35&amp;"'!"&amp; "Q" &amp; $B35)</f>
        <v>60.664899999999996</v>
      </c>
      <c r="O35" s="252" cm="1">
        <f t="array" aca="1" ref="O35" ca="1">INDIRECT("'"&amp;$A35&amp;"'!"&amp; "R" &amp; $B35)</f>
        <v>60.726900000000015</v>
      </c>
      <c r="P35" s="252" cm="1">
        <f t="array" aca="1" ref="P35" ca="1">INDIRECT("'"&amp;$A35&amp;"'!"&amp; "S" &amp; $B35)</f>
        <v>62.045899999999996</v>
      </c>
      <c r="Q35" s="252" cm="1">
        <f t="array" aca="1" ref="Q35" ca="1">INDIRECT("'"&amp;$A35&amp;"'!"&amp; "T" &amp; $B35)</f>
        <v>63.613899999999994</v>
      </c>
      <c r="R35" s="252" cm="1">
        <f t="array" aca="1" ref="R35" ca="1">INDIRECT("'"&amp;$A35&amp;"'!"&amp; "U" &amp; $B35)</f>
        <v>62.490900000000003</v>
      </c>
      <c r="S35" s="252" cm="1">
        <f t="array" aca="1" ref="S35" ca="1">INDIRECT("'"&amp;$A35&amp;"'!"&amp; "V" &amp; $B35)</f>
        <v>62.452900000000007</v>
      </c>
      <c r="T35" s="252" cm="1">
        <f t="array" aca="1" ref="T35" ca="1">INDIRECT("'"&amp;$A35&amp;"'!"&amp; "W" &amp; $B35)</f>
        <v>59.649899999999995</v>
      </c>
      <c r="U35" s="252" cm="1">
        <f t="array" aca="1" ref="U35" ca="1">INDIRECT("'"&amp;$A35&amp;"'!"&amp; "X" &amp; $B35)</f>
        <v>60.091900000000017</v>
      </c>
      <c r="V35" s="252" cm="1">
        <f t="array" aca="1" ref="V35" ca="1">INDIRECT("'"&amp;$A35&amp;"'!"&amp; "Y" &amp; $B35)</f>
        <v>57.885900000000007</v>
      </c>
      <c r="W35" s="252" cm="1">
        <f t="array" aca="1" ref="W35" ca="1">INDIRECT("'"&amp;$A35&amp;"'!"&amp; "Z" &amp; $B35)</f>
        <v>54.789999999999992</v>
      </c>
      <c r="X35" s="252" cm="1">
        <f t="array" aca="1" ref="X35" ca="1">INDIRECT("'"&amp;$A35&amp;"'!"&amp; "AA" &amp; $B35)</f>
        <v>52.739999999999995</v>
      </c>
      <c r="Y35" s="252" cm="1">
        <f t="array" aca="1" ref="Y35" ca="1">INDIRECT("'"&amp;$A35&amp;"'!"&amp; "AB" &amp; $B35)</f>
        <v>48.019999999999996</v>
      </c>
      <c r="Z35" s="252" cm="1">
        <f t="array" aca="1" ref="Z35" ca="1">INDIRECT("'"&amp;$A35&amp;"'!"&amp; "AC" &amp; $B35)</f>
        <v>43.760000000000012</v>
      </c>
    </row>
    <row r="36" spans="1:26" x14ac:dyDescent="0.25">
      <c r="A36" s="71">
        <v>2</v>
      </c>
      <c r="B36" s="71">
        <v>117</v>
      </c>
      <c r="C36" s="252" cm="1">
        <f t="array" aca="1" ref="C36" ca="1">INDIRECT("'"&amp;$A36&amp;"'!"&amp; "F" &amp; $B36)</f>
        <v>40.269999999999996</v>
      </c>
      <c r="D36" s="252" cm="1">
        <f t="array" aca="1" ref="D36" ca="1">INDIRECT("'"&amp;$A36&amp;"'!"&amp; "g" &amp; $B36)</f>
        <v>38.160000000000004</v>
      </c>
      <c r="E36" s="252" cm="1">
        <f t="array" aca="1" ref="E36" ca="1">INDIRECT("'"&amp;$A36&amp;"'!"&amp; "H" &amp; $B36)</f>
        <v>36.79</v>
      </c>
      <c r="F36" s="252" cm="1">
        <f t="array" aca="1" ref="F36" ca="1">INDIRECT("'"&amp;$A36&amp;"'!"&amp; "I" &amp; $B36)</f>
        <v>36.230000000000004</v>
      </c>
      <c r="G36" s="252" cm="1">
        <f t="array" aca="1" ref="G36" ca="1">INDIRECT("'"&amp;$A36&amp;"'!"&amp; "J" &amp; $B36)</f>
        <v>34.68</v>
      </c>
      <c r="H36" s="252" cm="1">
        <f t="array" aca="1" ref="H36" ca="1">INDIRECT("'"&amp;$A36&amp;"'!"&amp; "K" &amp; $B36)</f>
        <v>37.030000000000008</v>
      </c>
      <c r="I36" s="252" cm="1">
        <f t="array" aca="1" ref="I36" ca="1">INDIRECT("'"&amp;$A36&amp;"'!"&amp; "L" &amp; $B36)</f>
        <v>42.580000000000005</v>
      </c>
      <c r="J36" s="252" cm="1">
        <f t="array" aca="1" ref="J36" ca="1">INDIRECT("'"&amp;$A36&amp;"'!"&amp; "M" &amp; $B36)</f>
        <v>40.449999999999996</v>
      </c>
      <c r="K36" s="252" cm="1">
        <f t="array" aca="1" ref="K36" ca="1">INDIRECT("'"&amp;$A36&amp;"'!"&amp; "N" &amp; $B36)</f>
        <v>43.997999999999998</v>
      </c>
      <c r="L36" s="252" cm="1">
        <f t="array" aca="1" ref="L36" ca="1">INDIRECT("'"&amp;$A36&amp;"'!"&amp; "O" &amp; $B36)</f>
        <v>53.716000000000008</v>
      </c>
      <c r="M36" s="252" cm="1">
        <f t="array" aca="1" ref="M36" ca="1">INDIRECT("'"&amp;$A36&amp;"'!"&amp; "P" &amp; $B36)</f>
        <v>59.486999999999988</v>
      </c>
      <c r="N36" s="252" cm="1">
        <f t="array" aca="1" ref="N36" ca="1">INDIRECT("'"&amp;$A36&amp;"'!"&amp; "Q" &amp; $B36)</f>
        <v>61.266999999999996</v>
      </c>
      <c r="O36" s="252" cm="1">
        <f t="array" aca="1" ref="O36" ca="1">INDIRECT("'"&amp;$A36&amp;"'!"&amp; "R" &amp; $B36)</f>
        <v>61.966999999999992</v>
      </c>
      <c r="P36" s="252" cm="1">
        <f t="array" aca="1" ref="P36" ca="1">INDIRECT("'"&amp;$A36&amp;"'!"&amp; "S" &amp; $B36)</f>
        <v>62.419999999999995</v>
      </c>
      <c r="Q36" s="252" cm="1">
        <f t="array" aca="1" ref="Q36" ca="1">INDIRECT("'"&amp;$A36&amp;"'!"&amp; "T" &amp; $B36)</f>
        <v>63.313999999999993</v>
      </c>
      <c r="R36" s="252" cm="1">
        <f t="array" aca="1" ref="R36" ca="1">INDIRECT("'"&amp;$A36&amp;"'!"&amp; "U" &amp; $B36)</f>
        <v>63.823999999999998</v>
      </c>
      <c r="S36" s="252" cm="1">
        <f t="array" aca="1" ref="S36" ca="1">INDIRECT("'"&amp;$A36&amp;"'!"&amp; "V" &amp; $B36)</f>
        <v>63.595000000000013</v>
      </c>
      <c r="T36" s="252" cm="1">
        <f t="array" aca="1" ref="T36" ca="1">INDIRECT("'"&amp;$A36&amp;"'!"&amp; "W" &amp; $B36)</f>
        <v>58.659000000000006</v>
      </c>
      <c r="U36" s="252" cm="1">
        <f t="array" aca="1" ref="U36" ca="1">INDIRECT("'"&amp;$A36&amp;"'!"&amp; "X" &amp; $B36)</f>
        <v>60.833999999999996</v>
      </c>
      <c r="V36" s="252" cm="1">
        <f t="array" aca="1" ref="V36" ca="1">INDIRECT("'"&amp;$A36&amp;"'!"&amp; "Y" &amp; $B36)</f>
        <v>59.801000000000009</v>
      </c>
      <c r="W36" s="252" cm="1">
        <f t="array" aca="1" ref="W36" ca="1">INDIRECT("'"&amp;$A36&amp;"'!"&amp; "Z" &amp; $B36)</f>
        <v>56.415999999999983</v>
      </c>
      <c r="X36" s="252" cm="1">
        <f t="array" aca="1" ref="X36" ca="1">INDIRECT("'"&amp;$A36&amp;"'!"&amp; "AA" &amp; $B36)</f>
        <v>54.196000000000005</v>
      </c>
      <c r="Y36" s="252" cm="1">
        <f t="array" aca="1" ref="Y36" ca="1">INDIRECT("'"&amp;$A36&amp;"'!"&amp; "AB" &amp; $B36)</f>
        <v>48.784000000000006</v>
      </c>
      <c r="Z36" s="252" cm="1">
        <f t="array" aca="1" ref="Z36" ca="1">INDIRECT("'"&amp;$A36&amp;"'!"&amp; "AC" &amp; $B36)</f>
        <v>43.955999999999996</v>
      </c>
    </row>
    <row r="37" spans="1:26" x14ac:dyDescent="0.25">
      <c r="A37" s="71">
        <v>3</v>
      </c>
      <c r="B37" s="71">
        <v>117</v>
      </c>
      <c r="C37" s="252" cm="1">
        <f t="array" aca="1" ref="C37" ca="1">INDIRECT("'"&amp;$A37&amp;"'!"&amp; "F" &amp; $B37)</f>
        <v>41.140999999999998</v>
      </c>
      <c r="D37" s="252" cm="1">
        <f t="array" aca="1" ref="D37" ca="1">INDIRECT("'"&amp;$A37&amp;"'!"&amp; "g" &amp; $B37)</f>
        <v>39.380000000000003</v>
      </c>
      <c r="E37" s="252" cm="1">
        <f t="array" aca="1" ref="E37" ca="1">INDIRECT("'"&amp;$A37&amp;"'!"&amp; "H" &amp; $B37)</f>
        <v>36.998000000000005</v>
      </c>
      <c r="F37" s="252" cm="1">
        <f t="array" aca="1" ref="F37" ca="1">INDIRECT("'"&amp;$A37&amp;"'!"&amp; "I" &amp; $B37)</f>
        <v>35.634000000000007</v>
      </c>
      <c r="G37" s="252" cm="1">
        <f t="array" aca="1" ref="G37" ca="1">INDIRECT("'"&amp;$A37&amp;"'!"&amp; "J" &amp; $B37)</f>
        <v>35.835999999999999</v>
      </c>
      <c r="H37" s="252" cm="1">
        <f t="array" aca="1" ref="H37" ca="1">INDIRECT("'"&amp;$A37&amp;"'!"&amp; "K" &amp; $B37)</f>
        <v>37.530000000000008</v>
      </c>
      <c r="I37" s="252" cm="1">
        <f t="array" aca="1" ref="I37" ca="1">INDIRECT("'"&amp;$A37&amp;"'!"&amp; "L" &amp; $B37)</f>
        <v>42.658999999999992</v>
      </c>
      <c r="J37" s="252" cm="1">
        <f t="array" aca="1" ref="J37" ca="1">INDIRECT("'"&amp;$A37&amp;"'!"&amp; "M" &amp; $B37)</f>
        <v>40.330000000000005</v>
      </c>
      <c r="K37" s="252" cm="1">
        <f t="array" aca="1" ref="K37" ca="1">INDIRECT("'"&amp;$A37&amp;"'!"&amp; "N" &amp; $B37)</f>
        <v>44.712000000000003</v>
      </c>
      <c r="L37" s="252" cm="1">
        <f t="array" aca="1" ref="L37" ca="1">INDIRECT("'"&amp;$A37&amp;"'!"&amp; "O" &amp; $B37)</f>
        <v>54.885999999999996</v>
      </c>
      <c r="M37" s="252" cm="1">
        <f t="array" aca="1" ref="M37" ca="1">INDIRECT("'"&amp;$A37&amp;"'!"&amp; "P" &amp; $B37)</f>
        <v>59.537000000000006</v>
      </c>
      <c r="N37" s="252" cm="1">
        <f t="array" aca="1" ref="N37" ca="1">INDIRECT("'"&amp;$A37&amp;"'!"&amp; "Q" &amp; $B37)</f>
        <v>62.076999999999977</v>
      </c>
      <c r="O37" s="252" cm="1">
        <f t="array" aca="1" ref="O37" ca="1">INDIRECT("'"&amp;$A37&amp;"'!"&amp; "R" &amp; $B37)</f>
        <v>62.06</v>
      </c>
      <c r="P37" s="252" cm="1">
        <f t="array" aca="1" ref="P37" ca="1">INDIRECT("'"&amp;$A37&amp;"'!"&amp; "S" &amp; $B37)</f>
        <v>61.406999999999975</v>
      </c>
      <c r="Q37" s="252" cm="1">
        <f t="array" aca="1" ref="Q37" ca="1">INDIRECT("'"&amp;$A37&amp;"'!"&amp; "T" &amp; $B37)</f>
        <v>63.642000000000024</v>
      </c>
      <c r="R37" s="252" cm="1">
        <f t="array" aca="1" ref="R37" ca="1">INDIRECT("'"&amp;$A37&amp;"'!"&amp; "U" &amp; $B37)</f>
        <v>61.597000000000001</v>
      </c>
      <c r="S37" s="252" cm="1">
        <f t="array" aca="1" ref="S37" ca="1">INDIRECT("'"&amp;$A37&amp;"'!"&amp; "V" &amp; $B37)</f>
        <v>63.381999999999991</v>
      </c>
      <c r="T37" s="252" cm="1">
        <f t="array" aca="1" ref="T37" ca="1">INDIRECT("'"&amp;$A37&amp;"'!"&amp; "W" &amp; $B37)</f>
        <v>59.456000000000024</v>
      </c>
      <c r="U37" s="252" cm="1">
        <f t="array" aca="1" ref="U37" ca="1">INDIRECT("'"&amp;$A37&amp;"'!"&amp; "X" &amp; $B37)</f>
        <v>60.292999999999992</v>
      </c>
      <c r="V37" s="252" cm="1">
        <f t="array" aca="1" ref="V37" ca="1">INDIRECT("'"&amp;$A37&amp;"'!"&amp; "Y" &amp; $B37)</f>
        <v>60.619</v>
      </c>
      <c r="W37" s="252" cm="1">
        <f t="array" aca="1" ref="W37" ca="1">INDIRECT("'"&amp;$A37&amp;"'!"&amp; "Z" &amp; $B37)</f>
        <v>56.954999999999977</v>
      </c>
      <c r="X37" s="252" cm="1">
        <f t="array" aca="1" ref="X37" ca="1">INDIRECT("'"&amp;$A37&amp;"'!"&amp; "AA" &amp; $B37)</f>
        <v>54.448</v>
      </c>
      <c r="Y37" s="252" cm="1">
        <f t="array" aca="1" ref="Y37" ca="1">INDIRECT("'"&amp;$A37&amp;"'!"&amp; "AB" &amp; $B37)</f>
        <v>50.735124999999996</v>
      </c>
      <c r="Z37" s="252" cm="1">
        <f t="array" aca="1" ref="Z37" ca="1">INDIRECT("'"&amp;$A37&amp;"'!"&amp; "AC" &amp; $B37)</f>
        <v>44.648999999999994</v>
      </c>
    </row>
    <row r="38" spans="1:26" x14ac:dyDescent="0.25">
      <c r="A38" s="71">
        <v>4</v>
      </c>
      <c r="B38" s="71">
        <v>117</v>
      </c>
      <c r="C38" s="252" cm="1">
        <f t="array" aca="1" ref="C38" ca="1">INDIRECT("'"&amp;$A38&amp;"'!"&amp; "F" &amp; $B38)</f>
        <v>41.095000000000006</v>
      </c>
      <c r="D38" s="252" cm="1">
        <f t="array" aca="1" ref="D38" ca="1">INDIRECT("'"&amp;$A38&amp;"'!"&amp; "g" &amp; $B38)</f>
        <v>38.729999999999997</v>
      </c>
      <c r="E38" s="252" cm="1">
        <f t="array" aca="1" ref="E38" ca="1">INDIRECT("'"&amp;$A38&amp;"'!"&amp; "H" &amp; $B38)</f>
        <v>36.747000000000007</v>
      </c>
      <c r="F38" s="252" cm="1">
        <f t="array" aca="1" ref="F38" ca="1">INDIRECT("'"&amp;$A38&amp;"'!"&amp; "I" &amp; $B38)</f>
        <v>36.007000000000005</v>
      </c>
      <c r="G38" s="252" cm="1">
        <f t="array" aca="1" ref="G38" ca="1">INDIRECT("'"&amp;$A38&amp;"'!"&amp; "J" &amp; $B38)</f>
        <v>35.439</v>
      </c>
      <c r="H38" s="252" cm="1">
        <f t="array" aca="1" ref="H38" ca="1">INDIRECT("'"&amp;$A38&amp;"'!"&amp; "K" &amp; $B38)</f>
        <v>37.421000000000006</v>
      </c>
      <c r="I38" s="252" cm="1">
        <f t="array" aca="1" ref="I38" ca="1">INDIRECT("'"&amp;$A38&amp;"'!"&amp; "L" &amp; $B38)</f>
        <v>41.675000000000011</v>
      </c>
      <c r="J38" s="252" cm="1">
        <f t="array" aca="1" ref="J38" ca="1">INDIRECT("'"&amp;$A38&amp;"'!"&amp; "M" &amp; $B38)</f>
        <v>38.140999999999991</v>
      </c>
      <c r="K38" s="252" cm="1">
        <f t="array" aca="1" ref="K38" ca="1">INDIRECT("'"&amp;$A38&amp;"'!"&amp; "N" &amp; $B38)</f>
        <v>43.693999999999996</v>
      </c>
      <c r="L38" s="252" cm="1">
        <f t="array" aca="1" ref="L38" ca="1">INDIRECT("'"&amp;$A38&amp;"'!"&amp; "O" &amp; $B38)</f>
        <v>53.368000000000016</v>
      </c>
      <c r="M38" s="252" cm="1">
        <f t="array" aca="1" ref="M38" ca="1">INDIRECT("'"&amp;$A38&amp;"'!"&amp; "P" &amp; $B38)</f>
        <v>59.837999999999987</v>
      </c>
      <c r="N38" s="252" cm="1">
        <f t="array" aca="1" ref="N38" ca="1">INDIRECT("'"&amp;$A38&amp;"'!"&amp; "Q" &amp; $B38)</f>
        <v>61.16</v>
      </c>
      <c r="O38" s="252" cm="1">
        <f t="array" aca="1" ref="O38" ca="1">INDIRECT("'"&amp;$A38&amp;"'!"&amp; "R" &amp; $B38)</f>
        <v>62.332000000000022</v>
      </c>
      <c r="P38" s="252" cm="1">
        <f t="array" aca="1" ref="P38" ca="1">INDIRECT("'"&amp;$A38&amp;"'!"&amp; "S" &amp; $B38)</f>
        <v>62.403000000000027</v>
      </c>
      <c r="Q38" s="252" cm="1">
        <f t="array" aca="1" ref="Q38" ca="1">INDIRECT("'"&amp;$A38&amp;"'!"&amp; "T" &amp; $B38)</f>
        <v>64.496999999999986</v>
      </c>
      <c r="R38" s="252" cm="1">
        <f t="array" aca="1" ref="R38" ca="1">INDIRECT("'"&amp;$A38&amp;"'!"&amp; "U" &amp; $B38)</f>
        <v>64.62</v>
      </c>
      <c r="S38" s="252" cm="1">
        <f t="array" aca="1" ref="S38" ca="1">INDIRECT("'"&amp;$A38&amp;"'!"&amp; "V" &amp; $B38)</f>
        <v>63.63000000000001</v>
      </c>
      <c r="T38" s="252" cm="1">
        <f t="array" aca="1" ref="T38" ca="1">INDIRECT("'"&amp;$A38&amp;"'!"&amp; "W" &amp; $B38)</f>
        <v>60.056000000000019</v>
      </c>
      <c r="U38" s="252" cm="1">
        <f t="array" aca="1" ref="U38" ca="1">INDIRECT("'"&amp;$A38&amp;"'!"&amp; "X" &amp; $B38)</f>
        <v>61.677000000000007</v>
      </c>
      <c r="V38" s="252" cm="1">
        <f t="array" aca="1" ref="V38" ca="1">INDIRECT("'"&amp;$A38&amp;"'!"&amp; "Y" &amp; $B38)</f>
        <v>59.952000000000027</v>
      </c>
      <c r="W38" s="252" cm="1">
        <f t="array" aca="1" ref="W38" ca="1">INDIRECT("'"&amp;$A38&amp;"'!"&amp; "Z" &amp; $B38)</f>
        <v>56.989999999999988</v>
      </c>
      <c r="X38" s="252" cm="1">
        <f t="array" aca="1" ref="X38" ca="1">INDIRECT("'"&amp;$A38&amp;"'!"&amp; "AA" &amp; $B38)</f>
        <v>54.828999999999994</v>
      </c>
      <c r="Y38" s="252" cm="1">
        <f t="array" aca="1" ref="Y38" ca="1">INDIRECT("'"&amp;$A38&amp;"'!"&amp; "AB" &amp; $B38)</f>
        <v>50.456999999999994</v>
      </c>
      <c r="Z38" s="252" cm="1">
        <f t="array" aca="1" ref="Z38" ca="1">INDIRECT("'"&amp;$A38&amp;"'!"&amp; "AC" &amp; $B38)</f>
        <v>45.949000000000005</v>
      </c>
    </row>
    <row r="39" spans="1:26" x14ac:dyDescent="0.25">
      <c r="A39" s="71">
        <v>5</v>
      </c>
      <c r="B39" s="71">
        <v>117</v>
      </c>
      <c r="C39" s="252" cm="1">
        <f t="array" aca="1" ref="C39" ca="1">INDIRECT("'"&amp;$A39&amp;"'!"&amp; "F" &amp; $B39)</f>
        <v>43.033000000000008</v>
      </c>
      <c r="D39" s="252" cm="1">
        <f t="array" aca="1" ref="D39" ca="1">INDIRECT("'"&amp;$A39&amp;"'!"&amp; "g" &amp; $B39)</f>
        <v>39.82</v>
      </c>
      <c r="E39" s="252" cm="1">
        <f t="array" aca="1" ref="E39" ca="1">INDIRECT("'"&amp;$A39&amp;"'!"&amp; "H" &amp; $B39)</f>
        <v>38.395000000000003</v>
      </c>
      <c r="F39" s="252" cm="1">
        <f t="array" aca="1" ref="F39" ca="1">INDIRECT("'"&amp;$A39&amp;"'!"&amp; "I" &amp; $B39)</f>
        <v>37.396999999999998</v>
      </c>
      <c r="G39" s="252" cm="1">
        <f t="array" aca="1" ref="G39" ca="1">INDIRECT("'"&amp;$A39&amp;"'!"&amp; "J" &amp; $B39)</f>
        <v>37.311999999999998</v>
      </c>
      <c r="H39" s="252" cm="1">
        <f t="array" aca="1" ref="H39" ca="1">INDIRECT("'"&amp;$A39&amp;"'!"&amp; "K" &amp; $B39)</f>
        <v>37.633000000000003</v>
      </c>
      <c r="I39" s="252" cm="1">
        <f t="array" aca="1" ref="I39" ca="1">INDIRECT("'"&amp;$A39&amp;"'!"&amp; "L" &amp; $B39)</f>
        <v>41.626999999999995</v>
      </c>
      <c r="J39" s="252" cm="1">
        <f t="array" aca="1" ref="J39" ca="1">INDIRECT("'"&amp;$A39&amp;"'!"&amp; "M" &amp; $B39)</f>
        <v>41.376999999999995</v>
      </c>
      <c r="K39" s="252" cm="1">
        <f t="array" aca="1" ref="K39" ca="1">INDIRECT("'"&amp;$A39&amp;"'!"&amp; "N" &amp; $B39)</f>
        <v>43.716000000000008</v>
      </c>
      <c r="L39" s="252" cm="1">
        <f t="array" aca="1" ref="L39" ca="1">INDIRECT("'"&amp;$A39&amp;"'!"&amp; "O" &amp; $B39)</f>
        <v>53.123000000000019</v>
      </c>
      <c r="M39" s="252" cm="1">
        <f t="array" aca="1" ref="M39" ca="1">INDIRECT("'"&amp;$A39&amp;"'!"&amp; "P" &amp; $B39)</f>
        <v>57.372</v>
      </c>
      <c r="N39" s="252" cm="1">
        <f t="array" aca="1" ref="N39" ca="1">INDIRECT("'"&amp;$A39&amp;"'!"&amp; "Q" &amp; $B39)</f>
        <v>60.47699999999999</v>
      </c>
      <c r="O39" s="252" cm="1">
        <f t="array" aca="1" ref="O39" ca="1">INDIRECT("'"&amp;$A39&amp;"'!"&amp; "R" &amp; $B39)</f>
        <v>60.127999999999986</v>
      </c>
      <c r="P39" s="252" cm="1">
        <f t="array" aca="1" ref="P39" ca="1">INDIRECT("'"&amp;$A39&amp;"'!"&amp; "S" &amp; $B39)</f>
        <v>60.780999999999999</v>
      </c>
      <c r="Q39" s="252" cm="1">
        <f t="array" aca="1" ref="Q39" ca="1">INDIRECT("'"&amp;$A39&amp;"'!"&amp; "T" &amp; $B39)</f>
        <v>62.903000000000013</v>
      </c>
      <c r="R39" s="252" cm="1">
        <f t="array" aca="1" ref="R39" ca="1">INDIRECT("'"&amp;$A39&amp;"'!"&amp; "U" &amp; $B39)</f>
        <v>64.043000000000021</v>
      </c>
      <c r="S39" s="252" cm="1">
        <f t="array" aca="1" ref="S39" ca="1">INDIRECT("'"&amp;$A39&amp;"'!"&amp; "V" &amp; $B39)</f>
        <v>61.549000000000014</v>
      </c>
      <c r="T39" s="252" cm="1">
        <f t="array" aca="1" ref="T39" ca="1">INDIRECT("'"&amp;$A39&amp;"'!"&amp; "W" &amp; $B39)</f>
        <v>58.517000000000039</v>
      </c>
      <c r="U39" s="252" cm="1">
        <f t="array" aca="1" ref="U39" ca="1">INDIRECT("'"&amp;$A39&amp;"'!"&amp; "X" &amp; $B39)</f>
        <v>60.716999999999999</v>
      </c>
      <c r="V39" s="252" cm="1">
        <f t="array" aca="1" ref="V39" ca="1">INDIRECT("'"&amp;$A39&amp;"'!"&amp; "Y" &amp; $B39)</f>
        <v>58.845000000000006</v>
      </c>
      <c r="W39" s="252" cm="1">
        <f t="array" aca="1" ref="W39" ca="1">INDIRECT("'"&amp;$A39&amp;"'!"&amp; "Z" &amp; $B39)</f>
        <v>55.700000000000017</v>
      </c>
      <c r="X39" s="252" cm="1">
        <f t="array" aca="1" ref="X39" ca="1">INDIRECT("'"&amp;$A39&amp;"'!"&amp; "AA" &amp; $B39)</f>
        <v>53.85199999999999</v>
      </c>
      <c r="Y39" s="252" cm="1">
        <f t="array" aca="1" ref="Y39" ca="1">INDIRECT("'"&amp;$A39&amp;"'!"&amp; "AB" &amp; $B39)</f>
        <v>48.662999999999997</v>
      </c>
      <c r="Z39" s="252" cm="1">
        <f t="array" aca="1" ref="Z39" ca="1">INDIRECT("'"&amp;$A39&amp;"'!"&amp; "AC" &amp; $B39)</f>
        <v>44.369000000000007</v>
      </c>
    </row>
    <row r="40" spans="1:26" x14ac:dyDescent="0.25">
      <c r="A40" s="71">
        <v>6</v>
      </c>
      <c r="B40" s="71">
        <v>117</v>
      </c>
      <c r="C40" s="252" cm="1">
        <f t="array" aca="1" ref="C40" ca="1">INDIRECT("'"&amp;$A40&amp;"'!"&amp; "F" &amp; $B40)</f>
        <v>42.017000000000003</v>
      </c>
      <c r="D40" s="252" cm="1">
        <f t="array" aca="1" ref="D40" ca="1">INDIRECT("'"&amp;$A40&amp;"'!"&amp; "g" &amp; $B40)</f>
        <v>39.530000000000008</v>
      </c>
      <c r="E40" s="252" cm="1">
        <f t="array" aca="1" ref="E40" ca="1">INDIRECT("'"&amp;$A40&amp;"'!"&amp; "H" &amp; $B40)</f>
        <v>37.22</v>
      </c>
      <c r="F40" s="252" cm="1">
        <f t="array" aca="1" ref="F40" ca="1">INDIRECT("'"&amp;$A40&amp;"'!"&amp; "I" &amp; $B40)</f>
        <v>35.97</v>
      </c>
      <c r="G40" s="252" cm="1">
        <f t="array" aca="1" ref="G40" ca="1">INDIRECT("'"&amp;$A40&amp;"'!"&amp; "J" &amp; $B40)</f>
        <v>34.97</v>
      </c>
      <c r="H40" s="252" cm="1">
        <f t="array" aca="1" ref="H40" ca="1">INDIRECT("'"&amp;$A40&amp;"'!"&amp; "K" &amp; $B40)</f>
        <v>35.209999999999994</v>
      </c>
      <c r="I40" s="252" cm="1">
        <f t="array" aca="1" ref="I40" ca="1">INDIRECT("'"&amp;$A40&amp;"'!"&amp; "L" &amp; $B40)</f>
        <v>37.730000000000004</v>
      </c>
      <c r="J40" s="252" cm="1">
        <f t="array" aca="1" ref="J40" ca="1">INDIRECT("'"&amp;$A40&amp;"'!"&amp; "M" &amp; $B40)</f>
        <v>37.759999999999991</v>
      </c>
      <c r="K40" s="252" cm="1">
        <f t="array" aca="1" ref="K40" ca="1">INDIRECT("'"&amp;$A40&amp;"'!"&amp; "N" &amp; $B40)</f>
        <v>40.18</v>
      </c>
      <c r="L40" s="252" cm="1">
        <f t="array" aca="1" ref="L40" ca="1">INDIRECT("'"&amp;$A40&amp;"'!"&amp; "O" &amp; $B40)</f>
        <v>46.714000000000006</v>
      </c>
      <c r="M40" s="252" cm="1">
        <f t="array" aca="1" ref="M40" ca="1">INDIRECT("'"&amp;$A40&amp;"'!"&amp; "P" &amp; $B40)</f>
        <v>53.879999999999995</v>
      </c>
      <c r="N40" s="252" cm="1">
        <f t="array" aca="1" ref="N40" ca="1">INDIRECT("'"&amp;$A40&amp;"'!"&amp; "Q" &amp; $B40)</f>
        <v>55.429999999999993</v>
      </c>
      <c r="O40" s="252" cm="1">
        <f t="array" aca="1" ref="O40" ca="1">INDIRECT("'"&amp;$A40&amp;"'!"&amp; "R" &amp; $B40)</f>
        <v>54.963076923076926</v>
      </c>
      <c r="P40" s="252" cm="1">
        <f t="array" aca="1" ref="P40" ca="1">INDIRECT("'"&amp;$A40&amp;"'!"&amp; "S" &amp; $B40)</f>
        <v>55.45900000000001</v>
      </c>
      <c r="Q40" s="252" cm="1">
        <f t="array" aca="1" ref="Q40" ca="1">INDIRECT("'"&amp;$A40&amp;"'!"&amp; "T" &amp; $B40)</f>
        <v>55.037999999999997</v>
      </c>
      <c r="R40" s="252" cm="1">
        <f t="array" aca="1" ref="R40" ca="1">INDIRECT("'"&amp;$A40&amp;"'!"&amp; "U" &amp; $B40)</f>
        <v>55.037999999999997</v>
      </c>
      <c r="S40" s="252" cm="1">
        <f t="array" aca="1" ref="S40" ca="1">INDIRECT("'"&amp;$A40&amp;"'!"&amp; "V" &amp; $B40)</f>
        <v>0</v>
      </c>
      <c r="T40" s="252" cm="1">
        <f t="array" aca="1" ref="T40" ca="1">INDIRECT("'"&amp;$A40&amp;"'!"&amp; "W" &amp; $B40)</f>
        <v>0</v>
      </c>
      <c r="U40" s="252" cm="1">
        <f t="array" aca="1" ref="U40" ca="1">INDIRECT("'"&amp;$A40&amp;"'!"&amp; "X" &amp; $B40)</f>
        <v>0</v>
      </c>
      <c r="V40" s="252" cm="1">
        <f t="array" aca="1" ref="V40" ca="1">INDIRECT("'"&amp;$A40&amp;"'!"&amp; "Y" &amp; $B40)</f>
        <v>0</v>
      </c>
      <c r="W40" s="252" cm="1">
        <f t="array" aca="1" ref="W40" ca="1">INDIRECT("'"&amp;$A40&amp;"'!"&amp; "Z" &amp; $B40)</f>
        <v>0</v>
      </c>
      <c r="X40" s="252" cm="1">
        <f t="array" aca="1" ref="X40" ca="1">INDIRECT("'"&amp;$A40&amp;"'!"&amp; "AA" &amp; $B40)</f>
        <v>0</v>
      </c>
      <c r="Y40" s="252" cm="1">
        <f t="array" aca="1" ref="Y40" ca="1">INDIRECT("'"&amp;$A40&amp;"'!"&amp; "AB" &amp; $B40)</f>
        <v>0</v>
      </c>
      <c r="Z40" s="252" cm="1">
        <f t="array" aca="1" ref="Z40" ca="1">INDIRECT("'"&amp;$A40&amp;"'!"&amp; "AC" &amp; $B40)</f>
        <v>0</v>
      </c>
    </row>
    <row r="41" spans="1:26" x14ac:dyDescent="0.25">
      <c r="A41" s="71">
        <v>7</v>
      </c>
      <c r="B41" s="71">
        <v>117</v>
      </c>
      <c r="C41" s="252" t="e" cm="1">
        <f t="array" aca="1" ref="C41" ca="1">INDIRECT("'"&amp;$A41&amp;"'!"&amp; "F" &amp; $B41)</f>
        <v>#REF!</v>
      </c>
      <c r="D41" s="252" t="e" cm="1">
        <f t="array" aca="1" ref="D41" ca="1">INDIRECT("'"&amp;$A41&amp;"'!"&amp; "g" &amp; $B41)</f>
        <v>#REF!</v>
      </c>
      <c r="E41" s="252" t="e" cm="1">
        <f t="array" aca="1" ref="E41" ca="1">INDIRECT("'"&amp;$A41&amp;"'!"&amp; "H" &amp; $B41)</f>
        <v>#REF!</v>
      </c>
      <c r="F41" s="252" t="e" cm="1">
        <f t="array" aca="1" ref="F41" ca="1">INDIRECT("'"&amp;$A41&amp;"'!"&amp; "I" &amp; $B41)</f>
        <v>#REF!</v>
      </c>
      <c r="G41" s="252" t="e" cm="1">
        <f t="array" aca="1" ref="G41" ca="1">INDIRECT("'"&amp;$A41&amp;"'!"&amp; "J" &amp; $B41)</f>
        <v>#REF!</v>
      </c>
      <c r="H41" s="252" t="e" cm="1">
        <f t="array" aca="1" ref="H41" ca="1">INDIRECT("'"&amp;$A41&amp;"'!"&amp; "K" &amp; $B41)</f>
        <v>#REF!</v>
      </c>
      <c r="I41" s="252" t="e" cm="1">
        <f t="array" aca="1" ref="I41" ca="1">INDIRECT("'"&amp;$A41&amp;"'!"&amp; "L" &amp; $B41)</f>
        <v>#REF!</v>
      </c>
      <c r="J41" s="252" t="e" cm="1">
        <f t="array" aca="1" ref="J41" ca="1">INDIRECT("'"&amp;$A41&amp;"'!"&amp; "M" &amp; $B41)</f>
        <v>#REF!</v>
      </c>
      <c r="K41" s="252" t="e" cm="1">
        <f t="array" aca="1" ref="K41" ca="1">INDIRECT("'"&amp;$A41&amp;"'!"&amp; "N" &amp; $B41)</f>
        <v>#REF!</v>
      </c>
      <c r="L41" s="252" t="e" cm="1">
        <f t="array" aca="1" ref="L41" ca="1">INDIRECT("'"&amp;$A41&amp;"'!"&amp; "O" &amp; $B41)</f>
        <v>#REF!</v>
      </c>
      <c r="M41" s="252" t="e" cm="1">
        <f t="array" aca="1" ref="M41" ca="1">INDIRECT("'"&amp;$A41&amp;"'!"&amp; "P" &amp; $B41)</f>
        <v>#REF!</v>
      </c>
      <c r="N41" s="252" t="e" cm="1">
        <f t="array" aca="1" ref="N41" ca="1">INDIRECT("'"&amp;$A41&amp;"'!"&amp; "Q" &amp; $B41)</f>
        <v>#REF!</v>
      </c>
      <c r="O41" s="252" t="e" cm="1">
        <f t="array" aca="1" ref="O41" ca="1">INDIRECT("'"&amp;$A41&amp;"'!"&amp; "R" &amp; $B41)</f>
        <v>#REF!</v>
      </c>
      <c r="P41" s="252" t="e" cm="1">
        <f t="array" aca="1" ref="P41" ca="1">INDIRECT("'"&amp;$A41&amp;"'!"&amp; "S" &amp; $B41)</f>
        <v>#REF!</v>
      </c>
      <c r="Q41" s="252" t="e" cm="1">
        <f t="array" aca="1" ref="Q41" ca="1">INDIRECT("'"&amp;$A41&amp;"'!"&amp; "T" &amp; $B41)</f>
        <v>#REF!</v>
      </c>
      <c r="R41" s="252" t="e" cm="1">
        <f t="array" aca="1" ref="R41" ca="1">INDIRECT("'"&amp;$A41&amp;"'!"&amp; "U" &amp; $B41)</f>
        <v>#REF!</v>
      </c>
      <c r="S41" s="252" t="e" cm="1">
        <f t="array" aca="1" ref="S41" ca="1">INDIRECT("'"&amp;$A41&amp;"'!"&amp; "V" &amp; $B41)</f>
        <v>#REF!</v>
      </c>
      <c r="T41" s="252" t="e" cm="1">
        <f t="array" aca="1" ref="T41" ca="1">INDIRECT("'"&amp;$A41&amp;"'!"&amp; "W" &amp; $B41)</f>
        <v>#REF!</v>
      </c>
      <c r="U41" s="252" t="e" cm="1">
        <f t="array" aca="1" ref="U41" ca="1">INDIRECT("'"&amp;$A41&amp;"'!"&amp; "X" &amp; $B41)</f>
        <v>#REF!</v>
      </c>
      <c r="V41" s="252" t="e" cm="1">
        <f t="array" aca="1" ref="V41" ca="1">INDIRECT("'"&amp;$A41&amp;"'!"&amp; "Y" &amp; $B41)</f>
        <v>#REF!</v>
      </c>
      <c r="W41" s="252" t="e" cm="1">
        <f t="array" aca="1" ref="W41" ca="1">INDIRECT("'"&amp;$A41&amp;"'!"&amp; "Z" &amp; $B41)</f>
        <v>#REF!</v>
      </c>
      <c r="X41" s="252" t="e" cm="1">
        <f t="array" aca="1" ref="X41" ca="1">INDIRECT("'"&amp;$A41&amp;"'!"&amp; "AA" &amp; $B41)</f>
        <v>#REF!</v>
      </c>
      <c r="Y41" s="252" t="e" cm="1">
        <f t="array" aca="1" ref="Y41" ca="1">INDIRECT("'"&amp;$A41&amp;"'!"&amp; "AB" &amp; $B41)</f>
        <v>#REF!</v>
      </c>
      <c r="Z41" s="252" t="e" cm="1">
        <f t="array" aca="1" ref="Z41" ca="1">INDIRECT("'"&amp;$A41&amp;"'!"&amp; "AC" &amp; $B41)</f>
        <v>#REF!</v>
      </c>
    </row>
    <row r="42" spans="1:26" x14ac:dyDescent="0.25">
      <c r="A42" s="71">
        <v>8</v>
      </c>
      <c r="B42" s="71">
        <v>117</v>
      </c>
      <c r="C42" s="252" t="e" cm="1">
        <f t="array" aca="1" ref="C42" ca="1">INDIRECT("'"&amp;$A42&amp;"'!"&amp; "F" &amp; $B42)</f>
        <v>#REF!</v>
      </c>
      <c r="D42" s="252" t="e" cm="1">
        <f t="array" aca="1" ref="D42" ca="1">INDIRECT("'"&amp;$A42&amp;"'!"&amp; "g" &amp; $B42)</f>
        <v>#REF!</v>
      </c>
      <c r="E42" s="252" t="e" cm="1">
        <f t="array" aca="1" ref="E42" ca="1">INDIRECT("'"&amp;$A42&amp;"'!"&amp; "H" &amp; $B42)</f>
        <v>#REF!</v>
      </c>
      <c r="F42" s="252" t="e" cm="1">
        <f t="array" aca="1" ref="F42" ca="1">INDIRECT("'"&amp;$A42&amp;"'!"&amp; "I" &amp; $B42)</f>
        <v>#REF!</v>
      </c>
      <c r="G42" s="252" t="e" cm="1">
        <f t="array" aca="1" ref="G42" ca="1">INDIRECT("'"&amp;$A42&amp;"'!"&amp; "J" &amp; $B42)</f>
        <v>#REF!</v>
      </c>
      <c r="H42" s="252" t="e" cm="1">
        <f t="array" aca="1" ref="H42" ca="1">INDIRECT("'"&amp;$A42&amp;"'!"&amp; "K" &amp; $B42)</f>
        <v>#REF!</v>
      </c>
      <c r="I42" s="252" t="e" cm="1">
        <f t="array" aca="1" ref="I42" ca="1">INDIRECT("'"&amp;$A42&amp;"'!"&amp; "L" &amp; $B42)</f>
        <v>#REF!</v>
      </c>
      <c r="J42" s="252" t="e" cm="1">
        <f t="array" aca="1" ref="J42" ca="1">INDIRECT("'"&amp;$A42&amp;"'!"&amp; "M" &amp; $B42)</f>
        <v>#REF!</v>
      </c>
      <c r="K42" s="252" t="e" cm="1">
        <f t="array" aca="1" ref="K42" ca="1">INDIRECT("'"&amp;$A42&amp;"'!"&amp; "N" &amp; $B42)</f>
        <v>#REF!</v>
      </c>
      <c r="L42" s="252" t="e" cm="1">
        <f t="array" aca="1" ref="L42" ca="1">INDIRECT("'"&amp;$A42&amp;"'!"&amp; "O" &amp; $B42)</f>
        <v>#REF!</v>
      </c>
      <c r="M42" s="252" t="e" cm="1">
        <f t="array" aca="1" ref="M42" ca="1">INDIRECT("'"&amp;$A42&amp;"'!"&amp; "P" &amp; $B42)</f>
        <v>#REF!</v>
      </c>
      <c r="N42" s="252" t="e" cm="1">
        <f t="array" aca="1" ref="N42" ca="1">INDIRECT("'"&amp;$A42&amp;"'!"&amp; "Q" &amp; $B42)</f>
        <v>#REF!</v>
      </c>
      <c r="O42" s="252" t="e" cm="1">
        <f t="array" aca="1" ref="O42" ca="1">INDIRECT("'"&amp;$A42&amp;"'!"&amp; "R" &amp; $B42)</f>
        <v>#REF!</v>
      </c>
      <c r="P42" s="252" t="e" cm="1">
        <f t="array" aca="1" ref="P42" ca="1">INDIRECT("'"&amp;$A42&amp;"'!"&amp; "S" &amp; $B42)</f>
        <v>#REF!</v>
      </c>
      <c r="Q42" s="252" t="e" cm="1">
        <f t="array" aca="1" ref="Q42" ca="1">INDIRECT("'"&amp;$A42&amp;"'!"&amp; "T" &amp; $B42)</f>
        <v>#REF!</v>
      </c>
      <c r="R42" s="252" t="e" cm="1">
        <f t="array" aca="1" ref="R42" ca="1">INDIRECT("'"&amp;$A42&amp;"'!"&amp; "U" &amp; $B42)</f>
        <v>#REF!</v>
      </c>
      <c r="S42" s="252" t="e" cm="1">
        <f t="array" aca="1" ref="S42" ca="1">INDIRECT("'"&amp;$A42&amp;"'!"&amp; "V" &amp; $B42)</f>
        <v>#REF!</v>
      </c>
      <c r="T42" s="252" t="e" cm="1">
        <f t="array" aca="1" ref="T42" ca="1">INDIRECT("'"&amp;$A42&amp;"'!"&amp; "W" &amp; $B42)</f>
        <v>#REF!</v>
      </c>
      <c r="U42" s="252" t="e" cm="1">
        <f t="array" aca="1" ref="U42" ca="1">INDIRECT("'"&amp;$A42&amp;"'!"&amp; "X" &amp; $B42)</f>
        <v>#REF!</v>
      </c>
      <c r="V42" s="252" t="e" cm="1">
        <f t="array" aca="1" ref="V42" ca="1">INDIRECT("'"&amp;$A42&amp;"'!"&amp; "Y" &amp; $B42)</f>
        <v>#REF!</v>
      </c>
      <c r="W42" s="252" t="e" cm="1">
        <f t="array" aca="1" ref="W42" ca="1">INDIRECT("'"&amp;$A42&amp;"'!"&amp; "Z" &amp; $B42)</f>
        <v>#REF!</v>
      </c>
      <c r="X42" s="252" t="e" cm="1">
        <f t="array" aca="1" ref="X42" ca="1">INDIRECT("'"&amp;$A42&amp;"'!"&amp; "AA" &amp; $B42)</f>
        <v>#REF!</v>
      </c>
      <c r="Y42" s="252" t="e" cm="1">
        <f t="array" aca="1" ref="Y42" ca="1">INDIRECT("'"&amp;$A42&amp;"'!"&amp; "AB" &amp; $B42)</f>
        <v>#REF!</v>
      </c>
      <c r="Z42" s="252" t="e" cm="1">
        <f t="array" aca="1" ref="Z42" ca="1">INDIRECT("'"&amp;$A42&amp;"'!"&amp; "AC" &amp; $B42)</f>
        <v>#REF!</v>
      </c>
    </row>
    <row r="43" spans="1:26" x14ac:dyDescent="0.25">
      <c r="A43" s="71">
        <v>9</v>
      </c>
      <c r="B43" s="71">
        <v>117</v>
      </c>
      <c r="C43" s="252" t="e" cm="1">
        <f t="array" aca="1" ref="C43" ca="1">INDIRECT("'"&amp;$A43&amp;"'!"&amp; "F" &amp; $B43)</f>
        <v>#REF!</v>
      </c>
      <c r="D43" s="252" t="e" cm="1">
        <f t="array" aca="1" ref="D43" ca="1">INDIRECT("'"&amp;$A43&amp;"'!"&amp; "g" &amp; $B43)</f>
        <v>#REF!</v>
      </c>
      <c r="E43" s="252" t="e" cm="1">
        <f t="array" aca="1" ref="E43" ca="1">INDIRECT("'"&amp;$A43&amp;"'!"&amp; "H" &amp; $B43)</f>
        <v>#REF!</v>
      </c>
      <c r="F43" s="252" t="e" cm="1">
        <f t="array" aca="1" ref="F43" ca="1">INDIRECT("'"&amp;$A43&amp;"'!"&amp; "I" &amp; $B43)</f>
        <v>#REF!</v>
      </c>
      <c r="G43" s="252" t="e" cm="1">
        <f t="array" aca="1" ref="G43" ca="1">INDIRECT("'"&amp;$A43&amp;"'!"&amp; "J" &amp; $B43)</f>
        <v>#REF!</v>
      </c>
      <c r="H43" s="252" t="e" cm="1">
        <f t="array" aca="1" ref="H43" ca="1">INDIRECT("'"&amp;$A43&amp;"'!"&amp; "K" &amp; $B43)</f>
        <v>#REF!</v>
      </c>
      <c r="I43" s="252" t="e" cm="1">
        <f t="array" aca="1" ref="I43" ca="1">INDIRECT("'"&amp;$A43&amp;"'!"&amp; "L" &amp; $B43)</f>
        <v>#REF!</v>
      </c>
      <c r="J43" s="252" t="e" cm="1">
        <f t="array" aca="1" ref="J43" ca="1">INDIRECT("'"&amp;$A43&amp;"'!"&amp; "M" &amp; $B43)</f>
        <v>#REF!</v>
      </c>
      <c r="K43" s="252" t="e" cm="1">
        <f t="array" aca="1" ref="K43" ca="1">INDIRECT("'"&amp;$A43&amp;"'!"&amp; "N" &amp; $B43)</f>
        <v>#REF!</v>
      </c>
      <c r="L43" s="252" t="e" cm="1">
        <f t="array" aca="1" ref="L43" ca="1">INDIRECT("'"&amp;$A43&amp;"'!"&amp; "O" &amp; $B43)</f>
        <v>#REF!</v>
      </c>
      <c r="M43" s="252" t="e" cm="1">
        <f t="array" aca="1" ref="M43" ca="1">INDIRECT("'"&amp;$A43&amp;"'!"&amp; "P" &amp; $B43)</f>
        <v>#REF!</v>
      </c>
      <c r="N43" s="252" t="e" cm="1">
        <f t="array" aca="1" ref="N43" ca="1">INDIRECT("'"&amp;$A43&amp;"'!"&amp; "Q" &amp; $B43)</f>
        <v>#REF!</v>
      </c>
      <c r="O43" s="252" t="e" cm="1">
        <f t="array" aca="1" ref="O43" ca="1">INDIRECT("'"&amp;$A43&amp;"'!"&amp; "R" &amp; $B43)</f>
        <v>#REF!</v>
      </c>
      <c r="P43" s="252" t="e" cm="1">
        <f t="array" aca="1" ref="P43" ca="1">INDIRECT("'"&amp;$A43&amp;"'!"&amp; "S" &amp; $B43)</f>
        <v>#REF!</v>
      </c>
      <c r="Q43" s="252" t="e" cm="1">
        <f t="array" aca="1" ref="Q43" ca="1">INDIRECT("'"&amp;$A43&amp;"'!"&amp; "T" &amp; $B43)</f>
        <v>#REF!</v>
      </c>
      <c r="R43" s="252" t="e" cm="1">
        <f t="array" aca="1" ref="R43" ca="1">INDIRECT("'"&amp;$A43&amp;"'!"&amp; "U" &amp; $B43)</f>
        <v>#REF!</v>
      </c>
      <c r="S43" s="252" t="e" cm="1">
        <f t="array" aca="1" ref="S43" ca="1">INDIRECT("'"&amp;$A43&amp;"'!"&amp; "V" &amp; $B43)</f>
        <v>#REF!</v>
      </c>
      <c r="T43" s="252" t="e" cm="1">
        <f t="array" aca="1" ref="T43" ca="1">INDIRECT("'"&amp;$A43&amp;"'!"&amp; "W" &amp; $B43)</f>
        <v>#REF!</v>
      </c>
      <c r="U43" s="252" t="e" cm="1">
        <f t="array" aca="1" ref="U43" ca="1">INDIRECT("'"&amp;$A43&amp;"'!"&amp; "X" &amp; $B43)</f>
        <v>#REF!</v>
      </c>
      <c r="V43" s="252" t="e" cm="1">
        <f t="array" aca="1" ref="V43" ca="1">INDIRECT("'"&amp;$A43&amp;"'!"&amp; "Y" &amp; $B43)</f>
        <v>#REF!</v>
      </c>
      <c r="W43" s="252" t="e" cm="1">
        <f t="array" aca="1" ref="W43" ca="1">INDIRECT("'"&amp;$A43&amp;"'!"&amp; "Z" &amp; $B43)</f>
        <v>#REF!</v>
      </c>
      <c r="X43" s="252" t="e" cm="1">
        <f t="array" aca="1" ref="X43" ca="1">INDIRECT("'"&amp;$A43&amp;"'!"&amp; "AA" &amp; $B43)</f>
        <v>#REF!</v>
      </c>
      <c r="Y43" s="252" t="e" cm="1">
        <f t="array" aca="1" ref="Y43" ca="1">INDIRECT("'"&amp;$A43&amp;"'!"&amp; "AB" &amp; $B43)</f>
        <v>#REF!</v>
      </c>
      <c r="Z43" s="252" t="e" cm="1">
        <f t="array" aca="1" ref="Z43" ca="1">INDIRECT("'"&amp;$A43&amp;"'!"&amp; "AC" &amp; $B43)</f>
        <v>#REF!</v>
      </c>
    </row>
    <row r="44" spans="1:26" x14ac:dyDescent="0.25">
      <c r="A44" s="71">
        <v>10</v>
      </c>
      <c r="B44" s="71">
        <v>117</v>
      </c>
      <c r="C44" s="252" t="e" cm="1">
        <f t="array" aca="1" ref="C44" ca="1">INDIRECT("'"&amp;$A44&amp;"'!"&amp; "F" &amp; $B44)</f>
        <v>#REF!</v>
      </c>
      <c r="D44" s="252" t="e" cm="1">
        <f t="array" aca="1" ref="D44" ca="1">INDIRECT("'"&amp;$A44&amp;"'!"&amp; "g" &amp; $B44)</f>
        <v>#REF!</v>
      </c>
      <c r="E44" s="252" t="e" cm="1">
        <f t="array" aca="1" ref="E44" ca="1">INDIRECT("'"&amp;$A44&amp;"'!"&amp; "H" &amp; $B44)</f>
        <v>#REF!</v>
      </c>
      <c r="F44" s="252" t="e" cm="1">
        <f t="array" aca="1" ref="F44" ca="1">INDIRECT("'"&amp;$A44&amp;"'!"&amp; "I" &amp; $B44)</f>
        <v>#REF!</v>
      </c>
      <c r="G44" s="252" t="e" cm="1">
        <f t="array" aca="1" ref="G44" ca="1">INDIRECT("'"&amp;$A44&amp;"'!"&amp; "J" &amp; $B44)</f>
        <v>#REF!</v>
      </c>
      <c r="H44" s="252" t="e" cm="1">
        <f t="array" aca="1" ref="H44" ca="1">INDIRECT("'"&amp;$A44&amp;"'!"&amp; "K" &amp; $B44)</f>
        <v>#REF!</v>
      </c>
      <c r="I44" s="252" t="e" cm="1">
        <f t="array" aca="1" ref="I44" ca="1">INDIRECT("'"&amp;$A44&amp;"'!"&amp; "L" &amp; $B44)</f>
        <v>#REF!</v>
      </c>
      <c r="J44" s="252" t="e" cm="1">
        <f t="array" aca="1" ref="J44" ca="1">INDIRECT("'"&amp;$A44&amp;"'!"&amp; "M" &amp; $B44)</f>
        <v>#REF!</v>
      </c>
      <c r="K44" s="252" t="e" cm="1">
        <f t="array" aca="1" ref="K44" ca="1">INDIRECT("'"&amp;$A44&amp;"'!"&amp; "N" &amp; $B44)</f>
        <v>#REF!</v>
      </c>
      <c r="L44" s="252" t="e" cm="1">
        <f t="array" aca="1" ref="L44" ca="1">INDIRECT("'"&amp;$A44&amp;"'!"&amp; "O" &amp; $B44)</f>
        <v>#REF!</v>
      </c>
      <c r="M44" s="252" t="e" cm="1">
        <f t="array" aca="1" ref="M44" ca="1">INDIRECT("'"&amp;$A44&amp;"'!"&amp; "P" &amp; $B44)</f>
        <v>#REF!</v>
      </c>
      <c r="N44" s="252" t="e" cm="1">
        <f t="array" aca="1" ref="N44" ca="1">INDIRECT("'"&amp;$A44&amp;"'!"&amp; "Q" &amp; $B44)</f>
        <v>#REF!</v>
      </c>
      <c r="O44" s="252" t="e" cm="1">
        <f t="array" aca="1" ref="O44" ca="1">INDIRECT("'"&amp;$A44&amp;"'!"&amp; "R" &amp; $B44)</f>
        <v>#REF!</v>
      </c>
      <c r="P44" s="252" t="e" cm="1">
        <f t="array" aca="1" ref="P44" ca="1">INDIRECT("'"&amp;$A44&amp;"'!"&amp; "S" &amp; $B44)</f>
        <v>#REF!</v>
      </c>
      <c r="Q44" s="252" t="e" cm="1">
        <f t="array" aca="1" ref="Q44" ca="1">INDIRECT("'"&amp;$A44&amp;"'!"&amp; "T" &amp; $B44)</f>
        <v>#REF!</v>
      </c>
      <c r="R44" s="252" t="e" cm="1">
        <f t="array" aca="1" ref="R44" ca="1">INDIRECT("'"&amp;$A44&amp;"'!"&amp; "U" &amp; $B44)</f>
        <v>#REF!</v>
      </c>
      <c r="S44" s="252" t="e" cm="1">
        <f t="array" aca="1" ref="S44" ca="1">INDIRECT("'"&amp;$A44&amp;"'!"&amp; "V" &amp; $B44)</f>
        <v>#REF!</v>
      </c>
      <c r="T44" s="252" t="e" cm="1">
        <f t="array" aca="1" ref="T44" ca="1">INDIRECT("'"&amp;$A44&amp;"'!"&amp; "W" &amp; $B44)</f>
        <v>#REF!</v>
      </c>
      <c r="U44" s="252" t="e" cm="1">
        <f t="array" aca="1" ref="U44" ca="1">INDIRECT("'"&amp;$A44&amp;"'!"&amp; "X" &amp; $B44)</f>
        <v>#REF!</v>
      </c>
      <c r="V44" s="252" t="e" cm="1">
        <f t="array" aca="1" ref="V44" ca="1">INDIRECT("'"&amp;$A44&amp;"'!"&amp; "Y" &amp; $B44)</f>
        <v>#REF!</v>
      </c>
      <c r="W44" s="252" t="e" cm="1">
        <f t="array" aca="1" ref="W44" ca="1">INDIRECT("'"&amp;$A44&amp;"'!"&amp; "Z" &amp; $B44)</f>
        <v>#REF!</v>
      </c>
      <c r="X44" s="252" t="e" cm="1">
        <f t="array" aca="1" ref="X44" ca="1">INDIRECT("'"&amp;$A44&amp;"'!"&amp; "AA" &amp; $B44)</f>
        <v>#REF!</v>
      </c>
      <c r="Y44" s="252" t="e" cm="1">
        <f t="array" aca="1" ref="Y44" ca="1">INDIRECT("'"&amp;$A44&amp;"'!"&amp; "AB" &amp; $B44)</f>
        <v>#REF!</v>
      </c>
      <c r="Z44" s="252" t="e" cm="1">
        <f t="array" aca="1" ref="Z44" ca="1">INDIRECT("'"&amp;$A44&amp;"'!"&amp; "AC" &amp; $B44)</f>
        <v>#REF!</v>
      </c>
    </row>
    <row r="45" spans="1:26" x14ac:dyDescent="0.25">
      <c r="A45" s="71">
        <v>11</v>
      </c>
      <c r="B45" s="71">
        <v>117</v>
      </c>
      <c r="C45" s="252" t="e" cm="1">
        <f t="array" aca="1" ref="C45" ca="1">INDIRECT("'"&amp;$A45&amp;"'!"&amp; "F" &amp; $B45)</f>
        <v>#REF!</v>
      </c>
      <c r="D45" s="252" t="e" cm="1">
        <f t="array" aca="1" ref="D45" ca="1">INDIRECT("'"&amp;$A45&amp;"'!"&amp; "g" &amp; $B45)</f>
        <v>#REF!</v>
      </c>
      <c r="E45" s="252" t="e" cm="1">
        <f t="array" aca="1" ref="E45" ca="1">INDIRECT("'"&amp;$A45&amp;"'!"&amp; "H" &amp; $B45)</f>
        <v>#REF!</v>
      </c>
      <c r="F45" s="252" t="e" cm="1">
        <f t="array" aca="1" ref="F45" ca="1">INDIRECT("'"&amp;$A45&amp;"'!"&amp; "I" &amp; $B45)</f>
        <v>#REF!</v>
      </c>
      <c r="G45" s="252" t="e" cm="1">
        <f t="array" aca="1" ref="G45" ca="1">INDIRECT("'"&amp;$A45&amp;"'!"&amp; "J" &amp; $B45)</f>
        <v>#REF!</v>
      </c>
      <c r="H45" s="252" t="e" cm="1">
        <f t="array" aca="1" ref="H45" ca="1">INDIRECT("'"&amp;$A45&amp;"'!"&amp; "K" &amp; $B45)</f>
        <v>#REF!</v>
      </c>
      <c r="I45" s="252" t="e" cm="1">
        <f t="array" aca="1" ref="I45" ca="1">INDIRECT("'"&amp;$A45&amp;"'!"&amp; "L" &amp; $B45)</f>
        <v>#REF!</v>
      </c>
      <c r="J45" s="252" t="e" cm="1">
        <f t="array" aca="1" ref="J45" ca="1">INDIRECT("'"&amp;$A45&amp;"'!"&amp; "M" &amp; $B45)</f>
        <v>#REF!</v>
      </c>
      <c r="K45" s="252" t="e" cm="1">
        <f t="array" aca="1" ref="K45" ca="1">INDIRECT("'"&amp;$A45&amp;"'!"&amp; "N" &amp; $B45)</f>
        <v>#REF!</v>
      </c>
      <c r="L45" s="252" t="e" cm="1">
        <f t="array" aca="1" ref="L45" ca="1">INDIRECT("'"&amp;$A45&amp;"'!"&amp; "O" &amp; $B45)</f>
        <v>#REF!</v>
      </c>
      <c r="M45" s="252" t="e" cm="1">
        <f t="array" aca="1" ref="M45" ca="1">INDIRECT("'"&amp;$A45&amp;"'!"&amp; "P" &amp; $B45)</f>
        <v>#REF!</v>
      </c>
      <c r="N45" s="252" t="e" cm="1">
        <f t="array" aca="1" ref="N45" ca="1">INDIRECT("'"&amp;$A45&amp;"'!"&amp; "Q" &amp; $B45)</f>
        <v>#REF!</v>
      </c>
      <c r="O45" s="252" t="e" cm="1">
        <f t="array" aca="1" ref="O45" ca="1">INDIRECT("'"&amp;$A45&amp;"'!"&amp; "R" &amp; $B45)</f>
        <v>#REF!</v>
      </c>
      <c r="P45" s="252" t="e" cm="1">
        <f t="array" aca="1" ref="P45" ca="1">INDIRECT("'"&amp;$A45&amp;"'!"&amp; "S" &amp; $B45)</f>
        <v>#REF!</v>
      </c>
      <c r="Q45" s="252" t="e" cm="1">
        <f t="array" aca="1" ref="Q45" ca="1">INDIRECT("'"&amp;$A45&amp;"'!"&amp; "T" &amp; $B45)</f>
        <v>#REF!</v>
      </c>
      <c r="R45" s="252" t="e" cm="1">
        <f t="array" aca="1" ref="R45" ca="1">INDIRECT("'"&amp;$A45&amp;"'!"&amp; "U" &amp; $B45)</f>
        <v>#REF!</v>
      </c>
      <c r="S45" s="252" t="e" cm="1">
        <f t="array" aca="1" ref="S45" ca="1">INDIRECT("'"&amp;$A45&amp;"'!"&amp; "V" &amp; $B45)</f>
        <v>#REF!</v>
      </c>
      <c r="T45" s="252" t="e" cm="1">
        <f t="array" aca="1" ref="T45" ca="1">INDIRECT("'"&amp;$A45&amp;"'!"&amp; "W" &amp; $B45)</f>
        <v>#REF!</v>
      </c>
      <c r="U45" s="252" t="e" cm="1">
        <f t="array" aca="1" ref="U45" ca="1">INDIRECT("'"&amp;$A45&amp;"'!"&amp; "X" &amp; $B45)</f>
        <v>#REF!</v>
      </c>
      <c r="V45" s="252" t="e" cm="1">
        <f t="array" aca="1" ref="V45" ca="1">INDIRECT("'"&amp;$A45&amp;"'!"&amp; "Y" &amp; $B45)</f>
        <v>#REF!</v>
      </c>
      <c r="W45" s="252" t="e" cm="1">
        <f t="array" aca="1" ref="W45" ca="1">INDIRECT("'"&amp;$A45&amp;"'!"&amp; "Z" &amp; $B45)</f>
        <v>#REF!</v>
      </c>
      <c r="X45" s="252" t="e" cm="1">
        <f t="array" aca="1" ref="X45" ca="1">INDIRECT("'"&amp;$A45&amp;"'!"&amp; "AA" &amp; $B45)</f>
        <v>#REF!</v>
      </c>
      <c r="Y45" s="252" t="e" cm="1">
        <f t="array" aca="1" ref="Y45" ca="1">INDIRECT("'"&amp;$A45&amp;"'!"&amp; "AB" &amp; $B45)</f>
        <v>#REF!</v>
      </c>
      <c r="Z45" s="252" t="e" cm="1">
        <f t="array" aca="1" ref="Z45" ca="1">INDIRECT("'"&amp;$A45&amp;"'!"&amp; "AC" &amp; $B45)</f>
        <v>#REF!</v>
      </c>
    </row>
    <row r="46" spans="1:26" x14ac:dyDescent="0.25">
      <c r="A46" s="71">
        <v>12</v>
      </c>
      <c r="B46" s="71">
        <v>117</v>
      </c>
      <c r="C46" s="252" t="e" cm="1">
        <f t="array" aca="1" ref="C46" ca="1">INDIRECT("'"&amp;$A46&amp;"'!"&amp; "F" &amp; $B46)</f>
        <v>#REF!</v>
      </c>
      <c r="D46" s="252" t="e" cm="1">
        <f t="array" aca="1" ref="D46" ca="1">INDIRECT("'"&amp;$A46&amp;"'!"&amp; "g" &amp; $B46)</f>
        <v>#REF!</v>
      </c>
      <c r="E46" s="252" t="e" cm="1">
        <f t="array" aca="1" ref="E46" ca="1">INDIRECT("'"&amp;$A46&amp;"'!"&amp; "H" &amp; $B46)</f>
        <v>#REF!</v>
      </c>
      <c r="F46" s="252" t="e" cm="1">
        <f t="array" aca="1" ref="F46" ca="1">INDIRECT("'"&amp;$A46&amp;"'!"&amp; "I" &amp; $B46)</f>
        <v>#REF!</v>
      </c>
      <c r="G46" s="252" t="e" cm="1">
        <f t="array" aca="1" ref="G46" ca="1">INDIRECT("'"&amp;$A46&amp;"'!"&amp; "J" &amp; $B46)</f>
        <v>#REF!</v>
      </c>
      <c r="H46" s="252" t="e" cm="1">
        <f t="array" aca="1" ref="H46" ca="1">INDIRECT("'"&amp;$A46&amp;"'!"&amp; "K" &amp; $B46)</f>
        <v>#REF!</v>
      </c>
      <c r="I46" s="252" t="e" cm="1">
        <f t="array" aca="1" ref="I46" ca="1">INDIRECT("'"&amp;$A46&amp;"'!"&amp; "L" &amp; $B46)</f>
        <v>#REF!</v>
      </c>
      <c r="J46" s="252" t="e" cm="1">
        <f t="array" aca="1" ref="J46" ca="1">INDIRECT("'"&amp;$A46&amp;"'!"&amp; "M" &amp; $B46)</f>
        <v>#REF!</v>
      </c>
      <c r="K46" s="252" t="e" cm="1">
        <f t="array" aca="1" ref="K46" ca="1">INDIRECT("'"&amp;$A46&amp;"'!"&amp; "N" &amp; $B46)</f>
        <v>#REF!</v>
      </c>
      <c r="L46" s="252" t="e" cm="1">
        <f t="array" aca="1" ref="L46" ca="1">INDIRECT("'"&amp;$A46&amp;"'!"&amp; "O" &amp; $B46)</f>
        <v>#REF!</v>
      </c>
      <c r="M46" s="252" t="e" cm="1">
        <f t="array" aca="1" ref="M46" ca="1">INDIRECT("'"&amp;$A46&amp;"'!"&amp; "P" &amp; $B46)</f>
        <v>#REF!</v>
      </c>
      <c r="N46" s="252" t="e" cm="1">
        <f t="array" aca="1" ref="N46" ca="1">INDIRECT("'"&amp;$A46&amp;"'!"&amp; "Q" &amp; $B46)</f>
        <v>#REF!</v>
      </c>
      <c r="O46" s="252" t="e" cm="1">
        <f t="array" aca="1" ref="O46" ca="1">INDIRECT("'"&amp;$A46&amp;"'!"&amp; "R" &amp; $B46)</f>
        <v>#REF!</v>
      </c>
      <c r="P46" s="252" t="e" cm="1">
        <f t="array" aca="1" ref="P46" ca="1">INDIRECT("'"&amp;$A46&amp;"'!"&amp; "S" &amp; $B46)</f>
        <v>#REF!</v>
      </c>
      <c r="Q46" s="252" t="e" cm="1">
        <f t="array" aca="1" ref="Q46" ca="1">INDIRECT("'"&amp;$A46&amp;"'!"&amp; "T" &amp; $B46)</f>
        <v>#REF!</v>
      </c>
      <c r="R46" s="252" t="e" cm="1">
        <f t="array" aca="1" ref="R46" ca="1">INDIRECT("'"&amp;$A46&amp;"'!"&amp; "U" &amp; $B46)</f>
        <v>#REF!</v>
      </c>
      <c r="S46" s="252" t="e" cm="1">
        <f t="array" aca="1" ref="S46" ca="1">INDIRECT("'"&amp;$A46&amp;"'!"&amp; "V" &amp; $B46)</f>
        <v>#REF!</v>
      </c>
      <c r="T46" s="252" t="e" cm="1">
        <f t="array" aca="1" ref="T46" ca="1">INDIRECT("'"&amp;$A46&amp;"'!"&amp; "W" &amp; $B46)</f>
        <v>#REF!</v>
      </c>
      <c r="U46" s="252" t="e" cm="1">
        <f t="array" aca="1" ref="U46" ca="1">INDIRECT("'"&amp;$A46&amp;"'!"&amp; "X" &amp; $B46)</f>
        <v>#REF!</v>
      </c>
      <c r="V46" s="252" t="e" cm="1">
        <f t="array" aca="1" ref="V46" ca="1">INDIRECT("'"&amp;$A46&amp;"'!"&amp; "Y" &amp; $B46)</f>
        <v>#REF!</v>
      </c>
      <c r="W46" s="252" t="e" cm="1">
        <f t="array" aca="1" ref="W46" ca="1">INDIRECT("'"&amp;$A46&amp;"'!"&amp; "Z" &amp; $B46)</f>
        <v>#REF!</v>
      </c>
      <c r="X46" s="252" t="e" cm="1">
        <f t="array" aca="1" ref="X46" ca="1">INDIRECT("'"&amp;$A46&amp;"'!"&amp; "AA" &amp; $B46)</f>
        <v>#REF!</v>
      </c>
      <c r="Y46" s="252" t="e" cm="1">
        <f t="array" aca="1" ref="Y46" ca="1">INDIRECT("'"&amp;$A46&amp;"'!"&amp; "AB" &amp; $B46)</f>
        <v>#REF!</v>
      </c>
      <c r="Z46" s="252" t="e" cm="1">
        <f t="array" aca="1" ref="Z46" ca="1">INDIRECT("'"&amp;$A46&amp;"'!"&amp; "AC" &amp; $B46)</f>
        <v>#REF!</v>
      </c>
    </row>
    <row r="47" spans="1:26" x14ac:dyDescent="0.25">
      <c r="A47" s="71">
        <v>13</v>
      </c>
      <c r="B47" s="71">
        <v>117</v>
      </c>
      <c r="C47" s="252" t="e" cm="1">
        <f t="array" aca="1" ref="C47" ca="1">INDIRECT("'"&amp;$A47&amp;"'!"&amp; "F" &amp; $B47)</f>
        <v>#REF!</v>
      </c>
      <c r="D47" s="252" t="e" cm="1">
        <f t="array" aca="1" ref="D47" ca="1">INDIRECT("'"&amp;$A47&amp;"'!"&amp; "g" &amp; $B47)</f>
        <v>#REF!</v>
      </c>
      <c r="E47" s="252" t="e" cm="1">
        <f t="array" aca="1" ref="E47" ca="1">INDIRECT("'"&amp;$A47&amp;"'!"&amp; "H" &amp; $B47)</f>
        <v>#REF!</v>
      </c>
      <c r="F47" s="252" t="e" cm="1">
        <f t="array" aca="1" ref="F47" ca="1">INDIRECT("'"&amp;$A47&amp;"'!"&amp; "I" &amp; $B47)</f>
        <v>#REF!</v>
      </c>
      <c r="G47" s="252" t="e" cm="1">
        <f t="array" aca="1" ref="G47" ca="1">INDIRECT("'"&amp;$A47&amp;"'!"&amp; "J" &amp; $B47)</f>
        <v>#REF!</v>
      </c>
      <c r="H47" s="252" t="e" cm="1">
        <f t="array" aca="1" ref="H47" ca="1">INDIRECT("'"&amp;$A47&amp;"'!"&amp; "K" &amp; $B47)</f>
        <v>#REF!</v>
      </c>
      <c r="I47" s="252" t="e" cm="1">
        <f t="array" aca="1" ref="I47" ca="1">INDIRECT("'"&amp;$A47&amp;"'!"&amp; "L" &amp; $B47)</f>
        <v>#REF!</v>
      </c>
      <c r="J47" s="252" t="e" cm="1">
        <f t="array" aca="1" ref="J47" ca="1">INDIRECT("'"&amp;$A47&amp;"'!"&amp; "M" &amp; $B47)</f>
        <v>#REF!</v>
      </c>
      <c r="K47" s="252" t="e" cm="1">
        <f t="array" aca="1" ref="K47" ca="1">INDIRECT("'"&amp;$A47&amp;"'!"&amp; "N" &amp; $B47)</f>
        <v>#REF!</v>
      </c>
      <c r="L47" s="252" t="e" cm="1">
        <f t="array" aca="1" ref="L47" ca="1">INDIRECT("'"&amp;$A47&amp;"'!"&amp; "O" &amp; $B47)</f>
        <v>#REF!</v>
      </c>
      <c r="M47" s="252" t="e" cm="1">
        <f t="array" aca="1" ref="M47" ca="1">INDIRECT("'"&amp;$A47&amp;"'!"&amp; "P" &amp; $B47)</f>
        <v>#REF!</v>
      </c>
      <c r="N47" s="252" t="e" cm="1">
        <f t="array" aca="1" ref="N47" ca="1">INDIRECT("'"&amp;$A47&amp;"'!"&amp; "Q" &amp; $B47)</f>
        <v>#REF!</v>
      </c>
      <c r="O47" s="252" t="e" cm="1">
        <f t="array" aca="1" ref="O47" ca="1">INDIRECT("'"&amp;$A47&amp;"'!"&amp; "R" &amp; $B47)</f>
        <v>#REF!</v>
      </c>
      <c r="P47" s="252" t="e" cm="1">
        <f t="array" aca="1" ref="P47" ca="1">INDIRECT("'"&amp;$A47&amp;"'!"&amp; "S" &amp; $B47)</f>
        <v>#REF!</v>
      </c>
      <c r="Q47" s="252" t="e" cm="1">
        <f t="array" aca="1" ref="Q47" ca="1">INDIRECT("'"&amp;$A47&amp;"'!"&amp; "T" &amp; $B47)</f>
        <v>#REF!</v>
      </c>
      <c r="R47" s="252" t="e" cm="1">
        <f t="array" aca="1" ref="R47" ca="1">INDIRECT("'"&amp;$A47&amp;"'!"&amp; "U" &amp; $B47)</f>
        <v>#REF!</v>
      </c>
      <c r="S47" s="252" t="e" cm="1">
        <f t="array" aca="1" ref="S47" ca="1">INDIRECT("'"&amp;$A47&amp;"'!"&amp; "V" &amp; $B47)</f>
        <v>#REF!</v>
      </c>
      <c r="T47" s="252" t="e" cm="1">
        <f t="array" aca="1" ref="T47" ca="1">INDIRECT("'"&amp;$A47&amp;"'!"&amp; "W" &amp; $B47)</f>
        <v>#REF!</v>
      </c>
      <c r="U47" s="252" t="e" cm="1">
        <f t="array" aca="1" ref="U47" ca="1">INDIRECT("'"&amp;$A47&amp;"'!"&amp; "X" &amp; $B47)</f>
        <v>#REF!</v>
      </c>
      <c r="V47" s="252" t="e" cm="1">
        <f t="array" aca="1" ref="V47" ca="1">INDIRECT("'"&amp;$A47&amp;"'!"&amp; "Y" &amp; $B47)</f>
        <v>#REF!</v>
      </c>
      <c r="W47" s="252" t="e" cm="1">
        <f t="array" aca="1" ref="W47" ca="1">INDIRECT("'"&amp;$A47&amp;"'!"&amp; "Z" &amp; $B47)</f>
        <v>#REF!</v>
      </c>
      <c r="X47" s="252" t="e" cm="1">
        <f t="array" aca="1" ref="X47" ca="1">INDIRECT("'"&amp;$A47&amp;"'!"&amp; "AA" &amp; $B47)</f>
        <v>#REF!</v>
      </c>
      <c r="Y47" s="252" t="e" cm="1">
        <f t="array" aca="1" ref="Y47" ca="1">INDIRECT("'"&amp;$A47&amp;"'!"&amp; "AB" &amp; $B47)</f>
        <v>#REF!</v>
      </c>
      <c r="Z47" s="252" t="e" cm="1">
        <f t="array" aca="1" ref="Z47" ca="1">INDIRECT("'"&amp;$A47&amp;"'!"&amp; "AC" &amp; $B47)</f>
        <v>#REF!</v>
      </c>
    </row>
    <row r="48" spans="1:26" x14ac:dyDescent="0.25">
      <c r="A48" s="71">
        <v>14</v>
      </c>
      <c r="B48" s="71">
        <v>117</v>
      </c>
      <c r="C48" s="252" t="e" cm="1">
        <f t="array" aca="1" ref="C48" ca="1">INDIRECT("'"&amp;$A48&amp;"'!"&amp; "F" &amp; $B48)</f>
        <v>#REF!</v>
      </c>
      <c r="D48" s="252" t="e" cm="1">
        <f t="array" aca="1" ref="D48" ca="1">INDIRECT("'"&amp;$A48&amp;"'!"&amp; "g" &amp; $B48)</f>
        <v>#REF!</v>
      </c>
      <c r="E48" s="252" t="e" cm="1">
        <f t="array" aca="1" ref="E48" ca="1">INDIRECT("'"&amp;$A48&amp;"'!"&amp; "H" &amp; $B48)</f>
        <v>#REF!</v>
      </c>
      <c r="F48" s="252" t="e" cm="1">
        <f t="array" aca="1" ref="F48" ca="1">INDIRECT("'"&amp;$A48&amp;"'!"&amp; "I" &amp; $B48)</f>
        <v>#REF!</v>
      </c>
      <c r="G48" s="252" t="e" cm="1">
        <f t="array" aca="1" ref="G48" ca="1">INDIRECT("'"&amp;$A48&amp;"'!"&amp; "J" &amp; $B48)</f>
        <v>#REF!</v>
      </c>
      <c r="H48" s="252" t="e" cm="1">
        <f t="array" aca="1" ref="H48" ca="1">INDIRECT("'"&amp;$A48&amp;"'!"&amp; "K" &amp; $B48)</f>
        <v>#REF!</v>
      </c>
      <c r="I48" s="252" t="e" cm="1">
        <f t="array" aca="1" ref="I48" ca="1">INDIRECT("'"&amp;$A48&amp;"'!"&amp; "L" &amp; $B48)</f>
        <v>#REF!</v>
      </c>
      <c r="J48" s="252" t="e" cm="1">
        <f t="array" aca="1" ref="J48" ca="1">INDIRECT("'"&amp;$A48&amp;"'!"&amp; "M" &amp; $B48)</f>
        <v>#REF!</v>
      </c>
      <c r="K48" s="252" t="e" cm="1">
        <f t="array" aca="1" ref="K48" ca="1">INDIRECT("'"&amp;$A48&amp;"'!"&amp; "N" &amp; $B48)</f>
        <v>#REF!</v>
      </c>
      <c r="L48" s="252" t="e" cm="1">
        <f t="array" aca="1" ref="L48" ca="1">INDIRECT("'"&amp;$A48&amp;"'!"&amp; "O" &amp; $B48)</f>
        <v>#REF!</v>
      </c>
      <c r="M48" s="252" t="e" cm="1">
        <f t="array" aca="1" ref="M48" ca="1">INDIRECT("'"&amp;$A48&amp;"'!"&amp; "P" &amp; $B48)</f>
        <v>#REF!</v>
      </c>
      <c r="N48" s="252" t="e" cm="1">
        <f t="array" aca="1" ref="N48" ca="1">INDIRECT("'"&amp;$A48&amp;"'!"&amp; "Q" &amp; $B48)</f>
        <v>#REF!</v>
      </c>
      <c r="O48" s="252" t="e" cm="1">
        <f t="array" aca="1" ref="O48" ca="1">INDIRECT("'"&amp;$A48&amp;"'!"&amp; "R" &amp; $B48)</f>
        <v>#REF!</v>
      </c>
      <c r="P48" s="252" t="e" cm="1">
        <f t="array" aca="1" ref="P48" ca="1">INDIRECT("'"&amp;$A48&amp;"'!"&amp; "S" &amp; $B48)</f>
        <v>#REF!</v>
      </c>
      <c r="Q48" s="252" t="e" cm="1">
        <f t="array" aca="1" ref="Q48" ca="1">INDIRECT("'"&amp;$A48&amp;"'!"&amp; "T" &amp; $B48)</f>
        <v>#REF!</v>
      </c>
      <c r="R48" s="252" t="e" cm="1">
        <f t="array" aca="1" ref="R48" ca="1">INDIRECT("'"&amp;$A48&amp;"'!"&amp; "U" &amp; $B48)</f>
        <v>#REF!</v>
      </c>
      <c r="S48" s="252" t="e" cm="1">
        <f t="array" aca="1" ref="S48" ca="1">INDIRECT("'"&amp;$A48&amp;"'!"&amp; "V" &amp; $B48)</f>
        <v>#REF!</v>
      </c>
      <c r="T48" s="252" t="e" cm="1">
        <f t="array" aca="1" ref="T48" ca="1">INDIRECT("'"&amp;$A48&amp;"'!"&amp; "W" &amp; $B48)</f>
        <v>#REF!</v>
      </c>
      <c r="U48" s="252" t="e" cm="1">
        <f t="array" aca="1" ref="U48" ca="1">INDIRECT("'"&amp;$A48&amp;"'!"&amp; "X" &amp; $B48)</f>
        <v>#REF!</v>
      </c>
      <c r="V48" s="252" t="e" cm="1">
        <f t="array" aca="1" ref="V48" ca="1">INDIRECT("'"&amp;$A48&amp;"'!"&amp; "Y" &amp; $B48)</f>
        <v>#REF!</v>
      </c>
      <c r="W48" s="252" t="e" cm="1">
        <f t="array" aca="1" ref="W48" ca="1">INDIRECT("'"&amp;$A48&amp;"'!"&amp; "Z" &amp; $B48)</f>
        <v>#REF!</v>
      </c>
      <c r="X48" s="252" t="e" cm="1">
        <f t="array" aca="1" ref="X48" ca="1">INDIRECT("'"&amp;$A48&amp;"'!"&amp; "AA" &amp; $B48)</f>
        <v>#REF!</v>
      </c>
      <c r="Y48" s="252" t="e" cm="1">
        <f t="array" aca="1" ref="Y48" ca="1">INDIRECT("'"&amp;$A48&amp;"'!"&amp; "AB" &amp; $B48)</f>
        <v>#REF!</v>
      </c>
      <c r="Z48" s="252" t="e" cm="1">
        <f t="array" aca="1" ref="Z48" ca="1">INDIRECT("'"&amp;$A48&amp;"'!"&amp; "AC" &amp; $B48)</f>
        <v>#REF!</v>
      </c>
    </row>
    <row r="49" spans="1:26" x14ac:dyDescent="0.25">
      <c r="A49" s="71">
        <v>15</v>
      </c>
      <c r="B49" s="71">
        <v>117</v>
      </c>
      <c r="C49" s="252" t="e" cm="1">
        <f t="array" aca="1" ref="C49" ca="1">INDIRECT("'"&amp;$A49&amp;"'!"&amp; "F" &amp; $B49)</f>
        <v>#REF!</v>
      </c>
      <c r="D49" s="252" t="e" cm="1">
        <f t="array" aca="1" ref="D49" ca="1">INDIRECT("'"&amp;$A49&amp;"'!"&amp; "g" &amp; $B49)</f>
        <v>#REF!</v>
      </c>
      <c r="E49" s="252" t="e" cm="1">
        <f t="array" aca="1" ref="E49" ca="1">INDIRECT("'"&amp;$A49&amp;"'!"&amp; "H" &amp; $B49)</f>
        <v>#REF!</v>
      </c>
      <c r="F49" s="252" t="e" cm="1">
        <f t="array" aca="1" ref="F49" ca="1">INDIRECT("'"&amp;$A49&amp;"'!"&amp; "I" &amp; $B49)</f>
        <v>#REF!</v>
      </c>
      <c r="G49" s="252" t="e" cm="1">
        <f t="array" aca="1" ref="G49" ca="1">INDIRECT("'"&amp;$A49&amp;"'!"&amp; "J" &amp; $B49)</f>
        <v>#REF!</v>
      </c>
      <c r="H49" s="252" t="e" cm="1">
        <f t="array" aca="1" ref="H49" ca="1">INDIRECT("'"&amp;$A49&amp;"'!"&amp; "K" &amp; $B49)</f>
        <v>#REF!</v>
      </c>
      <c r="I49" s="252" t="e" cm="1">
        <f t="array" aca="1" ref="I49" ca="1">INDIRECT("'"&amp;$A49&amp;"'!"&amp; "L" &amp; $B49)</f>
        <v>#REF!</v>
      </c>
      <c r="J49" s="252" t="e" cm="1">
        <f t="array" aca="1" ref="J49" ca="1">INDIRECT("'"&amp;$A49&amp;"'!"&amp; "M" &amp; $B49)</f>
        <v>#REF!</v>
      </c>
      <c r="K49" s="252" t="e" cm="1">
        <f t="array" aca="1" ref="K49" ca="1">INDIRECT("'"&amp;$A49&amp;"'!"&amp; "N" &amp; $B49)</f>
        <v>#REF!</v>
      </c>
      <c r="L49" s="252" t="e" cm="1">
        <f t="array" aca="1" ref="L49" ca="1">INDIRECT("'"&amp;$A49&amp;"'!"&amp; "O" &amp; $B49)</f>
        <v>#REF!</v>
      </c>
      <c r="M49" s="252" t="e" cm="1">
        <f t="array" aca="1" ref="M49" ca="1">INDIRECT("'"&amp;$A49&amp;"'!"&amp; "P" &amp; $B49)</f>
        <v>#REF!</v>
      </c>
      <c r="N49" s="252" t="e" cm="1">
        <f t="array" aca="1" ref="N49" ca="1">INDIRECT("'"&amp;$A49&amp;"'!"&amp; "Q" &amp; $B49)</f>
        <v>#REF!</v>
      </c>
      <c r="O49" s="252" t="e" cm="1">
        <f t="array" aca="1" ref="O49" ca="1">INDIRECT("'"&amp;$A49&amp;"'!"&amp; "R" &amp; $B49)</f>
        <v>#REF!</v>
      </c>
      <c r="P49" s="252" t="e" cm="1">
        <f t="array" aca="1" ref="P49" ca="1">INDIRECT("'"&amp;$A49&amp;"'!"&amp; "S" &amp; $B49)</f>
        <v>#REF!</v>
      </c>
      <c r="Q49" s="252" t="e" cm="1">
        <f t="array" aca="1" ref="Q49" ca="1">INDIRECT("'"&amp;$A49&amp;"'!"&amp; "T" &amp; $B49)</f>
        <v>#REF!</v>
      </c>
      <c r="R49" s="252" t="e" cm="1">
        <f t="array" aca="1" ref="R49" ca="1">INDIRECT("'"&amp;$A49&amp;"'!"&amp; "U" &amp; $B49)</f>
        <v>#REF!</v>
      </c>
      <c r="S49" s="252" t="e" cm="1">
        <f t="array" aca="1" ref="S49" ca="1">INDIRECT("'"&amp;$A49&amp;"'!"&amp; "V" &amp; $B49)</f>
        <v>#REF!</v>
      </c>
      <c r="T49" s="252" t="e" cm="1">
        <f t="array" aca="1" ref="T49" ca="1">INDIRECT("'"&amp;$A49&amp;"'!"&amp; "W" &amp; $B49)</f>
        <v>#REF!</v>
      </c>
      <c r="U49" s="252" t="e" cm="1">
        <f t="array" aca="1" ref="U49" ca="1">INDIRECT("'"&amp;$A49&amp;"'!"&amp; "X" &amp; $B49)</f>
        <v>#REF!</v>
      </c>
      <c r="V49" s="252" t="e" cm="1">
        <f t="array" aca="1" ref="V49" ca="1">INDIRECT("'"&amp;$A49&amp;"'!"&amp; "Y" &amp; $B49)</f>
        <v>#REF!</v>
      </c>
      <c r="W49" s="252" t="e" cm="1">
        <f t="array" aca="1" ref="W49" ca="1">INDIRECT("'"&amp;$A49&amp;"'!"&amp; "Z" &amp; $B49)</f>
        <v>#REF!</v>
      </c>
      <c r="X49" s="252" t="e" cm="1">
        <f t="array" aca="1" ref="X49" ca="1">INDIRECT("'"&amp;$A49&amp;"'!"&amp; "AA" &amp; $B49)</f>
        <v>#REF!</v>
      </c>
      <c r="Y49" s="252" t="e" cm="1">
        <f t="array" aca="1" ref="Y49" ca="1">INDIRECT("'"&amp;$A49&amp;"'!"&amp; "AB" &amp; $B49)</f>
        <v>#REF!</v>
      </c>
      <c r="Z49" s="252" t="e" cm="1">
        <f t="array" aca="1" ref="Z49" ca="1">INDIRECT("'"&amp;$A49&amp;"'!"&amp; "AC" &amp; $B49)</f>
        <v>#REF!</v>
      </c>
    </row>
    <row r="50" spans="1:26" x14ac:dyDescent="0.25">
      <c r="A50" s="71">
        <v>16</v>
      </c>
      <c r="B50" s="71">
        <v>117</v>
      </c>
      <c r="C50" s="252" t="e" cm="1">
        <f t="array" aca="1" ref="C50" ca="1">INDIRECT("'"&amp;$A50&amp;"'!"&amp; "F" &amp; $B50)</f>
        <v>#REF!</v>
      </c>
      <c r="D50" s="252" t="e" cm="1">
        <f t="array" aca="1" ref="D50" ca="1">INDIRECT("'"&amp;$A50&amp;"'!"&amp; "g" &amp; $B50)</f>
        <v>#REF!</v>
      </c>
      <c r="E50" s="252" t="e" cm="1">
        <f t="array" aca="1" ref="E50" ca="1">INDIRECT("'"&amp;$A50&amp;"'!"&amp; "H" &amp; $B50)</f>
        <v>#REF!</v>
      </c>
      <c r="F50" s="252" t="e" cm="1">
        <f t="array" aca="1" ref="F50" ca="1">INDIRECT("'"&amp;$A50&amp;"'!"&amp; "I" &amp; $B50)</f>
        <v>#REF!</v>
      </c>
      <c r="G50" s="252" t="e" cm="1">
        <f t="array" aca="1" ref="G50" ca="1">INDIRECT("'"&amp;$A50&amp;"'!"&amp; "J" &amp; $B50)</f>
        <v>#REF!</v>
      </c>
      <c r="H50" s="252" t="e" cm="1">
        <f t="array" aca="1" ref="H50" ca="1">INDIRECT("'"&amp;$A50&amp;"'!"&amp; "K" &amp; $B50)</f>
        <v>#REF!</v>
      </c>
      <c r="I50" s="252" t="e" cm="1">
        <f t="array" aca="1" ref="I50" ca="1">INDIRECT("'"&amp;$A50&amp;"'!"&amp; "L" &amp; $B50)</f>
        <v>#REF!</v>
      </c>
      <c r="J50" s="252" t="e" cm="1">
        <f t="array" aca="1" ref="J50" ca="1">INDIRECT("'"&amp;$A50&amp;"'!"&amp; "M" &amp; $B50)</f>
        <v>#REF!</v>
      </c>
      <c r="K50" s="252" t="e" cm="1">
        <f t="array" aca="1" ref="K50" ca="1">INDIRECT("'"&amp;$A50&amp;"'!"&amp; "N" &amp; $B50)</f>
        <v>#REF!</v>
      </c>
      <c r="L50" s="252" t="e" cm="1">
        <f t="array" aca="1" ref="L50" ca="1">INDIRECT("'"&amp;$A50&amp;"'!"&amp; "O" &amp; $B50)</f>
        <v>#REF!</v>
      </c>
      <c r="M50" s="252" t="e" cm="1">
        <f t="array" aca="1" ref="M50" ca="1">INDIRECT("'"&amp;$A50&amp;"'!"&amp; "P" &amp; $B50)</f>
        <v>#REF!</v>
      </c>
      <c r="N50" s="252" t="e" cm="1">
        <f t="array" aca="1" ref="N50" ca="1">INDIRECT("'"&amp;$A50&amp;"'!"&amp; "Q" &amp; $B50)</f>
        <v>#REF!</v>
      </c>
      <c r="O50" s="252" t="e" cm="1">
        <f t="array" aca="1" ref="O50" ca="1">INDIRECT("'"&amp;$A50&amp;"'!"&amp; "R" &amp; $B50)</f>
        <v>#REF!</v>
      </c>
      <c r="P50" s="252" t="e" cm="1">
        <f t="array" aca="1" ref="P50" ca="1">INDIRECT("'"&amp;$A50&amp;"'!"&amp; "S" &amp; $B50)</f>
        <v>#REF!</v>
      </c>
      <c r="Q50" s="252" t="e" cm="1">
        <f t="array" aca="1" ref="Q50" ca="1">INDIRECT("'"&amp;$A50&amp;"'!"&amp; "T" &amp; $B50)</f>
        <v>#REF!</v>
      </c>
      <c r="R50" s="252" t="e" cm="1">
        <f t="array" aca="1" ref="R50" ca="1">INDIRECT("'"&amp;$A50&amp;"'!"&amp; "U" &amp; $B50)</f>
        <v>#REF!</v>
      </c>
      <c r="S50" s="252" t="e" cm="1">
        <f t="array" aca="1" ref="S50" ca="1">INDIRECT("'"&amp;$A50&amp;"'!"&amp; "V" &amp; $B50)</f>
        <v>#REF!</v>
      </c>
      <c r="T50" s="252" t="e" cm="1">
        <f t="array" aca="1" ref="T50" ca="1">INDIRECT("'"&amp;$A50&amp;"'!"&amp; "W" &amp; $B50)</f>
        <v>#REF!</v>
      </c>
      <c r="U50" s="252" t="e" cm="1">
        <f t="array" aca="1" ref="U50" ca="1">INDIRECT("'"&amp;$A50&amp;"'!"&amp; "X" &amp; $B50)</f>
        <v>#REF!</v>
      </c>
      <c r="V50" s="252" t="e" cm="1">
        <f t="array" aca="1" ref="V50" ca="1">INDIRECT("'"&amp;$A50&amp;"'!"&amp; "Y" &amp; $B50)</f>
        <v>#REF!</v>
      </c>
      <c r="W50" s="252" t="e" cm="1">
        <f t="array" aca="1" ref="W50" ca="1">INDIRECT("'"&amp;$A50&amp;"'!"&amp; "Z" &amp; $B50)</f>
        <v>#REF!</v>
      </c>
      <c r="X50" s="252" t="e" cm="1">
        <f t="array" aca="1" ref="X50" ca="1">INDIRECT("'"&amp;$A50&amp;"'!"&amp; "AA" &amp; $B50)</f>
        <v>#REF!</v>
      </c>
      <c r="Y50" s="252" t="e" cm="1">
        <f t="array" aca="1" ref="Y50" ca="1">INDIRECT("'"&amp;$A50&amp;"'!"&amp; "AB" &amp; $B50)</f>
        <v>#REF!</v>
      </c>
      <c r="Z50" s="252" t="e" cm="1">
        <f t="array" aca="1" ref="Z50" ca="1">INDIRECT("'"&amp;$A50&amp;"'!"&amp; "AC" &amp; $B50)</f>
        <v>#REF!</v>
      </c>
    </row>
    <row r="51" spans="1:26" x14ac:dyDescent="0.25">
      <c r="A51" s="71">
        <v>17</v>
      </c>
      <c r="B51" s="71">
        <v>117</v>
      </c>
      <c r="C51" s="252" t="e" cm="1">
        <f t="array" aca="1" ref="C51" ca="1">INDIRECT("'"&amp;$A51&amp;"'!"&amp; "F" &amp; $B51)</f>
        <v>#REF!</v>
      </c>
      <c r="D51" s="252" t="e" cm="1">
        <f t="array" aca="1" ref="D51" ca="1">INDIRECT("'"&amp;$A51&amp;"'!"&amp; "g" &amp; $B51)</f>
        <v>#REF!</v>
      </c>
      <c r="E51" s="252" t="e" cm="1">
        <f t="array" aca="1" ref="E51" ca="1">INDIRECT("'"&amp;$A51&amp;"'!"&amp; "H" &amp; $B51)</f>
        <v>#REF!</v>
      </c>
      <c r="F51" s="252" t="e" cm="1">
        <f t="array" aca="1" ref="F51" ca="1">INDIRECT("'"&amp;$A51&amp;"'!"&amp; "I" &amp; $B51)</f>
        <v>#REF!</v>
      </c>
      <c r="G51" s="252" t="e" cm="1">
        <f t="array" aca="1" ref="G51" ca="1">INDIRECT("'"&amp;$A51&amp;"'!"&amp; "J" &amp; $B51)</f>
        <v>#REF!</v>
      </c>
      <c r="H51" s="252" t="e" cm="1">
        <f t="array" aca="1" ref="H51" ca="1">INDIRECT("'"&amp;$A51&amp;"'!"&amp; "K" &amp; $B51)</f>
        <v>#REF!</v>
      </c>
      <c r="I51" s="252" t="e" cm="1">
        <f t="array" aca="1" ref="I51" ca="1">INDIRECT("'"&amp;$A51&amp;"'!"&amp; "L" &amp; $B51)</f>
        <v>#REF!</v>
      </c>
      <c r="J51" s="252" t="e" cm="1">
        <f t="array" aca="1" ref="J51" ca="1">INDIRECT("'"&amp;$A51&amp;"'!"&amp; "M" &amp; $B51)</f>
        <v>#REF!</v>
      </c>
      <c r="K51" s="252" t="e" cm="1">
        <f t="array" aca="1" ref="K51" ca="1">INDIRECT("'"&amp;$A51&amp;"'!"&amp; "N" &amp; $B51)</f>
        <v>#REF!</v>
      </c>
      <c r="L51" s="252" t="e" cm="1">
        <f t="array" aca="1" ref="L51" ca="1">INDIRECT("'"&amp;$A51&amp;"'!"&amp; "O" &amp; $B51)</f>
        <v>#REF!</v>
      </c>
      <c r="M51" s="252" t="e" cm="1">
        <f t="array" aca="1" ref="M51" ca="1">INDIRECT("'"&amp;$A51&amp;"'!"&amp; "P" &amp; $B51)</f>
        <v>#REF!</v>
      </c>
      <c r="N51" s="252" t="e" cm="1">
        <f t="array" aca="1" ref="N51" ca="1">INDIRECT("'"&amp;$A51&amp;"'!"&amp; "Q" &amp; $B51)</f>
        <v>#REF!</v>
      </c>
      <c r="O51" s="252" t="e" cm="1">
        <f t="array" aca="1" ref="O51" ca="1">INDIRECT("'"&amp;$A51&amp;"'!"&amp; "R" &amp; $B51)</f>
        <v>#REF!</v>
      </c>
      <c r="P51" s="252" t="e" cm="1">
        <f t="array" aca="1" ref="P51" ca="1">INDIRECT("'"&amp;$A51&amp;"'!"&amp; "S" &amp; $B51)</f>
        <v>#REF!</v>
      </c>
      <c r="Q51" s="252" t="e" cm="1">
        <f t="array" aca="1" ref="Q51" ca="1">INDIRECT("'"&amp;$A51&amp;"'!"&amp; "T" &amp; $B51)</f>
        <v>#REF!</v>
      </c>
      <c r="R51" s="252" t="e" cm="1">
        <f t="array" aca="1" ref="R51" ca="1">INDIRECT("'"&amp;$A51&amp;"'!"&amp; "U" &amp; $B51)</f>
        <v>#REF!</v>
      </c>
      <c r="S51" s="252" t="e" cm="1">
        <f t="array" aca="1" ref="S51" ca="1">INDIRECT("'"&amp;$A51&amp;"'!"&amp; "V" &amp; $B51)</f>
        <v>#REF!</v>
      </c>
      <c r="T51" s="252" t="e" cm="1">
        <f t="array" aca="1" ref="T51" ca="1">INDIRECT("'"&amp;$A51&amp;"'!"&amp; "W" &amp; $B51)</f>
        <v>#REF!</v>
      </c>
      <c r="U51" s="252" t="e" cm="1">
        <f t="array" aca="1" ref="U51" ca="1">INDIRECT("'"&amp;$A51&amp;"'!"&amp; "X" &amp; $B51)</f>
        <v>#REF!</v>
      </c>
      <c r="V51" s="252" t="e" cm="1">
        <f t="array" aca="1" ref="V51" ca="1">INDIRECT("'"&amp;$A51&amp;"'!"&amp; "Y" &amp; $B51)</f>
        <v>#REF!</v>
      </c>
      <c r="W51" s="252" t="e" cm="1">
        <f t="array" aca="1" ref="W51" ca="1">INDIRECT("'"&amp;$A51&amp;"'!"&amp; "Z" &amp; $B51)</f>
        <v>#REF!</v>
      </c>
      <c r="X51" s="252" t="e" cm="1">
        <f t="array" aca="1" ref="X51" ca="1">INDIRECT("'"&amp;$A51&amp;"'!"&amp; "AA" &amp; $B51)</f>
        <v>#REF!</v>
      </c>
      <c r="Y51" s="252" t="e" cm="1">
        <f t="array" aca="1" ref="Y51" ca="1">INDIRECT("'"&amp;$A51&amp;"'!"&amp; "AB" &amp; $B51)</f>
        <v>#REF!</v>
      </c>
      <c r="Z51" s="252" t="e" cm="1">
        <f t="array" aca="1" ref="Z51" ca="1">INDIRECT("'"&amp;$A51&amp;"'!"&amp; "AC" &amp; $B51)</f>
        <v>#REF!</v>
      </c>
    </row>
    <row r="52" spans="1:26" x14ac:dyDescent="0.25">
      <c r="A52" s="71">
        <v>18</v>
      </c>
      <c r="B52" s="71">
        <v>117</v>
      </c>
      <c r="C52" s="252" t="e" cm="1">
        <f t="array" aca="1" ref="C52" ca="1">INDIRECT("'"&amp;$A52&amp;"'!"&amp; "F" &amp; $B52)</f>
        <v>#REF!</v>
      </c>
      <c r="D52" s="252" t="e" cm="1">
        <f t="array" aca="1" ref="D52" ca="1">INDIRECT("'"&amp;$A52&amp;"'!"&amp; "g" &amp; $B52)</f>
        <v>#REF!</v>
      </c>
      <c r="E52" s="252" t="e" cm="1">
        <f t="array" aca="1" ref="E52" ca="1">INDIRECT("'"&amp;$A52&amp;"'!"&amp; "H" &amp; $B52)</f>
        <v>#REF!</v>
      </c>
      <c r="F52" s="252" t="e" cm="1">
        <f t="array" aca="1" ref="F52" ca="1">INDIRECT("'"&amp;$A52&amp;"'!"&amp; "I" &amp; $B52)</f>
        <v>#REF!</v>
      </c>
      <c r="G52" s="252" t="e" cm="1">
        <f t="array" aca="1" ref="G52" ca="1">INDIRECT("'"&amp;$A52&amp;"'!"&amp; "J" &amp; $B52)</f>
        <v>#REF!</v>
      </c>
      <c r="H52" s="252" t="e" cm="1">
        <f t="array" aca="1" ref="H52" ca="1">INDIRECT("'"&amp;$A52&amp;"'!"&amp; "K" &amp; $B52)</f>
        <v>#REF!</v>
      </c>
      <c r="I52" s="252" t="e" cm="1">
        <f t="array" aca="1" ref="I52" ca="1">INDIRECT("'"&amp;$A52&amp;"'!"&amp; "L" &amp; $B52)</f>
        <v>#REF!</v>
      </c>
      <c r="J52" s="252" t="e" cm="1">
        <f t="array" aca="1" ref="J52" ca="1">INDIRECT("'"&amp;$A52&amp;"'!"&amp; "M" &amp; $B52)</f>
        <v>#REF!</v>
      </c>
      <c r="K52" s="252" t="e" cm="1">
        <f t="array" aca="1" ref="K52" ca="1">INDIRECT("'"&amp;$A52&amp;"'!"&amp; "N" &amp; $B52)</f>
        <v>#REF!</v>
      </c>
      <c r="L52" s="252" t="e" cm="1">
        <f t="array" aca="1" ref="L52" ca="1">INDIRECT("'"&amp;$A52&amp;"'!"&amp; "O" &amp; $B52)</f>
        <v>#REF!</v>
      </c>
      <c r="M52" s="252" t="e" cm="1">
        <f t="array" aca="1" ref="M52" ca="1">INDIRECT("'"&amp;$A52&amp;"'!"&amp; "P" &amp; $B52)</f>
        <v>#REF!</v>
      </c>
      <c r="N52" s="252" t="e" cm="1">
        <f t="array" aca="1" ref="N52" ca="1">INDIRECT("'"&amp;$A52&amp;"'!"&amp; "Q" &amp; $B52)</f>
        <v>#REF!</v>
      </c>
      <c r="O52" s="252" t="e" cm="1">
        <f t="array" aca="1" ref="O52" ca="1">INDIRECT("'"&amp;$A52&amp;"'!"&amp; "R" &amp; $B52)</f>
        <v>#REF!</v>
      </c>
      <c r="P52" s="252" t="e" cm="1">
        <f t="array" aca="1" ref="P52" ca="1">INDIRECT("'"&amp;$A52&amp;"'!"&amp; "S" &amp; $B52)</f>
        <v>#REF!</v>
      </c>
      <c r="Q52" s="252" t="e" cm="1">
        <f t="array" aca="1" ref="Q52" ca="1">INDIRECT("'"&amp;$A52&amp;"'!"&amp; "T" &amp; $B52)</f>
        <v>#REF!</v>
      </c>
      <c r="R52" s="252" t="e" cm="1">
        <f t="array" aca="1" ref="R52" ca="1">INDIRECT("'"&amp;$A52&amp;"'!"&amp; "U" &amp; $B52)</f>
        <v>#REF!</v>
      </c>
      <c r="S52" s="252" t="e" cm="1">
        <f t="array" aca="1" ref="S52" ca="1">INDIRECT("'"&amp;$A52&amp;"'!"&amp; "V" &amp; $B52)</f>
        <v>#REF!</v>
      </c>
      <c r="T52" s="252" t="e" cm="1">
        <f t="array" aca="1" ref="T52" ca="1">INDIRECT("'"&amp;$A52&amp;"'!"&amp; "W" &amp; $B52)</f>
        <v>#REF!</v>
      </c>
      <c r="U52" s="252" t="e" cm="1">
        <f t="array" aca="1" ref="U52" ca="1">INDIRECT("'"&amp;$A52&amp;"'!"&amp; "X" &amp; $B52)</f>
        <v>#REF!</v>
      </c>
      <c r="V52" s="252" t="e" cm="1">
        <f t="array" aca="1" ref="V52" ca="1">INDIRECT("'"&amp;$A52&amp;"'!"&amp; "Y" &amp; $B52)</f>
        <v>#REF!</v>
      </c>
      <c r="W52" s="252" t="e" cm="1">
        <f t="array" aca="1" ref="W52" ca="1">INDIRECT("'"&amp;$A52&amp;"'!"&amp; "Z" &amp; $B52)</f>
        <v>#REF!</v>
      </c>
      <c r="X52" s="252" t="e" cm="1">
        <f t="array" aca="1" ref="X52" ca="1">INDIRECT("'"&amp;$A52&amp;"'!"&amp; "AA" &amp; $B52)</f>
        <v>#REF!</v>
      </c>
      <c r="Y52" s="252" t="e" cm="1">
        <f t="array" aca="1" ref="Y52" ca="1">INDIRECT("'"&amp;$A52&amp;"'!"&amp; "AB" &amp; $B52)</f>
        <v>#REF!</v>
      </c>
      <c r="Z52" s="252" t="e" cm="1">
        <f t="array" aca="1" ref="Z52" ca="1">INDIRECT("'"&amp;$A52&amp;"'!"&amp; "AC" &amp; $B52)</f>
        <v>#REF!</v>
      </c>
    </row>
    <row r="53" spans="1:26" x14ac:dyDescent="0.25">
      <c r="A53" s="71">
        <v>19</v>
      </c>
      <c r="B53" s="71">
        <v>117</v>
      </c>
      <c r="C53" s="252" t="e" cm="1">
        <f t="array" aca="1" ref="C53" ca="1">INDIRECT("'"&amp;$A53&amp;"'!"&amp; "F" &amp; $B53)</f>
        <v>#REF!</v>
      </c>
      <c r="D53" s="252" t="e" cm="1">
        <f t="array" aca="1" ref="D53" ca="1">INDIRECT("'"&amp;$A53&amp;"'!"&amp; "g" &amp; $B53)</f>
        <v>#REF!</v>
      </c>
      <c r="E53" s="252" t="e" cm="1">
        <f t="array" aca="1" ref="E53" ca="1">INDIRECT("'"&amp;$A53&amp;"'!"&amp; "H" &amp; $B53)</f>
        <v>#REF!</v>
      </c>
      <c r="F53" s="252" t="e" cm="1">
        <f t="array" aca="1" ref="F53" ca="1">INDIRECT("'"&amp;$A53&amp;"'!"&amp; "I" &amp; $B53)</f>
        <v>#REF!</v>
      </c>
      <c r="G53" s="252" t="e" cm="1">
        <f t="array" aca="1" ref="G53" ca="1">INDIRECT("'"&amp;$A53&amp;"'!"&amp; "J" &amp; $B53)</f>
        <v>#REF!</v>
      </c>
      <c r="H53" s="252" t="e" cm="1">
        <f t="array" aca="1" ref="H53" ca="1">INDIRECT("'"&amp;$A53&amp;"'!"&amp; "K" &amp; $B53)</f>
        <v>#REF!</v>
      </c>
      <c r="I53" s="252" t="e" cm="1">
        <f t="array" aca="1" ref="I53" ca="1">INDIRECT("'"&amp;$A53&amp;"'!"&amp; "L" &amp; $B53)</f>
        <v>#REF!</v>
      </c>
      <c r="J53" s="252" t="e" cm="1">
        <f t="array" aca="1" ref="J53" ca="1">INDIRECT("'"&amp;$A53&amp;"'!"&amp; "M" &amp; $B53)</f>
        <v>#REF!</v>
      </c>
      <c r="K53" s="252" t="e" cm="1">
        <f t="array" aca="1" ref="K53" ca="1">INDIRECT("'"&amp;$A53&amp;"'!"&amp; "N" &amp; $B53)</f>
        <v>#REF!</v>
      </c>
      <c r="L53" s="252" t="e" cm="1">
        <f t="array" aca="1" ref="L53" ca="1">INDIRECT("'"&amp;$A53&amp;"'!"&amp; "O" &amp; $B53)</f>
        <v>#REF!</v>
      </c>
      <c r="M53" s="252" t="e" cm="1">
        <f t="array" aca="1" ref="M53" ca="1">INDIRECT("'"&amp;$A53&amp;"'!"&amp; "P" &amp; $B53)</f>
        <v>#REF!</v>
      </c>
      <c r="N53" s="252" t="e" cm="1">
        <f t="array" aca="1" ref="N53" ca="1">INDIRECT("'"&amp;$A53&amp;"'!"&amp; "Q" &amp; $B53)</f>
        <v>#REF!</v>
      </c>
      <c r="O53" s="252" t="e" cm="1">
        <f t="array" aca="1" ref="O53" ca="1">INDIRECT("'"&amp;$A53&amp;"'!"&amp; "R" &amp; $B53)</f>
        <v>#REF!</v>
      </c>
      <c r="P53" s="252" t="e" cm="1">
        <f t="array" aca="1" ref="P53" ca="1">INDIRECT("'"&amp;$A53&amp;"'!"&amp; "S" &amp; $B53)</f>
        <v>#REF!</v>
      </c>
      <c r="Q53" s="252" t="e" cm="1">
        <f t="array" aca="1" ref="Q53" ca="1">INDIRECT("'"&amp;$A53&amp;"'!"&amp; "T" &amp; $B53)</f>
        <v>#REF!</v>
      </c>
      <c r="R53" s="252" t="e" cm="1">
        <f t="array" aca="1" ref="R53" ca="1">INDIRECT("'"&amp;$A53&amp;"'!"&amp; "U" &amp; $B53)</f>
        <v>#REF!</v>
      </c>
      <c r="S53" s="252" t="e" cm="1">
        <f t="array" aca="1" ref="S53" ca="1">INDIRECT("'"&amp;$A53&amp;"'!"&amp; "V" &amp; $B53)</f>
        <v>#REF!</v>
      </c>
      <c r="T53" s="252" t="e" cm="1">
        <f t="array" aca="1" ref="T53" ca="1">INDIRECT("'"&amp;$A53&amp;"'!"&amp; "W" &amp; $B53)</f>
        <v>#REF!</v>
      </c>
      <c r="U53" s="252" t="e" cm="1">
        <f t="array" aca="1" ref="U53" ca="1">INDIRECT("'"&amp;$A53&amp;"'!"&amp; "X" &amp; $B53)</f>
        <v>#REF!</v>
      </c>
      <c r="V53" s="252" t="e" cm="1">
        <f t="array" aca="1" ref="V53" ca="1">INDIRECT("'"&amp;$A53&amp;"'!"&amp; "Y" &amp; $B53)</f>
        <v>#REF!</v>
      </c>
      <c r="W53" s="252" t="e" cm="1">
        <f t="array" aca="1" ref="W53" ca="1">INDIRECT("'"&amp;$A53&amp;"'!"&amp; "Z" &amp; $B53)</f>
        <v>#REF!</v>
      </c>
      <c r="X53" s="252" t="e" cm="1">
        <f t="array" aca="1" ref="X53" ca="1">INDIRECT("'"&amp;$A53&amp;"'!"&amp; "AA" &amp; $B53)</f>
        <v>#REF!</v>
      </c>
      <c r="Y53" s="252" t="e" cm="1">
        <f t="array" aca="1" ref="Y53" ca="1">INDIRECT("'"&amp;$A53&amp;"'!"&amp; "AB" &amp; $B53)</f>
        <v>#REF!</v>
      </c>
      <c r="Z53" s="252" t="e" cm="1">
        <f t="array" aca="1" ref="Z53" ca="1">INDIRECT("'"&amp;$A53&amp;"'!"&amp; "AC" &amp; $B53)</f>
        <v>#REF!</v>
      </c>
    </row>
    <row r="54" spans="1:26" x14ac:dyDescent="0.25">
      <c r="A54" s="71">
        <v>20</v>
      </c>
      <c r="B54" s="71">
        <v>117</v>
      </c>
      <c r="C54" s="252" t="e" cm="1">
        <f t="array" aca="1" ref="C54" ca="1">INDIRECT("'"&amp;$A54&amp;"'!"&amp; "F" &amp; $B54)</f>
        <v>#REF!</v>
      </c>
      <c r="D54" s="252" t="e" cm="1">
        <f t="array" aca="1" ref="D54" ca="1">INDIRECT("'"&amp;$A54&amp;"'!"&amp; "g" &amp; $B54)</f>
        <v>#REF!</v>
      </c>
      <c r="E54" s="252" t="e" cm="1">
        <f t="array" aca="1" ref="E54" ca="1">INDIRECT("'"&amp;$A54&amp;"'!"&amp; "H" &amp; $B54)</f>
        <v>#REF!</v>
      </c>
      <c r="F54" s="252" t="e" cm="1">
        <f t="array" aca="1" ref="F54" ca="1">INDIRECT("'"&amp;$A54&amp;"'!"&amp; "I" &amp; $B54)</f>
        <v>#REF!</v>
      </c>
      <c r="G54" s="252" t="e" cm="1">
        <f t="array" aca="1" ref="G54" ca="1">INDIRECT("'"&amp;$A54&amp;"'!"&amp; "J" &amp; $B54)</f>
        <v>#REF!</v>
      </c>
      <c r="H54" s="252" t="e" cm="1">
        <f t="array" aca="1" ref="H54" ca="1">INDIRECT("'"&amp;$A54&amp;"'!"&amp; "K" &amp; $B54)</f>
        <v>#REF!</v>
      </c>
      <c r="I54" s="252" t="e" cm="1">
        <f t="array" aca="1" ref="I54" ca="1">INDIRECT("'"&amp;$A54&amp;"'!"&amp; "L" &amp; $B54)</f>
        <v>#REF!</v>
      </c>
      <c r="J54" s="252" t="e" cm="1">
        <f t="array" aca="1" ref="J54" ca="1">INDIRECT("'"&amp;$A54&amp;"'!"&amp; "M" &amp; $B54)</f>
        <v>#REF!</v>
      </c>
      <c r="K54" s="252" t="e" cm="1">
        <f t="array" aca="1" ref="K54" ca="1">INDIRECT("'"&amp;$A54&amp;"'!"&amp; "N" &amp; $B54)</f>
        <v>#REF!</v>
      </c>
      <c r="L54" s="252" t="e" cm="1">
        <f t="array" aca="1" ref="L54" ca="1">INDIRECT("'"&amp;$A54&amp;"'!"&amp; "O" &amp; $B54)</f>
        <v>#REF!</v>
      </c>
      <c r="M54" s="252" t="e" cm="1">
        <f t="array" aca="1" ref="M54" ca="1">INDIRECT("'"&amp;$A54&amp;"'!"&amp; "P" &amp; $B54)</f>
        <v>#REF!</v>
      </c>
      <c r="N54" s="252" t="e" cm="1">
        <f t="array" aca="1" ref="N54" ca="1">INDIRECT("'"&amp;$A54&amp;"'!"&amp; "Q" &amp; $B54)</f>
        <v>#REF!</v>
      </c>
      <c r="O54" s="252" t="e" cm="1">
        <f t="array" aca="1" ref="O54" ca="1">INDIRECT("'"&amp;$A54&amp;"'!"&amp; "R" &amp; $B54)</f>
        <v>#REF!</v>
      </c>
      <c r="P54" s="252" t="e" cm="1">
        <f t="array" aca="1" ref="P54" ca="1">INDIRECT("'"&amp;$A54&amp;"'!"&amp; "S" &amp; $B54)</f>
        <v>#REF!</v>
      </c>
      <c r="Q54" s="252" t="e" cm="1">
        <f t="array" aca="1" ref="Q54" ca="1">INDIRECT("'"&amp;$A54&amp;"'!"&amp; "T" &amp; $B54)</f>
        <v>#REF!</v>
      </c>
      <c r="R54" s="252" t="e" cm="1">
        <f t="array" aca="1" ref="R54" ca="1">INDIRECT("'"&amp;$A54&amp;"'!"&amp; "U" &amp; $B54)</f>
        <v>#REF!</v>
      </c>
      <c r="S54" s="252" t="e" cm="1">
        <f t="array" aca="1" ref="S54" ca="1">INDIRECT("'"&amp;$A54&amp;"'!"&amp; "V" &amp; $B54)</f>
        <v>#REF!</v>
      </c>
      <c r="T54" s="252" t="e" cm="1">
        <f t="array" aca="1" ref="T54" ca="1">INDIRECT("'"&amp;$A54&amp;"'!"&amp; "W" &amp; $B54)</f>
        <v>#REF!</v>
      </c>
      <c r="U54" s="252" t="e" cm="1">
        <f t="array" aca="1" ref="U54" ca="1">INDIRECT("'"&amp;$A54&amp;"'!"&amp; "X" &amp; $B54)</f>
        <v>#REF!</v>
      </c>
      <c r="V54" s="252" t="e" cm="1">
        <f t="array" aca="1" ref="V54" ca="1">INDIRECT("'"&amp;$A54&amp;"'!"&amp; "Y" &amp; $B54)</f>
        <v>#REF!</v>
      </c>
      <c r="W54" s="252" t="e" cm="1">
        <f t="array" aca="1" ref="W54" ca="1">INDIRECT("'"&amp;$A54&amp;"'!"&amp; "Z" &amp; $B54)</f>
        <v>#REF!</v>
      </c>
      <c r="X54" s="252" t="e" cm="1">
        <f t="array" aca="1" ref="X54" ca="1">INDIRECT("'"&amp;$A54&amp;"'!"&amp; "AA" &amp; $B54)</f>
        <v>#REF!</v>
      </c>
      <c r="Y54" s="252" t="e" cm="1">
        <f t="array" aca="1" ref="Y54" ca="1">INDIRECT("'"&amp;$A54&amp;"'!"&amp; "AB" &amp; $B54)</f>
        <v>#REF!</v>
      </c>
      <c r="Z54" s="252" t="e" cm="1">
        <f t="array" aca="1" ref="Z54" ca="1">INDIRECT("'"&amp;$A54&amp;"'!"&amp; "AC" &amp; $B54)</f>
        <v>#REF!</v>
      </c>
    </row>
    <row r="55" spans="1:26" x14ac:dyDescent="0.25">
      <c r="A55" s="71">
        <v>21</v>
      </c>
      <c r="B55" s="71">
        <v>117</v>
      </c>
      <c r="C55" s="252" t="e" cm="1">
        <f t="array" aca="1" ref="C55" ca="1">INDIRECT("'"&amp;$A55&amp;"'!"&amp; "F" &amp; $B55)</f>
        <v>#REF!</v>
      </c>
      <c r="D55" s="252" t="e" cm="1">
        <f t="array" aca="1" ref="D55" ca="1">INDIRECT("'"&amp;$A55&amp;"'!"&amp; "g" &amp; $B55)</f>
        <v>#REF!</v>
      </c>
      <c r="E55" s="252" t="e" cm="1">
        <f t="array" aca="1" ref="E55" ca="1">INDIRECT("'"&amp;$A55&amp;"'!"&amp; "H" &amp; $B55)</f>
        <v>#REF!</v>
      </c>
      <c r="F55" s="252" t="e" cm="1">
        <f t="array" aca="1" ref="F55" ca="1">INDIRECT("'"&amp;$A55&amp;"'!"&amp; "I" &amp; $B55)</f>
        <v>#REF!</v>
      </c>
      <c r="G55" s="252" t="e" cm="1">
        <f t="array" aca="1" ref="G55" ca="1">INDIRECT("'"&amp;$A55&amp;"'!"&amp; "J" &amp; $B55)</f>
        <v>#REF!</v>
      </c>
      <c r="H55" s="252" t="e" cm="1">
        <f t="array" aca="1" ref="H55" ca="1">INDIRECT("'"&amp;$A55&amp;"'!"&amp; "K" &amp; $B55)</f>
        <v>#REF!</v>
      </c>
      <c r="I55" s="252" t="e" cm="1">
        <f t="array" aca="1" ref="I55" ca="1">INDIRECT("'"&amp;$A55&amp;"'!"&amp; "L" &amp; $B55)</f>
        <v>#REF!</v>
      </c>
      <c r="J55" s="252" t="e" cm="1">
        <f t="array" aca="1" ref="J55" ca="1">INDIRECT("'"&amp;$A55&amp;"'!"&amp; "M" &amp; $B55)</f>
        <v>#REF!</v>
      </c>
      <c r="K55" s="252" t="e" cm="1">
        <f t="array" aca="1" ref="K55" ca="1">INDIRECT("'"&amp;$A55&amp;"'!"&amp; "N" &amp; $B55)</f>
        <v>#REF!</v>
      </c>
      <c r="L55" s="252" t="e" cm="1">
        <f t="array" aca="1" ref="L55" ca="1">INDIRECT("'"&amp;$A55&amp;"'!"&amp; "O" &amp; $B55)</f>
        <v>#REF!</v>
      </c>
      <c r="M55" s="252" t="e" cm="1">
        <f t="array" aca="1" ref="M55" ca="1">INDIRECT("'"&amp;$A55&amp;"'!"&amp; "P" &amp; $B55)</f>
        <v>#REF!</v>
      </c>
      <c r="N55" s="252" t="e" cm="1">
        <f t="array" aca="1" ref="N55" ca="1">INDIRECT("'"&amp;$A55&amp;"'!"&amp; "Q" &amp; $B55)</f>
        <v>#REF!</v>
      </c>
      <c r="O55" s="252" t="e" cm="1">
        <f t="array" aca="1" ref="O55" ca="1">INDIRECT("'"&amp;$A55&amp;"'!"&amp; "R" &amp; $B55)</f>
        <v>#REF!</v>
      </c>
      <c r="P55" s="252" t="e" cm="1">
        <f t="array" aca="1" ref="P55" ca="1">INDIRECT("'"&amp;$A55&amp;"'!"&amp; "S" &amp; $B55)</f>
        <v>#REF!</v>
      </c>
      <c r="Q55" s="252" t="e" cm="1">
        <f t="array" aca="1" ref="Q55" ca="1">INDIRECT("'"&amp;$A55&amp;"'!"&amp; "T" &amp; $B55)</f>
        <v>#REF!</v>
      </c>
      <c r="R55" s="252" t="e" cm="1">
        <f t="array" aca="1" ref="R55" ca="1">INDIRECT("'"&amp;$A55&amp;"'!"&amp; "U" &amp; $B55)</f>
        <v>#REF!</v>
      </c>
      <c r="S55" s="252" t="e" cm="1">
        <f t="array" aca="1" ref="S55" ca="1">INDIRECT("'"&amp;$A55&amp;"'!"&amp; "V" &amp; $B55)</f>
        <v>#REF!</v>
      </c>
      <c r="T55" s="252" t="e" cm="1">
        <f t="array" aca="1" ref="T55" ca="1">INDIRECT("'"&amp;$A55&amp;"'!"&amp; "W" &amp; $B55)</f>
        <v>#REF!</v>
      </c>
      <c r="U55" s="252" t="e" cm="1">
        <f t="array" aca="1" ref="U55" ca="1">INDIRECT("'"&amp;$A55&amp;"'!"&amp; "X" &amp; $B55)</f>
        <v>#REF!</v>
      </c>
      <c r="V55" s="252" t="e" cm="1">
        <f t="array" aca="1" ref="V55" ca="1">INDIRECT("'"&amp;$A55&amp;"'!"&amp; "Y" &amp; $B55)</f>
        <v>#REF!</v>
      </c>
      <c r="W55" s="252" t="e" cm="1">
        <f t="array" aca="1" ref="W55" ca="1">INDIRECT("'"&amp;$A55&amp;"'!"&amp; "Z" &amp; $B55)</f>
        <v>#REF!</v>
      </c>
      <c r="X55" s="252" t="e" cm="1">
        <f t="array" aca="1" ref="X55" ca="1">INDIRECT("'"&amp;$A55&amp;"'!"&amp; "AA" &amp; $B55)</f>
        <v>#REF!</v>
      </c>
      <c r="Y55" s="252" t="e" cm="1">
        <f t="array" aca="1" ref="Y55" ca="1">INDIRECT("'"&amp;$A55&amp;"'!"&amp; "AB" &amp; $B55)</f>
        <v>#REF!</v>
      </c>
      <c r="Z55" s="252" t="e" cm="1">
        <f t="array" aca="1" ref="Z55" ca="1">INDIRECT("'"&amp;$A55&amp;"'!"&amp; "AC" &amp; $B55)</f>
        <v>#REF!</v>
      </c>
    </row>
    <row r="56" spans="1:26" x14ac:dyDescent="0.25">
      <c r="A56" s="71">
        <v>22</v>
      </c>
      <c r="B56" s="71">
        <v>117</v>
      </c>
      <c r="C56" s="252" t="e" cm="1">
        <f t="array" aca="1" ref="C56" ca="1">INDIRECT("'"&amp;$A56&amp;"'!"&amp; "F" &amp; $B56)</f>
        <v>#REF!</v>
      </c>
      <c r="D56" s="252" t="e" cm="1">
        <f t="array" aca="1" ref="D56" ca="1">INDIRECT("'"&amp;$A56&amp;"'!"&amp; "g" &amp; $B56)</f>
        <v>#REF!</v>
      </c>
      <c r="E56" s="252" t="e" cm="1">
        <f t="array" aca="1" ref="E56" ca="1">INDIRECT("'"&amp;$A56&amp;"'!"&amp; "H" &amp; $B56)</f>
        <v>#REF!</v>
      </c>
      <c r="F56" s="252" t="e" cm="1">
        <f t="array" aca="1" ref="F56" ca="1">INDIRECT("'"&amp;$A56&amp;"'!"&amp; "I" &amp; $B56)</f>
        <v>#REF!</v>
      </c>
      <c r="G56" s="252" t="e" cm="1">
        <f t="array" aca="1" ref="G56" ca="1">INDIRECT("'"&amp;$A56&amp;"'!"&amp; "J" &amp; $B56)</f>
        <v>#REF!</v>
      </c>
      <c r="H56" s="252" t="e" cm="1">
        <f t="array" aca="1" ref="H56" ca="1">INDIRECT("'"&amp;$A56&amp;"'!"&amp; "K" &amp; $B56)</f>
        <v>#REF!</v>
      </c>
      <c r="I56" s="252" t="e" cm="1">
        <f t="array" aca="1" ref="I56" ca="1">INDIRECT("'"&amp;$A56&amp;"'!"&amp; "L" &amp; $B56)</f>
        <v>#REF!</v>
      </c>
      <c r="J56" s="252" t="e" cm="1">
        <f t="array" aca="1" ref="J56" ca="1">INDIRECT("'"&amp;$A56&amp;"'!"&amp; "M" &amp; $B56)</f>
        <v>#REF!</v>
      </c>
      <c r="K56" s="252" t="e" cm="1">
        <f t="array" aca="1" ref="K56" ca="1">INDIRECT("'"&amp;$A56&amp;"'!"&amp; "N" &amp; $B56)</f>
        <v>#REF!</v>
      </c>
      <c r="L56" s="252" t="e" cm="1">
        <f t="array" aca="1" ref="L56" ca="1">INDIRECT("'"&amp;$A56&amp;"'!"&amp; "O" &amp; $B56)</f>
        <v>#REF!</v>
      </c>
      <c r="M56" s="252" t="e" cm="1">
        <f t="array" aca="1" ref="M56" ca="1">INDIRECT("'"&amp;$A56&amp;"'!"&amp; "P" &amp; $B56)</f>
        <v>#REF!</v>
      </c>
      <c r="N56" s="252" t="e" cm="1">
        <f t="array" aca="1" ref="N56" ca="1">INDIRECT("'"&amp;$A56&amp;"'!"&amp; "Q" &amp; $B56)</f>
        <v>#REF!</v>
      </c>
      <c r="O56" s="252" t="e" cm="1">
        <f t="array" aca="1" ref="O56" ca="1">INDIRECT("'"&amp;$A56&amp;"'!"&amp; "R" &amp; $B56)</f>
        <v>#REF!</v>
      </c>
      <c r="P56" s="252" t="e" cm="1">
        <f t="array" aca="1" ref="P56" ca="1">INDIRECT("'"&amp;$A56&amp;"'!"&amp; "S" &amp; $B56)</f>
        <v>#REF!</v>
      </c>
      <c r="Q56" s="252" t="e" cm="1">
        <f t="array" aca="1" ref="Q56" ca="1">INDIRECT("'"&amp;$A56&amp;"'!"&amp; "T" &amp; $B56)</f>
        <v>#REF!</v>
      </c>
      <c r="R56" s="252" t="e" cm="1">
        <f t="array" aca="1" ref="R56" ca="1">INDIRECT("'"&amp;$A56&amp;"'!"&amp; "U" &amp; $B56)</f>
        <v>#REF!</v>
      </c>
      <c r="S56" s="252" t="e" cm="1">
        <f t="array" aca="1" ref="S56" ca="1">INDIRECT("'"&amp;$A56&amp;"'!"&amp; "V" &amp; $B56)</f>
        <v>#REF!</v>
      </c>
      <c r="T56" s="252" t="e" cm="1">
        <f t="array" aca="1" ref="T56" ca="1">INDIRECT("'"&amp;$A56&amp;"'!"&amp; "W" &amp; $B56)</f>
        <v>#REF!</v>
      </c>
      <c r="U56" s="252" t="e" cm="1">
        <f t="array" aca="1" ref="U56" ca="1">INDIRECT("'"&amp;$A56&amp;"'!"&amp; "X" &amp; $B56)</f>
        <v>#REF!</v>
      </c>
      <c r="V56" s="252" t="e" cm="1">
        <f t="array" aca="1" ref="V56" ca="1">INDIRECT("'"&amp;$A56&amp;"'!"&amp; "Y" &amp; $B56)</f>
        <v>#REF!</v>
      </c>
      <c r="W56" s="252" t="e" cm="1">
        <f t="array" aca="1" ref="W56" ca="1">INDIRECT("'"&amp;$A56&amp;"'!"&amp; "Z" &amp; $B56)</f>
        <v>#REF!</v>
      </c>
      <c r="X56" s="252" t="e" cm="1">
        <f t="array" aca="1" ref="X56" ca="1">INDIRECT("'"&amp;$A56&amp;"'!"&amp; "AA" &amp; $B56)</f>
        <v>#REF!</v>
      </c>
      <c r="Y56" s="252" t="e" cm="1">
        <f t="array" aca="1" ref="Y56" ca="1">INDIRECT("'"&amp;$A56&amp;"'!"&amp; "AB" &amp; $B56)</f>
        <v>#REF!</v>
      </c>
      <c r="Z56" s="252" t="e" cm="1">
        <f t="array" aca="1" ref="Z56" ca="1">INDIRECT("'"&amp;$A56&amp;"'!"&amp; "AC" &amp; $B56)</f>
        <v>#REF!</v>
      </c>
    </row>
    <row r="57" spans="1:26" x14ac:dyDescent="0.25">
      <c r="A57" s="71">
        <v>23</v>
      </c>
      <c r="B57" s="71">
        <v>117</v>
      </c>
      <c r="C57" s="252" t="e" cm="1">
        <f t="array" aca="1" ref="C57" ca="1">INDIRECT("'"&amp;$A57&amp;"'!"&amp; "F" &amp; $B57)</f>
        <v>#REF!</v>
      </c>
      <c r="D57" s="252" t="e" cm="1">
        <f t="array" aca="1" ref="D57" ca="1">INDIRECT("'"&amp;$A57&amp;"'!"&amp; "g" &amp; $B57)</f>
        <v>#REF!</v>
      </c>
      <c r="E57" s="252" t="e" cm="1">
        <f t="array" aca="1" ref="E57" ca="1">INDIRECT("'"&amp;$A57&amp;"'!"&amp; "H" &amp; $B57)</f>
        <v>#REF!</v>
      </c>
      <c r="F57" s="252" t="e" cm="1">
        <f t="array" aca="1" ref="F57" ca="1">INDIRECT("'"&amp;$A57&amp;"'!"&amp; "I" &amp; $B57)</f>
        <v>#REF!</v>
      </c>
      <c r="G57" s="252" t="e" cm="1">
        <f t="array" aca="1" ref="G57" ca="1">INDIRECT("'"&amp;$A57&amp;"'!"&amp; "J" &amp; $B57)</f>
        <v>#REF!</v>
      </c>
      <c r="H57" s="252" t="e" cm="1">
        <f t="array" aca="1" ref="H57" ca="1">INDIRECT("'"&amp;$A57&amp;"'!"&amp; "K" &amp; $B57)</f>
        <v>#REF!</v>
      </c>
      <c r="I57" s="252" t="e" cm="1">
        <f t="array" aca="1" ref="I57" ca="1">INDIRECT("'"&amp;$A57&amp;"'!"&amp; "L" &amp; $B57)</f>
        <v>#REF!</v>
      </c>
      <c r="J57" s="252" t="e" cm="1">
        <f t="array" aca="1" ref="J57" ca="1">INDIRECT("'"&amp;$A57&amp;"'!"&amp; "M" &amp; $B57)</f>
        <v>#REF!</v>
      </c>
      <c r="K57" s="252" t="e" cm="1">
        <f t="array" aca="1" ref="K57" ca="1">INDIRECT("'"&amp;$A57&amp;"'!"&amp; "N" &amp; $B57)</f>
        <v>#REF!</v>
      </c>
      <c r="L57" s="252" t="e" cm="1">
        <f t="array" aca="1" ref="L57" ca="1">INDIRECT("'"&amp;$A57&amp;"'!"&amp; "O" &amp; $B57)</f>
        <v>#REF!</v>
      </c>
      <c r="M57" s="252" t="e" cm="1">
        <f t="array" aca="1" ref="M57" ca="1">INDIRECT("'"&amp;$A57&amp;"'!"&amp; "P" &amp; $B57)</f>
        <v>#REF!</v>
      </c>
      <c r="N57" s="252" t="e" cm="1">
        <f t="array" aca="1" ref="N57" ca="1">INDIRECT("'"&amp;$A57&amp;"'!"&amp; "Q" &amp; $B57)</f>
        <v>#REF!</v>
      </c>
      <c r="O57" s="252" t="e" cm="1">
        <f t="array" aca="1" ref="O57" ca="1">INDIRECT("'"&amp;$A57&amp;"'!"&amp; "R" &amp; $B57)</f>
        <v>#REF!</v>
      </c>
      <c r="P57" s="252" t="e" cm="1">
        <f t="array" aca="1" ref="P57" ca="1">INDIRECT("'"&amp;$A57&amp;"'!"&amp; "S" &amp; $B57)</f>
        <v>#REF!</v>
      </c>
      <c r="Q57" s="252" t="e" cm="1">
        <f t="array" aca="1" ref="Q57" ca="1">INDIRECT("'"&amp;$A57&amp;"'!"&amp; "T" &amp; $B57)</f>
        <v>#REF!</v>
      </c>
      <c r="R57" s="252" t="e" cm="1">
        <f t="array" aca="1" ref="R57" ca="1">INDIRECT("'"&amp;$A57&amp;"'!"&amp; "U" &amp; $B57)</f>
        <v>#REF!</v>
      </c>
      <c r="S57" s="252" t="e" cm="1">
        <f t="array" aca="1" ref="S57" ca="1">INDIRECT("'"&amp;$A57&amp;"'!"&amp; "V" &amp; $B57)</f>
        <v>#REF!</v>
      </c>
      <c r="T57" s="252" t="e" cm="1">
        <f t="array" aca="1" ref="T57" ca="1">INDIRECT("'"&amp;$A57&amp;"'!"&amp; "W" &amp; $B57)</f>
        <v>#REF!</v>
      </c>
      <c r="U57" s="252" t="e" cm="1">
        <f t="array" aca="1" ref="U57" ca="1">INDIRECT("'"&amp;$A57&amp;"'!"&amp; "X" &amp; $B57)</f>
        <v>#REF!</v>
      </c>
      <c r="V57" s="252" t="e" cm="1">
        <f t="array" aca="1" ref="V57" ca="1">INDIRECT("'"&amp;$A57&amp;"'!"&amp; "Y" &amp; $B57)</f>
        <v>#REF!</v>
      </c>
      <c r="W57" s="252" t="e" cm="1">
        <f t="array" aca="1" ref="W57" ca="1">INDIRECT("'"&amp;$A57&amp;"'!"&amp; "Z" &amp; $B57)</f>
        <v>#REF!</v>
      </c>
      <c r="X57" s="252" t="e" cm="1">
        <f t="array" aca="1" ref="X57" ca="1">INDIRECT("'"&amp;$A57&amp;"'!"&amp; "AA" &amp; $B57)</f>
        <v>#REF!</v>
      </c>
      <c r="Y57" s="252" t="e" cm="1">
        <f t="array" aca="1" ref="Y57" ca="1">INDIRECT("'"&amp;$A57&amp;"'!"&amp; "AB" &amp; $B57)</f>
        <v>#REF!</v>
      </c>
      <c r="Z57" s="252" t="e" cm="1">
        <f t="array" aca="1" ref="Z57" ca="1">INDIRECT("'"&amp;$A57&amp;"'!"&amp; "AC" &amp; $B57)</f>
        <v>#REF!</v>
      </c>
    </row>
    <row r="58" spans="1:26" x14ac:dyDescent="0.25">
      <c r="A58" s="71">
        <v>24</v>
      </c>
      <c r="B58" s="71">
        <v>117</v>
      </c>
      <c r="C58" s="252" t="e" cm="1">
        <f t="array" aca="1" ref="C58" ca="1">INDIRECT("'"&amp;$A58&amp;"'!"&amp; "F" &amp; $B58)</f>
        <v>#REF!</v>
      </c>
      <c r="D58" s="252" t="e" cm="1">
        <f t="array" aca="1" ref="D58" ca="1">INDIRECT("'"&amp;$A58&amp;"'!"&amp; "g" &amp; $B58)</f>
        <v>#REF!</v>
      </c>
      <c r="E58" s="252" t="e" cm="1">
        <f t="array" aca="1" ref="E58" ca="1">INDIRECT("'"&amp;$A58&amp;"'!"&amp; "H" &amp; $B58)</f>
        <v>#REF!</v>
      </c>
      <c r="F58" s="252" t="e" cm="1">
        <f t="array" aca="1" ref="F58" ca="1">INDIRECT("'"&amp;$A58&amp;"'!"&amp; "I" &amp; $B58)</f>
        <v>#REF!</v>
      </c>
      <c r="G58" s="252" t="e" cm="1">
        <f t="array" aca="1" ref="G58" ca="1">INDIRECT("'"&amp;$A58&amp;"'!"&amp; "J" &amp; $B58)</f>
        <v>#REF!</v>
      </c>
      <c r="H58" s="252" t="e" cm="1">
        <f t="array" aca="1" ref="H58" ca="1">INDIRECT("'"&amp;$A58&amp;"'!"&amp; "K" &amp; $B58)</f>
        <v>#REF!</v>
      </c>
      <c r="I58" s="252" t="e" cm="1">
        <f t="array" aca="1" ref="I58" ca="1">INDIRECT("'"&amp;$A58&amp;"'!"&amp; "L" &amp; $B58)</f>
        <v>#REF!</v>
      </c>
      <c r="J58" s="252" t="e" cm="1">
        <f t="array" aca="1" ref="J58" ca="1">INDIRECT("'"&amp;$A58&amp;"'!"&amp; "M" &amp; $B58)</f>
        <v>#REF!</v>
      </c>
      <c r="K58" s="252" t="e" cm="1">
        <f t="array" aca="1" ref="K58" ca="1">INDIRECT("'"&amp;$A58&amp;"'!"&amp; "N" &amp; $B58)</f>
        <v>#REF!</v>
      </c>
      <c r="L58" s="252" t="e" cm="1">
        <f t="array" aca="1" ref="L58" ca="1">INDIRECT("'"&amp;$A58&amp;"'!"&amp; "O" &amp; $B58)</f>
        <v>#REF!</v>
      </c>
      <c r="M58" s="252" t="e" cm="1">
        <f t="array" aca="1" ref="M58" ca="1">INDIRECT("'"&amp;$A58&amp;"'!"&amp; "P" &amp; $B58)</f>
        <v>#REF!</v>
      </c>
      <c r="N58" s="252" t="e" cm="1">
        <f t="array" aca="1" ref="N58" ca="1">INDIRECT("'"&amp;$A58&amp;"'!"&amp; "Q" &amp; $B58)</f>
        <v>#REF!</v>
      </c>
      <c r="O58" s="252" t="e" cm="1">
        <f t="array" aca="1" ref="O58" ca="1">INDIRECT("'"&amp;$A58&amp;"'!"&amp; "R" &amp; $B58)</f>
        <v>#REF!</v>
      </c>
      <c r="P58" s="252" t="e" cm="1">
        <f t="array" aca="1" ref="P58" ca="1">INDIRECT("'"&amp;$A58&amp;"'!"&amp; "S" &amp; $B58)</f>
        <v>#REF!</v>
      </c>
      <c r="Q58" s="252" t="e" cm="1">
        <f t="array" aca="1" ref="Q58" ca="1">INDIRECT("'"&amp;$A58&amp;"'!"&amp; "T" &amp; $B58)</f>
        <v>#REF!</v>
      </c>
      <c r="R58" s="252" t="e" cm="1">
        <f t="array" aca="1" ref="R58" ca="1">INDIRECT("'"&amp;$A58&amp;"'!"&amp; "U" &amp; $B58)</f>
        <v>#REF!</v>
      </c>
      <c r="S58" s="252" t="e" cm="1">
        <f t="array" aca="1" ref="S58" ca="1">INDIRECT("'"&amp;$A58&amp;"'!"&amp; "V" &amp; $B58)</f>
        <v>#REF!</v>
      </c>
      <c r="T58" s="252" t="e" cm="1">
        <f t="array" aca="1" ref="T58" ca="1">INDIRECT("'"&amp;$A58&amp;"'!"&amp; "W" &amp; $B58)</f>
        <v>#REF!</v>
      </c>
      <c r="U58" s="252" t="e" cm="1">
        <f t="array" aca="1" ref="U58" ca="1">INDIRECT("'"&amp;$A58&amp;"'!"&amp; "X" &amp; $B58)</f>
        <v>#REF!</v>
      </c>
      <c r="V58" s="252" t="e" cm="1">
        <f t="array" aca="1" ref="V58" ca="1">INDIRECT("'"&amp;$A58&amp;"'!"&amp; "Y" &amp; $B58)</f>
        <v>#REF!</v>
      </c>
      <c r="W58" s="252" t="e" cm="1">
        <f t="array" aca="1" ref="W58" ca="1">INDIRECT("'"&amp;$A58&amp;"'!"&amp; "Z" &amp; $B58)</f>
        <v>#REF!</v>
      </c>
      <c r="X58" s="252" t="e" cm="1">
        <f t="array" aca="1" ref="X58" ca="1">INDIRECT("'"&amp;$A58&amp;"'!"&amp; "AA" &amp; $B58)</f>
        <v>#REF!</v>
      </c>
      <c r="Y58" s="252" t="e" cm="1">
        <f t="array" aca="1" ref="Y58" ca="1">INDIRECT("'"&amp;$A58&amp;"'!"&amp; "AB" &amp; $B58)</f>
        <v>#REF!</v>
      </c>
      <c r="Z58" s="252" t="e" cm="1">
        <f t="array" aca="1" ref="Z58" ca="1">INDIRECT("'"&amp;$A58&amp;"'!"&amp; "AC" &amp; $B58)</f>
        <v>#REF!</v>
      </c>
    </row>
    <row r="59" spans="1:26" x14ac:dyDescent="0.25">
      <c r="A59" s="71">
        <v>25</v>
      </c>
      <c r="B59" s="71">
        <v>117</v>
      </c>
      <c r="C59" s="252" t="e" cm="1">
        <f t="array" aca="1" ref="C59" ca="1">INDIRECT("'"&amp;$A59&amp;"'!"&amp; "F" &amp; $B59)</f>
        <v>#REF!</v>
      </c>
      <c r="D59" s="252" t="e" cm="1">
        <f t="array" aca="1" ref="D59" ca="1">INDIRECT("'"&amp;$A59&amp;"'!"&amp; "g" &amp; $B59)</f>
        <v>#REF!</v>
      </c>
      <c r="E59" s="252" t="e" cm="1">
        <f t="array" aca="1" ref="E59" ca="1">INDIRECT("'"&amp;$A59&amp;"'!"&amp; "H" &amp; $B59)</f>
        <v>#REF!</v>
      </c>
      <c r="F59" s="252" t="e" cm="1">
        <f t="array" aca="1" ref="F59" ca="1">INDIRECT("'"&amp;$A59&amp;"'!"&amp; "I" &amp; $B59)</f>
        <v>#REF!</v>
      </c>
      <c r="G59" s="252" t="e" cm="1">
        <f t="array" aca="1" ref="G59" ca="1">INDIRECT("'"&amp;$A59&amp;"'!"&amp; "J" &amp; $B59)</f>
        <v>#REF!</v>
      </c>
      <c r="H59" s="252" t="e" cm="1">
        <f t="array" aca="1" ref="H59" ca="1">INDIRECT("'"&amp;$A59&amp;"'!"&amp; "K" &amp; $B59)</f>
        <v>#REF!</v>
      </c>
      <c r="I59" s="252" t="e" cm="1">
        <f t="array" aca="1" ref="I59" ca="1">INDIRECT("'"&amp;$A59&amp;"'!"&amp; "L" &amp; $B59)</f>
        <v>#REF!</v>
      </c>
      <c r="J59" s="252" t="e" cm="1">
        <f t="array" aca="1" ref="J59" ca="1">INDIRECT("'"&amp;$A59&amp;"'!"&amp; "M" &amp; $B59)</f>
        <v>#REF!</v>
      </c>
      <c r="K59" s="252" t="e" cm="1">
        <f t="array" aca="1" ref="K59" ca="1">INDIRECT("'"&amp;$A59&amp;"'!"&amp; "N" &amp; $B59)</f>
        <v>#REF!</v>
      </c>
      <c r="L59" s="252" t="e" cm="1">
        <f t="array" aca="1" ref="L59" ca="1">INDIRECT("'"&amp;$A59&amp;"'!"&amp; "O" &amp; $B59)</f>
        <v>#REF!</v>
      </c>
      <c r="M59" s="252" t="e" cm="1">
        <f t="array" aca="1" ref="M59" ca="1">INDIRECT("'"&amp;$A59&amp;"'!"&amp; "P" &amp; $B59)</f>
        <v>#REF!</v>
      </c>
      <c r="N59" s="252" t="e" cm="1">
        <f t="array" aca="1" ref="N59" ca="1">INDIRECT("'"&amp;$A59&amp;"'!"&amp; "Q" &amp; $B59)</f>
        <v>#REF!</v>
      </c>
      <c r="O59" s="252" t="e" cm="1">
        <f t="array" aca="1" ref="O59" ca="1">INDIRECT("'"&amp;$A59&amp;"'!"&amp; "R" &amp; $B59)</f>
        <v>#REF!</v>
      </c>
      <c r="P59" s="252" t="e" cm="1">
        <f t="array" aca="1" ref="P59" ca="1">INDIRECT("'"&amp;$A59&amp;"'!"&amp; "S" &amp; $B59)</f>
        <v>#REF!</v>
      </c>
      <c r="Q59" s="252" t="e" cm="1">
        <f t="array" aca="1" ref="Q59" ca="1">INDIRECT("'"&amp;$A59&amp;"'!"&amp; "T" &amp; $B59)</f>
        <v>#REF!</v>
      </c>
      <c r="R59" s="252" t="e" cm="1">
        <f t="array" aca="1" ref="R59" ca="1">INDIRECT("'"&amp;$A59&amp;"'!"&amp; "U" &amp; $B59)</f>
        <v>#REF!</v>
      </c>
      <c r="S59" s="252" t="e" cm="1">
        <f t="array" aca="1" ref="S59" ca="1">INDIRECT("'"&amp;$A59&amp;"'!"&amp; "V" &amp; $B59)</f>
        <v>#REF!</v>
      </c>
      <c r="T59" s="252" t="e" cm="1">
        <f t="array" aca="1" ref="T59" ca="1">INDIRECT("'"&amp;$A59&amp;"'!"&amp; "W" &amp; $B59)</f>
        <v>#REF!</v>
      </c>
      <c r="U59" s="252" t="e" cm="1">
        <f t="array" aca="1" ref="U59" ca="1">INDIRECT("'"&amp;$A59&amp;"'!"&amp; "X" &amp; $B59)</f>
        <v>#REF!</v>
      </c>
      <c r="V59" s="252" t="e" cm="1">
        <f t="array" aca="1" ref="V59" ca="1">INDIRECT("'"&amp;$A59&amp;"'!"&amp; "Y" &amp; $B59)</f>
        <v>#REF!</v>
      </c>
      <c r="W59" s="252" t="e" cm="1">
        <f t="array" aca="1" ref="W59" ca="1">INDIRECT("'"&amp;$A59&amp;"'!"&amp; "Z" &amp; $B59)</f>
        <v>#REF!</v>
      </c>
      <c r="X59" s="252" t="e" cm="1">
        <f t="array" aca="1" ref="X59" ca="1">INDIRECT("'"&amp;$A59&amp;"'!"&amp; "AA" &amp; $B59)</f>
        <v>#REF!</v>
      </c>
      <c r="Y59" s="252" t="e" cm="1">
        <f t="array" aca="1" ref="Y59" ca="1">INDIRECT("'"&amp;$A59&amp;"'!"&amp; "AB" &amp; $B59)</f>
        <v>#REF!</v>
      </c>
      <c r="Z59" s="252" t="e" cm="1">
        <f t="array" aca="1" ref="Z59" ca="1">INDIRECT("'"&amp;$A59&amp;"'!"&amp; "AC" &amp; $B59)</f>
        <v>#REF!</v>
      </c>
    </row>
    <row r="60" spans="1:26" x14ac:dyDescent="0.25">
      <c r="A60" s="71">
        <v>26</v>
      </c>
      <c r="B60" s="71">
        <v>117</v>
      </c>
      <c r="C60" s="252" t="e" cm="1">
        <f t="array" aca="1" ref="C60" ca="1">INDIRECT("'"&amp;$A60&amp;"'!"&amp; "F" &amp; $B60)</f>
        <v>#REF!</v>
      </c>
      <c r="D60" s="252" t="e" cm="1">
        <f t="array" aca="1" ref="D60" ca="1">INDIRECT("'"&amp;$A60&amp;"'!"&amp; "g" &amp; $B60)</f>
        <v>#REF!</v>
      </c>
      <c r="E60" s="252" t="e" cm="1">
        <f t="array" aca="1" ref="E60" ca="1">INDIRECT("'"&amp;$A60&amp;"'!"&amp; "H" &amp; $B60)</f>
        <v>#REF!</v>
      </c>
      <c r="F60" s="252" t="e" cm="1">
        <f t="array" aca="1" ref="F60" ca="1">INDIRECT("'"&amp;$A60&amp;"'!"&amp; "I" &amp; $B60)</f>
        <v>#REF!</v>
      </c>
      <c r="G60" s="252" t="e" cm="1">
        <f t="array" aca="1" ref="G60" ca="1">INDIRECT("'"&amp;$A60&amp;"'!"&amp; "J" &amp; $B60)</f>
        <v>#REF!</v>
      </c>
      <c r="H60" s="252" t="e" cm="1">
        <f t="array" aca="1" ref="H60" ca="1">INDIRECT("'"&amp;$A60&amp;"'!"&amp; "K" &amp; $B60)</f>
        <v>#REF!</v>
      </c>
      <c r="I60" s="252" t="e" cm="1">
        <f t="array" aca="1" ref="I60" ca="1">INDIRECT("'"&amp;$A60&amp;"'!"&amp; "L" &amp; $B60)</f>
        <v>#REF!</v>
      </c>
      <c r="J60" s="252" t="e" cm="1">
        <f t="array" aca="1" ref="J60" ca="1">INDIRECT("'"&amp;$A60&amp;"'!"&amp; "M" &amp; $B60)</f>
        <v>#REF!</v>
      </c>
      <c r="K60" s="252" t="e" cm="1">
        <f t="array" aca="1" ref="K60" ca="1">INDIRECT("'"&amp;$A60&amp;"'!"&amp; "N" &amp; $B60)</f>
        <v>#REF!</v>
      </c>
      <c r="L60" s="252" t="e" cm="1">
        <f t="array" aca="1" ref="L60" ca="1">INDIRECT("'"&amp;$A60&amp;"'!"&amp; "O" &amp; $B60)</f>
        <v>#REF!</v>
      </c>
      <c r="M60" s="252" t="e" cm="1">
        <f t="array" aca="1" ref="M60" ca="1">INDIRECT("'"&amp;$A60&amp;"'!"&amp; "P" &amp; $B60)</f>
        <v>#REF!</v>
      </c>
      <c r="N60" s="252" t="e" cm="1">
        <f t="array" aca="1" ref="N60" ca="1">INDIRECT("'"&amp;$A60&amp;"'!"&amp; "Q" &amp; $B60)</f>
        <v>#REF!</v>
      </c>
      <c r="O60" s="252" t="e" cm="1">
        <f t="array" aca="1" ref="O60" ca="1">INDIRECT("'"&amp;$A60&amp;"'!"&amp; "R" &amp; $B60)</f>
        <v>#REF!</v>
      </c>
      <c r="P60" s="252" t="e" cm="1">
        <f t="array" aca="1" ref="P60" ca="1">INDIRECT("'"&amp;$A60&amp;"'!"&amp; "S" &amp; $B60)</f>
        <v>#REF!</v>
      </c>
      <c r="Q60" s="252" t="e" cm="1">
        <f t="array" aca="1" ref="Q60" ca="1">INDIRECT("'"&amp;$A60&amp;"'!"&amp; "T" &amp; $B60)</f>
        <v>#REF!</v>
      </c>
      <c r="R60" s="252" t="e" cm="1">
        <f t="array" aca="1" ref="R60" ca="1">INDIRECT("'"&amp;$A60&amp;"'!"&amp; "U" &amp; $B60)</f>
        <v>#REF!</v>
      </c>
      <c r="S60" s="252" t="e" cm="1">
        <f t="array" aca="1" ref="S60" ca="1">INDIRECT("'"&amp;$A60&amp;"'!"&amp; "V" &amp; $B60)</f>
        <v>#REF!</v>
      </c>
      <c r="T60" s="252" t="e" cm="1">
        <f t="array" aca="1" ref="T60" ca="1">INDIRECT("'"&amp;$A60&amp;"'!"&amp; "W" &amp; $B60)</f>
        <v>#REF!</v>
      </c>
      <c r="U60" s="252" t="e" cm="1">
        <f t="array" aca="1" ref="U60" ca="1">INDIRECT("'"&amp;$A60&amp;"'!"&amp; "X" &amp; $B60)</f>
        <v>#REF!</v>
      </c>
      <c r="V60" s="252" t="e" cm="1">
        <f t="array" aca="1" ref="V60" ca="1">INDIRECT("'"&amp;$A60&amp;"'!"&amp; "Y" &amp; $B60)</f>
        <v>#REF!</v>
      </c>
      <c r="W60" s="252" t="e" cm="1">
        <f t="array" aca="1" ref="W60" ca="1">INDIRECT("'"&amp;$A60&amp;"'!"&amp; "Z" &amp; $B60)</f>
        <v>#REF!</v>
      </c>
      <c r="X60" s="252" t="e" cm="1">
        <f t="array" aca="1" ref="X60" ca="1">INDIRECT("'"&amp;$A60&amp;"'!"&amp; "AA" &amp; $B60)</f>
        <v>#REF!</v>
      </c>
      <c r="Y60" s="252" t="e" cm="1">
        <f t="array" aca="1" ref="Y60" ca="1">INDIRECT("'"&amp;$A60&amp;"'!"&amp; "AB" &amp; $B60)</f>
        <v>#REF!</v>
      </c>
      <c r="Z60" s="252" t="e" cm="1">
        <f t="array" aca="1" ref="Z60" ca="1">INDIRECT("'"&amp;$A60&amp;"'!"&amp; "AC" &amp; $B60)</f>
        <v>#REF!</v>
      </c>
    </row>
    <row r="61" spans="1:26" x14ac:dyDescent="0.25">
      <c r="A61" s="71">
        <v>27</v>
      </c>
      <c r="B61" s="71">
        <v>117</v>
      </c>
      <c r="C61" s="252" t="e" cm="1">
        <f t="array" aca="1" ref="C61" ca="1">INDIRECT("'"&amp;$A61&amp;"'!"&amp; "F" &amp; $B61)</f>
        <v>#REF!</v>
      </c>
      <c r="D61" s="252" t="e" cm="1">
        <f t="array" aca="1" ref="D61" ca="1">INDIRECT("'"&amp;$A61&amp;"'!"&amp; "g" &amp; $B61)</f>
        <v>#REF!</v>
      </c>
      <c r="E61" s="252" t="e" cm="1">
        <f t="array" aca="1" ref="E61" ca="1">INDIRECT("'"&amp;$A61&amp;"'!"&amp; "H" &amp; $B61)</f>
        <v>#REF!</v>
      </c>
      <c r="F61" s="252" t="e" cm="1">
        <f t="array" aca="1" ref="F61" ca="1">INDIRECT("'"&amp;$A61&amp;"'!"&amp; "I" &amp; $B61)</f>
        <v>#REF!</v>
      </c>
      <c r="G61" s="252" t="e" cm="1">
        <f t="array" aca="1" ref="G61" ca="1">INDIRECT("'"&amp;$A61&amp;"'!"&amp; "J" &amp; $B61)</f>
        <v>#REF!</v>
      </c>
      <c r="H61" s="252" t="e" cm="1">
        <f t="array" aca="1" ref="H61" ca="1">INDIRECT("'"&amp;$A61&amp;"'!"&amp; "K" &amp; $B61)</f>
        <v>#REF!</v>
      </c>
      <c r="I61" s="252" t="e" cm="1">
        <f t="array" aca="1" ref="I61" ca="1">INDIRECT("'"&amp;$A61&amp;"'!"&amp; "L" &amp; $B61)</f>
        <v>#REF!</v>
      </c>
      <c r="J61" s="252" t="e" cm="1">
        <f t="array" aca="1" ref="J61" ca="1">INDIRECT("'"&amp;$A61&amp;"'!"&amp; "M" &amp; $B61)</f>
        <v>#REF!</v>
      </c>
      <c r="K61" s="252" t="e" cm="1">
        <f t="array" aca="1" ref="K61" ca="1">INDIRECT("'"&amp;$A61&amp;"'!"&amp; "N" &amp; $B61)</f>
        <v>#REF!</v>
      </c>
      <c r="L61" s="252" t="e" cm="1">
        <f t="array" aca="1" ref="L61" ca="1">INDIRECT("'"&amp;$A61&amp;"'!"&amp; "O" &amp; $B61)</f>
        <v>#REF!</v>
      </c>
      <c r="M61" s="252" t="e" cm="1">
        <f t="array" aca="1" ref="M61" ca="1">INDIRECT("'"&amp;$A61&amp;"'!"&amp; "P" &amp; $B61)</f>
        <v>#REF!</v>
      </c>
      <c r="N61" s="252" t="e" cm="1">
        <f t="array" aca="1" ref="N61" ca="1">INDIRECT("'"&amp;$A61&amp;"'!"&amp; "Q" &amp; $B61)</f>
        <v>#REF!</v>
      </c>
      <c r="O61" s="252" t="e" cm="1">
        <f t="array" aca="1" ref="O61" ca="1">INDIRECT("'"&amp;$A61&amp;"'!"&amp; "R" &amp; $B61)</f>
        <v>#REF!</v>
      </c>
      <c r="P61" s="252" t="e" cm="1">
        <f t="array" aca="1" ref="P61" ca="1">INDIRECT("'"&amp;$A61&amp;"'!"&amp; "S" &amp; $B61)</f>
        <v>#REF!</v>
      </c>
      <c r="Q61" s="252" t="e" cm="1">
        <f t="array" aca="1" ref="Q61" ca="1">INDIRECT("'"&amp;$A61&amp;"'!"&amp; "T" &amp; $B61)</f>
        <v>#REF!</v>
      </c>
      <c r="R61" s="252" t="e" cm="1">
        <f t="array" aca="1" ref="R61" ca="1">INDIRECT("'"&amp;$A61&amp;"'!"&amp; "U" &amp; $B61)</f>
        <v>#REF!</v>
      </c>
      <c r="S61" s="252" t="e" cm="1">
        <f t="array" aca="1" ref="S61" ca="1">INDIRECT("'"&amp;$A61&amp;"'!"&amp; "V" &amp; $B61)</f>
        <v>#REF!</v>
      </c>
      <c r="T61" s="252" t="e" cm="1">
        <f t="array" aca="1" ref="T61" ca="1">INDIRECT("'"&amp;$A61&amp;"'!"&amp; "W" &amp; $B61)</f>
        <v>#REF!</v>
      </c>
      <c r="U61" s="252" t="e" cm="1">
        <f t="array" aca="1" ref="U61" ca="1">INDIRECT("'"&amp;$A61&amp;"'!"&amp; "X" &amp; $B61)</f>
        <v>#REF!</v>
      </c>
      <c r="V61" s="252" t="e" cm="1">
        <f t="array" aca="1" ref="V61" ca="1">INDIRECT("'"&amp;$A61&amp;"'!"&amp; "Y" &amp; $B61)</f>
        <v>#REF!</v>
      </c>
      <c r="W61" s="252" t="e" cm="1">
        <f t="array" aca="1" ref="W61" ca="1">INDIRECT("'"&amp;$A61&amp;"'!"&amp; "Z" &amp; $B61)</f>
        <v>#REF!</v>
      </c>
      <c r="X61" s="252" t="e" cm="1">
        <f t="array" aca="1" ref="X61" ca="1">INDIRECT("'"&amp;$A61&amp;"'!"&amp; "AA" &amp; $B61)</f>
        <v>#REF!</v>
      </c>
      <c r="Y61" s="252" t="e" cm="1">
        <f t="array" aca="1" ref="Y61" ca="1">INDIRECT("'"&amp;$A61&amp;"'!"&amp; "AB" &amp; $B61)</f>
        <v>#REF!</v>
      </c>
      <c r="Z61" s="252" t="e" cm="1">
        <f t="array" aca="1" ref="Z61" ca="1">INDIRECT("'"&amp;$A61&amp;"'!"&amp; "AC" &amp; $B61)</f>
        <v>#REF!</v>
      </c>
    </row>
    <row r="62" spans="1:26" x14ac:dyDescent="0.25">
      <c r="A62" s="71">
        <v>28</v>
      </c>
      <c r="B62" s="71">
        <v>117</v>
      </c>
      <c r="C62" s="252" t="e" cm="1">
        <f t="array" aca="1" ref="C62" ca="1">INDIRECT("'"&amp;$A62&amp;"'!"&amp; "F" &amp; $B62)</f>
        <v>#REF!</v>
      </c>
      <c r="D62" s="252" t="e" cm="1">
        <f t="array" aca="1" ref="D62" ca="1">INDIRECT("'"&amp;$A62&amp;"'!"&amp; "g" &amp; $B62)</f>
        <v>#REF!</v>
      </c>
      <c r="E62" s="252" t="e" cm="1">
        <f t="array" aca="1" ref="E62" ca="1">INDIRECT("'"&amp;$A62&amp;"'!"&amp; "H" &amp; $B62)</f>
        <v>#REF!</v>
      </c>
      <c r="F62" s="252" t="e" cm="1">
        <f t="array" aca="1" ref="F62" ca="1">INDIRECT("'"&amp;$A62&amp;"'!"&amp; "I" &amp; $B62)</f>
        <v>#REF!</v>
      </c>
      <c r="G62" s="252" t="e" cm="1">
        <f t="array" aca="1" ref="G62" ca="1">INDIRECT("'"&amp;$A62&amp;"'!"&amp; "J" &amp; $B62)</f>
        <v>#REF!</v>
      </c>
      <c r="H62" s="252" t="e" cm="1">
        <f t="array" aca="1" ref="H62" ca="1">INDIRECT("'"&amp;$A62&amp;"'!"&amp; "K" &amp; $B62)</f>
        <v>#REF!</v>
      </c>
      <c r="I62" s="252" t="e" cm="1">
        <f t="array" aca="1" ref="I62" ca="1">INDIRECT("'"&amp;$A62&amp;"'!"&amp; "L" &amp; $B62)</f>
        <v>#REF!</v>
      </c>
      <c r="J62" s="252" t="e" cm="1">
        <f t="array" aca="1" ref="J62" ca="1">INDIRECT("'"&amp;$A62&amp;"'!"&amp; "M" &amp; $B62)</f>
        <v>#REF!</v>
      </c>
      <c r="K62" s="252" t="e" cm="1">
        <f t="array" aca="1" ref="K62" ca="1">INDIRECT("'"&amp;$A62&amp;"'!"&amp; "N" &amp; $B62)</f>
        <v>#REF!</v>
      </c>
      <c r="L62" s="252" t="e" cm="1">
        <f t="array" aca="1" ref="L62" ca="1">INDIRECT("'"&amp;$A62&amp;"'!"&amp; "O" &amp; $B62)</f>
        <v>#REF!</v>
      </c>
      <c r="M62" s="252" t="e" cm="1">
        <f t="array" aca="1" ref="M62" ca="1">INDIRECT("'"&amp;$A62&amp;"'!"&amp; "P" &amp; $B62)</f>
        <v>#REF!</v>
      </c>
      <c r="N62" s="252" t="e" cm="1">
        <f t="array" aca="1" ref="N62" ca="1">INDIRECT("'"&amp;$A62&amp;"'!"&amp; "Q" &amp; $B62)</f>
        <v>#REF!</v>
      </c>
      <c r="O62" s="252" t="e" cm="1">
        <f t="array" aca="1" ref="O62" ca="1">INDIRECT("'"&amp;$A62&amp;"'!"&amp; "R" &amp; $B62)</f>
        <v>#REF!</v>
      </c>
      <c r="P62" s="252" t="e" cm="1">
        <f t="array" aca="1" ref="P62" ca="1">INDIRECT("'"&amp;$A62&amp;"'!"&amp; "S" &amp; $B62)</f>
        <v>#REF!</v>
      </c>
      <c r="Q62" s="252" t="e" cm="1">
        <f t="array" aca="1" ref="Q62" ca="1">INDIRECT("'"&amp;$A62&amp;"'!"&amp; "T" &amp; $B62)</f>
        <v>#REF!</v>
      </c>
      <c r="R62" s="252" t="e" cm="1">
        <f t="array" aca="1" ref="R62" ca="1">INDIRECT("'"&amp;$A62&amp;"'!"&amp; "U" &amp; $B62)</f>
        <v>#REF!</v>
      </c>
      <c r="S62" s="252" t="e" cm="1">
        <f t="array" aca="1" ref="S62" ca="1">INDIRECT("'"&amp;$A62&amp;"'!"&amp; "V" &amp; $B62)</f>
        <v>#REF!</v>
      </c>
      <c r="T62" s="252" t="e" cm="1">
        <f t="array" aca="1" ref="T62" ca="1">INDIRECT("'"&amp;$A62&amp;"'!"&amp; "W" &amp; $B62)</f>
        <v>#REF!</v>
      </c>
      <c r="U62" s="252" t="e" cm="1">
        <f t="array" aca="1" ref="U62" ca="1">INDIRECT("'"&amp;$A62&amp;"'!"&amp; "X" &amp; $B62)</f>
        <v>#REF!</v>
      </c>
      <c r="V62" s="252" t="e" cm="1">
        <f t="array" aca="1" ref="V62" ca="1">INDIRECT("'"&amp;$A62&amp;"'!"&amp; "Y" &amp; $B62)</f>
        <v>#REF!</v>
      </c>
      <c r="W62" s="252" t="e" cm="1">
        <f t="array" aca="1" ref="W62" ca="1">INDIRECT("'"&amp;$A62&amp;"'!"&amp; "Z" &amp; $B62)</f>
        <v>#REF!</v>
      </c>
      <c r="X62" s="252" t="e" cm="1">
        <f t="array" aca="1" ref="X62" ca="1">INDIRECT("'"&amp;$A62&amp;"'!"&amp; "AA" &amp; $B62)</f>
        <v>#REF!</v>
      </c>
      <c r="Y62" s="252" t="e" cm="1">
        <f t="array" aca="1" ref="Y62" ca="1">INDIRECT("'"&amp;$A62&amp;"'!"&amp; "AB" &amp; $B62)</f>
        <v>#REF!</v>
      </c>
      <c r="Z62" s="252" t="e" cm="1">
        <f t="array" aca="1" ref="Z62" ca="1">INDIRECT("'"&amp;$A62&amp;"'!"&amp; "AC" &amp; $B62)</f>
        <v>#REF!</v>
      </c>
    </row>
    <row r="63" spans="1:26" x14ac:dyDescent="0.25">
      <c r="A63" s="71">
        <v>29</v>
      </c>
      <c r="B63" s="71">
        <v>117</v>
      </c>
      <c r="C63" s="252" t="e" cm="1">
        <f t="array" aca="1" ref="C63" ca="1">INDIRECT("'"&amp;$A63&amp;"'!"&amp; "F" &amp; $B63)</f>
        <v>#REF!</v>
      </c>
      <c r="D63" s="252" t="e" cm="1">
        <f t="array" aca="1" ref="D63" ca="1">INDIRECT("'"&amp;$A63&amp;"'!"&amp; "g" &amp; $B63)</f>
        <v>#REF!</v>
      </c>
      <c r="E63" s="252" t="e" cm="1">
        <f t="array" aca="1" ref="E63" ca="1">INDIRECT("'"&amp;$A63&amp;"'!"&amp; "H" &amp; $B63)</f>
        <v>#REF!</v>
      </c>
      <c r="F63" s="252" t="e" cm="1">
        <f t="array" aca="1" ref="F63" ca="1">INDIRECT("'"&amp;$A63&amp;"'!"&amp; "I" &amp; $B63)</f>
        <v>#REF!</v>
      </c>
      <c r="G63" s="252" t="e" cm="1">
        <f t="array" aca="1" ref="G63" ca="1">INDIRECT("'"&amp;$A63&amp;"'!"&amp; "J" &amp; $B63)</f>
        <v>#REF!</v>
      </c>
      <c r="H63" s="252" t="e" cm="1">
        <f t="array" aca="1" ref="H63" ca="1">INDIRECT("'"&amp;$A63&amp;"'!"&amp; "K" &amp; $B63)</f>
        <v>#REF!</v>
      </c>
      <c r="I63" s="252" t="e" cm="1">
        <f t="array" aca="1" ref="I63" ca="1">INDIRECT("'"&amp;$A63&amp;"'!"&amp; "L" &amp; $B63)</f>
        <v>#REF!</v>
      </c>
      <c r="J63" s="252" t="e" cm="1">
        <f t="array" aca="1" ref="J63" ca="1">INDIRECT("'"&amp;$A63&amp;"'!"&amp; "M" &amp; $B63)</f>
        <v>#REF!</v>
      </c>
      <c r="K63" s="252" t="e" cm="1">
        <f t="array" aca="1" ref="K63" ca="1">INDIRECT("'"&amp;$A63&amp;"'!"&amp; "N" &amp; $B63)</f>
        <v>#REF!</v>
      </c>
      <c r="L63" s="252" t="e" cm="1">
        <f t="array" aca="1" ref="L63" ca="1">INDIRECT("'"&amp;$A63&amp;"'!"&amp; "O" &amp; $B63)</f>
        <v>#REF!</v>
      </c>
      <c r="M63" s="252" t="e" cm="1">
        <f t="array" aca="1" ref="M63" ca="1">INDIRECT("'"&amp;$A63&amp;"'!"&amp; "P" &amp; $B63)</f>
        <v>#REF!</v>
      </c>
      <c r="N63" s="252" t="e" cm="1">
        <f t="array" aca="1" ref="N63" ca="1">INDIRECT("'"&amp;$A63&amp;"'!"&amp; "Q" &amp; $B63)</f>
        <v>#REF!</v>
      </c>
      <c r="O63" s="252" t="e" cm="1">
        <f t="array" aca="1" ref="O63" ca="1">INDIRECT("'"&amp;$A63&amp;"'!"&amp; "R" &amp; $B63)</f>
        <v>#REF!</v>
      </c>
      <c r="P63" s="252" t="e" cm="1">
        <f t="array" aca="1" ref="P63" ca="1">INDIRECT("'"&amp;$A63&amp;"'!"&amp; "S" &amp; $B63)</f>
        <v>#REF!</v>
      </c>
      <c r="Q63" s="252" t="e" cm="1">
        <f t="array" aca="1" ref="Q63" ca="1">INDIRECT("'"&amp;$A63&amp;"'!"&amp; "T" &amp; $B63)</f>
        <v>#REF!</v>
      </c>
      <c r="R63" s="252" t="e" cm="1">
        <f t="array" aca="1" ref="R63" ca="1">INDIRECT("'"&amp;$A63&amp;"'!"&amp; "U" &amp; $B63)</f>
        <v>#REF!</v>
      </c>
      <c r="S63" s="252" t="e" cm="1">
        <f t="array" aca="1" ref="S63" ca="1">INDIRECT("'"&amp;$A63&amp;"'!"&amp; "V" &amp; $B63)</f>
        <v>#REF!</v>
      </c>
      <c r="T63" s="252" t="e" cm="1">
        <f t="array" aca="1" ref="T63" ca="1">INDIRECT("'"&amp;$A63&amp;"'!"&amp; "W" &amp; $B63)</f>
        <v>#REF!</v>
      </c>
      <c r="U63" s="252" t="e" cm="1">
        <f t="array" aca="1" ref="U63" ca="1">INDIRECT("'"&amp;$A63&amp;"'!"&amp; "X" &amp; $B63)</f>
        <v>#REF!</v>
      </c>
      <c r="V63" s="252" t="e" cm="1">
        <f t="array" aca="1" ref="V63" ca="1">INDIRECT("'"&amp;$A63&amp;"'!"&amp; "Y" &amp; $B63)</f>
        <v>#REF!</v>
      </c>
      <c r="W63" s="252" t="e" cm="1">
        <f t="array" aca="1" ref="W63" ca="1">INDIRECT("'"&amp;$A63&amp;"'!"&amp; "Z" &amp; $B63)</f>
        <v>#REF!</v>
      </c>
      <c r="X63" s="252" t="e" cm="1">
        <f t="array" aca="1" ref="X63" ca="1">INDIRECT("'"&amp;$A63&amp;"'!"&amp; "AA" &amp; $B63)</f>
        <v>#REF!</v>
      </c>
      <c r="Y63" s="252" t="e" cm="1">
        <f t="array" aca="1" ref="Y63" ca="1">INDIRECT("'"&amp;$A63&amp;"'!"&amp; "AB" &amp; $B63)</f>
        <v>#REF!</v>
      </c>
      <c r="Z63" s="252" t="e" cm="1">
        <f t="array" aca="1" ref="Z63" ca="1">INDIRECT("'"&amp;$A63&amp;"'!"&amp; "AC" &amp; $B63)</f>
        <v>#REF!</v>
      </c>
    </row>
    <row r="64" spans="1:26" x14ac:dyDescent="0.25">
      <c r="A64" s="71">
        <v>30</v>
      </c>
      <c r="B64" s="71">
        <v>117</v>
      </c>
      <c r="C64" s="252" t="e" cm="1">
        <f t="array" aca="1" ref="C64" ca="1">INDIRECT("'"&amp;$A64&amp;"'!"&amp; "F" &amp; $B64)</f>
        <v>#REF!</v>
      </c>
      <c r="D64" s="252" t="e" cm="1">
        <f t="array" aca="1" ref="D64" ca="1">INDIRECT("'"&amp;$A64&amp;"'!"&amp; "g" &amp; $B64)</f>
        <v>#REF!</v>
      </c>
      <c r="E64" s="252" t="e" cm="1">
        <f t="array" aca="1" ref="E64" ca="1">INDIRECT("'"&amp;$A64&amp;"'!"&amp; "H" &amp; $B64)</f>
        <v>#REF!</v>
      </c>
      <c r="F64" s="252" t="e" cm="1">
        <f t="array" aca="1" ref="F64" ca="1">INDIRECT("'"&amp;$A64&amp;"'!"&amp; "I" &amp; $B64)</f>
        <v>#REF!</v>
      </c>
      <c r="G64" s="252" t="e" cm="1">
        <f t="array" aca="1" ref="G64" ca="1">INDIRECT("'"&amp;$A64&amp;"'!"&amp; "J" &amp; $B64)</f>
        <v>#REF!</v>
      </c>
      <c r="H64" s="252" t="e" cm="1">
        <f t="array" aca="1" ref="H64" ca="1">INDIRECT("'"&amp;$A64&amp;"'!"&amp; "K" &amp; $B64)</f>
        <v>#REF!</v>
      </c>
      <c r="I64" s="252" t="e" cm="1">
        <f t="array" aca="1" ref="I64" ca="1">INDIRECT("'"&amp;$A64&amp;"'!"&amp; "L" &amp; $B64)</f>
        <v>#REF!</v>
      </c>
      <c r="J64" s="252" t="e" cm="1">
        <f t="array" aca="1" ref="J64" ca="1">INDIRECT("'"&amp;$A64&amp;"'!"&amp; "M" &amp; $B64)</f>
        <v>#REF!</v>
      </c>
      <c r="K64" s="252" t="e" cm="1">
        <f t="array" aca="1" ref="K64" ca="1">INDIRECT("'"&amp;$A64&amp;"'!"&amp; "N" &amp; $B64)</f>
        <v>#REF!</v>
      </c>
      <c r="L64" s="252" t="e" cm="1">
        <f t="array" aca="1" ref="L64" ca="1">INDIRECT("'"&amp;$A64&amp;"'!"&amp; "O" &amp; $B64)</f>
        <v>#REF!</v>
      </c>
      <c r="M64" s="252" t="e" cm="1">
        <f t="array" aca="1" ref="M64" ca="1">INDIRECT("'"&amp;$A64&amp;"'!"&amp; "P" &amp; $B64)</f>
        <v>#REF!</v>
      </c>
      <c r="N64" s="252" t="e" cm="1">
        <f t="array" aca="1" ref="N64" ca="1">INDIRECT("'"&amp;$A64&amp;"'!"&amp; "Q" &amp; $B64)</f>
        <v>#REF!</v>
      </c>
      <c r="O64" s="252" t="e" cm="1">
        <f t="array" aca="1" ref="O64" ca="1">INDIRECT("'"&amp;$A64&amp;"'!"&amp; "R" &amp; $B64)</f>
        <v>#REF!</v>
      </c>
      <c r="P64" s="252" t="e" cm="1">
        <f t="array" aca="1" ref="P64" ca="1">INDIRECT("'"&amp;$A64&amp;"'!"&amp; "S" &amp; $B64)</f>
        <v>#REF!</v>
      </c>
      <c r="Q64" s="252" t="e" cm="1">
        <f t="array" aca="1" ref="Q64" ca="1">INDIRECT("'"&amp;$A64&amp;"'!"&amp; "T" &amp; $B64)</f>
        <v>#REF!</v>
      </c>
      <c r="R64" s="252" t="e" cm="1">
        <f t="array" aca="1" ref="R64" ca="1">INDIRECT("'"&amp;$A64&amp;"'!"&amp; "U" &amp; $B64)</f>
        <v>#REF!</v>
      </c>
      <c r="S64" s="252" t="e" cm="1">
        <f t="array" aca="1" ref="S64" ca="1">INDIRECT("'"&amp;$A64&amp;"'!"&amp; "V" &amp; $B64)</f>
        <v>#REF!</v>
      </c>
      <c r="T64" s="252" t="e" cm="1">
        <f t="array" aca="1" ref="T64" ca="1">INDIRECT("'"&amp;$A64&amp;"'!"&amp; "W" &amp; $B64)</f>
        <v>#REF!</v>
      </c>
      <c r="U64" s="252" t="e" cm="1">
        <f t="array" aca="1" ref="U64" ca="1">INDIRECT("'"&amp;$A64&amp;"'!"&amp; "X" &amp; $B64)</f>
        <v>#REF!</v>
      </c>
      <c r="V64" s="252" t="e" cm="1">
        <f t="array" aca="1" ref="V64" ca="1">INDIRECT("'"&amp;$A64&amp;"'!"&amp; "Y" &amp; $B64)</f>
        <v>#REF!</v>
      </c>
      <c r="W64" s="252" t="e" cm="1">
        <f t="array" aca="1" ref="W64" ca="1">INDIRECT("'"&amp;$A64&amp;"'!"&amp; "Z" &amp; $B64)</f>
        <v>#REF!</v>
      </c>
      <c r="X64" s="252" t="e" cm="1">
        <f t="array" aca="1" ref="X64" ca="1">INDIRECT("'"&amp;$A64&amp;"'!"&amp; "AA" &amp; $B64)</f>
        <v>#REF!</v>
      </c>
      <c r="Y64" s="252" t="e" cm="1">
        <f t="array" aca="1" ref="Y64" ca="1">INDIRECT("'"&amp;$A64&amp;"'!"&amp; "AB" &amp; $B64)</f>
        <v>#REF!</v>
      </c>
      <c r="Z64" s="252" t="e" cm="1">
        <f t="array" aca="1" ref="Z64" ca="1">INDIRECT("'"&amp;$A64&amp;"'!"&amp; "AC" &amp; $B64)</f>
        <v>#REF!</v>
      </c>
    </row>
    <row r="65" spans="1:26" x14ac:dyDescent="0.25">
      <c r="A65" s="71">
        <v>31</v>
      </c>
      <c r="B65" s="71">
        <v>117</v>
      </c>
      <c r="C65" s="252" t="e" cm="1">
        <f t="array" aca="1" ref="C65" ca="1">INDIRECT("'"&amp;$A65&amp;"'!"&amp; "F" &amp; $B65)</f>
        <v>#REF!</v>
      </c>
      <c r="D65" s="252" t="e" cm="1">
        <f t="array" aca="1" ref="D65" ca="1">INDIRECT("'"&amp;$A65&amp;"'!"&amp; "g" &amp; $B65)</f>
        <v>#REF!</v>
      </c>
      <c r="E65" s="252" t="e" cm="1">
        <f t="array" aca="1" ref="E65" ca="1">INDIRECT("'"&amp;$A65&amp;"'!"&amp; "H" &amp; $B65)</f>
        <v>#REF!</v>
      </c>
      <c r="F65" s="252" t="e" cm="1">
        <f t="array" aca="1" ref="F65" ca="1">INDIRECT("'"&amp;$A65&amp;"'!"&amp; "I" &amp; $B65)</f>
        <v>#REF!</v>
      </c>
      <c r="G65" s="252" t="e" cm="1">
        <f t="array" aca="1" ref="G65" ca="1">INDIRECT("'"&amp;$A65&amp;"'!"&amp; "J" &amp; $B65)</f>
        <v>#REF!</v>
      </c>
      <c r="H65" s="252" t="e" cm="1">
        <f t="array" aca="1" ref="H65" ca="1">INDIRECT("'"&amp;$A65&amp;"'!"&amp; "K" &amp; $B65)</f>
        <v>#REF!</v>
      </c>
      <c r="I65" s="252" t="e" cm="1">
        <f t="array" aca="1" ref="I65" ca="1">INDIRECT("'"&amp;$A65&amp;"'!"&amp; "L" &amp; $B65)</f>
        <v>#REF!</v>
      </c>
      <c r="J65" s="252" t="e" cm="1">
        <f t="array" aca="1" ref="J65" ca="1">INDIRECT("'"&amp;$A65&amp;"'!"&amp; "M" &amp; $B65)</f>
        <v>#REF!</v>
      </c>
      <c r="K65" s="252" t="e" cm="1">
        <f t="array" aca="1" ref="K65" ca="1">INDIRECT("'"&amp;$A65&amp;"'!"&amp; "N" &amp; $B65)</f>
        <v>#REF!</v>
      </c>
      <c r="L65" s="252" t="e" cm="1">
        <f t="array" aca="1" ref="L65" ca="1">INDIRECT("'"&amp;$A65&amp;"'!"&amp; "O" &amp; $B65)</f>
        <v>#REF!</v>
      </c>
      <c r="M65" s="252" t="e" cm="1">
        <f t="array" aca="1" ref="M65" ca="1">INDIRECT("'"&amp;$A65&amp;"'!"&amp; "P" &amp; $B65)</f>
        <v>#REF!</v>
      </c>
      <c r="N65" s="252" t="e" cm="1">
        <f t="array" aca="1" ref="N65" ca="1">INDIRECT("'"&amp;$A65&amp;"'!"&amp; "Q" &amp; $B65)</f>
        <v>#REF!</v>
      </c>
      <c r="O65" s="252" t="e" cm="1">
        <f t="array" aca="1" ref="O65" ca="1">INDIRECT("'"&amp;$A65&amp;"'!"&amp; "R" &amp; $B65)</f>
        <v>#REF!</v>
      </c>
      <c r="P65" s="252" t="e" cm="1">
        <f t="array" aca="1" ref="P65" ca="1">INDIRECT("'"&amp;$A65&amp;"'!"&amp; "S" &amp; $B65)</f>
        <v>#REF!</v>
      </c>
      <c r="Q65" s="252" t="e" cm="1">
        <f t="array" aca="1" ref="Q65" ca="1">INDIRECT("'"&amp;$A65&amp;"'!"&amp; "T" &amp; $B65)</f>
        <v>#REF!</v>
      </c>
      <c r="R65" s="252" t="e" cm="1">
        <f t="array" aca="1" ref="R65" ca="1">INDIRECT("'"&amp;$A65&amp;"'!"&amp; "U" &amp; $B65)</f>
        <v>#REF!</v>
      </c>
      <c r="S65" s="252" t="e" cm="1">
        <f t="array" aca="1" ref="S65" ca="1">INDIRECT("'"&amp;$A65&amp;"'!"&amp; "V" &amp; $B65)</f>
        <v>#REF!</v>
      </c>
      <c r="T65" s="252" t="e" cm="1">
        <f t="array" aca="1" ref="T65" ca="1">INDIRECT("'"&amp;$A65&amp;"'!"&amp; "W" &amp; $B65)</f>
        <v>#REF!</v>
      </c>
      <c r="U65" s="252" t="e" cm="1">
        <f t="array" aca="1" ref="U65" ca="1">INDIRECT("'"&amp;$A65&amp;"'!"&amp; "X" &amp; $B65)</f>
        <v>#REF!</v>
      </c>
      <c r="V65" s="252" t="e" cm="1">
        <f t="array" aca="1" ref="V65" ca="1">INDIRECT("'"&amp;$A65&amp;"'!"&amp; "Y" &amp; $B65)</f>
        <v>#REF!</v>
      </c>
      <c r="W65" s="252" t="e" cm="1">
        <f t="array" aca="1" ref="W65" ca="1">INDIRECT("'"&amp;$A65&amp;"'!"&amp; "Z" &amp; $B65)</f>
        <v>#REF!</v>
      </c>
      <c r="X65" s="252" t="e" cm="1">
        <f t="array" aca="1" ref="X65" ca="1">INDIRECT("'"&amp;$A65&amp;"'!"&amp; "AA" &amp; $B65)</f>
        <v>#REF!</v>
      </c>
      <c r="Y65" s="252" t="e" cm="1">
        <f t="array" aca="1" ref="Y65" ca="1">INDIRECT("'"&amp;$A65&amp;"'!"&amp; "AB" &amp; $B65)</f>
        <v>#REF!</v>
      </c>
      <c r="Z65" s="252" t="e" cm="1">
        <f t="array" aca="1" ref="Z65" ca="1">INDIRECT("'"&amp;$A65&amp;"'!"&amp; "AC" &amp; $B65)</f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AF3B7-6B50-47EF-AE46-B7E9146E41B6}">
  <sheetPr codeName="Sheet313"/>
  <dimension ref="A1:DT167"/>
  <sheetViews>
    <sheetView zoomScale="70" zoomScaleNormal="70" workbookViewId="0">
      <pane xSplit="5" ySplit="11" topLeftCell="F98" activePane="bottomRight" state="frozen"/>
      <selection pane="topRight" activeCell="F1" sqref="F1"/>
      <selection pane="bottomLeft" activeCell="A12" sqref="A12"/>
      <selection pane="bottomRight" activeCell="S133" sqref="S133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1,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346">
        <v>6.5</v>
      </c>
      <c r="G15" s="273">
        <v>6.5</v>
      </c>
      <c r="H15" s="273">
        <v>6.3</v>
      </c>
      <c r="I15" s="273">
        <v>6.5</v>
      </c>
      <c r="J15" s="273">
        <v>6.7</v>
      </c>
      <c r="K15" s="273">
        <v>6.8</v>
      </c>
      <c r="L15" s="273">
        <v>6.9</v>
      </c>
      <c r="M15" s="273">
        <v>6.6</v>
      </c>
      <c r="N15" s="275">
        <v>6.7</v>
      </c>
      <c r="O15" s="275">
        <v>6.6</v>
      </c>
      <c r="P15" s="275">
        <v>6.8</v>
      </c>
      <c r="Q15" s="275">
        <v>6.7</v>
      </c>
      <c r="R15" s="273">
        <v>6.4</v>
      </c>
      <c r="S15" s="273">
        <v>6.6</v>
      </c>
      <c r="T15" s="346">
        <v>6.9</v>
      </c>
      <c r="U15" s="346">
        <v>6.5</v>
      </c>
      <c r="V15" s="346">
        <v>6.4</v>
      </c>
      <c r="W15" s="275">
        <v>6.5</v>
      </c>
      <c r="X15" s="275">
        <v>6.8</v>
      </c>
      <c r="Y15" s="275">
        <v>6.8</v>
      </c>
      <c r="Z15" s="273">
        <v>6.7</v>
      </c>
      <c r="AA15" s="273">
        <v>6.6</v>
      </c>
      <c r="AB15" s="346">
        <v>6.5</v>
      </c>
      <c r="AC15" s="273" t="s">
        <v>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23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6.5</v>
      </c>
      <c r="H16" s="275">
        <v>6.3</v>
      </c>
      <c r="I16" s="275">
        <v>6.5</v>
      </c>
      <c r="J16" s="275">
        <v>6.7</v>
      </c>
      <c r="K16" s="275">
        <v>6.8</v>
      </c>
      <c r="L16" s="275">
        <v>6.9</v>
      </c>
      <c r="M16" s="275">
        <v>6.6</v>
      </c>
      <c r="N16" s="275">
        <v>6.7</v>
      </c>
      <c r="O16" s="275">
        <v>6.6</v>
      </c>
      <c r="P16" s="275">
        <v>6.8</v>
      </c>
      <c r="Q16" s="275">
        <v>6.7</v>
      </c>
      <c r="R16" s="273">
        <v>6.4</v>
      </c>
      <c r="S16" s="273">
        <v>6.6</v>
      </c>
      <c r="T16" s="346">
        <v>6.9</v>
      </c>
      <c r="U16" s="346">
        <v>6.5</v>
      </c>
      <c r="V16" s="346">
        <v>6.4</v>
      </c>
      <c r="W16" s="275">
        <v>6.5</v>
      </c>
      <c r="X16" s="275">
        <v>6.8</v>
      </c>
      <c r="Y16" s="275">
        <v>6.8</v>
      </c>
      <c r="Z16" s="273">
        <v>6.7</v>
      </c>
      <c r="AA16" s="273">
        <v>6.6</v>
      </c>
      <c r="AB16" s="346">
        <v>6.6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</v>
      </c>
      <c r="H17" s="16">
        <f t="shared" si="0"/>
        <v>12.6</v>
      </c>
      <c r="I17" s="16">
        <f t="shared" si="0"/>
        <v>13</v>
      </c>
      <c r="J17" s="16">
        <f t="shared" si="0"/>
        <v>13.4</v>
      </c>
      <c r="K17" s="16">
        <f t="shared" si="0"/>
        <v>13.6</v>
      </c>
      <c r="L17" s="16">
        <f t="shared" si="0"/>
        <v>13.8</v>
      </c>
      <c r="M17" s="16">
        <f t="shared" si="0"/>
        <v>13.2</v>
      </c>
      <c r="N17" s="16">
        <f t="shared" si="0"/>
        <v>13.4</v>
      </c>
      <c r="O17" s="16">
        <f t="shared" si="0"/>
        <v>13.2</v>
      </c>
      <c r="P17" s="16">
        <f t="shared" si="0"/>
        <v>13.6</v>
      </c>
      <c r="Q17" s="16">
        <f t="shared" si="0"/>
        <v>13.4</v>
      </c>
      <c r="R17" s="16">
        <f t="shared" si="0"/>
        <v>12.8</v>
      </c>
      <c r="S17" s="16">
        <f t="shared" si="0"/>
        <v>13.2</v>
      </c>
      <c r="T17" s="16">
        <f t="shared" si="0"/>
        <v>13.8</v>
      </c>
      <c r="U17" s="16">
        <f t="shared" si="0"/>
        <v>13</v>
      </c>
      <c r="V17" s="16">
        <f t="shared" si="0"/>
        <v>12.8</v>
      </c>
      <c r="W17" s="16">
        <f t="shared" si="0"/>
        <v>13</v>
      </c>
      <c r="X17" s="16">
        <f t="shared" si="0"/>
        <v>13.6</v>
      </c>
      <c r="Y17" s="16">
        <f t="shared" si="0"/>
        <v>13.6</v>
      </c>
      <c r="Z17" s="16">
        <f t="shared" si="0"/>
        <v>13.4</v>
      </c>
      <c r="AA17" s="16">
        <f t="shared" si="0"/>
        <v>13.2</v>
      </c>
      <c r="AB17" s="16">
        <f t="shared" si="0"/>
        <v>13.1</v>
      </c>
      <c r="AC17" s="16">
        <f t="shared" si="0"/>
        <v>6.7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/>
      <c r="P19" s="275"/>
      <c r="Q19" s="273"/>
      <c r="R19" s="273"/>
      <c r="S19" s="346"/>
      <c r="T19" s="275"/>
      <c r="U19" s="275"/>
      <c r="V19" s="275"/>
      <c r="W19" s="275"/>
      <c r="X19" s="275"/>
      <c r="Y19" s="275"/>
      <c r="Z19" s="275"/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/>
      <c r="P21" s="275"/>
      <c r="Q21" s="273"/>
      <c r="R21" s="273"/>
      <c r="S21" s="346"/>
      <c r="T21" s="275"/>
      <c r="U21" s="275"/>
      <c r="V21" s="275"/>
      <c r="W21" s="275"/>
      <c r="X21" s="275"/>
      <c r="Y21" s="275"/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/>
      <c r="P22" s="275"/>
      <c r="Q22" s="273"/>
      <c r="R22" s="273"/>
      <c r="S22" s="346"/>
      <c r="T22" s="275"/>
      <c r="U22" s="275"/>
      <c r="V22" s="275"/>
      <c r="W22" s="275"/>
      <c r="X22" s="275"/>
      <c r="Y22" s="275"/>
      <c r="Z22" s="275"/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/>
      <c r="O23" s="275"/>
      <c r="P23" s="275"/>
      <c r="Q23" s="273"/>
      <c r="R23" s="273"/>
      <c r="S23" s="346"/>
      <c r="T23" s="275"/>
      <c r="U23" s="275"/>
      <c r="V23" s="275"/>
      <c r="W23" s="275"/>
      <c r="X23" s="275"/>
      <c r="Y23" s="275"/>
      <c r="Z23" s="275"/>
      <c r="AA23" s="275"/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3"/>
      <c r="R24" s="273"/>
      <c r="S24" s="346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/>
      <c r="Q25" s="273">
        <v>0.99199999999999999</v>
      </c>
      <c r="R25" s="273">
        <v>0.97899999999999998</v>
      </c>
      <c r="S25" s="346">
        <v>0</v>
      </c>
      <c r="T25" s="275">
        <v>0</v>
      </c>
      <c r="U25" s="275">
        <f t="shared" ref="U25:U30" si="1">5.881/6</f>
        <v>0.98016666666666674</v>
      </c>
      <c r="V25" s="275">
        <f>5.933/6</f>
        <v>0.98883333333333334</v>
      </c>
      <c r="W25" s="275"/>
      <c r="X25" s="275"/>
      <c r="Y25" s="275"/>
      <c r="Z25" s="275"/>
      <c r="AA25" s="275"/>
      <c r="AB25" s="275"/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/>
      <c r="Q26" s="273">
        <v>0.998</v>
      </c>
      <c r="R26" s="273">
        <v>0.99</v>
      </c>
      <c r="S26" s="346">
        <v>0.99</v>
      </c>
      <c r="T26" s="275">
        <f>2.954/3</f>
        <v>0.98466666666666669</v>
      </c>
      <c r="U26" s="275">
        <f t="shared" si="1"/>
        <v>0.98016666666666674</v>
      </c>
      <c r="V26" s="275">
        <f t="shared" ref="V26:V30" si="2">5.933/6</f>
        <v>0.98883333333333334</v>
      </c>
      <c r="W26" s="275"/>
      <c r="X26" s="275"/>
      <c r="Y26" s="275"/>
      <c r="Z26" s="275"/>
      <c r="AA26" s="275"/>
      <c r="AB26" s="275"/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/>
      <c r="Q27" s="273"/>
      <c r="R27" s="273">
        <v>1.008</v>
      </c>
      <c r="S27" s="346">
        <v>1.008</v>
      </c>
      <c r="T27" s="275">
        <f>2.954/3</f>
        <v>0.98466666666666669</v>
      </c>
      <c r="U27" s="275">
        <f t="shared" si="1"/>
        <v>0.98016666666666674</v>
      </c>
      <c r="V27" s="275">
        <f t="shared" si="2"/>
        <v>0.98883333333333334</v>
      </c>
      <c r="W27" s="275">
        <f>3.92/4</f>
        <v>0.98</v>
      </c>
      <c r="X27" s="275"/>
      <c r="Y27" s="275"/>
      <c r="Z27" s="275"/>
      <c r="AA27" s="275"/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/>
      <c r="Q28" s="273"/>
      <c r="R28" s="273"/>
      <c r="S28" s="346">
        <v>1.008</v>
      </c>
      <c r="T28" s="275">
        <f>2.954/3</f>
        <v>0.98466666666666669</v>
      </c>
      <c r="U28" s="275">
        <f t="shared" si="1"/>
        <v>0.98016666666666674</v>
      </c>
      <c r="V28" s="275">
        <f t="shared" si="2"/>
        <v>0.98883333333333334</v>
      </c>
      <c r="W28" s="275">
        <f>3.92/4</f>
        <v>0.98</v>
      </c>
      <c r="X28" s="275"/>
      <c r="Y28" s="275"/>
      <c r="Z28" s="275"/>
      <c r="AA28" s="275"/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/>
      <c r="Q29" s="273"/>
      <c r="R29" s="273"/>
      <c r="S29" s="346"/>
      <c r="T29" s="275"/>
      <c r="U29" s="275">
        <f t="shared" si="1"/>
        <v>0.98016666666666674</v>
      </c>
      <c r="V29" s="275">
        <f t="shared" si="2"/>
        <v>0.98883333333333334</v>
      </c>
      <c r="W29" s="275">
        <f>3.92/4</f>
        <v>0.98</v>
      </c>
      <c r="X29" s="275">
        <f>1.952/2</f>
        <v>0.97599999999999998</v>
      </c>
      <c r="Y29" s="275"/>
      <c r="Z29" s="275"/>
      <c r="AA29" s="275"/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3"/>
      <c r="R30" s="273"/>
      <c r="S30" s="346"/>
      <c r="T30" s="275"/>
      <c r="U30" s="275">
        <f t="shared" si="1"/>
        <v>0.98016666666666674</v>
      </c>
      <c r="V30" s="275">
        <f t="shared" si="2"/>
        <v>0.98883333333333334</v>
      </c>
      <c r="W30" s="275">
        <f>3.92/4</f>
        <v>0.98</v>
      </c>
      <c r="X30" s="275">
        <f>1.952/2</f>
        <v>0.97599999999999998</v>
      </c>
      <c r="Y30" s="275">
        <f>1.926/2</f>
        <v>0.96299999999999997</v>
      </c>
      <c r="Z30" s="275"/>
      <c r="AA30" s="275"/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3"/>
      <c r="R31" s="273"/>
      <c r="S31" s="346"/>
      <c r="T31" s="275"/>
      <c r="U31" s="275"/>
      <c r="V31" s="275"/>
      <c r="W31" s="275"/>
      <c r="X31" s="275"/>
      <c r="Y31" s="275">
        <f>1.926/2</f>
        <v>0.96299999999999997</v>
      </c>
      <c r="Z31" s="275"/>
      <c r="AA31" s="275"/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3"/>
      <c r="R32" s="273"/>
      <c r="S32" s="346"/>
      <c r="T32" s="275"/>
      <c r="U32" s="275"/>
      <c r="V32" s="275"/>
      <c r="W32" s="275"/>
      <c r="X32" s="275"/>
      <c r="Y32" s="275"/>
      <c r="Z32" s="275"/>
      <c r="AA32" s="275"/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0</v>
      </c>
      <c r="O33" s="16">
        <f t="shared" si="3"/>
        <v>0</v>
      </c>
      <c r="P33" s="16">
        <f t="shared" si="3"/>
        <v>0</v>
      </c>
      <c r="Q33" s="16">
        <f t="shared" si="3"/>
        <v>1.99</v>
      </c>
      <c r="R33" s="16">
        <f t="shared" si="3"/>
        <v>2.9769999999999999</v>
      </c>
      <c r="S33" s="16">
        <f t="shared" si="3"/>
        <v>3.0060000000000002</v>
      </c>
      <c r="T33" s="16">
        <f t="shared" si="3"/>
        <v>2.9540000000000002</v>
      </c>
      <c r="U33" s="16">
        <f t="shared" si="3"/>
        <v>5.8810000000000002</v>
      </c>
      <c r="V33" s="16">
        <f t="shared" si="3"/>
        <v>5.9329999999999998</v>
      </c>
      <c r="W33" s="16">
        <f t="shared" si="3"/>
        <v>3.92</v>
      </c>
      <c r="X33" s="16">
        <f>SUM(X19:X32)</f>
        <v>1.952</v>
      </c>
      <c r="Y33" s="16">
        <f t="shared" si="3"/>
        <v>1.9259999999999999</v>
      </c>
      <c r="Z33" s="16">
        <f t="shared" si="3"/>
        <v>0</v>
      </c>
      <c r="AA33" s="16">
        <f>SUM(AA19:AA32)</f>
        <v>0</v>
      </c>
      <c r="AB33" s="16">
        <f>SUM(AB19:AB32)</f>
        <v>0</v>
      </c>
      <c r="AC33" s="16">
        <f t="shared" si="3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3"/>
      <c r="O43" s="273"/>
      <c r="P43" s="273"/>
      <c r="Q43" s="273"/>
      <c r="R43" s="273"/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0</v>
      </c>
      <c r="G44" s="273">
        <v>0</v>
      </c>
      <c r="H44" s="275">
        <v>0</v>
      </c>
      <c r="I44" s="273">
        <v>0</v>
      </c>
      <c r="J44" s="273">
        <v>0</v>
      </c>
      <c r="K44" s="273">
        <v>0</v>
      </c>
      <c r="L44" s="346">
        <v>3.7</v>
      </c>
      <c r="M44" s="273">
        <v>2.5</v>
      </c>
      <c r="N44" s="275">
        <v>4.2</v>
      </c>
      <c r="O44" s="273">
        <v>4</v>
      </c>
      <c r="P44" s="273">
        <v>4.0999999999999996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6</v>
      </c>
      <c r="AG44" s="10">
        <f>COUNTIF(G44:AD44,$AJ$7)</f>
        <v>5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0</v>
      </c>
      <c r="G45" s="273">
        <v>0</v>
      </c>
      <c r="H45" s="273">
        <v>0</v>
      </c>
      <c r="I45" s="273">
        <v>0</v>
      </c>
      <c r="J45" s="273">
        <v>0</v>
      </c>
      <c r="K45" s="273">
        <v>0</v>
      </c>
      <c r="L45" s="273">
        <v>0</v>
      </c>
      <c r="M45" s="273">
        <v>0</v>
      </c>
      <c r="N45" s="273">
        <v>0</v>
      </c>
      <c r="O45" s="275">
        <v>5.3</v>
      </c>
      <c r="P45" s="273">
        <v>7</v>
      </c>
      <c r="Q45" s="273">
        <v>7</v>
      </c>
      <c r="R45" s="273">
        <v>6.5</v>
      </c>
      <c r="S45" s="273">
        <v>6.6</v>
      </c>
      <c r="T45" s="275">
        <v>7.6</v>
      </c>
      <c r="U45" s="275">
        <v>6.5</v>
      </c>
      <c r="V45" s="275">
        <v>6.7</v>
      </c>
      <c r="W45" s="273">
        <v>5.8</v>
      </c>
      <c r="X45" s="346">
        <v>7.6</v>
      </c>
      <c r="Y45" s="346">
        <v>7.6</v>
      </c>
      <c r="Z45" s="273">
        <v>7.7</v>
      </c>
      <c r="AA45" s="273">
        <v>7.5</v>
      </c>
      <c r="AB45" s="275">
        <v>7.5</v>
      </c>
      <c r="AC45" s="275">
        <v>7.2</v>
      </c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5.3</v>
      </c>
      <c r="G46" s="275">
        <v>3.4</v>
      </c>
      <c r="H46" s="273">
        <v>2.7</v>
      </c>
      <c r="I46" s="273">
        <v>4.5999999999999996</v>
      </c>
      <c r="J46" s="273">
        <v>3.8</v>
      </c>
      <c r="K46" s="273">
        <v>6</v>
      </c>
      <c r="L46" s="273">
        <v>7</v>
      </c>
      <c r="M46" s="273">
        <v>6.8</v>
      </c>
      <c r="N46" s="273">
        <v>6.9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5.3</v>
      </c>
      <c r="G47" s="16">
        <f t="shared" si="4"/>
        <v>3.4</v>
      </c>
      <c r="H47" s="16">
        <f t="shared" si="4"/>
        <v>2.7</v>
      </c>
      <c r="I47" s="16">
        <f t="shared" si="4"/>
        <v>4.5999999999999996</v>
      </c>
      <c r="J47" s="16">
        <f t="shared" si="4"/>
        <v>3.8</v>
      </c>
      <c r="K47" s="16">
        <f t="shared" si="4"/>
        <v>6</v>
      </c>
      <c r="L47" s="16">
        <f t="shared" si="4"/>
        <v>10.7</v>
      </c>
      <c r="M47" s="16">
        <f t="shared" si="4"/>
        <v>9.3000000000000007</v>
      </c>
      <c r="N47" s="16">
        <f t="shared" si="4"/>
        <v>11.100000000000001</v>
      </c>
      <c r="O47" s="16">
        <f t="shared" si="4"/>
        <v>16.3</v>
      </c>
      <c r="P47" s="16">
        <f t="shared" si="4"/>
        <v>18.100000000000001</v>
      </c>
      <c r="Q47" s="16">
        <f t="shared" si="4"/>
        <v>18</v>
      </c>
      <c r="R47" s="16">
        <f t="shared" si="4"/>
        <v>17.5</v>
      </c>
      <c r="S47" s="16">
        <f t="shared" si="4"/>
        <v>17.600000000000001</v>
      </c>
      <c r="T47" s="16">
        <f t="shared" si="4"/>
        <v>18.600000000000001</v>
      </c>
      <c r="U47" s="16">
        <f t="shared" si="4"/>
        <v>17.5</v>
      </c>
      <c r="V47" s="16">
        <f t="shared" si="4"/>
        <v>17.7</v>
      </c>
      <c r="W47" s="16">
        <f t="shared" si="4"/>
        <v>16.8</v>
      </c>
      <c r="X47" s="16">
        <f t="shared" si="4"/>
        <v>18.600000000000001</v>
      </c>
      <c r="Y47" s="16">
        <f t="shared" si="4"/>
        <v>18.600000000000001</v>
      </c>
      <c r="Z47" s="16">
        <f t="shared" si="4"/>
        <v>18.7</v>
      </c>
      <c r="AA47" s="16">
        <f t="shared" si="4"/>
        <v>18.5</v>
      </c>
      <c r="AB47" s="16">
        <f t="shared" si="4"/>
        <v>18.5</v>
      </c>
      <c r="AC47" s="16">
        <f t="shared" si="4"/>
        <v>18.2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14.29</v>
      </c>
      <c r="I49" s="273">
        <v>14.27</v>
      </c>
      <c r="J49" s="275">
        <v>14.26</v>
      </c>
      <c r="K49" s="273">
        <v>14.24</v>
      </c>
      <c r="L49" s="273">
        <v>14.2</v>
      </c>
      <c r="M49" s="273">
        <v>14.27</v>
      </c>
      <c r="N49" s="273">
        <v>14.27</v>
      </c>
      <c r="O49" s="273">
        <v>14.3</v>
      </c>
      <c r="P49" s="273">
        <v>14.29</v>
      </c>
      <c r="Q49" s="273">
        <v>14.24</v>
      </c>
      <c r="R49" s="273">
        <v>14.29</v>
      </c>
      <c r="S49" s="346">
        <v>14.29</v>
      </c>
      <c r="T49" s="275">
        <v>14.24</v>
      </c>
      <c r="U49" s="273">
        <v>14.26</v>
      </c>
      <c r="V49" s="273">
        <v>14.29</v>
      </c>
      <c r="W49" s="273">
        <v>14.22</v>
      </c>
      <c r="X49" s="273">
        <v>14.2</v>
      </c>
      <c r="Y49" s="273">
        <v>14.22</v>
      </c>
      <c r="Z49" s="273">
        <v>14.27</v>
      </c>
      <c r="AA49" s="273">
        <v>14.27</v>
      </c>
      <c r="AB49" s="273">
        <v>14.26</v>
      </c>
      <c r="AC49" s="273">
        <v>14.26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14.29</v>
      </c>
      <c r="I50" s="16">
        <f t="shared" si="5"/>
        <v>14.27</v>
      </c>
      <c r="J50" s="16">
        <f t="shared" si="5"/>
        <v>14.26</v>
      </c>
      <c r="K50" s="16">
        <f t="shared" si="5"/>
        <v>14.24</v>
      </c>
      <c r="L50" s="16">
        <f t="shared" si="5"/>
        <v>14.2</v>
      </c>
      <c r="M50" s="16">
        <f t="shared" si="5"/>
        <v>14.27</v>
      </c>
      <c r="N50" s="16">
        <f t="shared" si="5"/>
        <v>14.27</v>
      </c>
      <c r="O50" s="16">
        <f t="shared" si="5"/>
        <v>14.3</v>
      </c>
      <c r="P50" s="16">
        <f t="shared" si="5"/>
        <v>14.29</v>
      </c>
      <c r="Q50" s="16">
        <f t="shared" si="5"/>
        <v>14.24</v>
      </c>
      <c r="R50" s="16">
        <f t="shared" si="5"/>
        <v>14.29</v>
      </c>
      <c r="S50" s="16">
        <f t="shared" si="5"/>
        <v>14.29</v>
      </c>
      <c r="T50" s="16">
        <f t="shared" si="5"/>
        <v>14.24</v>
      </c>
      <c r="U50" s="16">
        <f t="shared" si="5"/>
        <v>14.26</v>
      </c>
      <c r="V50" s="16">
        <f t="shared" si="5"/>
        <v>14.29</v>
      </c>
      <c r="W50" s="16">
        <f t="shared" si="5"/>
        <v>14.22</v>
      </c>
      <c r="X50" s="16">
        <f t="shared" si="5"/>
        <v>14.2</v>
      </c>
      <c r="Y50" s="16">
        <f t="shared" si="5"/>
        <v>14.22</v>
      </c>
      <c r="Z50" s="16">
        <f t="shared" si="5"/>
        <v>14.27</v>
      </c>
      <c r="AA50" s="16">
        <f t="shared" si="5"/>
        <v>14.27</v>
      </c>
      <c r="AB50" s="16">
        <f t="shared" si="5"/>
        <v>14.26</v>
      </c>
      <c r="AC50" s="16">
        <f t="shared" si="5"/>
        <v>14.26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>
        <v>0.8</v>
      </c>
      <c r="X56" s="273">
        <v>0.8</v>
      </c>
      <c r="Y56" s="273">
        <v>0.8</v>
      </c>
      <c r="Z56" s="273">
        <v>0.8</v>
      </c>
      <c r="AA56" s="273">
        <v>0.8</v>
      </c>
      <c r="AB56" s="273"/>
      <c r="AC56" s="273"/>
      <c r="AD56" s="36"/>
      <c r="AE56" s="36"/>
      <c r="AF56" s="10">
        <f t="shared" si="6"/>
        <v>0</v>
      </c>
      <c r="AG56" s="10">
        <f t="shared" si="7"/>
        <v>0</v>
      </c>
      <c r="AH56" s="10">
        <f t="shared" si="8"/>
        <v>13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0.83330000000000004</v>
      </c>
      <c r="P57" s="346">
        <v>0.83330000000000004</v>
      </c>
      <c r="Q57" s="346">
        <v>0.83330000000000004</v>
      </c>
      <c r="R57" s="346">
        <v>0.83330000000000004</v>
      </c>
      <c r="S57" s="346">
        <v>0.83330000000000004</v>
      </c>
      <c r="T57" s="346">
        <v>0.83330000000000004</v>
      </c>
      <c r="U57" s="273">
        <v>0.83330000000000004</v>
      </c>
      <c r="V57" s="273">
        <v>0.83330000000000004</v>
      </c>
      <c r="W57" s="273">
        <v>0.83330000000000004</v>
      </c>
      <c r="X57" s="273">
        <v>0.83330000000000004</v>
      </c>
      <c r="Y57" s="273">
        <v>0.83330000000000004</v>
      </c>
      <c r="Z57" s="273">
        <v>0.8</v>
      </c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>
        <v>0.83330000000000004</v>
      </c>
      <c r="P58" s="346">
        <v>0.83330000000000004</v>
      </c>
      <c r="Q58" s="346">
        <v>0.83330000000000004</v>
      </c>
      <c r="R58" s="346">
        <v>0.83330000000000004</v>
      </c>
      <c r="S58" s="346">
        <v>0.83330000000000004</v>
      </c>
      <c r="T58" s="346">
        <v>0.83330000000000004</v>
      </c>
      <c r="U58" s="273">
        <v>0.83330000000000004</v>
      </c>
      <c r="V58" s="273">
        <v>0.83330000000000004</v>
      </c>
      <c r="W58" s="273">
        <v>0.83330000000000004</v>
      </c>
      <c r="X58" s="273">
        <v>0.83330000000000004</v>
      </c>
      <c r="Y58" s="273">
        <v>0.83330000000000004</v>
      </c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>
        <v>0.83330000000000004</v>
      </c>
      <c r="P60" s="346">
        <v>0.83330000000000004</v>
      </c>
      <c r="Q60" s="346">
        <v>0.83330000000000004</v>
      </c>
      <c r="R60" s="346">
        <v>0.83330000000000004</v>
      </c>
      <c r="S60" s="346">
        <v>0.83330000000000004</v>
      </c>
      <c r="T60" s="346">
        <v>0.83330000000000004</v>
      </c>
      <c r="U60" s="273">
        <v>0.83330000000000004</v>
      </c>
      <c r="V60" s="273">
        <v>0.83330000000000004</v>
      </c>
      <c r="W60" s="273">
        <v>0.83330000000000004</v>
      </c>
      <c r="X60" s="273">
        <v>0.83330000000000004</v>
      </c>
      <c r="Y60" s="273">
        <v>0.83330000000000004</v>
      </c>
      <c r="Z60" s="273">
        <v>0.8</v>
      </c>
      <c r="AA60" s="273"/>
      <c r="AB60" s="273"/>
      <c r="AC60" s="273"/>
      <c r="AD60" s="36"/>
      <c r="AE60" s="36"/>
      <c r="AF60" s="10">
        <f t="shared" si="6"/>
        <v>0</v>
      </c>
      <c r="AG60" s="10">
        <f t="shared" si="7"/>
        <v>0</v>
      </c>
      <c r="AH60" s="10">
        <f t="shared" si="8"/>
        <v>12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>
        <v>0.7</v>
      </c>
      <c r="O61" s="346">
        <v>0.72</v>
      </c>
      <c r="P61" s="346">
        <v>0.72</v>
      </c>
      <c r="Q61" s="346">
        <v>0.72</v>
      </c>
      <c r="R61" s="346">
        <v>0.74</v>
      </c>
      <c r="S61" s="346">
        <v>0.72</v>
      </c>
      <c r="T61" s="346">
        <v>0.72</v>
      </c>
      <c r="U61" s="273">
        <v>0.75</v>
      </c>
      <c r="V61" s="273">
        <v>0.75</v>
      </c>
      <c r="W61" s="273">
        <v>0.75</v>
      </c>
      <c r="X61" s="273">
        <v>0.75</v>
      </c>
      <c r="Y61" s="273">
        <v>0.75</v>
      </c>
      <c r="Z61" s="273">
        <v>0.75</v>
      </c>
      <c r="AA61" s="273">
        <v>0.75</v>
      </c>
      <c r="AB61" s="273"/>
      <c r="AC61" s="273">
        <f>2.71/4</f>
        <v>0.67749999999999999</v>
      </c>
      <c r="AD61" s="36"/>
      <c r="AE61" s="36"/>
      <c r="AF61" s="10">
        <f t="shared" si="6"/>
        <v>0</v>
      </c>
      <c r="AG61" s="10">
        <f t="shared" si="7"/>
        <v>0</v>
      </c>
      <c r="AH61" s="10">
        <f t="shared" si="8"/>
        <v>15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>
        <v>0.7</v>
      </c>
      <c r="O62" s="346">
        <v>0.72</v>
      </c>
      <c r="P62" s="346">
        <v>0.72</v>
      </c>
      <c r="Q62" s="346">
        <v>0.72</v>
      </c>
      <c r="R62" s="346">
        <v>0.74</v>
      </c>
      <c r="S62" s="346">
        <v>0.72</v>
      </c>
      <c r="T62" s="346">
        <v>0.72</v>
      </c>
      <c r="U62" s="273">
        <v>0.75</v>
      </c>
      <c r="V62" s="273">
        <v>0.75</v>
      </c>
      <c r="W62" s="273">
        <v>0.75</v>
      </c>
      <c r="X62" s="273">
        <v>0.75</v>
      </c>
      <c r="Y62" s="273">
        <v>0.75</v>
      </c>
      <c r="Z62" s="273">
        <v>0.75</v>
      </c>
      <c r="AA62" s="273">
        <v>0.75</v>
      </c>
      <c r="AB62" s="273"/>
      <c r="AC62" s="273">
        <f>2.71/4</f>
        <v>0.67749999999999999</v>
      </c>
      <c r="AD62" s="36"/>
      <c r="AE62" s="36"/>
      <c r="AF62" s="10">
        <f t="shared" si="6"/>
        <v>0</v>
      </c>
      <c r="AG62" s="10">
        <f t="shared" si="7"/>
        <v>0</v>
      </c>
      <c r="AH62" s="10">
        <f t="shared" si="8"/>
        <v>15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0.72</v>
      </c>
      <c r="P63" s="346">
        <v>0.72</v>
      </c>
      <c r="Q63" s="346">
        <v>0.72</v>
      </c>
      <c r="R63" s="346">
        <v>0.74</v>
      </c>
      <c r="S63" s="346">
        <v>0.72</v>
      </c>
      <c r="T63" s="346">
        <v>0.72</v>
      </c>
      <c r="U63" s="273">
        <v>0.75</v>
      </c>
      <c r="V63" s="273">
        <v>0.75</v>
      </c>
      <c r="W63" s="273">
        <v>0.75</v>
      </c>
      <c r="X63" s="273">
        <v>0.75</v>
      </c>
      <c r="Y63" s="273">
        <v>0.75</v>
      </c>
      <c r="Z63" s="273">
        <v>0.75</v>
      </c>
      <c r="AA63" s="273">
        <v>0.75</v>
      </c>
      <c r="AB63" s="273"/>
      <c r="AC63" s="273">
        <v>0</v>
      </c>
      <c r="AD63" s="36"/>
      <c r="AE63" s="36"/>
      <c r="AF63" s="10">
        <f t="shared" si="6"/>
        <v>1</v>
      </c>
      <c r="AG63" s="10">
        <f t="shared" si="7"/>
        <v>1</v>
      </c>
      <c r="AH63" s="10">
        <f t="shared" si="8"/>
        <v>14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0.72</v>
      </c>
      <c r="P64" s="346">
        <v>0.72</v>
      </c>
      <c r="Q64" s="346">
        <v>0.72</v>
      </c>
      <c r="R64" s="346">
        <v>0.74</v>
      </c>
      <c r="S64" s="346">
        <v>0.72</v>
      </c>
      <c r="T64" s="346">
        <v>0.72</v>
      </c>
      <c r="U64" s="273">
        <v>0.73</v>
      </c>
      <c r="V64" s="273">
        <v>0.7</v>
      </c>
      <c r="W64" s="273">
        <v>0.75</v>
      </c>
      <c r="X64" s="273">
        <v>0.7</v>
      </c>
      <c r="Y64" s="273">
        <v>0.7</v>
      </c>
      <c r="Z64" s="273">
        <v>0.7</v>
      </c>
      <c r="AA64" s="273">
        <v>0.75</v>
      </c>
      <c r="AB64" s="273"/>
      <c r="AC64" s="273">
        <f>2.71/4</f>
        <v>0.67749999999999999</v>
      </c>
      <c r="AD64" s="36"/>
      <c r="AE64" s="36"/>
      <c r="AF64" s="10">
        <f t="shared" si="6"/>
        <v>0</v>
      </c>
      <c r="AG64" s="10">
        <f t="shared" si="7"/>
        <v>0</v>
      </c>
      <c r="AH64" s="10">
        <f t="shared" si="8"/>
        <v>14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0.72</v>
      </c>
      <c r="P65" s="346">
        <v>0.72</v>
      </c>
      <c r="Q65" s="346">
        <v>0.72</v>
      </c>
      <c r="R65" s="346">
        <v>0.74</v>
      </c>
      <c r="S65" s="346">
        <v>0.72</v>
      </c>
      <c r="T65" s="346">
        <v>0.72</v>
      </c>
      <c r="U65" s="273">
        <v>0.72</v>
      </c>
      <c r="V65" s="273">
        <v>0.7</v>
      </c>
      <c r="W65" s="273">
        <v>0.7</v>
      </c>
      <c r="X65" s="273">
        <v>0.7</v>
      </c>
      <c r="Y65" s="273">
        <v>0.7</v>
      </c>
      <c r="Z65" s="273">
        <v>0.7</v>
      </c>
      <c r="AA65" s="273">
        <v>0.7</v>
      </c>
      <c r="AB65" s="273"/>
      <c r="AC65" s="273">
        <f>2.71/4</f>
        <v>0.67749999999999999</v>
      </c>
      <c r="AD65" s="36"/>
      <c r="AE65" s="36"/>
      <c r="AF65" s="10">
        <f t="shared" si="6"/>
        <v>0</v>
      </c>
      <c r="AG65" s="10">
        <f t="shared" si="7"/>
        <v>0</v>
      </c>
      <c r="AH65" s="10">
        <f t="shared" si="8"/>
        <v>14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9">SUM(F52:F65)</f>
        <v>0</v>
      </c>
      <c r="G66" s="16">
        <f t="shared" si="9"/>
        <v>0</v>
      </c>
      <c r="H66" s="16">
        <f t="shared" si="9"/>
        <v>0</v>
      </c>
      <c r="I66" s="16">
        <f t="shared" si="9"/>
        <v>0</v>
      </c>
      <c r="J66" s="16">
        <f t="shared" si="9"/>
        <v>0</v>
      </c>
      <c r="K66" s="16">
        <f t="shared" si="9"/>
        <v>0</v>
      </c>
      <c r="L66" s="16">
        <f t="shared" si="9"/>
        <v>0</v>
      </c>
      <c r="M66" s="16">
        <f t="shared" si="9"/>
        <v>0</v>
      </c>
      <c r="N66" s="16">
        <f t="shared" si="9"/>
        <v>1.4</v>
      </c>
      <c r="O66" s="16">
        <f t="shared" si="9"/>
        <v>6.8998999999999988</v>
      </c>
      <c r="P66" s="16">
        <f t="shared" si="9"/>
        <v>6.8998999999999988</v>
      </c>
      <c r="Q66" s="16">
        <f t="shared" si="9"/>
        <v>6.8998999999999988</v>
      </c>
      <c r="R66" s="16">
        <f t="shared" si="9"/>
        <v>6.9999000000000011</v>
      </c>
      <c r="S66" s="16">
        <f t="shared" si="9"/>
        <v>6.8998999999999988</v>
      </c>
      <c r="T66" s="16">
        <f t="shared" si="9"/>
        <v>6.8998999999999988</v>
      </c>
      <c r="U66" s="16">
        <f t="shared" si="9"/>
        <v>6.9998999999999993</v>
      </c>
      <c r="V66" s="16">
        <f t="shared" si="9"/>
        <v>6.9499000000000004</v>
      </c>
      <c r="W66" s="16">
        <f t="shared" si="9"/>
        <v>6.9999000000000002</v>
      </c>
      <c r="X66" s="16">
        <f t="shared" si="9"/>
        <v>6.9499000000000004</v>
      </c>
      <c r="Y66" s="16">
        <f t="shared" si="9"/>
        <v>6.9499000000000004</v>
      </c>
      <c r="Z66" s="16">
        <f t="shared" si="9"/>
        <v>6.0500000000000007</v>
      </c>
      <c r="AA66" s="16">
        <f t="shared" si="9"/>
        <v>4.5</v>
      </c>
      <c r="AB66" s="16">
        <f t="shared" si="9"/>
        <v>0</v>
      </c>
      <c r="AC66" s="16">
        <f t="shared" si="9"/>
        <v>2.71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0.93/2</f>
        <v>0.46500000000000002</v>
      </c>
      <c r="G68" s="346">
        <f>0.9/2</f>
        <v>0.45</v>
      </c>
      <c r="H68" s="346">
        <f>0.87/2</f>
        <v>0.435</v>
      </c>
      <c r="I68" s="346">
        <f>0.79/2</f>
        <v>0.39500000000000002</v>
      </c>
      <c r="J68" s="275">
        <f>0.76/2</f>
        <v>0.38</v>
      </c>
      <c r="K68" s="275">
        <f>0.83/2</f>
        <v>0.41499999999999998</v>
      </c>
      <c r="L68" s="275">
        <v>0.5</v>
      </c>
      <c r="M68" s="275"/>
      <c r="N68" s="275"/>
      <c r="O68" s="346"/>
      <c r="P68" s="346"/>
      <c r="Q68" s="273"/>
      <c r="R68" s="273"/>
      <c r="S68" s="346">
        <f>1.45/2</f>
        <v>0.72499999999999998</v>
      </c>
      <c r="T68" s="273">
        <f>1.52/2</f>
        <v>0.76</v>
      </c>
      <c r="U68" s="273">
        <f>1.48/2</f>
        <v>0.74</v>
      </c>
      <c r="V68" s="273">
        <f>1.44/2</f>
        <v>0.72</v>
      </c>
      <c r="W68" s="273">
        <f>1.35/2</f>
        <v>0.67500000000000004</v>
      </c>
      <c r="X68" s="273">
        <f>1.43/2</f>
        <v>0.71499999999999997</v>
      </c>
      <c r="Y68" s="273">
        <f>1.54/2</f>
        <v>0.77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>
        <f>G68</f>
        <v>0.45</v>
      </c>
      <c r="H69" s="346">
        <f>H68</f>
        <v>0.435</v>
      </c>
      <c r="I69" s="346">
        <f>0.79/2</f>
        <v>0.39500000000000002</v>
      </c>
      <c r="J69" s="275">
        <f>0.76/2</f>
        <v>0.38</v>
      </c>
      <c r="K69" s="275">
        <f>0.83/2</f>
        <v>0.41499999999999998</v>
      </c>
      <c r="L69" s="275">
        <v>0.5</v>
      </c>
      <c r="M69" s="346">
        <v>0.5</v>
      </c>
      <c r="N69" s="275">
        <v>0.5</v>
      </c>
      <c r="O69" s="346">
        <f>1.32/2</f>
        <v>0.66</v>
      </c>
      <c r="P69" s="346">
        <f>1.37/2</f>
        <v>0.68500000000000005</v>
      </c>
      <c r="Q69" s="346">
        <f>1.49/2</f>
        <v>0.745</v>
      </c>
      <c r="R69" s="273">
        <f>1.48/2</f>
        <v>0.74</v>
      </c>
      <c r="S69" s="346">
        <v>0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1.37/2</f>
        <v>0.68500000000000005</v>
      </c>
      <c r="AA69" s="273">
        <f>1.27/2</f>
        <v>0.63500000000000001</v>
      </c>
      <c r="AB69" s="273">
        <f>1.22/2</f>
        <v>0.61</v>
      </c>
      <c r="AC69" s="273">
        <f>1.01/2</f>
        <v>0.505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23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0.46500000000000002</v>
      </c>
      <c r="G70" s="346">
        <v>0</v>
      </c>
      <c r="H70" s="346">
        <v>0</v>
      </c>
      <c r="I70" s="346">
        <v>0</v>
      </c>
      <c r="J70" s="275"/>
      <c r="K70" s="275"/>
      <c r="L70" s="275"/>
      <c r="M70" s="346">
        <v>0.5</v>
      </c>
      <c r="N70" s="346">
        <v>0.5</v>
      </c>
      <c r="O70" s="346">
        <f>1.32/2</f>
        <v>0.66</v>
      </c>
      <c r="P70" s="346">
        <f>1.37/2</f>
        <v>0.68500000000000005</v>
      </c>
      <c r="Q70" s="346">
        <f>1.49/2</f>
        <v>0.745</v>
      </c>
      <c r="R70" s="273">
        <f>1.48/2</f>
        <v>0.74</v>
      </c>
      <c r="S70" s="346">
        <f>1.45/2</f>
        <v>0.72499999999999998</v>
      </c>
      <c r="T70" s="273">
        <f>1.52/2</f>
        <v>0.76</v>
      </c>
      <c r="U70" s="273">
        <f>1.48/2</f>
        <v>0.74</v>
      </c>
      <c r="V70" s="273">
        <f>1.44/2</f>
        <v>0.72</v>
      </c>
      <c r="W70" s="273">
        <f>1.35/2</f>
        <v>0.67500000000000004</v>
      </c>
      <c r="X70" s="273">
        <f>1.43/2</f>
        <v>0.71499999999999997</v>
      </c>
      <c r="Y70" s="273">
        <f>1.54/2</f>
        <v>0.77</v>
      </c>
      <c r="Z70" s="273">
        <f>1.37/2</f>
        <v>0.68500000000000005</v>
      </c>
      <c r="AA70" s="273">
        <f>1.27/2</f>
        <v>0.63500000000000001</v>
      </c>
      <c r="AB70" s="273">
        <f>1.22/2</f>
        <v>0.61</v>
      </c>
      <c r="AC70" s="273">
        <f>AC69</f>
        <v>0.505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21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0">SUM(C68:C70)</f>
        <v>2.5499999999999998</v>
      </c>
      <c r="D71" s="16">
        <f t="shared" si="10"/>
        <v>0</v>
      </c>
      <c r="E71" s="16">
        <f t="shared" si="10"/>
        <v>0</v>
      </c>
      <c r="F71" s="16">
        <f t="shared" si="10"/>
        <v>0.93</v>
      </c>
      <c r="G71" s="16">
        <f t="shared" si="10"/>
        <v>0.9</v>
      </c>
      <c r="H71" s="16">
        <f t="shared" si="10"/>
        <v>0.87</v>
      </c>
      <c r="I71" s="16">
        <f t="shared" si="10"/>
        <v>0.79</v>
      </c>
      <c r="J71" s="16">
        <f t="shared" si="10"/>
        <v>0.76</v>
      </c>
      <c r="K71" s="16">
        <f t="shared" si="10"/>
        <v>0.83</v>
      </c>
      <c r="L71" s="16">
        <f t="shared" si="10"/>
        <v>1</v>
      </c>
      <c r="M71" s="16">
        <f t="shared" si="10"/>
        <v>1</v>
      </c>
      <c r="N71" s="16">
        <f t="shared" si="10"/>
        <v>1</v>
      </c>
      <c r="O71" s="16">
        <f t="shared" si="10"/>
        <v>1.32</v>
      </c>
      <c r="P71" s="16">
        <f t="shared" si="10"/>
        <v>1.37</v>
      </c>
      <c r="Q71" s="16">
        <f t="shared" si="10"/>
        <v>1.49</v>
      </c>
      <c r="R71" s="16">
        <f t="shared" si="10"/>
        <v>1.48</v>
      </c>
      <c r="S71" s="16">
        <f t="shared" si="10"/>
        <v>1.45</v>
      </c>
      <c r="T71" s="16">
        <f t="shared" si="10"/>
        <v>1.52</v>
      </c>
      <c r="U71" s="16">
        <f t="shared" si="10"/>
        <v>1.48</v>
      </c>
      <c r="V71" s="16">
        <f t="shared" si="10"/>
        <v>1.44</v>
      </c>
      <c r="W71" s="16">
        <f t="shared" si="10"/>
        <v>1.35</v>
      </c>
      <c r="X71" s="16">
        <f t="shared" si="10"/>
        <v>1.43</v>
      </c>
      <c r="Y71" s="16">
        <f t="shared" si="10"/>
        <v>1.54</v>
      </c>
      <c r="Z71" s="16">
        <f t="shared" si="10"/>
        <v>1.37</v>
      </c>
      <c r="AA71" s="16">
        <f t="shared" si="10"/>
        <v>1.27</v>
      </c>
      <c r="AB71" s="16">
        <f t="shared" si="10"/>
        <v>1.22</v>
      </c>
      <c r="AC71" s="16">
        <f t="shared" si="10"/>
        <v>1.01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1">COUNTIF(F73:AC73,$AF$11)</f>
        <v>0</v>
      </c>
      <c r="AG73" s="10">
        <f t="shared" ref="AG73:AG81" si="12">COUNTIF(G73:AC73,$AG$11)</f>
        <v>0</v>
      </c>
      <c r="AH73" s="10">
        <f t="shared" ref="AH73:AH81" si="13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1"/>
        <v>0</v>
      </c>
      <c r="AG74" s="10">
        <f t="shared" si="12"/>
        <v>0</v>
      </c>
      <c r="AH74" s="10">
        <f t="shared" si="13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3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1"/>
        <v>0</v>
      </c>
      <c r="AG76" s="10">
        <f t="shared" si="12"/>
        <v>0</v>
      </c>
      <c r="AH76" s="10">
        <f t="shared" si="13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1"/>
        <v>0</v>
      </c>
      <c r="AG77" s="10">
        <f t="shared" si="12"/>
        <v>0</v>
      </c>
      <c r="AH77" s="10">
        <f t="shared" si="13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1"/>
        <v>0</v>
      </c>
      <c r="AG78" s="10">
        <f t="shared" si="12"/>
        <v>0</v>
      </c>
      <c r="AH78" s="10">
        <f t="shared" si="13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1"/>
        <v>0</v>
      </c>
      <c r="AG79" s="10">
        <f t="shared" si="12"/>
        <v>0</v>
      </c>
      <c r="AH79" s="10">
        <f t="shared" si="13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1"/>
        <v>0</v>
      </c>
      <c r="AG80" s="10">
        <f t="shared" si="12"/>
        <v>0</v>
      </c>
      <c r="AH80" s="10">
        <f t="shared" si="13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1"/>
        <v>0</v>
      </c>
      <c r="AG81" s="10">
        <f t="shared" si="12"/>
        <v>0</v>
      </c>
      <c r="AH81" s="10">
        <f t="shared" si="13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346">
        <v>0.73</v>
      </c>
      <c r="O84" s="346">
        <v>0.8</v>
      </c>
      <c r="P84" s="346">
        <v>0.11</v>
      </c>
      <c r="Q84" s="273">
        <v>0</v>
      </c>
      <c r="R84" s="273">
        <v>0.95</v>
      </c>
      <c r="S84" s="346">
        <v>0.95</v>
      </c>
      <c r="T84" s="346">
        <v>0.95</v>
      </c>
      <c r="U84" s="273">
        <v>0.95</v>
      </c>
      <c r="V84" s="273">
        <v>0.92</v>
      </c>
      <c r="W84" s="273">
        <v>0.94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</v>
      </c>
      <c r="G85" s="273">
        <v>0.77</v>
      </c>
      <c r="H85" s="273">
        <v>0.73</v>
      </c>
      <c r="I85" s="273">
        <v>0.71</v>
      </c>
      <c r="J85" s="275">
        <v>0.7</v>
      </c>
      <c r="K85" s="275">
        <v>0.69</v>
      </c>
      <c r="L85" s="275">
        <v>0.81</v>
      </c>
      <c r="M85" s="273"/>
      <c r="N85" s="273"/>
      <c r="O85" s="273"/>
      <c r="P85" s="273"/>
      <c r="Q85" s="273"/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1.05</v>
      </c>
      <c r="Z85" s="273">
        <v>1</v>
      </c>
      <c r="AA85" s="273">
        <v>1</v>
      </c>
      <c r="AB85" s="273">
        <v>0.94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19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4">SUM(C84:C85)</f>
        <v>2</v>
      </c>
      <c r="D86" s="16">
        <f t="shared" si="14"/>
        <v>0</v>
      </c>
      <c r="E86" s="16">
        <f t="shared" si="14"/>
        <v>0</v>
      </c>
      <c r="F86" s="16">
        <f t="shared" si="14"/>
        <v>0.8</v>
      </c>
      <c r="G86" s="16">
        <f t="shared" si="14"/>
        <v>0.77</v>
      </c>
      <c r="H86" s="16">
        <f t="shared" si="14"/>
        <v>0.73</v>
      </c>
      <c r="I86" s="16">
        <f t="shared" si="14"/>
        <v>0.71</v>
      </c>
      <c r="J86" s="16">
        <f t="shared" si="14"/>
        <v>0.7</v>
      </c>
      <c r="K86" s="16">
        <f t="shared" si="14"/>
        <v>0.69</v>
      </c>
      <c r="L86" s="16">
        <f t="shared" si="14"/>
        <v>0.81</v>
      </c>
      <c r="M86" s="16">
        <f t="shared" si="14"/>
        <v>0.77</v>
      </c>
      <c r="N86" s="16">
        <f t="shared" si="14"/>
        <v>0.73</v>
      </c>
      <c r="O86" s="16">
        <f t="shared" si="14"/>
        <v>0.8</v>
      </c>
      <c r="P86" s="16">
        <f t="shared" si="14"/>
        <v>0.11</v>
      </c>
      <c r="Q86" s="16">
        <f t="shared" si="14"/>
        <v>0</v>
      </c>
      <c r="R86" s="16">
        <f t="shared" si="14"/>
        <v>0.95</v>
      </c>
      <c r="S86" s="16">
        <f t="shared" si="14"/>
        <v>0.95</v>
      </c>
      <c r="T86" s="16">
        <f t="shared" si="14"/>
        <v>0.95</v>
      </c>
      <c r="U86" s="16">
        <f t="shared" si="14"/>
        <v>0.95</v>
      </c>
      <c r="V86" s="16">
        <f t="shared" si="14"/>
        <v>0.92</v>
      </c>
      <c r="W86" s="16">
        <f t="shared" si="14"/>
        <v>0.94</v>
      </c>
      <c r="X86" s="16">
        <f t="shared" si="14"/>
        <v>0.94</v>
      </c>
      <c r="Y86" s="16">
        <f t="shared" si="14"/>
        <v>1.05</v>
      </c>
      <c r="Z86" s="16">
        <f t="shared" si="14"/>
        <v>1</v>
      </c>
      <c r="AA86" s="16">
        <f t="shared" si="14"/>
        <v>1</v>
      </c>
      <c r="AB86" s="16">
        <f t="shared" si="14"/>
        <v>0.94</v>
      </c>
      <c r="AC86" s="16">
        <f t="shared" si="14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5">SUM(F13:F16,F19:F32,F35:F37,F40,F43:F46,F49,F55,F56,F58,F60,F61,F62,F63,F64,F65,F68:F70,F84:F85,F57)</f>
        <v>34.300000000000004</v>
      </c>
      <c r="G89" s="23">
        <f t="shared" si="15"/>
        <v>32.35</v>
      </c>
      <c r="H89" s="23">
        <f t="shared" si="15"/>
        <v>31.189999999999998</v>
      </c>
      <c r="I89" s="23">
        <f t="shared" si="15"/>
        <v>33.370000000000005</v>
      </c>
      <c r="J89" s="23">
        <f t="shared" si="15"/>
        <v>32.92</v>
      </c>
      <c r="K89" s="23">
        <f t="shared" si="15"/>
        <v>35.36</v>
      </c>
      <c r="L89" s="23">
        <f t="shared" si="15"/>
        <v>40.510000000000005</v>
      </c>
      <c r="M89" s="23">
        <f t="shared" si="15"/>
        <v>38.54</v>
      </c>
      <c r="N89" s="23">
        <f t="shared" si="15"/>
        <v>41.9</v>
      </c>
      <c r="O89" s="23">
        <f>SUM(O13:O16,O19:O32,O35:O37,O40,O43:O46,O49,O55,O56,O58,O60,O61,O62,O63,O64,O65,O68:O70,O84:O85,O57)</f>
        <v>52.819899999999983</v>
      </c>
      <c r="P89" s="23">
        <f t="shared" ref="P89:AC89" si="16">SUM(P13:P16,P19:P32,P35:P37,P40,P43:P46,P49,P55,P56,P58,P60,P61,P62,P63,P64,P65,P68:P70,P84:P85,P57)</f>
        <v>54.369899999999994</v>
      </c>
      <c r="Q89" s="23">
        <f t="shared" si="16"/>
        <v>56.019899999999993</v>
      </c>
      <c r="R89" s="23">
        <f t="shared" si="16"/>
        <v>56.996900000000018</v>
      </c>
      <c r="S89" s="23">
        <f t="shared" si="16"/>
        <v>57.395899999999997</v>
      </c>
      <c r="T89" s="23">
        <f t="shared" si="16"/>
        <v>58.963899999999995</v>
      </c>
      <c r="U89" s="23">
        <f t="shared" si="16"/>
        <v>60.070900000000002</v>
      </c>
      <c r="V89" s="23">
        <f t="shared" si="16"/>
        <v>60.032900000000005</v>
      </c>
      <c r="W89" s="23">
        <f t="shared" si="16"/>
        <v>57.229899999999994</v>
      </c>
      <c r="X89" s="23">
        <f t="shared" si="16"/>
        <v>57.671900000000015</v>
      </c>
      <c r="Y89" s="23">
        <f t="shared" si="16"/>
        <v>57.885900000000007</v>
      </c>
      <c r="Z89" s="23">
        <f t="shared" si="16"/>
        <v>54.789999999999992</v>
      </c>
      <c r="AA89" s="23">
        <f t="shared" si="16"/>
        <v>52.739999999999995</v>
      </c>
      <c r="AB89" s="23">
        <f t="shared" si="16"/>
        <v>48.019999999999996</v>
      </c>
      <c r="AC89" s="23">
        <f t="shared" si="16"/>
        <v>43.760000000000012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0.21399999999999153</v>
      </c>
      <c r="AG92" s="19"/>
      <c r="AH92" s="138">
        <f>Z89-AA89</f>
        <v>2.0499999999999972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" ht="18" x14ac:dyDescent="0.25">
      <c r="A97" s="547" t="s">
        <v>75</v>
      </c>
      <c r="B97" s="548"/>
      <c r="C97" s="549"/>
      <c r="D97" s="40"/>
      <c r="E97" s="40"/>
      <c r="F97" s="58">
        <f t="shared" ref="F97:AC97" si="17">F17</f>
        <v>13</v>
      </c>
      <c r="G97" s="58">
        <f t="shared" si="17"/>
        <v>13</v>
      </c>
      <c r="H97" s="58">
        <f t="shared" si="17"/>
        <v>12.6</v>
      </c>
      <c r="I97" s="58">
        <f t="shared" si="17"/>
        <v>13</v>
      </c>
      <c r="J97" s="58">
        <f t="shared" si="17"/>
        <v>13.4</v>
      </c>
      <c r="K97" s="58">
        <f t="shared" si="17"/>
        <v>13.6</v>
      </c>
      <c r="L97" s="58">
        <f t="shared" si="17"/>
        <v>13.8</v>
      </c>
      <c r="M97" s="58">
        <f t="shared" si="17"/>
        <v>13.2</v>
      </c>
      <c r="N97" s="58">
        <f t="shared" si="17"/>
        <v>13.4</v>
      </c>
      <c r="O97" s="58">
        <f t="shared" si="17"/>
        <v>13.2</v>
      </c>
      <c r="P97" s="58">
        <f t="shared" si="17"/>
        <v>13.6</v>
      </c>
      <c r="Q97" s="58">
        <f t="shared" si="17"/>
        <v>13.4</v>
      </c>
      <c r="R97" s="58">
        <f t="shared" si="17"/>
        <v>12.8</v>
      </c>
      <c r="S97" s="58">
        <f t="shared" si="17"/>
        <v>13.2</v>
      </c>
      <c r="T97" s="58">
        <f t="shared" si="17"/>
        <v>13.8</v>
      </c>
      <c r="U97" s="58">
        <f t="shared" si="17"/>
        <v>13</v>
      </c>
      <c r="V97" s="58">
        <f t="shared" si="17"/>
        <v>12.8</v>
      </c>
      <c r="W97" s="58">
        <f t="shared" si="17"/>
        <v>13</v>
      </c>
      <c r="X97" s="58">
        <f t="shared" si="17"/>
        <v>13.6</v>
      </c>
      <c r="Y97" s="58">
        <f t="shared" si="17"/>
        <v>13.6</v>
      </c>
      <c r="Z97" s="58">
        <f t="shared" si="17"/>
        <v>13.4</v>
      </c>
      <c r="AA97" s="58">
        <f t="shared" si="17"/>
        <v>13.2</v>
      </c>
      <c r="AB97" s="58">
        <f t="shared" si="17"/>
        <v>13.1</v>
      </c>
      <c r="AC97" s="58">
        <f t="shared" si="17"/>
        <v>6.7</v>
      </c>
      <c r="AG97" s="5"/>
      <c r="AH97" s="5"/>
      <c r="AI97" s="5"/>
      <c r="AJ97" s="5"/>
      <c r="AK97" s="5"/>
      <c r="AL97" s="5"/>
      <c r="AM97" s="5"/>
      <c r="AN97" s="5"/>
    </row>
    <row r="98" spans="1:124" ht="18" x14ac:dyDescent="0.25">
      <c r="A98" s="545" t="s">
        <v>76</v>
      </c>
      <c r="B98" s="545"/>
      <c r="C98" s="546"/>
      <c r="D98" s="40"/>
      <c r="E98" s="40"/>
      <c r="F98" s="62">
        <v>0.54</v>
      </c>
      <c r="G98" s="62">
        <v>0.495</v>
      </c>
      <c r="H98" s="62">
        <v>0.51600000000000001</v>
      </c>
      <c r="I98" s="62">
        <v>0.46500000000000002</v>
      </c>
      <c r="J98" s="62">
        <v>0.47499999999999998</v>
      </c>
      <c r="K98" s="62">
        <v>0.57599999999999996</v>
      </c>
      <c r="L98" s="62">
        <v>0.64500000000000002</v>
      </c>
      <c r="M98" s="62">
        <v>0.64700000000000002</v>
      </c>
      <c r="N98" s="62">
        <v>0.68400000000000005</v>
      </c>
      <c r="O98" s="62">
        <v>0.54</v>
      </c>
      <c r="P98" s="62">
        <v>0.53100000000000003</v>
      </c>
      <c r="Q98" s="62">
        <v>0.52500000000000002</v>
      </c>
      <c r="R98" s="62">
        <v>0.51800000000000002</v>
      </c>
      <c r="S98" s="62">
        <v>0.59399999999999997</v>
      </c>
      <c r="T98" s="62">
        <v>0.69499999999999995</v>
      </c>
      <c r="U98" s="62">
        <v>0.65</v>
      </c>
      <c r="V98" s="62">
        <v>0.52</v>
      </c>
      <c r="W98" s="62">
        <v>0.67800000000000005</v>
      </c>
      <c r="X98" s="62">
        <v>0.71499999999999997</v>
      </c>
      <c r="Y98" s="62">
        <v>0.55300000000000005</v>
      </c>
      <c r="Z98" s="62">
        <v>0.52100000000000002</v>
      </c>
      <c r="AA98" s="62">
        <v>0.502</v>
      </c>
      <c r="AB98" s="62">
        <v>0.64600000000000002</v>
      </c>
      <c r="AC98" s="62">
        <v>0.41199999999999998</v>
      </c>
      <c r="AG98" s="5"/>
      <c r="AH98" s="5"/>
      <c r="AI98" s="5"/>
      <c r="AJ98" s="5"/>
      <c r="AK98" s="5"/>
      <c r="AL98" s="5"/>
      <c r="AM98" s="5"/>
      <c r="AN98" s="5"/>
    </row>
    <row r="99" spans="1:124" ht="18" x14ac:dyDescent="0.25">
      <c r="A99" s="548" t="s">
        <v>77</v>
      </c>
      <c r="B99" s="548"/>
      <c r="C99" s="549"/>
      <c r="D99" s="40"/>
      <c r="E99" s="40"/>
      <c r="F99" s="58">
        <f t="shared" ref="F99:AC99" si="18">F33</f>
        <v>0</v>
      </c>
      <c r="G99" s="58">
        <f t="shared" si="18"/>
        <v>0</v>
      </c>
      <c r="H99" s="58">
        <f t="shared" si="18"/>
        <v>0</v>
      </c>
      <c r="I99" s="58">
        <f t="shared" si="18"/>
        <v>0</v>
      </c>
      <c r="J99" s="58">
        <f t="shared" si="18"/>
        <v>0</v>
      </c>
      <c r="K99" s="58">
        <f t="shared" si="18"/>
        <v>0</v>
      </c>
      <c r="L99" s="58">
        <f t="shared" si="18"/>
        <v>0</v>
      </c>
      <c r="M99" s="58">
        <f t="shared" si="18"/>
        <v>0</v>
      </c>
      <c r="N99" s="58">
        <f t="shared" si="18"/>
        <v>0</v>
      </c>
      <c r="O99" s="58">
        <f t="shared" si="18"/>
        <v>0</v>
      </c>
      <c r="P99" s="58">
        <f t="shared" si="18"/>
        <v>0</v>
      </c>
      <c r="Q99" s="58">
        <f t="shared" si="18"/>
        <v>1.99</v>
      </c>
      <c r="R99" s="58">
        <f t="shared" si="18"/>
        <v>2.9769999999999999</v>
      </c>
      <c r="S99" s="58">
        <f t="shared" si="18"/>
        <v>3.0060000000000002</v>
      </c>
      <c r="T99" s="58">
        <f t="shared" si="18"/>
        <v>2.9540000000000002</v>
      </c>
      <c r="U99" s="58">
        <f t="shared" si="18"/>
        <v>5.8810000000000002</v>
      </c>
      <c r="V99" s="58">
        <f t="shared" si="18"/>
        <v>5.9329999999999998</v>
      </c>
      <c r="W99" s="58">
        <f t="shared" si="18"/>
        <v>3.92</v>
      </c>
      <c r="X99" s="58">
        <f t="shared" si="18"/>
        <v>1.952</v>
      </c>
      <c r="Y99" s="58">
        <f t="shared" si="18"/>
        <v>1.9259999999999999</v>
      </c>
      <c r="Z99" s="58">
        <f t="shared" si="18"/>
        <v>0</v>
      </c>
      <c r="AA99" s="58">
        <f t="shared" si="18"/>
        <v>0</v>
      </c>
      <c r="AB99" s="58">
        <f t="shared" si="18"/>
        <v>0</v>
      </c>
      <c r="AC99" s="58">
        <f t="shared" si="18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8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8">
        <f>0.987+1.015+0.972-T99</f>
        <v>1.9999999999999574E-2</v>
      </c>
      <c r="U100" s="528">
        <f>1+0.982+0.998+0.997+0.994+0.993-U99</f>
        <v>8.3000000000000185E-2</v>
      </c>
      <c r="V100" s="528">
        <f>0.998+1.014+0.991+1.002+0.988+0.993-V99</f>
        <v>5.3000000000000824E-2</v>
      </c>
      <c r="W100" s="528">
        <f>1.026+0.984+1.01+0.994-W99</f>
        <v>9.3999999999999417E-2</v>
      </c>
      <c r="X100" s="528">
        <f>0.992+0.992-X99</f>
        <v>3.2000000000000028E-2</v>
      </c>
      <c r="Y100" s="528">
        <f>0.992+0.991-Y99</f>
        <v>5.7000000000000162E-2</v>
      </c>
      <c r="Z100" s="528" t="s">
        <v>1</v>
      </c>
      <c r="AA100" s="528" t="s">
        <v>1</v>
      </c>
      <c r="AB100" s="528" t="s">
        <v>1</v>
      </c>
      <c r="AC100" s="528" t="s">
        <v>1</v>
      </c>
      <c r="AG100" s="5"/>
      <c r="AH100" s="5"/>
      <c r="AI100" s="5"/>
      <c r="AJ100" s="5"/>
      <c r="AK100" s="5"/>
      <c r="AL100" s="5"/>
      <c r="AM100" s="5"/>
      <c r="AN100" s="5"/>
    </row>
    <row r="101" spans="1:124" ht="18" x14ac:dyDescent="0.25">
      <c r="A101" s="547" t="s">
        <v>39</v>
      </c>
      <c r="B101" s="548"/>
      <c r="C101" s="549"/>
      <c r="D101" s="40"/>
      <c r="E101" s="40"/>
      <c r="F101" s="59">
        <f t="shared" ref="F101:AC101" si="19">F47</f>
        <v>5.3</v>
      </c>
      <c r="G101" s="59">
        <f t="shared" si="19"/>
        <v>3.4</v>
      </c>
      <c r="H101" s="59">
        <f t="shared" si="19"/>
        <v>2.7</v>
      </c>
      <c r="I101" s="59">
        <f t="shared" si="19"/>
        <v>4.5999999999999996</v>
      </c>
      <c r="J101" s="59">
        <f t="shared" si="19"/>
        <v>3.8</v>
      </c>
      <c r="K101" s="59">
        <f t="shared" si="19"/>
        <v>6</v>
      </c>
      <c r="L101" s="59">
        <f t="shared" si="19"/>
        <v>10.7</v>
      </c>
      <c r="M101" s="59">
        <f t="shared" si="19"/>
        <v>9.3000000000000007</v>
      </c>
      <c r="N101" s="59">
        <f t="shared" si="19"/>
        <v>11.100000000000001</v>
      </c>
      <c r="O101" s="59">
        <f t="shared" si="19"/>
        <v>16.3</v>
      </c>
      <c r="P101" s="59">
        <f t="shared" si="19"/>
        <v>18.100000000000001</v>
      </c>
      <c r="Q101" s="59">
        <f t="shared" si="19"/>
        <v>18</v>
      </c>
      <c r="R101" s="59">
        <f t="shared" si="19"/>
        <v>17.5</v>
      </c>
      <c r="S101" s="59">
        <f t="shared" si="19"/>
        <v>17.600000000000001</v>
      </c>
      <c r="T101" s="59">
        <f t="shared" si="19"/>
        <v>18.600000000000001</v>
      </c>
      <c r="U101" s="59">
        <f t="shared" si="19"/>
        <v>17.5</v>
      </c>
      <c r="V101" s="59">
        <f t="shared" si="19"/>
        <v>17.7</v>
      </c>
      <c r="W101" s="59">
        <f t="shared" si="19"/>
        <v>16.8</v>
      </c>
      <c r="X101" s="59">
        <f t="shared" si="19"/>
        <v>18.600000000000001</v>
      </c>
      <c r="Y101" s="59">
        <f t="shared" si="19"/>
        <v>18.600000000000001</v>
      </c>
      <c r="Z101" s="59">
        <f t="shared" si="19"/>
        <v>18.7</v>
      </c>
      <c r="AA101" s="59">
        <f t="shared" si="19"/>
        <v>18.5</v>
      </c>
      <c r="AB101" s="59">
        <f t="shared" si="19"/>
        <v>18.5</v>
      </c>
      <c r="AC101" s="59">
        <f t="shared" si="19"/>
        <v>18.2</v>
      </c>
      <c r="AG101" s="5"/>
      <c r="AH101" s="5"/>
      <c r="AI101" s="5"/>
      <c r="AJ101" s="5"/>
      <c r="AK101" s="5"/>
      <c r="AL101" s="5"/>
      <c r="AM101" s="5"/>
      <c r="AN101" s="5"/>
    </row>
    <row r="102" spans="1:124" ht="18" x14ac:dyDescent="0.25">
      <c r="A102" s="545" t="s">
        <v>79</v>
      </c>
      <c r="B102" s="545"/>
      <c r="C102" s="546"/>
      <c r="D102" s="40"/>
      <c r="E102" s="40"/>
      <c r="F102" s="62">
        <v>7.4999999999999997E-2</v>
      </c>
      <c r="G102" s="62">
        <v>7.3999999999999996E-2</v>
      </c>
      <c r="H102" s="62">
        <v>6.7000000000000004E-2</v>
      </c>
      <c r="I102" s="62">
        <v>7.0000000000000007E-2</v>
      </c>
      <c r="J102" s="62">
        <v>7.2999999999999995E-2</v>
      </c>
      <c r="K102" s="62">
        <v>8.5000000000000006E-2</v>
      </c>
      <c r="L102" s="62">
        <v>0.14399999999999999</v>
      </c>
      <c r="M102" s="62">
        <v>0.17499999999999999</v>
      </c>
      <c r="N102" s="62">
        <v>0.17699999999999999</v>
      </c>
      <c r="O102" s="62">
        <v>0.16900000000000001</v>
      </c>
      <c r="P102" s="62">
        <v>0.19900000000000001</v>
      </c>
      <c r="Q102" s="62">
        <v>0.183</v>
      </c>
      <c r="R102" s="62">
        <v>0.17299999999999999</v>
      </c>
      <c r="S102" s="62">
        <v>0.187</v>
      </c>
      <c r="T102" s="62">
        <v>0.188</v>
      </c>
      <c r="U102" s="62">
        <v>0.19</v>
      </c>
      <c r="V102" s="62">
        <v>0.19</v>
      </c>
      <c r="W102" s="62">
        <v>0.222</v>
      </c>
      <c r="X102" s="62">
        <v>0.20200000000000001</v>
      </c>
      <c r="Y102" s="62">
        <v>0.17699999999999999</v>
      </c>
      <c r="Z102" s="62">
        <v>0.16600000000000001</v>
      </c>
      <c r="AA102" s="62">
        <v>0.188</v>
      </c>
      <c r="AB102" s="62">
        <v>0.17699999999999999</v>
      </c>
      <c r="AC102" s="62">
        <v>0.17699999999999999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" ht="18" x14ac:dyDescent="0.25">
      <c r="A103" s="545" t="s">
        <v>80</v>
      </c>
      <c r="B103" s="545"/>
      <c r="C103" s="546"/>
      <c r="D103" s="40"/>
      <c r="E103" s="40"/>
      <c r="F103" s="62">
        <v>0.316</v>
      </c>
      <c r="G103" s="62">
        <v>0.1545</v>
      </c>
      <c r="H103" s="62">
        <v>0.1555</v>
      </c>
      <c r="I103" s="62">
        <v>0.24079999999999999</v>
      </c>
      <c r="J103" s="62">
        <v>0.156</v>
      </c>
      <c r="K103" s="62">
        <v>0.2152</v>
      </c>
      <c r="L103" s="62">
        <v>0.18840000000000001</v>
      </c>
      <c r="M103" s="62">
        <v>0.1827</v>
      </c>
      <c r="N103" s="62">
        <v>0.18260000000000001</v>
      </c>
      <c r="O103" s="62">
        <v>0.318</v>
      </c>
      <c r="P103" s="62">
        <v>0.32300000000000001</v>
      </c>
      <c r="Q103" s="62">
        <v>0.31</v>
      </c>
      <c r="R103" s="62">
        <v>0.316</v>
      </c>
      <c r="S103" s="62">
        <v>0.316</v>
      </c>
      <c r="T103" s="62">
        <v>0.32300000000000001</v>
      </c>
      <c r="U103" s="62">
        <v>0.32100000000000001</v>
      </c>
      <c r="V103" s="62">
        <v>0.32400000000000001</v>
      </c>
      <c r="W103" s="62">
        <v>0.311</v>
      </c>
      <c r="X103" s="62">
        <v>0.29959999999999998</v>
      </c>
      <c r="Y103" s="62">
        <v>0.29499999999999998</v>
      </c>
      <c r="Z103" s="62">
        <v>0.32229999999999998</v>
      </c>
      <c r="AA103" s="62">
        <v>0.31540000000000001</v>
      </c>
      <c r="AB103" s="62">
        <v>0.377</v>
      </c>
      <c r="AC103" s="62">
        <v>0.31680000000000003</v>
      </c>
      <c r="AG103" s="5"/>
      <c r="AH103" s="5"/>
      <c r="AI103" s="5"/>
      <c r="AJ103" s="5"/>
      <c r="AK103" s="5"/>
      <c r="AL103" s="5"/>
      <c r="AM103" s="5"/>
      <c r="AN103" s="5"/>
    </row>
    <row r="104" spans="1:124" ht="18" x14ac:dyDescent="0.25">
      <c r="A104" s="547" t="s">
        <v>42</v>
      </c>
      <c r="B104" s="548"/>
      <c r="C104" s="549"/>
      <c r="D104" s="40"/>
      <c r="E104" s="40"/>
      <c r="F104" s="59">
        <f t="shared" ref="F104:AC104" si="20">F50</f>
        <v>14.27</v>
      </c>
      <c r="G104" s="59">
        <f t="shared" si="20"/>
        <v>14.28</v>
      </c>
      <c r="H104" s="59">
        <f t="shared" si="20"/>
        <v>14.29</v>
      </c>
      <c r="I104" s="59">
        <f t="shared" si="20"/>
        <v>14.27</v>
      </c>
      <c r="J104" s="59">
        <f t="shared" si="20"/>
        <v>14.26</v>
      </c>
      <c r="K104" s="59">
        <f t="shared" si="20"/>
        <v>14.24</v>
      </c>
      <c r="L104" s="59">
        <f t="shared" si="20"/>
        <v>14.2</v>
      </c>
      <c r="M104" s="59">
        <f t="shared" si="20"/>
        <v>14.27</v>
      </c>
      <c r="N104" s="59">
        <f t="shared" si="20"/>
        <v>14.27</v>
      </c>
      <c r="O104" s="59">
        <f t="shared" si="20"/>
        <v>14.3</v>
      </c>
      <c r="P104" s="59">
        <f t="shared" si="20"/>
        <v>14.29</v>
      </c>
      <c r="Q104" s="59">
        <f t="shared" si="20"/>
        <v>14.24</v>
      </c>
      <c r="R104" s="59">
        <f t="shared" si="20"/>
        <v>14.29</v>
      </c>
      <c r="S104" s="59">
        <f t="shared" si="20"/>
        <v>14.29</v>
      </c>
      <c r="T104" s="59">
        <f t="shared" si="20"/>
        <v>14.24</v>
      </c>
      <c r="U104" s="59">
        <f t="shared" si="20"/>
        <v>14.26</v>
      </c>
      <c r="V104" s="59">
        <f t="shared" si="20"/>
        <v>14.29</v>
      </c>
      <c r="W104" s="59">
        <f t="shared" si="20"/>
        <v>14.22</v>
      </c>
      <c r="X104" s="59">
        <f t="shared" si="20"/>
        <v>14.2</v>
      </c>
      <c r="Y104" s="59">
        <f t="shared" si="20"/>
        <v>14.22</v>
      </c>
      <c r="Z104" s="59">
        <f t="shared" si="20"/>
        <v>14.27</v>
      </c>
      <c r="AA104" s="59">
        <f t="shared" si="20"/>
        <v>14.27</v>
      </c>
      <c r="AB104" s="59">
        <f t="shared" si="20"/>
        <v>14.26</v>
      </c>
      <c r="AC104" s="59">
        <f t="shared" si="20"/>
        <v>14.26</v>
      </c>
      <c r="AG104" s="5"/>
      <c r="AH104" s="5"/>
      <c r="AI104" s="5"/>
      <c r="AJ104" s="5"/>
      <c r="AK104" s="5"/>
      <c r="AL104" s="5"/>
      <c r="AM104" s="5"/>
      <c r="AN104" s="5"/>
    </row>
    <row r="105" spans="1:124" s="61" customFormat="1" ht="18" x14ac:dyDescent="0.25">
      <c r="A105" s="545" t="s">
        <v>81</v>
      </c>
      <c r="B105" s="545"/>
      <c r="C105" s="546"/>
      <c r="D105" s="62"/>
      <c r="E105" s="62"/>
      <c r="F105" s="62">
        <v>0.72</v>
      </c>
      <c r="G105" s="62">
        <v>0.72</v>
      </c>
      <c r="H105" s="62">
        <v>0.71</v>
      </c>
      <c r="I105" s="62">
        <v>0.73</v>
      </c>
      <c r="J105" s="62">
        <v>0.74</v>
      </c>
      <c r="K105" s="62">
        <v>0.76</v>
      </c>
      <c r="L105" s="62">
        <v>0.8</v>
      </c>
      <c r="M105" s="62">
        <v>0.73</v>
      </c>
      <c r="N105" s="62">
        <v>0.73</v>
      </c>
      <c r="O105" s="62">
        <v>0.7</v>
      </c>
      <c r="P105" s="62">
        <v>0.71</v>
      </c>
      <c r="Q105" s="62">
        <v>0.76</v>
      </c>
      <c r="R105" s="62">
        <v>0.71</v>
      </c>
      <c r="S105" s="62">
        <v>0.71</v>
      </c>
      <c r="T105" s="62">
        <v>0.76</v>
      </c>
      <c r="U105" s="62">
        <v>0.72</v>
      </c>
      <c r="V105" s="62">
        <v>0.71</v>
      </c>
      <c r="W105" s="62">
        <v>0.78</v>
      </c>
      <c r="X105" s="62">
        <v>0.8</v>
      </c>
      <c r="Y105" s="62">
        <v>0.77</v>
      </c>
      <c r="Z105" s="62">
        <v>0.73</v>
      </c>
      <c r="AA105" s="62">
        <v>0.73</v>
      </c>
      <c r="AB105" s="62">
        <v>0.74</v>
      </c>
      <c r="AC105" s="62">
        <v>0.74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21">G66</f>
        <v>0</v>
      </c>
      <c r="H106" s="58">
        <f t="shared" si="21"/>
        <v>0</v>
      </c>
      <c r="I106" s="58">
        <f t="shared" si="21"/>
        <v>0</v>
      </c>
      <c r="J106" s="58">
        <f t="shared" si="21"/>
        <v>0</v>
      </c>
      <c r="K106" s="58">
        <f t="shared" si="21"/>
        <v>0</v>
      </c>
      <c r="L106" s="58">
        <f t="shared" si="21"/>
        <v>0</v>
      </c>
      <c r="M106" s="58">
        <f t="shared" si="21"/>
        <v>0</v>
      </c>
      <c r="N106" s="58">
        <f t="shared" si="21"/>
        <v>1.4</v>
      </c>
      <c r="O106" s="58">
        <f t="shared" si="21"/>
        <v>6.8998999999999988</v>
      </c>
      <c r="P106" s="58">
        <f t="shared" si="21"/>
        <v>6.8998999999999988</v>
      </c>
      <c r="Q106" s="58">
        <f t="shared" si="21"/>
        <v>6.8998999999999988</v>
      </c>
      <c r="R106" s="58">
        <f t="shared" si="21"/>
        <v>6.9999000000000011</v>
      </c>
      <c r="S106" s="58">
        <f t="shared" si="21"/>
        <v>6.8998999999999988</v>
      </c>
      <c r="T106" s="58">
        <f t="shared" si="21"/>
        <v>6.8998999999999988</v>
      </c>
      <c r="U106" s="58">
        <f t="shared" si="21"/>
        <v>6.9998999999999993</v>
      </c>
      <c r="V106" s="58">
        <f t="shared" si="21"/>
        <v>6.9499000000000004</v>
      </c>
      <c r="W106" s="58">
        <f t="shared" si="21"/>
        <v>6.9999000000000002</v>
      </c>
      <c r="X106" s="58">
        <f t="shared" si="21"/>
        <v>6.9499000000000004</v>
      </c>
      <c r="Y106" s="58">
        <f t="shared" si="21"/>
        <v>6.9499000000000004</v>
      </c>
      <c r="Z106" s="58">
        <f t="shared" si="21"/>
        <v>6.0500000000000007</v>
      </c>
      <c r="AA106" s="58">
        <f t="shared" si="21"/>
        <v>4.5</v>
      </c>
      <c r="AB106" s="58">
        <f t="shared" si="21"/>
        <v>0</v>
      </c>
      <c r="AC106" s="58">
        <f t="shared" si="21"/>
        <v>2.71</v>
      </c>
      <c r="AG106" s="5"/>
      <c r="AH106" s="5"/>
      <c r="AI106" s="5"/>
      <c r="AJ106" s="5"/>
      <c r="AK106" s="5"/>
      <c r="AL106" s="5"/>
      <c r="AM106" s="5"/>
      <c r="AN106" s="5"/>
    </row>
    <row r="107" spans="1:124" ht="18" x14ac:dyDescent="0.25">
      <c r="A107" s="547" t="s">
        <v>52</v>
      </c>
      <c r="B107" s="548"/>
      <c r="C107" s="549"/>
      <c r="D107" s="40"/>
      <c r="E107" s="40"/>
      <c r="F107" s="58">
        <f>F71</f>
        <v>0.93</v>
      </c>
      <c r="G107" s="58">
        <f t="shared" ref="G107:AC107" si="22">G71</f>
        <v>0.9</v>
      </c>
      <c r="H107" s="58">
        <f t="shared" si="22"/>
        <v>0.87</v>
      </c>
      <c r="I107" s="58">
        <f t="shared" si="22"/>
        <v>0.79</v>
      </c>
      <c r="J107" s="58">
        <f t="shared" si="22"/>
        <v>0.76</v>
      </c>
      <c r="K107" s="58">
        <f t="shared" si="22"/>
        <v>0.83</v>
      </c>
      <c r="L107" s="58">
        <f t="shared" si="22"/>
        <v>1</v>
      </c>
      <c r="M107" s="58">
        <f t="shared" si="22"/>
        <v>1</v>
      </c>
      <c r="N107" s="58">
        <f t="shared" si="22"/>
        <v>1</v>
      </c>
      <c r="O107" s="58">
        <f t="shared" si="22"/>
        <v>1.32</v>
      </c>
      <c r="P107" s="58">
        <f t="shared" si="22"/>
        <v>1.37</v>
      </c>
      <c r="Q107" s="58">
        <f t="shared" si="22"/>
        <v>1.49</v>
      </c>
      <c r="R107" s="58">
        <f t="shared" si="22"/>
        <v>1.48</v>
      </c>
      <c r="S107" s="58">
        <f t="shared" si="22"/>
        <v>1.45</v>
      </c>
      <c r="T107" s="58">
        <f t="shared" si="22"/>
        <v>1.52</v>
      </c>
      <c r="U107" s="58">
        <f t="shared" si="22"/>
        <v>1.48</v>
      </c>
      <c r="V107" s="58">
        <f t="shared" si="22"/>
        <v>1.44</v>
      </c>
      <c r="W107" s="58">
        <f t="shared" si="22"/>
        <v>1.35</v>
      </c>
      <c r="X107" s="58">
        <f t="shared" si="22"/>
        <v>1.43</v>
      </c>
      <c r="Y107" s="58">
        <f t="shared" si="22"/>
        <v>1.54</v>
      </c>
      <c r="Z107" s="58">
        <f t="shared" si="22"/>
        <v>1.37</v>
      </c>
      <c r="AA107" s="58">
        <f t="shared" si="22"/>
        <v>1.27</v>
      </c>
      <c r="AB107" s="58">
        <f t="shared" si="22"/>
        <v>1.22</v>
      </c>
      <c r="AC107" s="58">
        <f t="shared" si="22"/>
        <v>1.01</v>
      </c>
      <c r="AG107" s="5"/>
      <c r="AH107" s="5"/>
      <c r="AI107" s="5"/>
      <c r="AJ107" s="5"/>
      <c r="AK107" s="5"/>
      <c r="AL107" s="5"/>
      <c r="AM107" s="5"/>
      <c r="AN107" s="5"/>
    </row>
    <row r="108" spans="1:12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</v>
      </c>
      <c r="G109" s="58">
        <f t="shared" ref="G109:AC109" si="23">G86</f>
        <v>0.77</v>
      </c>
      <c r="H109" s="58">
        <f t="shared" si="23"/>
        <v>0.73</v>
      </c>
      <c r="I109" s="58">
        <f t="shared" si="23"/>
        <v>0.71</v>
      </c>
      <c r="J109" s="58">
        <f t="shared" si="23"/>
        <v>0.7</v>
      </c>
      <c r="K109" s="58">
        <f t="shared" si="23"/>
        <v>0.69</v>
      </c>
      <c r="L109" s="58">
        <f t="shared" si="23"/>
        <v>0.81</v>
      </c>
      <c r="M109" s="58">
        <f t="shared" si="23"/>
        <v>0.77</v>
      </c>
      <c r="N109" s="58">
        <f t="shared" si="23"/>
        <v>0.73</v>
      </c>
      <c r="O109" s="58">
        <f t="shared" si="23"/>
        <v>0.8</v>
      </c>
      <c r="P109" s="58">
        <f t="shared" si="23"/>
        <v>0.11</v>
      </c>
      <c r="Q109" s="58">
        <f t="shared" si="23"/>
        <v>0</v>
      </c>
      <c r="R109" s="58">
        <f t="shared" si="23"/>
        <v>0.95</v>
      </c>
      <c r="S109" s="58">
        <f t="shared" si="23"/>
        <v>0.95</v>
      </c>
      <c r="T109" s="58">
        <f t="shared" si="23"/>
        <v>0.95</v>
      </c>
      <c r="U109" s="58">
        <f t="shared" si="23"/>
        <v>0.95</v>
      </c>
      <c r="V109" s="58">
        <f t="shared" si="23"/>
        <v>0.92</v>
      </c>
      <c r="W109" s="58">
        <f t="shared" si="23"/>
        <v>0.94</v>
      </c>
      <c r="X109" s="58">
        <f t="shared" si="23"/>
        <v>0.94</v>
      </c>
      <c r="Y109" s="58">
        <f t="shared" si="23"/>
        <v>1.05</v>
      </c>
      <c r="Z109" s="58">
        <f t="shared" si="23"/>
        <v>1</v>
      </c>
      <c r="AA109" s="58">
        <f t="shared" si="23"/>
        <v>1</v>
      </c>
      <c r="AB109" s="58">
        <f t="shared" si="23"/>
        <v>0.94</v>
      </c>
      <c r="AC109" s="58">
        <f t="shared" si="23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24">SUM(F13:F16,F19:F32,F43:F46,F49,F68:F70,F84:F85,F52,F53,F54,F55,F56,F57,F58,F59,F60,F61,F62,F63,F64,F65)</f>
        <v>34.300000000000004</v>
      </c>
      <c r="G111" s="55">
        <f t="shared" si="24"/>
        <v>32.35</v>
      </c>
      <c r="H111" s="55">
        <f t="shared" si="24"/>
        <v>31.189999999999998</v>
      </c>
      <c r="I111" s="55">
        <f t="shared" si="24"/>
        <v>33.370000000000005</v>
      </c>
      <c r="J111" s="55">
        <f t="shared" si="24"/>
        <v>32.92</v>
      </c>
      <c r="K111" s="55">
        <f t="shared" si="24"/>
        <v>35.36</v>
      </c>
      <c r="L111" s="55">
        <f t="shared" si="24"/>
        <v>40.510000000000005</v>
      </c>
      <c r="M111" s="55">
        <f t="shared" si="24"/>
        <v>38.54</v>
      </c>
      <c r="N111" s="55">
        <f t="shared" si="24"/>
        <v>41.9</v>
      </c>
      <c r="O111" s="55">
        <f t="shared" si="24"/>
        <v>52.819899999999983</v>
      </c>
      <c r="P111" s="55">
        <f t="shared" si="24"/>
        <v>54.369899999999994</v>
      </c>
      <c r="Q111" s="55">
        <f t="shared" si="24"/>
        <v>56.019899999999993</v>
      </c>
      <c r="R111" s="55">
        <f t="shared" si="24"/>
        <v>56.996900000000018</v>
      </c>
      <c r="S111" s="55">
        <f t="shared" si="24"/>
        <v>57.395899999999997</v>
      </c>
      <c r="T111" s="55">
        <f t="shared" si="24"/>
        <v>58.963899999999995</v>
      </c>
      <c r="U111" s="55">
        <f t="shared" si="24"/>
        <v>60.070900000000002</v>
      </c>
      <c r="V111" s="55">
        <f t="shared" si="24"/>
        <v>60.032900000000005</v>
      </c>
      <c r="W111" s="55">
        <f t="shared" si="24"/>
        <v>57.229899999999994</v>
      </c>
      <c r="X111" s="55">
        <f t="shared" si="24"/>
        <v>57.671900000000015</v>
      </c>
      <c r="Y111" s="55">
        <f t="shared" si="24"/>
        <v>57.885900000000007</v>
      </c>
      <c r="Z111" s="55">
        <f t="shared" si="24"/>
        <v>54.789999999999992</v>
      </c>
      <c r="AA111" s="55">
        <f t="shared" si="24"/>
        <v>52.739999999999995</v>
      </c>
      <c r="AB111" s="55">
        <f t="shared" si="24"/>
        <v>48.019999999999996</v>
      </c>
      <c r="AC111" s="55">
        <f t="shared" si="24"/>
        <v>43.760000000000012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>
        <f>1.53+2.2</f>
        <v>3.7300000000000004</v>
      </c>
      <c r="Q114" s="509">
        <f>1.53+2.2</f>
        <v>3.7300000000000004</v>
      </c>
      <c r="R114" s="509">
        <f>1.53+2.2</f>
        <v>3.7300000000000004</v>
      </c>
      <c r="S114" s="509">
        <f>1.53+2.2</f>
        <v>3.7300000000000004</v>
      </c>
      <c r="T114" s="509">
        <f>1.53+2.2</f>
        <v>3.7300000000000004</v>
      </c>
      <c r="U114" s="509">
        <v>1.5</v>
      </c>
      <c r="V114" s="509">
        <v>1.5</v>
      </c>
      <c r="W114" s="509">
        <v>1.5</v>
      </c>
      <c r="X114" s="509">
        <v>1.5</v>
      </c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>
        <v>3.6</v>
      </c>
      <c r="G115" s="509">
        <v>3.35</v>
      </c>
      <c r="H115" s="509">
        <v>3.2440000000000002</v>
      </c>
      <c r="I115" s="509"/>
      <c r="J115" s="509"/>
      <c r="K115" s="509"/>
      <c r="L115" s="509"/>
      <c r="M115" s="509"/>
      <c r="N115" s="509"/>
      <c r="O115" s="509"/>
      <c r="P115" s="509">
        <f>0.8-0.115</f>
        <v>0.68500000000000005</v>
      </c>
      <c r="Q115" s="509">
        <f>0.8+0.115</f>
        <v>0.91500000000000004</v>
      </c>
      <c r="R115" s="509"/>
      <c r="S115" s="509">
        <v>0.92</v>
      </c>
      <c r="T115" s="509">
        <v>0.92</v>
      </c>
      <c r="U115" s="509">
        <v>0.92</v>
      </c>
      <c r="V115" s="509">
        <v>0.92</v>
      </c>
      <c r="W115" s="509">
        <v>0.92</v>
      </c>
      <c r="X115" s="509">
        <v>0.92</v>
      </c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3.6</v>
      </c>
      <c r="G116" s="55">
        <f t="shared" ref="G116:AC116" si="25">SUM(G112:G115)</f>
        <v>3.35</v>
      </c>
      <c r="H116" s="55">
        <f t="shared" si="25"/>
        <v>3.2440000000000002</v>
      </c>
      <c r="I116" s="55">
        <f t="shared" si="25"/>
        <v>0</v>
      </c>
      <c r="J116" s="55">
        <f t="shared" si="25"/>
        <v>0</v>
      </c>
      <c r="K116" s="55">
        <f t="shared" si="25"/>
        <v>0</v>
      </c>
      <c r="L116" s="55">
        <f t="shared" si="25"/>
        <v>0</v>
      </c>
      <c r="M116" s="55">
        <f t="shared" si="25"/>
        <v>0</v>
      </c>
      <c r="N116" s="55">
        <f t="shared" si="25"/>
        <v>0</v>
      </c>
      <c r="O116" s="55">
        <f t="shared" si="25"/>
        <v>0</v>
      </c>
      <c r="P116" s="55">
        <f t="shared" si="25"/>
        <v>4.4150000000000009</v>
      </c>
      <c r="Q116" s="55">
        <f t="shared" si="25"/>
        <v>4.6450000000000005</v>
      </c>
      <c r="R116" s="55">
        <f t="shared" si="25"/>
        <v>3.7300000000000004</v>
      </c>
      <c r="S116" s="55">
        <f t="shared" si="25"/>
        <v>4.6500000000000004</v>
      </c>
      <c r="T116" s="55">
        <f t="shared" si="25"/>
        <v>4.6500000000000004</v>
      </c>
      <c r="U116" s="55">
        <f t="shared" si="25"/>
        <v>2.42</v>
      </c>
      <c r="V116" s="55">
        <f t="shared" si="25"/>
        <v>2.42</v>
      </c>
      <c r="W116" s="55">
        <f t="shared" si="25"/>
        <v>2.42</v>
      </c>
      <c r="X116" s="55">
        <f t="shared" si="25"/>
        <v>2.42</v>
      </c>
      <c r="Y116" s="55">
        <f t="shared" si="25"/>
        <v>0</v>
      </c>
      <c r="Z116" s="55">
        <f t="shared" si="25"/>
        <v>0</v>
      </c>
      <c r="AA116" s="55">
        <f t="shared" si="25"/>
        <v>0</v>
      </c>
      <c r="AB116" s="55">
        <f t="shared" si="25"/>
        <v>0</v>
      </c>
      <c r="AC116" s="55">
        <f t="shared" si="25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37.900000000000006</v>
      </c>
      <c r="G117" s="56">
        <f t="shared" ref="G117:AC117" si="26">SUM(G111,G116)</f>
        <v>35.700000000000003</v>
      </c>
      <c r="H117" s="56">
        <f t="shared" si="26"/>
        <v>34.433999999999997</v>
      </c>
      <c r="I117" s="56">
        <f t="shared" si="26"/>
        <v>33.370000000000005</v>
      </c>
      <c r="J117" s="56">
        <f t="shared" si="26"/>
        <v>32.92</v>
      </c>
      <c r="K117" s="56">
        <f t="shared" si="26"/>
        <v>35.36</v>
      </c>
      <c r="L117" s="56">
        <f t="shared" si="26"/>
        <v>40.510000000000005</v>
      </c>
      <c r="M117" s="56">
        <f t="shared" si="26"/>
        <v>38.54</v>
      </c>
      <c r="N117" s="56">
        <f t="shared" si="26"/>
        <v>41.9</v>
      </c>
      <c r="O117" s="56">
        <f t="shared" si="26"/>
        <v>52.819899999999983</v>
      </c>
      <c r="P117" s="56">
        <f t="shared" si="26"/>
        <v>58.784899999999993</v>
      </c>
      <c r="Q117" s="56">
        <f t="shared" si="26"/>
        <v>60.664899999999996</v>
      </c>
      <c r="R117" s="56">
        <f t="shared" si="26"/>
        <v>60.726900000000015</v>
      </c>
      <c r="S117" s="56">
        <f t="shared" si="26"/>
        <v>62.045899999999996</v>
      </c>
      <c r="T117" s="56">
        <f t="shared" si="26"/>
        <v>63.613899999999994</v>
      </c>
      <c r="U117" s="56">
        <f t="shared" si="26"/>
        <v>62.490900000000003</v>
      </c>
      <c r="V117" s="56">
        <f t="shared" si="26"/>
        <v>62.452900000000007</v>
      </c>
      <c r="W117" s="56">
        <f t="shared" si="26"/>
        <v>59.649899999999995</v>
      </c>
      <c r="X117" s="56">
        <f t="shared" si="26"/>
        <v>60.091900000000017</v>
      </c>
      <c r="Y117" s="56">
        <f t="shared" si="26"/>
        <v>57.885900000000007</v>
      </c>
      <c r="Z117" s="56">
        <f t="shared" si="26"/>
        <v>54.789999999999992</v>
      </c>
      <c r="AA117" s="56">
        <f t="shared" si="26"/>
        <v>52.739999999999995</v>
      </c>
      <c r="AB117" s="56">
        <f t="shared" si="26"/>
        <v>48.019999999999996</v>
      </c>
      <c r="AC117" s="56">
        <f t="shared" si="26"/>
        <v>43.760000000000012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60.16</v>
      </c>
      <c r="G120" s="343">
        <v>60.17</v>
      </c>
      <c r="H120" s="343">
        <v>60.28</v>
      </c>
      <c r="I120" s="343">
        <v>60.21</v>
      </c>
      <c r="J120" s="343">
        <v>60.11</v>
      </c>
      <c r="K120" s="343">
        <v>60.06</v>
      </c>
      <c r="L120" s="343">
        <v>60.06</v>
      </c>
      <c r="M120" s="343">
        <v>60.18</v>
      </c>
      <c r="N120" s="343">
        <v>60.04</v>
      </c>
      <c r="O120" s="343">
        <v>60.01</v>
      </c>
      <c r="P120" s="343">
        <v>60.05</v>
      </c>
      <c r="Q120" s="343">
        <v>60</v>
      </c>
      <c r="R120" s="343">
        <v>60.16</v>
      </c>
      <c r="S120" s="343">
        <v>60.12</v>
      </c>
      <c r="T120" s="343">
        <v>60.03</v>
      </c>
      <c r="U120" s="343">
        <v>60.15</v>
      </c>
      <c r="V120" s="343">
        <v>60.12</v>
      </c>
      <c r="W120" s="343">
        <v>60.15</v>
      </c>
      <c r="X120" s="343">
        <v>60.04</v>
      </c>
      <c r="Y120" s="343">
        <v>60.04</v>
      </c>
      <c r="Z120" s="343">
        <v>60.03</v>
      </c>
      <c r="AA120" s="343">
        <v>60.09</v>
      </c>
      <c r="AB120" s="343">
        <v>60.09</v>
      </c>
      <c r="AC120" s="343">
        <v>60.07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404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95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 t="shared" ref="F127:AC127" si="27">7.2*(4-COUNTIF(F13:F16,"=CMS")-COUNTIF(F13:F16,"=PMS"))</f>
        <v>14.4</v>
      </c>
      <c r="G127" s="516">
        <f t="shared" si="27"/>
        <v>14.4</v>
      </c>
      <c r="H127" s="516">
        <f t="shared" si="27"/>
        <v>14.4</v>
      </c>
      <c r="I127" s="516">
        <f t="shared" si="27"/>
        <v>14.4</v>
      </c>
      <c r="J127" s="516">
        <f t="shared" si="27"/>
        <v>14.4</v>
      </c>
      <c r="K127" s="516">
        <f t="shared" si="27"/>
        <v>14.4</v>
      </c>
      <c r="L127" s="516">
        <f t="shared" si="27"/>
        <v>14.4</v>
      </c>
      <c r="M127" s="516">
        <f t="shared" si="27"/>
        <v>14.4</v>
      </c>
      <c r="N127" s="516">
        <f t="shared" si="27"/>
        <v>14.4</v>
      </c>
      <c r="O127" s="516">
        <f t="shared" si="27"/>
        <v>14.4</v>
      </c>
      <c r="P127" s="516">
        <f t="shared" si="27"/>
        <v>14.4</v>
      </c>
      <c r="Q127" s="516">
        <f t="shared" si="27"/>
        <v>14.4</v>
      </c>
      <c r="R127" s="516">
        <f t="shared" si="27"/>
        <v>14.4</v>
      </c>
      <c r="S127" s="516">
        <f t="shared" si="27"/>
        <v>14.4</v>
      </c>
      <c r="T127" s="516">
        <f t="shared" si="27"/>
        <v>14.4</v>
      </c>
      <c r="U127" s="516">
        <f t="shared" si="27"/>
        <v>14.4</v>
      </c>
      <c r="V127" s="516">
        <f t="shared" si="27"/>
        <v>14.4</v>
      </c>
      <c r="W127" s="516">
        <f t="shared" si="27"/>
        <v>14.4</v>
      </c>
      <c r="X127" s="516">
        <f t="shared" si="27"/>
        <v>14.4</v>
      </c>
      <c r="Y127" s="516">
        <f t="shared" si="27"/>
        <v>14.4</v>
      </c>
      <c r="Z127" s="516">
        <f t="shared" si="27"/>
        <v>14.4</v>
      </c>
      <c r="AA127" s="516">
        <f t="shared" si="27"/>
        <v>14.4</v>
      </c>
      <c r="AB127" s="516">
        <f t="shared" si="27"/>
        <v>14.4</v>
      </c>
      <c r="AC127" s="516">
        <f t="shared" si="27"/>
        <v>7.2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73" t="s">
        <v>96</v>
      </c>
      <c r="B128" s="574"/>
      <c r="C128" s="575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/>
      <c r="O128" s="516"/>
      <c r="P128" s="516"/>
      <c r="Q128" s="516"/>
      <c r="R128" s="516"/>
      <c r="S128" s="516"/>
      <c r="T128" s="516"/>
      <c r="U128" s="516"/>
      <c r="V128" s="516"/>
      <c r="W128" s="516"/>
      <c r="X128" s="516"/>
      <c r="Y128" s="516"/>
      <c r="Z128" s="516"/>
      <c r="AA128" s="516"/>
      <c r="AB128" s="516"/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97</v>
      </c>
      <c r="B129" s="574"/>
      <c r="C129" s="575"/>
      <c r="D129" s="515"/>
      <c r="E129" s="515"/>
      <c r="F129" s="516">
        <f t="shared" ref="F129:AC129" si="28">4.5*(2-COUNTIF(F43:F44,"=CMS")-COUNTIF(F43:F44,"=PMS"))</f>
        <v>9</v>
      </c>
      <c r="G129" s="516">
        <f t="shared" si="28"/>
        <v>9</v>
      </c>
      <c r="H129" s="516">
        <f t="shared" si="28"/>
        <v>9</v>
      </c>
      <c r="I129" s="516">
        <f t="shared" si="28"/>
        <v>9</v>
      </c>
      <c r="J129" s="516">
        <f t="shared" si="28"/>
        <v>9</v>
      </c>
      <c r="K129" s="516">
        <f t="shared" si="28"/>
        <v>9</v>
      </c>
      <c r="L129" s="516">
        <f t="shared" si="28"/>
        <v>9</v>
      </c>
      <c r="M129" s="516">
        <f t="shared" si="28"/>
        <v>9</v>
      </c>
      <c r="N129" s="516">
        <f t="shared" si="28"/>
        <v>9</v>
      </c>
      <c r="O129" s="516">
        <f t="shared" si="28"/>
        <v>9</v>
      </c>
      <c r="P129" s="516">
        <f t="shared" si="28"/>
        <v>9</v>
      </c>
      <c r="Q129" s="516">
        <f t="shared" si="28"/>
        <v>9</v>
      </c>
      <c r="R129" s="516">
        <f t="shared" si="28"/>
        <v>9</v>
      </c>
      <c r="S129" s="516">
        <f t="shared" si="28"/>
        <v>9</v>
      </c>
      <c r="T129" s="516">
        <f t="shared" si="28"/>
        <v>9</v>
      </c>
      <c r="U129" s="516">
        <f t="shared" si="28"/>
        <v>9</v>
      </c>
      <c r="V129" s="516">
        <f t="shared" si="28"/>
        <v>9</v>
      </c>
      <c r="W129" s="516">
        <f t="shared" si="28"/>
        <v>9</v>
      </c>
      <c r="X129" s="516">
        <f t="shared" si="28"/>
        <v>9</v>
      </c>
      <c r="Y129" s="516">
        <f t="shared" si="28"/>
        <v>9</v>
      </c>
      <c r="Z129" s="516">
        <f t="shared" si="28"/>
        <v>9</v>
      </c>
      <c r="AA129" s="516">
        <f t="shared" si="28"/>
        <v>9</v>
      </c>
      <c r="AB129" s="516">
        <f t="shared" si="28"/>
        <v>9</v>
      </c>
      <c r="AC129" s="516">
        <f t="shared" si="2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98</v>
      </c>
      <c r="B130" s="574"/>
      <c r="C130" s="575"/>
      <c r="D130" s="515"/>
      <c r="E130" s="515"/>
      <c r="F130" s="516">
        <f t="shared" ref="F130:AC130" si="29">8.8*(1-COUNTIF(F45,"=CMS")-COUNTIF(F45,"=PMS"))</f>
        <v>8.8000000000000007</v>
      </c>
      <c r="G130" s="516">
        <f t="shared" si="29"/>
        <v>8.8000000000000007</v>
      </c>
      <c r="H130" s="516">
        <f t="shared" si="29"/>
        <v>8.8000000000000007</v>
      </c>
      <c r="I130" s="516">
        <f t="shared" si="29"/>
        <v>8.8000000000000007</v>
      </c>
      <c r="J130" s="516">
        <f t="shared" si="29"/>
        <v>8.8000000000000007</v>
      </c>
      <c r="K130" s="516">
        <f t="shared" si="29"/>
        <v>8.8000000000000007</v>
      </c>
      <c r="L130" s="516">
        <f t="shared" si="29"/>
        <v>8.8000000000000007</v>
      </c>
      <c r="M130" s="516">
        <f t="shared" si="29"/>
        <v>8.8000000000000007</v>
      </c>
      <c r="N130" s="516">
        <f t="shared" si="29"/>
        <v>8.8000000000000007</v>
      </c>
      <c r="O130" s="516">
        <f t="shared" si="29"/>
        <v>8.8000000000000007</v>
      </c>
      <c r="P130" s="516">
        <f t="shared" si="29"/>
        <v>8.8000000000000007</v>
      </c>
      <c r="Q130" s="516">
        <f t="shared" si="29"/>
        <v>8.8000000000000007</v>
      </c>
      <c r="R130" s="516">
        <f t="shared" si="29"/>
        <v>8.8000000000000007</v>
      </c>
      <c r="S130" s="516">
        <f t="shared" si="29"/>
        <v>8.8000000000000007</v>
      </c>
      <c r="T130" s="516">
        <f t="shared" si="29"/>
        <v>8.8000000000000007</v>
      </c>
      <c r="U130" s="516">
        <f t="shared" si="29"/>
        <v>8.8000000000000007</v>
      </c>
      <c r="V130" s="516">
        <f t="shared" si="29"/>
        <v>8.8000000000000007</v>
      </c>
      <c r="W130" s="516">
        <f t="shared" si="29"/>
        <v>8.8000000000000007</v>
      </c>
      <c r="X130" s="516">
        <f t="shared" si="29"/>
        <v>8.8000000000000007</v>
      </c>
      <c r="Y130" s="516">
        <f t="shared" si="29"/>
        <v>8.8000000000000007</v>
      </c>
      <c r="Z130" s="516">
        <f t="shared" si="29"/>
        <v>8.8000000000000007</v>
      </c>
      <c r="AA130" s="516">
        <f t="shared" si="29"/>
        <v>8.8000000000000007</v>
      </c>
      <c r="AB130" s="516">
        <f t="shared" si="29"/>
        <v>8.8000000000000007</v>
      </c>
      <c r="AC130" s="516">
        <f t="shared" si="29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99</v>
      </c>
      <c r="B131" s="574"/>
      <c r="C131" s="575"/>
      <c r="D131" s="42"/>
      <c r="E131" s="42"/>
      <c r="F131" s="516">
        <f t="shared" ref="F131:AC131" si="30">8.8*(1-COUNTIF(F46,"=CMS")-COUNTIF(F46,"=PMS"))</f>
        <v>8.8000000000000007</v>
      </c>
      <c r="G131" s="516">
        <f t="shared" si="30"/>
        <v>8.8000000000000007</v>
      </c>
      <c r="H131" s="516">
        <f t="shared" si="30"/>
        <v>8.8000000000000007</v>
      </c>
      <c r="I131" s="516">
        <f t="shared" si="30"/>
        <v>8.8000000000000007</v>
      </c>
      <c r="J131" s="516">
        <f t="shared" si="30"/>
        <v>8.8000000000000007</v>
      </c>
      <c r="K131" s="516">
        <f t="shared" si="30"/>
        <v>8.8000000000000007</v>
      </c>
      <c r="L131" s="516">
        <f t="shared" si="30"/>
        <v>8.8000000000000007</v>
      </c>
      <c r="M131" s="516">
        <f t="shared" si="30"/>
        <v>8.8000000000000007</v>
      </c>
      <c r="N131" s="516">
        <f t="shared" si="30"/>
        <v>8.8000000000000007</v>
      </c>
      <c r="O131" s="516">
        <f t="shared" si="30"/>
        <v>8.8000000000000007</v>
      </c>
      <c r="P131" s="516">
        <f t="shared" si="30"/>
        <v>8.8000000000000007</v>
      </c>
      <c r="Q131" s="516">
        <f t="shared" si="30"/>
        <v>8.8000000000000007</v>
      </c>
      <c r="R131" s="516">
        <f t="shared" si="30"/>
        <v>8.8000000000000007</v>
      </c>
      <c r="S131" s="516">
        <f t="shared" si="30"/>
        <v>8.8000000000000007</v>
      </c>
      <c r="T131" s="516">
        <f t="shared" si="30"/>
        <v>8.8000000000000007</v>
      </c>
      <c r="U131" s="516">
        <f t="shared" si="30"/>
        <v>8.8000000000000007</v>
      </c>
      <c r="V131" s="516">
        <f t="shared" si="30"/>
        <v>8.8000000000000007</v>
      </c>
      <c r="W131" s="516">
        <f t="shared" si="30"/>
        <v>8.8000000000000007</v>
      </c>
      <c r="X131" s="516">
        <f t="shared" si="30"/>
        <v>8.8000000000000007</v>
      </c>
      <c r="Y131" s="516">
        <f t="shared" si="30"/>
        <v>8.8000000000000007</v>
      </c>
      <c r="Z131" s="516">
        <f t="shared" si="30"/>
        <v>8.8000000000000007</v>
      </c>
      <c r="AA131" s="516">
        <f t="shared" si="30"/>
        <v>8.8000000000000007</v>
      </c>
      <c r="AB131" s="516">
        <f t="shared" si="30"/>
        <v>8.8000000000000007</v>
      </c>
      <c r="AC131" s="516">
        <f t="shared" si="3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100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101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102</v>
      </c>
      <c r="B134" s="574"/>
      <c r="C134" s="575"/>
      <c r="D134" s="42"/>
      <c r="E134" s="42"/>
      <c r="F134" s="516">
        <f t="shared" ref="F134:G134" si="31">0.85*(3-COUNTIF(F68:F70,"=CMS"))</f>
        <v>2.5499999999999998</v>
      </c>
      <c r="G134" s="516">
        <f t="shared" si="31"/>
        <v>2.5499999999999998</v>
      </c>
      <c r="H134" s="516">
        <f t="shared" ref="H134:I134" si="32">0.85*(3-COUNTIF(H68:H70,"=CMS"))</f>
        <v>2.5499999999999998</v>
      </c>
      <c r="I134" s="516">
        <f t="shared" si="32"/>
        <v>2.5499999999999998</v>
      </c>
      <c r="J134" s="516">
        <f t="shared" ref="J134:K134" si="33">0.85*(3-COUNTIF(J68:J70,"=CMS"))</f>
        <v>2.5499999999999998</v>
      </c>
      <c r="K134" s="516">
        <f t="shared" si="33"/>
        <v>2.5499999999999998</v>
      </c>
      <c r="L134" s="516">
        <f t="shared" ref="L134:M134" si="34">0.85*(3-COUNTIF(L68:L70,"=CMS"))</f>
        <v>2.5499999999999998</v>
      </c>
      <c r="M134" s="516">
        <f t="shared" si="34"/>
        <v>2.5499999999999998</v>
      </c>
      <c r="N134" s="516">
        <f t="shared" ref="N134:O134" si="35">0.85*(3-COUNTIF(N68:N70,"=CMS"))</f>
        <v>2.5499999999999998</v>
      </c>
      <c r="O134" s="516">
        <f t="shared" si="35"/>
        <v>2.5499999999999998</v>
      </c>
      <c r="P134" s="516">
        <f t="shared" ref="P134:S134" si="36">0.85*(3-COUNTIF(P68:P70,"=CMS"))</f>
        <v>2.5499999999999998</v>
      </c>
      <c r="Q134" s="516">
        <f t="shared" si="36"/>
        <v>2.5499999999999998</v>
      </c>
      <c r="R134" s="516">
        <f t="shared" si="36"/>
        <v>2.5499999999999998</v>
      </c>
      <c r="S134" s="516">
        <f t="shared" si="36"/>
        <v>2.5499999999999998</v>
      </c>
      <c r="T134" s="516">
        <f t="shared" ref="T134:U134" si="37">0.85*(3-COUNTIF(T68:T70,"=CMS"))</f>
        <v>2.5499999999999998</v>
      </c>
      <c r="U134" s="516">
        <f t="shared" si="37"/>
        <v>2.5499999999999998</v>
      </c>
      <c r="V134" s="516">
        <f t="shared" ref="V134:W134" si="38">0.85*(3-COUNTIF(V68:V70,"=CMS"))</f>
        <v>2.5499999999999998</v>
      </c>
      <c r="W134" s="516">
        <f t="shared" si="38"/>
        <v>2.5499999999999998</v>
      </c>
      <c r="X134" s="516">
        <f t="shared" ref="X134:AA134" si="39">0.85*(3-COUNTIF(X68:X70,"=CMS"))</f>
        <v>2.5499999999999998</v>
      </c>
      <c r="Y134" s="516">
        <f t="shared" si="39"/>
        <v>2.5499999999999998</v>
      </c>
      <c r="Z134" s="516">
        <f t="shared" si="39"/>
        <v>2.5499999999999998</v>
      </c>
      <c r="AA134" s="516">
        <f t="shared" si="39"/>
        <v>2.5499999999999998</v>
      </c>
      <c r="AB134" s="516">
        <f t="shared" ref="AB134:AC134" si="40">0.85*(3-COUNTIF(AB68:AB70,"=CMS"))</f>
        <v>2.5499999999999998</v>
      </c>
      <c r="AC134" s="516">
        <f t="shared" si="4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103</v>
      </c>
      <c r="B135" s="574"/>
      <c r="C135" s="575"/>
      <c r="D135" s="42"/>
      <c r="E135" s="42"/>
      <c r="F135" s="516">
        <f t="shared" ref="F135:G135" si="41">1*(2-COUNTIF(F84:F85,"=CMS"))</f>
        <v>2</v>
      </c>
      <c r="G135" s="516">
        <f t="shared" si="41"/>
        <v>2</v>
      </c>
      <c r="H135" s="516">
        <f t="shared" ref="H135:I135" si="42">1*(2-COUNTIF(H84:H85,"=CMS"))</f>
        <v>2</v>
      </c>
      <c r="I135" s="516">
        <f t="shared" si="42"/>
        <v>2</v>
      </c>
      <c r="J135" s="516">
        <f t="shared" ref="J135:K135" si="43">1*(2-COUNTIF(J84:J85,"=CMS"))</f>
        <v>2</v>
      </c>
      <c r="K135" s="516">
        <f t="shared" si="43"/>
        <v>2</v>
      </c>
      <c r="L135" s="516">
        <f t="shared" ref="L135:M135" si="44">1*(2-COUNTIF(L84:L85,"=CMS"))</f>
        <v>2</v>
      </c>
      <c r="M135" s="516">
        <f t="shared" si="44"/>
        <v>2</v>
      </c>
      <c r="N135" s="516">
        <f t="shared" ref="N135:O135" si="45">1*(2-COUNTIF(N84:N85,"=CMS"))</f>
        <v>2</v>
      </c>
      <c r="O135" s="516">
        <f t="shared" si="45"/>
        <v>2</v>
      </c>
      <c r="P135" s="516">
        <f t="shared" ref="P135:S135" si="46">1*(2-COUNTIF(P84:P85,"=CMS"))</f>
        <v>2</v>
      </c>
      <c r="Q135" s="516">
        <f t="shared" si="46"/>
        <v>2</v>
      </c>
      <c r="R135" s="516">
        <f t="shared" si="46"/>
        <v>2</v>
      </c>
      <c r="S135" s="516">
        <f t="shared" si="46"/>
        <v>2</v>
      </c>
      <c r="T135" s="516">
        <f t="shared" ref="T135:U135" si="47">1*(2-COUNTIF(T84:T85,"=CMS"))</f>
        <v>2</v>
      </c>
      <c r="U135" s="516">
        <f t="shared" si="47"/>
        <v>2</v>
      </c>
      <c r="V135" s="516">
        <f t="shared" ref="V135:W135" si="48">1*(2-COUNTIF(V84:V85,"=CMS"))</f>
        <v>2</v>
      </c>
      <c r="W135" s="516">
        <f t="shared" si="48"/>
        <v>2</v>
      </c>
      <c r="X135" s="516">
        <f t="shared" ref="X135:AA135" si="49">1*(2-COUNTIF(X84:X85,"=CMS"))</f>
        <v>2</v>
      </c>
      <c r="Y135" s="516">
        <f t="shared" si="49"/>
        <v>2</v>
      </c>
      <c r="Z135" s="516">
        <f t="shared" si="49"/>
        <v>2</v>
      </c>
      <c r="AA135" s="516">
        <f t="shared" si="49"/>
        <v>2</v>
      </c>
      <c r="AB135" s="516">
        <f t="shared" ref="AB135:AC135" si="50">1*(2-COUNTIF(AB84:AB85,"=CMS"))</f>
        <v>2</v>
      </c>
      <c r="AC135" s="516">
        <f t="shared" si="5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104</v>
      </c>
      <c r="B136" s="577"/>
      <c r="C136" s="578"/>
      <c r="D136" s="422"/>
      <c r="E136" s="423"/>
      <c r="F136" s="517">
        <f>IF(F127&gt;20,0,20-F127)</f>
        <v>5.6</v>
      </c>
      <c r="G136" s="517">
        <f t="shared" ref="G136:AA136" si="51">IF(G127&gt;20,0,20-G127)</f>
        <v>5.6</v>
      </c>
      <c r="H136" s="517">
        <f t="shared" si="51"/>
        <v>5.6</v>
      </c>
      <c r="I136" s="517">
        <f t="shared" si="51"/>
        <v>5.6</v>
      </c>
      <c r="J136" s="517">
        <f t="shared" si="51"/>
        <v>5.6</v>
      </c>
      <c r="K136" s="517">
        <f t="shared" si="51"/>
        <v>5.6</v>
      </c>
      <c r="L136" s="517">
        <f t="shared" si="51"/>
        <v>5.6</v>
      </c>
      <c r="M136" s="517">
        <f t="shared" si="51"/>
        <v>5.6</v>
      </c>
      <c r="N136" s="517">
        <f t="shared" si="51"/>
        <v>5.6</v>
      </c>
      <c r="O136" s="517">
        <f t="shared" si="51"/>
        <v>5.6</v>
      </c>
      <c r="P136" s="517">
        <f t="shared" si="51"/>
        <v>5.6</v>
      </c>
      <c r="Q136" s="517">
        <f t="shared" si="51"/>
        <v>5.6</v>
      </c>
      <c r="R136" s="517">
        <f t="shared" si="51"/>
        <v>5.6</v>
      </c>
      <c r="S136" s="517">
        <f t="shared" si="51"/>
        <v>5.6</v>
      </c>
      <c r="T136" s="517">
        <f t="shared" si="51"/>
        <v>5.6</v>
      </c>
      <c r="U136" s="517">
        <f>IF(U127&gt;20,0,20-U127)</f>
        <v>5.6</v>
      </c>
      <c r="V136" s="517">
        <f>IF(V127&gt;20,0,20-V127)</f>
        <v>5.6</v>
      </c>
      <c r="W136" s="517">
        <f>IF(W127&gt;20,0,20-W127)</f>
        <v>5.6</v>
      </c>
      <c r="X136" s="517">
        <f t="shared" si="51"/>
        <v>5.6</v>
      </c>
      <c r="Y136" s="517">
        <f t="shared" si="51"/>
        <v>5.6</v>
      </c>
      <c r="Z136" s="517">
        <f t="shared" si="51"/>
        <v>5.6</v>
      </c>
      <c r="AA136" s="517">
        <f t="shared" si="51"/>
        <v>5.6</v>
      </c>
      <c r="AB136" s="517">
        <f>IF(AB127&gt;20,0,20-AB127)</f>
        <v>5.6</v>
      </c>
      <c r="AC136" s="517">
        <f>IF(AC127&gt;20,0,20-AC127)</f>
        <v>12.8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105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52">IF(SUM(G129,G131,G132)&gt;25,0,25-SUM(G129,G131,G132))</f>
        <v>0</v>
      </c>
      <c r="H137" s="518">
        <f t="shared" si="52"/>
        <v>0</v>
      </c>
      <c r="I137" s="518">
        <f t="shared" si="52"/>
        <v>0</v>
      </c>
      <c r="J137" s="518">
        <f t="shared" si="52"/>
        <v>0</v>
      </c>
      <c r="K137" s="518">
        <f t="shared" si="52"/>
        <v>0</v>
      </c>
      <c r="L137" s="518">
        <f>IF(SUM(L129,L131,L132)&gt;25,0,25-SUM(L129,L131,L132))</f>
        <v>0</v>
      </c>
      <c r="M137" s="518">
        <f t="shared" si="52"/>
        <v>0</v>
      </c>
      <c r="N137" s="518">
        <f t="shared" si="52"/>
        <v>0</v>
      </c>
      <c r="O137" s="518">
        <f t="shared" si="52"/>
        <v>0</v>
      </c>
      <c r="P137" s="518">
        <f>IF(SUM(P129,P131,P132)&gt;25,0,25-SUM(P129,P131,P132))</f>
        <v>0</v>
      </c>
      <c r="Q137" s="518">
        <f t="shared" si="52"/>
        <v>0</v>
      </c>
      <c r="R137" s="518">
        <f t="shared" si="52"/>
        <v>0</v>
      </c>
      <c r="S137" s="518">
        <f t="shared" si="5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52"/>
        <v>0</v>
      </c>
      <c r="X137" s="518">
        <f t="shared" si="52"/>
        <v>0</v>
      </c>
      <c r="Y137" s="518">
        <f t="shared" si="52"/>
        <v>0</v>
      </c>
      <c r="Z137" s="518">
        <f t="shared" si="52"/>
        <v>0</v>
      </c>
      <c r="AA137" s="518">
        <f t="shared" si="5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106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53">IF(SUM(G130,G133,G134,G135)&gt;17,0,17-SUM(G130,G133,G134,G135))</f>
        <v>0</v>
      </c>
      <c r="H138" s="519">
        <f t="shared" si="53"/>
        <v>0</v>
      </c>
      <c r="I138" s="519">
        <f t="shared" si="53"/>
        <v>0</v>
      </c>
      <c r="J138" s="519">
        <f t="shared" si="53"/>
        <v>0</v>
      </c>
      <c r="K138" s="519">
        <f t="shared" si="53"/>
        <v>0</v>
      </c>
      <c r="L138" s="519">
        <f t="shared" si="53"/>
        <v>0</v>
      </c>
      <c r="M138" s="519">
        <f t="shared" si="53"/>
        <v>0</v>
      </c>
      <c r="N138" s="519">
        <f t="shared" si="53"/>
        <v>0</v>
      </c>
      <c r="O138" s="519">
        <f t="shared" si="53"/>
        <v>0</v>
      </c>
      <c r="P138" s="519">
        <f t="shared" si="53"/>
        <v>0</v>
      </c>
      <c r="Q138" s="519">
        <f t="shared" si="53"/>
        <v>0</v>
      </c>
      <c r="R138" s="519">
        <f t="shared" si="53"/>
        <v>0</v>
      </c>
      <c r="S138" s="519">
        <f t="shared" si="5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53"/>
        <v>0</v>
      </c>
      <c r="X138" s="519">
        <f t="shared" si="53"/>
        <v>0</v>
      </c>
      <c r="Y138" s="519">
        <f t="shared" si="53"/>
        <v>0</v>
      </c>
      <c r="Z138" s="519">
        <f t="shared" si="53"/>
        <v>0</v>
      </c>
      <c r="AA138" s="519">
        <f t="shared" si="5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107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108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6:C116"/>
    <mergeCell ref="A117:C117"/>
    <mergeCell ref="A118:C118"/>
    <mergeCell ref="F123:AC123"/>
    <mergeCell ref="A119:C119"/>
    <mergeCell ref="A120:C120"/>
    <mergeCell ref="A121:C121"/>
    <mergeCell ref="A109:C109"/>
    <mergeCell ref="A110:C110"/>
    <mergeCell ref="A111:C111"/>
    <mergeCell ref="A112:C112"/>
    <mergeCell ref="A115:C115"/>
    <mergeCell ref="A114:C114"/>
    <mergeCell ref="A113:C113"/>
    <mergeCell ref="A104:C104"/>
    <mergeCell ref="A105:C105"/>
    <mergeCell ref="A106:C106"/>
    <mergeCell ref="A107:C107"/>
    <mergeCell ref="A108:C108"/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495" priority="77" operator="greaterThan">
      <formula>60.3</formula>
    </cfRule>
  </conditionalFormatting>
  <conditionalFormatting sqref="G49:AC49 O55:AA55 G84:AC84 G43:AC46 I85:AC85 F19:AC32 G68:AC70 G13:AC16 AB55:AC61 AB62:AB64 AC61:AC64 F55:F64 G56:AA64 F65:AC65">
    <cfRule type="cellIs" dxfId="1494" priority="74" operator="equal">
      <formula>"PMS"</formula>
    </cfRule>
    <cfRule type="cellIs" dxfId="1493" priority="75" operator="equal">
      <formula>"CMS"</formula>
    </cfRule>
    <cfRule type="cellIs" dxfId="1492" priority="76" operator="greaterThan">
      <formula>0</formula>
    </cfRule>
  </conditionalFormatting>
  <conditionalFormatting sqref="F138:AC138">
    <cfRule type="cellIs" dxfId="1491" priority="73" operator="greaterThan">
      <formula>60.3</formula>
    </cfRule>
  </conditionalFormatting>
  <conditionalFormatting sqref="F136:AC136">
    <cfRule type="cellIs" dxfId="1490" priority="72" operator="greaterThan">
      <formula>60.3</formula>
    </cfRule>
  </conditionalFormatting>
  <conditionalFormatting sqref="F137:AC137">
    <cfRule type="cellIs" dxfId="1489" priority="71" operator="greaterThan">
      <formula>60.3</formula>
    </cfRule>
  </conditionalFormatting>
  <conditionalFormatting sqref="G85:H85">
    <cfRule type="cellIs" dxfId="1488" priority="67" operator="equal">
      <formula>"PMS"</formula>
    </cfRule>
    <cfRule type="cellIs" dxfId="1487" priority="68" operator="equal">
      <formula>"CMS"</formula>
    </cfRule>
    <cfRule type="cellIs" dxfId="1486" priority="69" operator="greaterThan">
      <formula>0</formula>
    </cfRule>
  </conditionalFormatting>
  <conditionalFormatting sqref="G85:H85 F62:F64 V55:W65">
    <cfRule type="cellIs" dxfId="1485" priority="70" operator="lessThanOrEqual">
      <formula>0</formula>
    </cfRule>
  </conditionalFormatting>
  <conditionalFormatting sqref="AC62:AC64">
    <cfRule type="cellIs" dxfId="1484" priority="63" operator="equal">
      <formula>"PMS"</formula>
    </cfRule>
    <cfRule type="cellIs" dxfId="1483" priority="64" operator="equal">
      <formula>"CMS"</formula>
    </cfRule>
    <cfRule type="cellIs" dxfId="1482" priority="65" operator="greaterThan">
      <formula>0</formula>
    </cfRule>
  </conditionalFormatting>
  <conditionalFormatting sqref="AC62:AC64">
    <cfRule type="cellIs" dxfId="1481" priority="66" operator="lessThanOrEqual">
      <formula>0</formula>
    </cfRule>
  </conditionalFormatting>
  <conditionalFormatting sqref="G55:N55">
    <cfRule type="cellIs" dxfId="1480" priority="59" operator="equal">
      <formula>"PMS"</formula>
    </cfRule>
    <cfRule type="cellIs" dxfId="1479" priority="60" operator="equal">
      <formula>"CMS"</formula>
    </cfRule>
    <cfRule type="cellIs" dxfId="1478" priority="61" operator="greaterThan">
      <formula>0</formula>
    </cfRule>
  </conditionalFormatting>
  <conditionalFormatting sqref="G55:N55">
    <cfRule type="cellIs" dxfId="1477" priority="62" operator="lessThanOrEqual">
      <formula>0</formula>
    </cfRule>
  </conditionalFormatting>
  <conditionalFormatting sqref="G49:AC49 G52:AC53 G43:AC46 G84:AC85 G68:AC70 G13:AC16 G55:U65 X55:AC65">
    <cfRule type="cellIs" dxfId="1476" priority="55" operator="lessThanOrEqual">
      <formula>0</formula>
    </cfRule>
  </conditionalFormatting>
  <conditionalFormatting sqref="G49:AC49 G43:AC46 G84:AC85 F19:AC32 G68:AC70 G13:AC16 F52:AC65">
    <cfRule type="cellIs" dxfId="1475" priority="52" operator="equal">
      <formula>"CMS"</formula>
    </cfRule>
    <cfRule type="cellIs" dxfId="1474" priority="53" operator="equal">
      <formula>"PMS"</formula>
    </cfRule>
    <cfRule type="cellIs" dxfId="1473" priority="54" operator="greaterThan">
      <formula>0</formula>
    </cfRule>
  </conditionalFormatting>
  <conditionalFormatting sqref="G54:AC54">
    <cfRule type="cellIs" dxfId="1472" priority="48" operator="equal">
      <formula>"PMS"</formula>
    </cfRule>
    <cfRule type="cellIs" dxfId="1471" priority="49" operator="equal">
      <formula>"CMS"</formula>
    </cfRule>
    <cfRule type="cellIs" dxfId="1470" priority="50" operator="greaterThan">
      <formula>0</formula>
    </cfRule>
  </conditionalFormatting>
  <conditionalFormatting sqref="G54:AC54">
    <cfRule type="cellIs" dxfId="1469" priority="51" operator="lessThanOrEqual">
      <formula>0</formula>
    </cfRule>
  </conditionalFormatting>
  <conditionalFormatting sqref="G54:AC54">
    <cfRule type="cellIs" dxfId="1468" priority="47" operator="lessThanOrEqual">
      <formula>0</formula>
    </cfRule>
  </conditionalFormatting>
  <conditionalFormatting sqref="G54:T54">
    <cfRule type="cellIs" dxfId="1467" priority="44" operator="equal">
      <formula>"PMS"</formula>
    </cfRule>
    <cfRule type="cellIs" dxfId="1466" priority="45" operator="equal">
      <formula>"CMS"</formula>
    </cfRule>
    <cfRule type="cellIs" dxfId="1465" priority="46" operator="greaterThan">
      <formula>0</formula>
    </cfRule>
  </conditionalFormatting>
  <conditionalFormatting sqref="G54:T54">
    <cfRule type="cellIs" dxfId="1464" priority="43" operator="lessThanOrEqual">
      <formula>0</formula>
    </cfRule>
  </conditionalFormatting>
  <conditionalFormatting sqref="L60">
    <cfRule type="cellIs" dxfId="1463" priority="39" operator="equal">
      <formula>"PMS"</formula>
    </cfRule>
    <cfRule type="cellIs" dxfId="1462" priority="40" operator="equal">
      <formula>"CMS"</formula>
    </cfRule>
    <cfRule type="cellIs" dxfId="1461" priority="41" operator="greaterThan">
      <formula>0</formula>
    </cfRule>
  </conditionalFormatting>
  <conditionalFormatting sqref="L60">
    <cfRule type="cellIs" dxfId="1460" priority="42" operator="lessThanOrEqual">
      <formula>0</formula>
    </cfRule>
  </conditionalFormatting>
  <conditionalFormatting sqref="F49 F84:F85 F43:F46 F13:F16 F68:F70">
    <cfRule type="cellIs" dxfId="1459" priority="20" operator="equal">
      <formula>"PMS"</formula>
    </cfRule>
    <cfRule type="cellIs" dxfId="1458" priority="21" operator="equal">
      <formula>"CMS"</formula>
    </cfRule>
    <cfRule type="cellIs" dxfId="1457" priority="22" operator="greaterThan">
      <formula>0</formula>
    </cfRule>
  </conditionalFormatting>
  <conditionalFormatting sqref="F49 F52:F53 F55:F65 F84:F85 F43:F46 F13:F16 F68:F70">
    <cfRule type="cellIs" dxfId="1456" priority="15" operator="lessThanOrEqual">
      <formula>0</formula>
    </cfRule>
  </conditionalFormatting>
  <conditionalFormatting sqref="F49 F84:F85 F43:F46 F13:F16 F68:F70">
    <cfRule type="cellIs" dxfId="1455" priority="12" operator="equal">
      <formula>"CMS"</formula>
    </cfRule>
    <cfRule type="cellIs" dxfId="1454" priority="13" operator="equal">
      <formula>"PMS"</formula>
    </cfRule>
    <cfRule type="cellIs" dxfId="1453" priority="14" operator="greaterThan">
      <formula>0</formula>
    </cfRule>
  </conditionalFormatting>
  <conditionalFormatting sqref="F54">
    <cfRule type="cellIs" dxfId="1452" priority="8" operator="equal">
      <formula>"PMS"</formula>
    </cfRule>
    <cfRule type="cellIs" dxfId="1451" priority="9" operator="equal">
      <formula>"CMS"</formula>
    </cfRule>
    <cfRule type="cellIs" dxfId="1450" priority="10" operator="greaterThan">
      <formula>0</formula>
    </cfRule>
  </conditionalFormatting>
  <conditionalFormatting sqref="F54">
    <cfRule type="cellIs" dxfId="1449" priority="11" operator="lessThanOrEqual">
      <formula>0</formula>
    </cfRule>
  </conditionalFormatting>
  <conditionalFormatting sqref="F54">
    <cfRule type="cellIs" dxfId="1448" priority="7" operator="lessThanOrEqual">
      <formula>0</formula>
    </cfRule>
  </conditionalFormatting>
  <conditionalFormatting sqref="F19:AC32">
    <cfRule type="cellIs" dxfId="1447" priority="6" operator="lessThanOrEqual">
      <formula>0</formula>
    </cfRule>
  </conditionalFormatting>
  <conditionalFormatting sqref="AC65">
    <cfRule type="cellIs" dxfId="1446" priority="2" operator="equal">
      <formula>"PMS"</formula>
    </cfRule>
    <cfRule type="cellIs" dxfId="1445" priority="3" operator="equal">
      <formula>"CMS"</formula>
    </cfRule>
    <cfRule type="cellIs" dxfId="1444" priority="4" operator="greaterThan">
      <formula>0</formula>
    </cfRule>
  </conditionalFormatting>
  <conditionalFormatting sqref="AC65">
    <cfRule type="cellIs" dxfId="1443" priority="5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992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4D0EE-09D3-4D25-B902-AF415BBAD6C6}">
  <sheetPr codeName="Sheet314"/>
  <dimension ref="A1:XFD167"/>
  <sheetViews>
    <sheetView zoomScale="70" zoomScaleNormal="70" workbookViewId="0">
      <pane xSplit="5" ySplit="11" topLeftCell="F109" activePane="bottomRight" state="frozen"/>
      <selection pane="topRight" activeCell="F1" sqref="F1"/>
      <selection pane="bottomLeft" activeCell="A12" sqref="A12"/>
      <selection pane="bottomRight" activeCell="N127" sqref="N127:AC12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2,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 t="s">
        <v>4</v>
      </c>
      <c r="G15" s="273" t="s">
        <v>4</v>
      </c>
      <c r="H15" s="273" t="s">
        <v>4</v>
      </c>
      <c r="I15" s="273">
        <v>1.5</v>
      </c>
      <c r="J15" s="273">
        <v>5.9</v>
      </c>
      <c r="K15" s="273">
        <v>6.6</v>
      </c>
      <c r="L15" s="273">
        <v>7</v>
      </c>
      <c r="M15" s="273">
        <v>6.6</v>
      </c>
      <c r="N15" s="275">
        <v>6.9</v>
      </c>
      <c r="O15" s="275">
        <v>6.6</v>
      </c>
      <c r="P15" s="275">
        <v>6.4</v>
      </c>
      <c r="Q15" s="275">
        <v>6.5</v>
      </c>
      <c r="R15" s="273">
        <v>6.6</v>
      </c>
      <c r="S15" s="273">
        <v>6.7</v>
      </c>
      <c r="T15" s="346">
        <v>6.6</v>
      </c>
      <c r="U15" s="346">
        <v>6.6</v>
      </c>
      <c r="V15" s="346">
        <v>6.7</v>
      </c>
      <c r="W15" s="275">
        <v>6.7</v>
      </c>
      <c r="X15" s="275">
        <v>6.7</v>
      </c>
      <c r="Y15" s="275">
        <v>6.5</v>
      </c>
      <c r="Z15" s="273">
        <v>6.5</v>
      </c>
      <c r="AA15" s="273">
        <v>6.5</v>
      </c>
      <c r="AB15" s="346">
        <v>6.3</v>
      </c>
      <c r="AC15" s="273">
        <v>6.4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6.6</v>
      </c>
      <c r="H16" s="275">
        <v>6.6</v>
      </c>
      <c r="I16" s="275">
        <v>5.8</v>
      </c>
      <c r="J16" s="275">
        <v>5.9</v>
      </c>
      <c r="K16" s="275">
        <v>6.6</v>
      </c>
      <c r="L16" s="275">
        <v>7</v>
      </c>
      <c r="M16" s="275">
        <v>6.6</v>
      </c>
      <c r="N16" s="275">
        <v>6.9</v>
      </c>
      <c r="O16" s="275">
        <v>6.6</v>
      </c>
      <c r="P16" s="275">
        <v>6.4</v>
      </c>
      <c r="Q16" s="275">
        <v>6.5</v>
      </c>
      <c r="R16" s="273">
        <v>6.6</v>
      </c>
      <c r="S16" s="273">
        <v>6.7</v>
      </c>
      <c r="T16" s="346">
        <v>6.6</v>
      </c>
      <c r="U16" s="346">
        <v>6.6</v>
      </c>
      <c r="V16" s="346">
        <v>6.7</v>
      </c>
      <c r="W16" s="275">
        <v>6.7</v>
      </c>
      <c r="X16" s="275">
        <v>6.7</v>
      </c>
      <c r="Y16" s="275">
        <v>6.5</v>
      </c>
      <c r="Z16" s="273">
        <v>6.5</v>
      </c>
      <c r="AA16" s="273">
        <v>6.5</v>
      </c>
      <c r="AB16" s="346">
        <v>6.3</v>
      </c>
      <c r="AC16" s="273">
        <v>6.4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6.7</v>
      </c>
      <c r="G17" s="16">
        <f t="shared" si="0"/>
        <v>6.6</v>
      </c>
      <c r="H17" s="16">
        <f t="shared" si="0"/>
        <v>6.6</v>
      </c>
      <c r="I17" s="16">
        <f t="shared" si="0"/>
        <v>7.3</v>
      </c>
      <c r="J17" s="16">
        <f t="shared" si="0"/>
        <v>11.8</v>
      </c>
      <c r="K17" s="16">
        <f t="shared" si="0"/>
        <v>13.2</v>
      </c>
      <c r="L17" s="16">
        <f t="shared" si="0"/>
        <v>14</v>
      </c>
      <c r="M17" s="16">
        <f t="shared" si="0"/>
        <v>13.2</v>
      </c>
      <c r="N17" s="16">
        <f t="shared" si="0"/>
        <v>13.8</v>
      </c>
      <c r="O17" s="16">
        <f t="shared" si="0"/>
        <v>13.2</v>
      </c>
      <c r="P17" s="16">
        <f t="shared" si="0"/>
        <v>12.8</v>
      </c>
      <c r="Q17" s="16">
        <f t="shared" si="0"/>
        <v>13</v>
      </c>
      <c r="R17" s="16">
        <f t="shared" si="0"/>
        <v>13.2</v>
      </c>
      <c r="S17" s="16">
        <f t="shared" si="0"/>
        <v>13.4</v>
      </c>
      <c r="T17" s="16">
        <f t="shared" si="0"/>
        <v>13.2</v>
      </c>
      <c r="U17" s="16">
        <f t="shared" si="0"/>
        <v>13.2</v>
      </c>
      <c r="V17" s="16">
        <f t="shared" si="0"/>
        <v>13.4</v>
      </c>
      <c r="W17" s="16">
        <f t="shared" si="0"/>
        <v>13.4</v>
      </c>
      <c r="X17" s="16">
        <f t="shared" si="0"/>
        <v>13.4</v>
      </c>
      <c r="Y17" s="16">
        <f t="shared" si="0"/>
        <v>13</v>
      </c>
      <c r="Z17" s="16">
        <f t="shared" si="0"/>
        <v>13</v>
      </c>
      <c r="AA17" s="16">
        <f t="shared" si="0"/>
        <v>13</v>
      </c>
      <c r="AB17" s="16">
        <f t="shared" si="0"/>
        <v>12.6</v>
      </c>
      <c r="AC17" s="16">
        <f t="shared" si="0"/>
        <v>12.8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>
        <v>0</v>
      </c>
      <c r="O19" s="275">
        <v>0.99399999999999999</v>
      </c>
      <c r="P19" s="275">
        <v>0.995</v>
      </c>
      <c r="Q19" s="273">
        <v>0.995</v>
      </c>
      <c r="R19" s="273">
        <v>1</v>
      </c>
      <c r="S19" s="346">
        <v>1.0049999999999999</v>
      </c>
      <c r="T19" s="275">
        <v>1.004</v>
      </c>
      <c r="U19" s="275">
        <v>1.004</v>
      </c>
      <c r="V19" s="275">
        <v>1.004</v>
      </c>
      <c r="W19" s="275">
        <v>1.0029999999999999</v>
      </c>
      <c r="X19" s="275">
        <v>0.98399999999999999</v>
      </c>
      <c r="Y19" s="275">
        <v>0.997</v>
      </c>
      <c r="Z19" s="275">
        <v>0.99399999999999999</v>
      </c>
      <c r="AA19" s="275">
        <v>0.99399999999999999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>
        <v>0.99099999999999999</v>
      </c>
      <c r="O21" s="275">
        <v>0.98</v>
      </c>
      <c r="P21" s="275">
        <v>1.006</v>
      </c>
      <c r="Q21" s="273">
        <v>1.006</v>
      </c>
      <c r="R21" s="273">
        <v>1.004</v>
      </c>
      <c r="S21" s="346">
        <v>0.998</v>
      </c>
      <c r="T21" s="275">
        <v>0.99199999999999999</v>
      </c>
      <c r="U21" s="275">
        <v>0.99199999999999999</v>
      </c>
      <c r="V21" s="275">
        <v>0.99099999999999999</v>
      </c>
      <c r="W21" s="275">
        <v>1.0049999999999999</v>
      </c>
      <c r="X21" s="275">
        <v>1.0029999999999999</v>
      </c>
      <c r="Y21" s="275">
        <v>0.97499999999999998</v>
      </c>
      <c r="Z21" s="275">
        <v>0.99299999999999999</v>
      </c>
      <c r="AA21" s="275">
        <v>0.99299999999999999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>
        <v>0.98799999999999999</v>
      </c>
      <c r="O22" s="275">
        <v>0.98399999999999999</v>
      </c>
      <c r="P22" s="275">
        <v>1.0009999999999999</v>
      </c>
      <c r="Q22" s="273">
        <v>1.0009999999999999</v>
      </c>
      <c r="R22" s="273">
        <v>1.0029999999999999</v>
      </c>
      <c r="S22" s="346">
        <v>0.98799999999999999</v>
      </c>
      <c r="T22" s="275">
        <v>0.998</v>
      </c>
      <c r="U22" s="275">
        <v>0.998</v>
      </c>
      <c r="V22" s="275">
        <v>1.002</v>
      </c>
      <c r="W22" s="275">
        <v>0.998</v>
      </c>
      <c r="X22" s="275">
        <v>1.0189999999999999</v>
      </c>
      <c r="Y22" s="275">
        <v>0.97699999999999998</v>
      </c>
      <c r="Z22" s="275">
        <v>0.98099999999999998</v>
      </c>
      <c r="AA22" s="275">
        <v>0.98099999999999998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>
        <v>0.999</v>
      </c>
      <c r="O23" s="275">
        <v>1.012</v>
      </c>
      <c r="P23" s="275">
        <v>0.998</v>
      </c>
      <c r="Q23" s="273">
        <v>0.998</v>
      </c>
      <c r="R23" s="273">
        <v>1.0069999999999999</v>
      </c>
      <c r="S23" s="346">
        <v>0.99099999999999999</v>
      </c>
      <c r="T23" s="275">
        <v>1.0069999999999999</v>
      </c>
      <c r="U23" s="275">
        <v>1.0069999999999999</v>
      </c>
      <c r="V23" s="275">
        <v>0.997</v>
      </c>
      <c r="W23" s="275">
        <v>0.996</v>
      </c>
      <c r="X23" s="275">
        <v>0.99399999999999999</v>
      </c>
      <c r="Y23" s="275">
        <v>0.98399999999999999</v>
      </c>
      <c r="Z23" s="275">
        <v>0.98399999999999999</v>
      </c>
      <c r="AA23" s="275">
        <v>0.98399999999999999</v>
      </c>
      <c r="AB23" s="275">
        <f>8.714/9</f>
        <v>0.96822222222222232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>
        <v>0</v>
      </c>
      <c r="O24" s="275">
        <v>1.0149999999999999</v>
      </c>
      <c r="P24" s="275">
        <v>0.99099999999999999</v>
      </c>
      <c r="Q24" s="273">
        <v>0.99099999999999999</v>
      </c>
      <c r="R24" s="273">
        <v>1.01</v>
      </c>
      <c r="S24" s="346">
        <v>0.98699999999999999</v>
      </c>
      <c r="T24" s="275">
        <v>1.0029999999999999</v>
      </c>
      <c r="U24" s="275">
        <v>1.0029999999999999</v>
      </c>
      <c r="V24" s="275">
        <v>1.018</v>
      </c>
      <c r="W24" s="275">
        <v>1.0109999999999999</v>
      </c>
      <c r="X24" s="275">
        <v>1.0049999999999999</v>
      </c>
      <c r="Y24" s="275">
        <v>1.004</v>
      </c>
      <c r="Z24" s="275">
        <v>1.016</v>
      </c>
      <c r="AA24" s="275">
        <v>1.016</v>
      </c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>
        <v>0</v>
      </c>
      <c r="O25" s="275">
        <v>1.018</v>
      </c>
      <c r="P25" s="275">
        <v>0.995</v>
      </c>
      <c r="Q25" s="273">
        <v>0.995</v>
      </c>
      <c r="R25" s="273">
        <v>1.0109999999999999</v>
      </c>
      <c r="S25" s="346">
        <v>0.999</v>
      </c>
      <c r="T25" s="275">
        <v>1.0049999999999999</v>
      </c>
      <c r="U25" s="275">
        <v>1.0049999999999999</v>
      </c>
      <c r="V25" s="275">
        <v>0.995</v>
      </c>
      <c r="W25" s="275">
        <v>1.002</v>
      </c>
      <c r="X25" s="275">
        <v>0.98199999999999998</v>
      </c>
      <c r="Y25" s="275">
        <v>1.01</v>
      </c>
      <c r="Z25" s="275">
        <v>1.012</v>
      </c>
      <c r="AA25" s="275">
        <v>1.012</v>
      </c>
      <c r="AB25" s="275">
        <f t="shared" ref="AB25:AB32" si="1">8.714/9</f>
        <v>0.96822222222222232</v>
      </c>
      <c r="AC25" s="275">
        <f>3.836/4</f>
        <v>0.95899999999999996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>
        <v>0</v>
      </c>
      <c r="O26" s="275">
        <v>1.0089999999999999</v>
      </c>
      <c r="P26" s="275">
        <v>0.98899999999999999</v>
      </c>
      <c r="Q26" s="273">
        <v>0.98899999999999999</v>
      </c>
      <c r="R26" s="273">
        <v>1.0189999999999999</v>
      </c>
      <c r="S26" s="346">
        <v>1.0069999999999999</v>
      </c>
      <c r="T26" s="275">
        <v>0.995</v>
      </c>
      <c r="U26" s="275">
        <v>0.995</v>
      </c>
      <c r="V26" s="275">
        <v>1.01</v>
      </c>
      <c r="W26" s="275">
        <v>0.99099999999999999</v>
      </c>
      <c r="X26" s="275">
        <v>0.98</v>
      </c>
      <c r="Y26" s="275">
        <v>0.97799999999999998</v>
      </c>
      <c r="Z26" s="275">
        <v>1.016</v>
      </c>
      <c r="AA26" s="275">
        <v>1.016</v>
      </c>
      <c r="AB26" s="275">
        <f t="shared" si="1"/>
        <v>0.96822222222222232</v>
      </c>
      <c r="AC26" s="275">
        <f t="shared" ref="AC26:AC28" si="2">3.836/4</f>
        <v>0.95899999999999996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v>0.99399999999999999</v>
      </c>
      <c r="P27" s="275">
        <v>0.995</v>
      </c>
      <c r="Q27" s="273">
        <v>0.995</v>
      </c>
      <c r="R27" s="273">
        <v>0.97</v>
      </c>
      <c r="S27" s="346">
        <v>0.999</v>
      </c>
      <c r="T27" s="275">
        <v>0.99199999999999999</v>
      </c>
      <c r="U27" s="275">
        <v>0.99199999999999999</v>
      </c>
      <c r="V27" s="275">
        <v>0.99099999999999999</v>
      </c>
      <c r="W27" s="275">
        <v>0.91100000000000003</v>
      </c>
      <c r="X27" s="275">
        <v>0.90100000000000002</v>
      </c>
      <c r="Y27" s="275">
        <v>0.90500000000000003</v>
      </c>
      <c r="Z27" s="275">
        <v>0.92300000000000004</v>
      </c>
      <c r="AA27" s="275">
        <v>0.92300000000000004</v>
      </c>
      <c r="AB27" s="275">
        <f t="shared" si="1"/>
        <v>0.96822222222222232</v>
      </c>
      <c r="AC27" s="275">
        <f t="shared" si="2"/>
        <v>0.95899999999999996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v>0.98899999999999999</v>
      </c>
      <c r="P28" s="275">
        <v>1.0029999999999999</v>
      </c>
      <c r="Q28" s="273">
        <v>1.0029999999999999</v>
      </c>
      <c r="R28" s="273">
        <v>0.99299999999999999</v>
      </c>
      <c r="S28" s="346">
        <v>0.99</v>
      </c>
      <c r="T28" s="275">
        <v>0.99099999999999999</v>
      </c>
      <c r="U28" s="275">
        <v>0.99099999999999999</v>
      </c>
      <c r="V28" s="275">
        <v>1.0269999999999999</v>
      </c>
      <c r="W28" s="275">
        <v>0.995</v>
      </c>
      <c r="X28" s="275">
        <v>1.012</v>
      </c>
      <c r="Y28" s="275">
        <v>0.99099999999999999</v>
      </c>
      <c r="Z28" s="275">
        <v>0.996</v>
      </c>
      <c r="AA28" s="275">
        <v>0.996</v>
      </c>
      <c r="AB28" s="275">
        <f t="shared" si="1"/>
        <v>0.96822222222222232</v>
      </c>
      <c r="AC28" s="275">
        <f t="shared" si="2"/>
        <v>0.95899999999999996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v>0.98199999999999998</v>
      </c>
      <c r="P29" s="275">
        <v>1.004</v>
      </c>
      <c r="Q29" s="273">
        <v>1.004</v>
      </c>
      <c r="R29" s="273">
        <v>1.0149999999999999</v>
      </c>
      <c r="S29" s="346">
        <v>0.995</v>
      </c>
      <c r="T29" s="275">
        <v>0.997</v>
      </c>
      <c r="U29" s="275">
        <v>0.997</v>
      </c>
      <c r="V29" s="275">
        <v>0.98399999999999999</v>
      </c>
      <c r="W29" s="275">
        <v>0.91500000000000004</v>
      </c>
      <c r="X29" s="275">
        <v>0.92</v>
      </c>
      <c r="Y29" s="275">
        <v>0.92600000000000005</v>
      </c>
      <c r="Z29" s="275">
        <v>0.91</v>
      </c>
      <c r="AA29" s="275">
        <v>0.91</v>
      </c>
      <c r="AB29" s="275">
        <f t="shared" si="1"/>
        <v>0.96822222222222232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v>1.0209999999999999</v>
      </c>
      <c r="P30" s="275">
        <v>1.012</v>
      </c>
      <c r="Q30" s="273">
        <v>1.012</v>
      </c>
      <c r="R30" s="273">
        <v>1.008</v>
      </c>
      <c r="S30" s="346">
        <v>1.018</v>
      </c>
      <c r="T30" s="275">
        <v>1.018</v>
      </c>
      <c r="U30" s="275">
        <v>1.018</v>
      </c>
      <c r="V30" s="275">
        <v>0.99</v>
      </c>
      <c r="W30" s="275">
        <v>0.99399999999999999</v>
      </c>
      <c r="X30" s="275">
        <v>1.0049999999999999</v>
      </c>
      <c r="Y30" s="275">
        <v>1.0149999999999999</v>
      </c>
      <c r="Z30" s="275">
        <v>1.0029999999999999</v>
      </c>
      <c r="AA30" s="275">
        <v>1.0029999999999999</v>
      </c>
      <c r="AB30" s="275">
        <f t="shared" si="1"/>
        <v>0.96822222222222232</v>
      </c>
      <c r="AC30" s="275">
        <v>0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v>0.995</v>
      </c>
      <c r="P31" s="275">
        <v>1.0109999999999999</v>
      </c>
      <c r="Q31" s="273">
        <v>1.0109999999999999</v>
      </c>
      <c r="R31" s="273">
        <v>0.98199999999999998</v>
      </c>
      <c r="S31" s="346">
        <v>0.99</v>
      </c>
      <c r="T31" s="275">
        <v>0.98399999999999999</v>
      </c>
      <c r="U31" s="275">
        <v>0.98399999999999999</v>
      </c>
      <c r="V31" s="275">
        <v>1.0009999999999999</v>
      </c>
      <c r="W31" s="275">
        <v>0.998</v>
      </c>
      <c r="X31" s="275">
        <v>1.006</v>
      </c>
      <c r="Y31" s="275">
        <v>0.999</v>
      </c>
      <c r="Z31" s="275">
        <v>1.0009999999999999</v>
      </c>
      <c r="AA31" s="275">
        <v>1.0009999999999999</v>
      </c>
      <c r="AB31" s="275">
        <f t="shared" si="1"/>
        <v>0.96822222222222232</v>
      </c>
      <c r="AC31" s="275">
        <v>0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v>1.0029999999999999</v>
      </c>
      <c r="P32" s="275">
        <v>0.997</v>
      </c>
      <c r="Q32" s="273">
        <v>0.997</v>
      </c>
      <c r="R32" s="273">
        <v>1.0149999999999999</v>
      </c>
      <c r="S32" s="346">
        <v>0.99299999999999999</v>
      </c>
      <c r="T32" s="275">
        <v>0.998</v>
      </c>
      <c r="U32" s="275">
        <v>0.998</v>
      </c>
      <c r="V32" s="275">
        <v>0.995</v>
      </c>
      <c r="W32" s="275">
        <v>0.91</v>
      </c>
      <c r="X32" s="275">
        <v>0.92300000000000004</v>
      </c>
      <c r="Y32" s="275">
        <v>0.93</v>
      </c>
      <c r="Z32" s="275">
        <v>0.92700000000000005</v>
      </c>
      <c r="AA32" s="275">
        <v>0.92700000000000005</v>
      </c>
      <c r="AB32" s="275">
        <f t="shared" si="1"/>
        <v>0.96822222222222232</v>
      </c>
      <c r="AC32" s="275">
        <v>0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2.9780000000000002</v>
      </c>
      <c r="O33" s="16">
        <f t="shared" si="3"/>
        <v>12.996</v>
      </c>
      <c r="P33" s="16">
        <f t="shared" si="3"/>
        <v>12.996999999999998</v>
      </c>
      <c r="Q33" s="16">
        <f t="shared" si="3"/>
        <v>12.996999999999998</v>
      </c>
      <c r="R33" s="16">
        <f t="shared" si="3"/>
        <v>13.036999999999999</v>
      </c>
      <c r="S33" s="16">
        <f t="shared" si="3"/>
        <v>12.959999999999999</v>
      </c>
      <c r="T33" s="16">
        <f t="shared" si="3"/>
        <v>12.984</v>
      </c>
      <c r="U33" s="16">
        <f t="shared" si="3"/>
        <v>12.984</v>
      </c>
      <c r="V33" s="16">
        <f t="shared" si="3"/>
        <v>13.004999999999997</v>
      </c>
      <c r="W33" s="16">
        <f t="shared" si="3"/>
        <v>12.728999999999997</v>
      </c>
      <c r="X33" s="16">
        <f>SUM(X19:X32)</f>
        <v>12.734</v>
      </c>
      <c r="Y33" s="16">
        <f t="shared" si="3"/>
        <v>12.691000000000001</v>
      </c>
      <c r="Z33" s="16">
        <f t="shared" si="3"/>
        <v>12.756</v>
      </c>
      <c r="AA33" s="16">
        <f>SUM(AA19:AA32)</f>
        <v>12.756</v>
      </c>
      <c r="AB33" s="16">
        <f>SUM(AB19:AB32)</f>
        <v>8.7139999999999986</v>
      </c>
      <c r="AC33" s="16">
        <f t="shared" si="3"/>
        <v>3.8359999999999999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>
        <v>4</v>
      </c>
      <c r="J43" s="275">
        <v>3.5</v>
      </c>
      <c r="K43" s="275">
        <v>3.6</v>
      </c>
      <c r="L43" s="346">
        <v>4</v>
      </c>
      <c r="M43" s="273">
        <v>3.5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5</v>
      </c>
      <c r="AG43" s="10">
        <f>COUNTIF(G43:AD43,$AJ$7)</f>
        <v>5</v>
      </c>
      <c r="AH43" s="10">
        <f>COUNT(F43:AC43)</f>
        <v>10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3.6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6.4</v>
      </c>
      <c r="G45" s="273">
        <v>4.5</v>
      </c>
      <c r="H45" s="273">
        <v>6.5</v>
      </c>
      <c r="I45" s="273">
        <v>5</v>
      </c>
      <c r="J45" s="273"/>
      <c r="K45" s="273"/>
      <c r="L45" s="273"/>
      <c r="M45" s="273"/>
      <c r="N45" s="273"/>
      <c r="O45" s="275"/>
      <c r="P45" s="273"/>
      <c r="Q45" s="273">
        <v>3</v>
      </c>
      <c r="R45" s="273">
        <v>3.6</v>
      </c>
      <c r="S45" s="273">
        <v>4</v>
      </c>
      <c r="T45" s="275">
        <v>4.3</v>
      </c>
      <c r="U45" s="275">
        <v>4.7</v>
      </c>
      <c r="V45" s="275">
        <v>4.38</v>
      </c>
      <c r="W45" s="273">
        <v>3.5</v>
      </c>
      <c r="X45" s="273">
        <v>6.3</v>
      </c>
      <c r="Y45" s="346">
        <v>6.1</v>
      </c>
      <c r="Z45" s="273">
        <v>2.7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3.7</v>
      </c>
      <c r="I46" s="273" t="s">
        <v>4</v>
      </c>
      <c r="J46" s="273" t="s">
        <v>4</v>
      </c>
      <c r="K46" s="273" t="s">
        <v>4</v>
      </c>
      <c r="L46" s="273" t="s">
        <v>4</v>
      </c>
      <c r="M46" s="273">
        <v>2.8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17.399999999999999</v>
      </c>
      <c r="G47" s="16">
        <f t="shared" si="4"/>
        <v>15.5</v>
      </c>
      <c r="H47" s="16">
        <f t="shared" si="4"/>
        <v>14.2</v>
      </c>
      <c r="I47" s="16">
        <f t="shared" si="4"/>
        <v>13</v>
      </c>
      <c r="J47" s="16">
        <f t="shared" si="4"/>
        <v>7.5</v>
      </c>
      <c r="K47" s="16">
        <f t="shared" si="4"/>
        <v>7.2</v>
      </c>
      <c r="L47" s="16">
        <f t="shared" si="4"/>
        <v>8</v>
      </c>
      <c r="M47" s="16">
        <f t="shared" si="4"/>
        <v>10.3</v>
      </c>
      <c r="N47" s="16">
        <f t="shared" si="4"/>
        <v>11</v>
      </c>
      <c r="O47" s="16">
        <f t="shared" si="4"/>
        <v>11</v>
      </c>
      <c r="P47" s="16">
        <f t="shared" si="4"/>
        <v>11</v>
      </c>
      <c r="Q47" s="16">
        <f t="shared" si="4"/>
        <v>14</v>
      </c>
      <c r="R47" s="16">
        <f t="shared" si="4"/>
        <v>14.6</v>
      </c>
      <c r="S47" s="16">
        <f t="shared" si="4"/>
        <v>15</v>
      </c>
      <c r="T47" s="16">
        <f t="shared" si="4"/>
        <v>15.3</v>
      </c>
      <c r="U47" s="16">
        <f t="shared" si="4"/>
        <v>15.7</v>
      </c>
      <c r="V47" s="16">
        <f t="shared" si="4"/>
        <v>15.379999999999999</v>
      </c>
      <c r="W47" s="16">
        <f t="shared" si="4"/>
        <v>14.5</v>
      </c>
      <c r="X47" s="16">
        <f t="shared" si="4"/>
        <v>17.3</v>
      </c>
      <c r="Y47" s="16">
        <f t="shared" si="4"/>
        <v>17.100000000000001</v>
      </c>
      <c r="Z47" s="16">
        <f t="shared" si="4"/>
        <v>13.7</v>
      </c>
      <c r="AA47" s="16">
        <f t="shared" si="4"/>
        <v>11</v>
      </c>
      <c r="AB47" s="16">
        <f t="shared" si="4"/>
        <v>11</v>
      </c>
      <c r="AC47" s="16">
        <f t="shared" si="4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14.26</v>
      </c>
      <c r="I49" s="273">
        <v>14.27</v>
      </c>
      <c r="J49" s="275">
        <v>13.79</v>
      </c>
      <c r="K49" s="273">
        <v>14.27</v>
      </c>
      <c r="L49" s="273">
        <v>14.26</v>
      </c>
      <c r="M49" s="273">
        <v>14.27</v>
      </c>
      <c r="N49" s="273">
        <v>14.26</v>
      </c>
      <c r="O49" s="273">
        <v>14.26</v>
      </c>
      <c r="P49" s="273">
        <v>14.29</v>
      </c>
      <c r="Q49" s="273">
        <v>14.29</v>
      </c>
      <c r="R49" s="273">
        <v>14.3</v>
      </c>
      <c r="S49" s="346">
        <v>14.31</v>
      </c>
      <c r="T49" s="275">
        <v>14.33</v>
      </c>
      <c r="U49" s="273">
        <v>14.3</v>
      </c>
      <c r="V49" s="273">
        <v>14.27</v>
      </c>
      <c r="W49" s="273">
        <v>14.32</v>
      </c>
      <c r="X49" s="273">
        <v>14.29</v>
      </c>
      <c r="Y49" s="273">
        <v>14.29</v>
      </c>
      <c r="Z49" s="273">
        <v>14.31</v>
      </c>
      <c r="AA49" s="273">
        <v>14.27</v>
      </c>
      <c r="AB49" s="273">
        <v>14.26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14.26</v>
      </c>
      <c r="I50" s="16">
        <f t="shared" si="5"/>
        <v>14.27</v>
      </c>
      <c r="J50" s="16">
        <f t="shared" si="5"/>
        <v>13.79</v>
      </c>
      <c r="K50" s="16">
        <f t="shared" si="5"/>
        <v>14.27</v>
      </c>
      <c r="L50" s="16">
        <f t="shared" si="5"/>
        <v>14.26</v>
      </c>
      <c r="M50" s="16">
        <f t="shared" si="5"/>
        <v>14.27</v>
      </c>
      <c r="N50" s="16">
        <f t="shared" si="5"/>
        <v>14.26</v>
      </c>
      <c r="O50" s="16">
        <f t="shared" si="5"/>
        <v>14.26</v>
      </c>
      <c r="P50" s="16">
        <f t="shared" si="5"/>
        <v>14.29</v>
      </c>
      <c r="Q50" s="16">
        <f t="shared" si="5"/>
        <v>14.29</v>
      </c>
      <c r="R50" s="16">
        <f t="shared" si="5"/>
        <v>14.3</v>
      </c>
      <c r="S50" s="16">
        <f t="shared" si="5"/>
        <v>14.31</v>
      </c>
      <c r="T50" s="16">
        <f t="shared" si="5"/>
        <v>14.33</v>
      </c>
      <c r="U50" s="16">
        <f t="shared" si="5"/>
        <v>14.3</v>
      </c>
      <c r="V50" s="16">
        <f t="shared" si="5"/>
        <v>14.27</v>
      </c>
      <c r="W50" s="16">
        <f t="shared" si="5"/>
        <v>14.32</v>
      </c>
      <c r="X50" s="16">
        <f t="shared" si="5"/>
        <v>14.29</v>
      </c>
      <c r="Y50" s="16">
        <f t="shared" si="5"/>
        <v>14.29</v>
      </c>
      <c r="Z50" s="16">
        <f t="shared" si="5"/>
        <v>14.31</v>
      </c>
      <c r="AA50" s="16">
        <f t="shared" si="5"/>
        <v>14.27</v>
      </c>
      <c r="AB50" s="16">
        <f t="shared" si="5"/>
        <v>14.26</v>
      </c>
      <c r="AC50" s="16">
        <f t="shared" si="5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>
        <f>4.3/6</f>
        <v>0.71666666666666667</v>
      </c>
      <c r="M56" s="273">
        <v>0</v>
      </c>
      <c r="N56" s="273">
        <v>0</v>
      </c>
      <c r="O56" s="273">
        <v>0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6"/>
        <v>3</v>
      </c>
      <c r="AG56" s="10">
        <f t="shared" si="7"/>
        <v>3</v>
      </c>
      <c r="AH56" s="10">
        <f t="shared" si="8"/>
        <v>11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>
        <v>0</v>
      </c>
      <c r="N57" s="273">
        <v>0</v>
      </c>
      <c r="O57" s="273">
        <v>0</v>
      </c>
      <c r="P57" s="346">
        <v>0.8</v>
      </c>
      <c r="Q57" s="346"/>
      <c r="R57" s="346"/>
      <c r="S57" s="346"/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>
        <v>0</v>
      </c>
      <c r="N60" s="273">
        <v>0</v>
      </c>
      <c r="O60" s="273">
        <v>0</v>
      </c>
      <c r="P60" s="346">
        <v>0.8</v>
      </c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6"/>
        <v>3</v>
      </c>
      <c r="AG60" s="10">
        <f t="shared" si="7"/>
        <v>3</v>
      </c>
      <c r="AH60" s="10">
        <f t="shared" si="8"/>
        <v>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>
        <v>0</v>
      </c>
      <c r="G61" s="273">
        <v>0</v>
      </c>
      <c r="H61" s="273">
        <v>0</v>
      </c>
      <c r="I61" s="273">
        <v>0</v>
      </c>
      <c r="J61" s="273">
        <v>0</v>
      </c>
      <c r="K61" s="273">
        <v>0</v>
      </c>
      <c r="L61" s="273">
        <f t="shared" ref="L61:L65" si="9">4.3/6</f>
        <v>0.71666666666666667</v>
      </c>
      <c r="M61" s="273">
        <v>0</v>
      </c>
      <c r="N61" s="273">
        <v>0</v>
      </c>
      <c r="O61" s="346">
        <v>0</v>
      </c>
      <c r="P61" s="346">
        <v>0.72</v>
      </c>
      <c r="Q61" s="346">
        <v>0.74</v>
      </c>
      <c r="R61" s="346">
        <v>0.72</v>
      </c>
      <c r="S61" s="346">
        <v>0.72</v>
      </c>
      <c r="T61" s="346">
        <v>0.75</v>
      </c>
      <c r="U61" s="273">
        <v>0.75</v>
      </c>
      <c r="V61" s="273">
        <v>0.75</v>
      </c>
      <c r="W61" s="273"/>
      <c r="X61" s="273">
        <v>0.7</v>
      </c>
      <c r="Y61" s="273"/>
      <c r="Z61" s="273"/>
      <c r="AA61" s="273"/>
      <c r="AB61" s="273"/>
      <c r="AC61" s="273"/>
      <c r="AD61" s="36"/>
      <c r="AE61" s="36"/>
      <c r="AF61" s="10">
        <f t="shared" si="6"/>
        <v>9</v>
      </c>
      <c r="AG61" s="10">
        <f t="shared" si="7"/>
        <v>8</v>
      </c>
      <c r="AH61" s="10">
        <f t="shared" si="8"/>
        <v>18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>
        <v>0</v>
      </c>
      <c r="G62" s="273">
        <v>0</v>
      </c>
      <c r="H62" s="273">
        <v>0</v>
      </c>
      <c r="I62" s="273">
        <v>0</v>
      </c>
      <c r="J62" s="273">
        <v>0</v>
      </c>
      <c r="K62" s="273">
        <v>0.7</v>
      </c>
      <c r="L62" s="273">
        <f t="shared" si="9"/>
        <v>0.71666666666666667</v>
      </c>
      <c r="M62" s="273">
        <v>0</v>
      </c>
      <c r="N62" s="273">
        <v>0</v>
      </c>
      <c r="O62" s="346">
        <v>0</v>
      </c>
      <c r="P62" s="346">
        <v>0.72</v>
      </c>
      <c r="Q62" s="346">
        <v>0.74</v>
      </c>
      <c r="R62" s="346">
        <v>0.72</v>
      </c>
      <c r="S62" s="346">
        <v>0.72</v>
      </c>
      <c r="T62" s="346">
        <v>0.75</v>
      </c>
      <c r="U62" s="273">
        <v>0.75</v>
      </c>
      <c r="V62" s="273">
        <v>0.75</v>
      </c>
      <c r="W62" s="273">
        <v>0.7</v>
      </c>
      <c r="X62" s="273"/>
      <c r="Y62" s="273"/>
      <c r="Z62" s="273"/>
      <c r="AA62" s="273">
        <v>0.7</v>
      </c>
      <c r="AB62" s="273"/>
      <c r="AC62" s="273"/>
      <c r="AD62" s="36"/>
      <c r="AE62" s="36"/>
      <c r="AF62" s="10">
        <f t="shared" si="6"/>
        <v>8</v>
      </c>
      <c r="AG62" s="10">
        <f t="shared" si="7"/>
        <v>7</v>
      </c>
      <c r="AH62" s="10">
        <f t="shared" si="8"/>
        <v>19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>
        <v>0</v>
      </c>
      <c r="G63" s="273">
        <v>0</v>
      </c>
      <c r="H63" s="273">
        <v>0</v>
      </c>
      <c r="I63" s="273">
        <v>0</v>
      </c>
      <c r="J63" s="273">
        <v>0</v>
      </c>
      <c r="K63" s="273">
        <v>0</v>
      </c>
      <c r="L63" s="273">
        <f t="shared" si="9"/>
        <v>0.71666666666666667</v>
      </c>
      <c r="M63" s="273">
        <v>0</v>
      </c>
      <c r="N63" s="273">
        <v>0</v>
      </c>
      <c r="O63" s="346">
        <v>0</v>
      </c>
      <c r="P63" s="346">
        <v>0.72</v>
      </c>
      <c r="Q63" s="346">
        <v>0.74</v>
      </c>
      <c r="R63" s="346">
        <v>0.72</v>
      </c>
      <c r="S63" s="346">
        <v>0.72</v>
      </c>
      <c r="T63" s="346">
        <v>0.75</v>
      </c>
      <c r="U63" s="273">
        <v>0.75</v>
      </c>
      <c r="V63" s="273">
        <v>0.7</v>
      </c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6"/>
        <v>9</v>
      </c>
      <c r="AG63" s="10">
        <f t="shared" si="7"/>
        <v>8</v>
      </c>
      <c r="AH63" s="10">
        <f t="shared" si="8"/>
        <v>17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>
        <v>0</v>
      </c>
      <c r="G64" s="273">
        <v>0</v>
      </c>
      <c r="H64" s="273">
        <v>0</v>
      </c>
      <c r="I64" s="273">
        <v>0</v>
      </c>
      <c r="J64" s="273">
        <v>0</v>
      </c>
      <c r="K64" s="273">
        <v>0</v>
      </c>
      <c r="L64" s="273">
        <f t="shared" si="9"/>
        <v>0.71666666666666667</v>
      </c>
      <c r="M64" s="273">
        <v>0</v>
      </c>
      <c r="N64" s="273">
        <v>0</v>
      </c>
      <c r="O64" s="346">
        <v>0</v>
      </c>
      <c r="P64" s="346">
        <v>0.72</v>
      </c>
      <c r="Q64" s="346">
        <v>0.74</v>
      </c>
      <c r="R64" s="346">
        <v>0.72</v>
      </c>
      <c r="S64" s="346">
        <v>0.72</v>
      </c>
      <c r="T64" s="346">
        <v>0.75</v>
      </c>
      <c r="U64" s="273">
        <v>0.75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6"/>
        <v>9</v>
      </c>
      <c r="AG64" s="10">
        <f t="shared" si="7"/>
        <v>8</v>
      </c>
      <c r="AH64" s="10">
        <f t="shared" si="8"/>
        <v>18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>
        <v>0</v>
      </c>
      <c r="G65" s="273">
        <v>0</v>
      </c>
      <c r="H65" s="273">
        <v>0</v>
      </c>
      <c r="I65" s="273">
        <v>0</v>
      </c>
      <c r="J65" s="273">
        <v>0</v>
      </c>
      <c r="K65" s="273">
        <v>0</v>
      </c>
      <c r="L65" s="273">
        <f t="shared" si="9"/>
        <v>0.71666666666666667</v>
      </c>
      <c r="M65" s="273">
        <v>0.7</v>
      </c>
      <c r="N65" s="273">
        <v>0</v>
      </c>
      <c r="O65" s="346">
        <v>0</v>
      </c>
      <c r="P65" s="346">
        <v>0.72</v>
      </c>
      <c r="Q65" s="346">
        <v>0.74</v>
      </c>
      <c r="R65" s="346">
        <v>0.72</v>
      </c>
      <c r="S65" s="346">
        <v>0.72</v>
      </c>
      <c r="T65" s="346">
        <v>0.7</v>
      </c>
      <c r="U65" s="273">
        <v>0.7</v>
      </c>
      <c r="V65" s="273">
        <v>0.7</v>
      </c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6"/>
        <v>8</v>
      </c>
      <c r="AG65" s="10">
        <f t="shared" si="7"/>
        <v>7</v>
      </c>
      <c r="AH65" s="10">
        <f t="shared" si="8"/>
        <v>17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10">SUM(F52:F65)</f>
        <v>0</v>
      </c>
      <c r="G66" s="16">
        <f t="shared" si="10"/>
        <v>0</v>
      </c>
      <c r="H66" s="16">
        <f t="shared" si="10"/>
        <v>0</v>
      </c>
      <c r="I66" s="16">
        <f t="shared" si="10"/>
        <v>0</v>
      </c>
      <c r="J66" s="16">
        <f t="shared" si="10"/>
        <v>0</v>
      </c>
      <c r="K66" s="16">
        <f t="shared" si="10"/>
        <v>0.7</v>
      </c>
      <c r="L66" s="16">
        <f t="shared" si="10"/>
        <v>4.3</v>
      </c>
      <c r="M66" s="16">
        <f t="shared" si="10"/>
        <v>0.7</v>
      </c>
      <c r="N66" s="16">
        <f t="shared" si="10"/>
        <v>0</v>
      </c>
      <c r="O66" s="16">
        <f t="shared" si="10"/>
        <v>0</v>
      </c>
      <c r="P66" s="16">
        <f t="shared" si="10"/>
        <v>5.9999999999999991</v>
      </c>
      <c r="Q66" s="16">
        <f t="shared" si="10"/>
        <v>4.5000000000000009</v>
      </c>
      <c r="R66" s="16">
        <f t="shared" si="10"/>
        <v>4.3999999999999995</v>
      </c>
      <c r="S66" s="16">
        <f t="shared" si="10"/>
        <v>4.3999999999999995</v>
      </c>
      <c r="T66" s="16">
        <f t="shared" si="10"/>
        <v>5.3</v>
      </c>
      <c r="U66" s="16">
        <f t="shared" si="10"/>
        <v>5.3</v>
      </c>
      <c r="V66" s="16">
        <f t="shared" si="10"/>
        <v>5.2</v>
      </c>
      <c r="W66" s="16">
        <f t="shared" si="10"/>
        <v>1.4</v>
      </c>
      <c r="X66" s="16">
        <f t="shared" si="10"/>
        <v>0.7</v>
      </c>
      <c r="Y66" s="16">
        <f t="shared" si="10"/>
        <v>0</v>
      </c>
      <c r="Z66" s="16">
        <f t="shared" si="10"/>
        <v>0</v>
      </c>
      <c r="AA66" s="16">
        <f t="shared" si="10"/>
        <v>0.7</v>
      </c>
      <c r="AB66" s="16">
        <f t="shared" si="10"/>
        <v>0</v>
      </c>
      <c r="AC66" s="16">
        <f t="shared" si="10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/>
      <c r="J68" s="275"/>
      <c r="K68" s="275"/>
      <c r="L68" s="275"/>
      <c r="M68" s="346">
        <f>1.21/2</f>
        <v>0.60499999999999998</v>
      </c>
      <c r="N68" s="275">
        <f>1.2/2</f>
        <v>0.6</v>
      </c>
      <c r="O68" s="346">
        <f>1.42/2</f>
        <v>0.71</v>
      </c>
      <c r="P68" s="346">
        <f>1.53/2</f>
        <v>0.76500000000000001</v>
      </c>
      <c r="Q68" s="346">
        <f>1.57/2</f>
        <v>0.78500000000000003</v>
      </c>
      <c r="R68" s="273">
        <v>0.75</v>
      </c>
      <c r="S68" s="346">
        <v>0.72499999999999998</v>
      </c>
      <c r="T68" s="273">
        <f>1.47/2</f>
        <v>0.73499999999999999</v>
      </c>
      <c r="U68" s="273">
        <f>1.45/2</f>
        <v>0.72499999999999998</v>
      </c>
      <c r="V68" s="273">
        <f>1.42/2</f>
        <v>0.71</v>
      </c>
      <c r="W68" s="273">
        <f>1.38/2</f>
        <v>0.69</v>
      </c>
      <c r="X68" s="273">
        <f>1.46/2</f>
        <v>0.73</v>
      </c>
      <c r="Y68" s="273">
        <f>1.66/3</f>
        <v>0.55333333333333334</v>
      </c>
      <c r="Z68" s="273">
        <f>1.58/3</f>
        <v>0.52666666666666673</v>
      </c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1.07/2</f>
        <v>0.53500000000000003</v>
      </c>
      <c r="G69" s="346">
        <f>0.98/2</f>
        <v>0.49</v>
      </c>
      <c r="H69" s="346">
        <f>0.97/2</f>
        <v>0.48499999999999999</v>
      </c>
      <c r="I69" s="346">
        <f>0.92/2</f>
        <v>0.46</v>
      </c>
      <c r="J69" s="275">
        <f>0.88/2</f>
        <v>0.44</v>
      </c>
      <c r="K69" s="275">
        <f>0.95/2</f>
        <v>0.47499999999999998</v>
      </c>
      <c r="L69" s="275">
        <f>1.16/2</f>
        <v>0.57999999999999996</v>
      </c>
      <c r="M69" s="346"/>
      <c r="N69" s="275"/>
      <c r="O69" s="346"/>
      <c r="P69" s="346"/>
      <c r="Q69" s="346"/>
      <c r="R69" s="273"/>
      <c r="S69" s="346">
        <v>0.72499999999999998</v>
      </c>
      <c r="T69" s="273">
        <f>1.47/2</f>
        <v>0.73499999999999999</v>
      </c>
      <c r="U69" s="273">
        <f>1.45/2</f>
        <v>0.72499999999999998</v>
      </c>
      <c r="V69" s="273">
        <f>1.42/2</f>
        <v>0.71</v>
      </c>
      <c r="W69" s="273">
        <f>1.38/2</f>
        <v>0.69</v>
      </c>
      <c r="X69" s="273">
        <f>1.46/2</f>
        <v>0.73</v>
      </c>
      <c r="Y69" s="273">
        <f>1.66/3</f>
        <v>0.55333333333333334</v>
      </c>
      <c r="Z69" s="273">
        <f>1.58/3</f>
        <v>0.52666666666666673</v>
      </c>
      <c r="AA69" s="273">
        <f>1.48/2</f>
        <v>0.74</v>
      </c>
      <c r="AB69" s="273">
        <f>1.28/2</f>
        <v>0.64</v>
      </c>
      <c r="AC69" s="273">
        <f>1.19/2</f>
        <v>0.59499999999999997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18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0.53500000000000003</v>
      </c>
      <c r="G70" s="346">
        <f>G69</f>
        <v>0.49</v>
      </c>
      <c r="H70" s="346">
        <f>0.97/2</f>
        <v>0.48499999999999999</v>
      </c>
      <c r="I70" s="346">
        <f>0.92/2</f>
        <v>0.46</v>
      </c>
      <c r="J70" s="275">
        <f>0.88/2</f>
        <v>0.44</v>
      </c>
      <c r="K70" s="275">
        <f>0.95/2</f>
        <v>0.47499999999999998</v>
      </c>
      <c r="L70" s="275">
        <f>1.16/2</f>
        <v>0.57999999999999996</v>
      </c>
      <c r="M70" s="346">
        <f>1.21/2</f>
        <v>0.60499999999999998</v>
      </c>
      <c r="N70" s="275">
        <f>1.2/2</f>
        <v>0.6</v>
      </c>
      <c r="O70" s="346">
        <f>1.42/2</f>
        <v>0.71</v>
      </c>
      <c r="P70" s="346">
        <f>1.53/2</f>
        <v>0.76500000000000001</v>
      </c>
      <c r="Q70" s="346">
        <f>1.57/2</f>
        <v>0.78500000000000003</v>
      </c>
      <c r="R70" s="273">
        <v>0.75</v>
      </c>
      <c r="S70" s="346"/>
      <c r="T70" s="273"/>
      <c r="U70" s="273"/>
      <c r="V70" s="273"/>
      <c r="W70" s="273"/>
      <c r="X70" s="273"/>
      <c r="Y70" s="273">
        <f>1.66/3</f>
        <v>0.55333333333333334</v>
      </c>
      <c r="Z70" s="273">
        <f>1.58/3</f>
        <v>0.52666666666666673</v>
      </c>
      <c r="AA70" s="273">
        <f>1.48/2</f>
        <v>0.74</v>
      </c>
      <c r="AB70" s="273">
        <f>AB69</f>
        <v>0.64</v>
      </c>
      <c r="AC70" s="273">
        <f>AC69</f>
        <v>0.59499999999999997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1">SUM(C68:C70)</f>
        <v>2.5499999999999998</v>
      </c>
      <c r="D71" s="16">
        <f t="shared" si="11"/>
        <v>0</v>
      </c>
      <c r="E71" s="16">
        <f t="shared" si="11"/>
        <v>0</v>
      </c>
      <c r="F71" s="16">
        <f t="shared" si="11"/>
        <v>1.07</v>
      </c>
      <c r="G71" s="16">
        <f t="shared" si="11"/>
        <v>0.98</v>
      </c>
      <c r="H71" s="16">
        <f t="shared" si="11"/>
        <v>0.97</v>
      </c>
      <c r="I71" s="16">
        <f t="shared" si="11"/>
        <v>0.92</v>
      </c>
      <c r="J71" s="16">
        <f t="shared" si="11"/>
        <v>0.88</v>
      </c>
      <c r="K71" s="16">
        <f t="shared" si="11"/>
        <v>0.95</v>
      </c>
      <c r="L71" s="16">
        <f t="shared" si="11"/>
        <v>1.1599999999999999</v>
      </c>
      <c r="M71" s="16">
        <f t="shared" si="11"/>
        <v>1.21</v>
      </c>
      <c r="N71" s="16">
        <f t="shared" si="11"/>
        <v>1.2</v>
      </c>
      <c r="O71" s="16">
        <f t="shared" si="11"/>
        <v>1.42</v>
      </c>
      <c r="P71" s="16">
        <f t="shared" si="11"/>
        <v>1.53</v>
      </c>
      <c r="Q71" s="16">
        <f t="shared" si="11"/>
        <v>1.57</v>
      </c>
      <c r="R71" s="16">
        <f t="shared" si="11"/>
        <v>1.5</v>
      </c>
      <c r="S71" s="16">
        <f t="shared" si="11"/>
        <v>1.45</v>
      </c>
      <c r="T71" s="16">
        <f t="shared" si="11"/>
        <v>1.47</v>
      </c>
      <c r="U71" s="16">
        <f t="shared" si="11"/>
        <v>1.45</v>
      </c>
      <c r="V71" s="16">
        <f t="shared" si="11"/>
        <v>1.42</v>
      </c>
      <c r="W71" s="16">
        <f t="shared" si="11"/>
        <v>1.38</v>
      </c>
      <c r="X71" s="16">
        <f t="shared" si="11"/>
        <v>1.46</v>
      </c>
      <c r="Y71" s="16">
        <f t="shared" si="11"/>
        <v>1.6600000000000001</v>
      </c>
      <c r="Z71" s="16">
        <f t="shared" si="11"/>
        <v>1.58</v>
      </c>
      <c r="AA71" s="16">
        <f t="shared" si="11"/>
        <v>1.48</v>
      </c>
      <c r="AB71" s="16">
        <f t="shared" si="11"/>
        <v>1.28</v>
      </c>
      <c r="AC71" s="16">
        <f t="shared" si="11"/>
        <v>1.19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2">COUNTIF(F73:AC73,$AF$11)</f>
        <v>0</v>
      </c>
      <c r="AG73" s="10">
        <f t="shared" ref="AG73:AG81" si="13">COUNTIF(G73:AC73,$AG$11)</f>
        <v>0</v>
      </c>
      <c r="AH73" s="10">
        <f t="shared" ref="AH73:AH81" si="14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2"/>
        <v>0</v>
      </c>
      <c r="AG74" s="10">
        <f t="shared" si="13"/>
        <v>0</v>
      </c>
      <c r="AH74" s="10">
        <f t="shared" si="14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4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2"/>
        <v>0</v>
      </c>
      <c r="AG76" s="10">
        <f t="shared" si="13"/>
        <v>0</v>
      </c>
      <c r="AH76" s="10">
        <f t="shared" si="14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2"/>
        <v>0</v>
      </c>
      <c r="AG77" s="10">
        <f t="shared" si="13"/>
        <v>0</v>
      </c>
      <c r="AH77" s="10">
        <f t="shared" si="14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2"/>
        <v>0</v>
      </c>
      <c r="AG78" s="10">
        <f t="shared" si="13"/>
        <v>0</v>
      </c>
      <c r="AH78" s="10">
        <f t="shared" si="14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2"/>
        <v>0</v>
      </c>
      <c r="AG79" s="10">
        <f t="shared" si="13"/>
        <v>0</v>
      </c>
      <c r="AH79" s="10">
        <f t="shared" si="14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2"/>
        <v>0</v>
      </c>
      <c r="AG80" s="10">
        <f t="shared" si="13"/>
        <v>0</v>
      </c>
      <c r="AH80" s="10">
        <f t="shared" si="14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2"/>
        <v>0</v>
      </c>
      <c r="AG81" s="10">
        <f t="shared" si="13"/>
        <v>0</v>
      </c>
      <c r="AH81" s="10">
        <f t="shared" si="14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273">
        <v>0.76</v>
      </c>
      <c r="O84" s="273">
        <v>0.84</v>
      </c>
      <c r="P84" s="273">
        <v>0.87</v>
      </c>
      <c r="Q84" s="273">
        <v>0.91</v>
      </c>
      <c r="R84" s="273">
        <v>0.93</v>
      </c>
      <c r="S84" s="346">
        <v>0.9</v>
      </c>
      <c r="T84" s="346">
        <v>0.73</v>
      </c>
      <c r="U84" s="273">
        <v>0.89</v>
      </c>
      <c r="V84" s="273">
        <v>0.92</v>
      </c>
      <c r="W84" s="273">
        <v>0.93</v>
      </c>
      <c r="X84" s="273">
        <v>0.95</v>
      </c>
      <c r="Y84" s="273">
        <f>1.06/2</f>
        <v>0.53</v>
      </c>
      <c r="Z84" s="273">
        <f>1.07/2</f>
        <v>0.53500000000000003</v>
      </c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14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0.8</v>
      </c>
      <c r="H85" s="273">
        <v>0.76</v>
      </c>
      <c r="I85" s="273">
        <v>0.74</v>
      </c>
      <c r="J85" s="275">
        <v>0.71</v>
      </c>
      <c r="K85" s="275"/>
      <c r="L85" s="275">
        <v>0.86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f>1.06/2</f>
        <v>0.53</v>
      </c>
      <c r="Z85" s="273">
        <f>1.07/2</f>
        <v>0.53500000000000003</v>
      </c>
      <c r="AA85" s="273">
        <v>0.99</v>
      </c>
      <c r="AB85" s="273">
        <v>0.93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11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5">SUM(C84:C85)</f>
        <v>2</v>
      </c>
      <c r="D86" s="16">
        <f t="shared" si="15"/>
        <v>0</v>
      </c>
      <c r="E86" s="16">
        <f t="shared" si="15"/>
        <v>0</v>
      </c>
      <c r="F86" s="16">
        <f t="shared" si="15"/>
        <v>0.83</v>
      </c>
      <c r="G86" s="16">
        <f t="shared" si="15"/>
        <v>0.8</v>
      </c>
      <c r="H86" s="16">
        <f t="shared" si="15"/>
        <v>0.76</v>
      </c>
      <c r="I86" s="16">
        <f t="shared" si="15"/>
        <v>0.74</v>
      </c>
      <c r="J86" s="16">
        <f t="shared" si="15"/>
        <v>0.71</v>
      </c>
      <c r="K86" s="16">
        <f t="shared" si="15"/>
        <v>0</v>
      </c>
      <c r="L86" s="16">
        <f t="shared" si="15"/>
        <v>0.86</v>
      </c>
      <c r="M86" s="16">
        <f t="shared" si="15"/>
        <v>0.77</v>
      </c>
      <c r="N86" s="16">
        <f t="shared" si="15"/>
        <v>0.76</v>
      </c>
      <c r="O86" s="16">
        <f t="shared" si="15"/>
        <v>0.84</v>
      </c>
      <c r="P86" s="16">
        <f t="shared" si="15"/>
        <v>0.87</v>
      </c>
      <c r="Q86" s="16">
        <f t="shared" si="15"/>
        <v>0.91</v>
      </c>
      <c r="R86" s="16">
        <f t="shared" si="15"/>
        <v>0.93</v>
      </c>
      <c r="S86" s="16">
        <f t="shared" si="15"/>
        <v>0.9</v>
      </c>
      <c r="T86" s="16">
        <f t="shared" si="15"/>
        <v>0.73</v>
      </c>
      <c r="U86" s="16">
        <f t="shared" si="15"/>
        <v>0.89</v>
      </c>
      <c r="V86" s="16">
        <f t="shared" si="15"/>
        <v>0.92</v>
      </c>
      <c r="W86" s="16">
        <f t="shared" si="15"/>
        <v>0.93</v>
      </c>
      <c r="X86" s="16">
        <f t="shared" si="15"/>
        <v>0.95</v>
      </c>
      <c r="Y86" s="16">
        <f t="shared" si="15"/>
        <v>1.06</v>
      </c>
      <c r="Z86" s="16">
        <f t="shared" si="15"/>
        <v>1.07</v>
      </c>
      <c r="AA86" s="16">
        <f t="shared" si="15"/>
        <v>0.99</v>
      </c>
      <c r="AB86" s="16">
        <f t="shared" si="15"/>
        <v>0.93</v>
      </c>
      <c r="AC86" s="16">
        <f t="shared" si="15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6">SUM(F13:F16,F19:F32,F35:F37,F40,F43:F46,F49,F55,F56,F58,F60,F61,F62,F63,F64,F65,F68:F70,F84:F85,F57)</f>
        <v>40.269999999999996</v>
      </c>
      <c r="G89" s="23">
        <f t="shared" si="16"/>
        <v>38.160000000000004</v>
      </c>
      <c r="H89" s="23">
        <f t="shared" si="16"/>
        <v>36.79</v>
      </c>
      <c r="I89" s="23">
        <f t="shared" si="16"/>
        <v>36.230000000000004</v>
      </c>
      <c r="J89" s="23">
        <f t="shared" si="16"/>
        <v>34.68</v>
      </c>
      <c r="K89" s="23">
        <f t="shared" si="16"/>
        <v>36.320000000000007</v>
      </c>
      <c r="L89" s="23">
        <f t="shared" si="16"/>
        <v>42.580000000000005</v>
      </c>
      <c r="M89" s="23">
        <f t="shared" si="16"/>
        <v>40.449999999999996</v>
      </c>
      <c r="N89" s="23">
        <f t="shared" si="16"/>
        <v>43.997999999999998</v>
      </c>
      <c r="O89" s="23">
        <f>SUM(O13:O16,O19:O32,O35:O37,O40,O43:O46,O49,O55,O56,O58,O60,O61,O62,O63,O64,O65,O68:O70,O84:O85,O57)</f>
        <v>53.716000000000008</v>
      </c>
      <c r="P89" s="23">
        <f t="shared" ref="P89:AC89" si="17">SUM(P13:P16,P19:P32,P35:P37,P40,P43:P46,P49,P55,P56,P58,P60,P61,P62,P63,P64,P65,P68:P70,P84:P85,P57)</f>
        <v>59.486999999999988</v>
      </c>
      <c r="Q89" s="23">
        <f t="shared" si="17"/>
        <v>61.266999999999996</v>
      </c>
      <c r="R89" s="23">
        <f t="shared" si="17"/>
        <v>61.966999999999992</v>
      </c>
      <c r="S89" s="23">
        <f t="shared" si="17"/>
        <v>62.419999999999995</v>
      </c>
      <c r="T89" s="23">
        <f t="shared" si="17"/>
        <v>63.313999999999993</v>
      </c>
      <c r="U89" s="23">
        <f t="shared" si="17"/>
        <v>63.823999999999998</v>
      </c>
      <c r="V89" s="23">
        <f t="shared" si="17"/>
        <v>63.595000000000013</v>
      </c>
      <c r="W89" s="23">
        <f t="shared" si="17"/>
        <v>58.659000000000006</v>
      </c>
      <c r="X89" s="23">
        <f t="shared" si="17"/>
        <v>60.833999999999996</v>
      </c>
      <c r="Y89" s="23">
        <f t="shared" si="17"/>
        <v>59.801000000000009</v>
      </c>
      <c r="Z89" s="23">
        <f t="shared" si="17"/>
        <v>56.415999999999983</v>
      </c>
      <c r="AA89" s="23">
        <f t="shared" si="17"/>
        <v>54.196000000000005</v>
      </c>
      <c r="AB89" s="23">
        <f t="shared" si="17"/>
        <v>48.784000000000006</v>
      </c>
      <c r="AC89" s="23">
        <f t="shared" si="17"/>
        <v>43.955999999999996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-1.032999999999987</v>
      </c>
      <c r="AG92" s="19"/>
      <c r="AH92" s="138">
        <f>Z89-AA89</f>
        <v>2.2199999999999775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18">F17</f>
        <v>6.7</v>
      </c>
      <c r="G97" s="58">
        <f t="shared" si="18"/>
        <v>6.6</v>
      </c>
      <c r="H97" s="58">
        <f t="shared" si="18"/>
        <v>6.6</v>
      </c>
      <c r="I97" s="58">
        <f t="shared" si="18"/>
        <v>7.3</v>
      </c>
      <c r="J97" s="58">
        <f t="shared" si="18"/>
        <v>11.8</v>
      </c>
      <c r="K97" s="58">
        <f t="shared" si="18"/>
        <v>13.2</v>
      </c>
      <c r="L97" s="58">
        <f t="shared" si="18"/>
        <v>14</v>
      </c>
      <c r="M97" s="58">
        <f t="shared" si="18"/>
        <v>13.2</v>
      </c>
      <c r="N97" s="58">
        <f t="shared" si="18"/>
        <v>13.8</v>
      </c>
      <c r="O97" s="58">
        <f t="shared" si="18"/>
        <v>13.2</v>
      </c>
      <c r="P97" s="58">
        <f t="shared" si="18"/>
        <v>12.8</v>
      </c>
      <c r="Q97" s="58">
        <f t="shared" si="18"/>
        <v>13</v>
      </c>
      <c r="R97" s="58">
        <f t="shared" si="18"/>
        <v>13.2</v>
      </c>
      <c r="S97" s="58">
        <f t="shared" si="18"/>
        <v>13.4</v>
      </c>
      <c r="T97" s="58">
        <f t="shared" si="18"/>
        <v>13.2</v>
      </c>
      <c r="U97" s="58">
        <f t="shared" si="18"/>
        <v>13.2</v>
      </c>
      <c r="V97" s="58">
        <f t="shared" si="18"/>
        <v>13.4</v>
      </c>
      <c r="W97" s="58">
        <f t="shared" si="18"/>
        <v>13.4</v>
      </c>
      <c r="X97" s="58">
        <f t="shared" si="18"/>
        <v>13.4</v>
      </c>
      <c r="Y97" s="58">
        <f t="shared" si="18"/>
        <v>13</v>
      </c>
      <c r="Z97" s="58">
        <f t="shared" si="18"/>
        <v>13</v>
      </c>
      <c r="AA97" s="58">
        <f t="shared" si="18"/>
        <v>13</v>
      </c>
      <c r="AB97" s="58">
        <f t="shared" si="18"/>
        <v>12.6</v>
      </c>
      <c r="AC97" s="58">
        <f t="shared" si="18"/>
        <v>12.8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0.42799999999999999</v>
      </c>
      <c r="G98" s="62">
        <v>0.38600000000000001</v>
      </c>
      <c r="H98" s="62">
        <v>0.77200000000000002</v>
      </c>
      <c r="I98" s="62">
        <v>0.43099999999999999</v>
      </c>
      <c r="J98" s="62">
        <v>0.47099999999999997</v>
      </c>
      <c r="K98" s="62">
        <v>0.60899999999999999</v>
      </c>
      <c r="L98" s="62">
        <v>0.67100000000000004</v>
      </c>
      <c r="M98" s="62">
        <v>0.52300000000000002</v>
      </c>
      <c r="N98" s="62">
        <v>0.53800000000000003</v>
      </c>
      <c r="O98" s="62">
        <v>0.61</v>
      </c>
      <c r="P98" s="62">
        <v>0.63200000000000001</v>
      </c>
      <c r="Q98" s="62">
        <v>0.60799999999999998</v>
      </c>
      <c r="R98" s="62">
        <v>0.52700000000000002</v>
      </c>
      <c r="S98" s="62">
        <v>0.51</v>
      </c>
      <c r="T98" s="62">
        <v>0.53</v>
      </c>
      <c r="U98" s="62">
        <v>0.51700000000000002</v>
      </c>
      <c r="V98" s="62">
        <v>0.58899999999999997</v>
      </c>
      <c r="W98" s="62">
        <v>0.57699999999999996</v>
      </c>
      <c r="X98" s="62">
        <v>0.52300000000000002</v>
      </c>
      <c r="Y98" s="62">
        <v>0.55700000000000005</v>
      </c>
      <c r="Z98" s="62">
        <v>0.53600000000000003</v>
      </c>
      <c r="AA98" s="62">
        <v>0.49099999999999999</v>
      </c>
      <c r="AB98" s="62">
        <v>0.55600000000000005</v>
      </c>
      <c r="AC98" s="62">
        <v>0.58599999999999997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19">F33</f>
        <v>0</v>
      </c>
      <c r="G99" s="58">
        <f t="shared" si="19"/>
        <v>0</v>
      </c>
      <c r="H99" s="58">
        <f t="shared" si="19"/>
        <v>0</v>
      </c>
      <c r="I99" s="58">
        <f t="shared" si="19"/>
        <v>0</v>
      </c>
      <c r="J99" s="58">
        <f t="shared" si="19"/>
        <v>0</v>
      </c>
      <c r="K99" s="58">
        <f t="shared" si="19"/>
        <v>0</v>
      </c>
      <c r="L99" s="58">
        <f t="shared" si="19"/>
        <v>0</v>
      </c>
      <c r="M99" s="58">
        <f t="shared" si="19"/>
        <v>0</v>
      </c>
      <c r="N99" s="58">
        <f t="shared" si="19"/>
        <v>2.9780000000000002</v>
      </c>
      <c r="O99" s="58">
        <f t="shared" si="19"/>
        <v>12.996</v>
      </c>
      <c r="P99" s="58">
        <f t="shared" si="19"/>
        <v>12.996999999999998</v>
      </c>
      <c r="Q99" s="58">
        <f t="shared" si="19"/>
        <v>12.996999999999998</v>
      </c>
      <c r="R99" s="58">
        <f t="shared" si="19"/>
        <v>13.036999999999999</v>
      </c>
      <c r="S99" s="58">
        <f t="shared" si="19"/>
        <v>12.959999999999999</v>
      </c>
      <c r="T99" s="58">
        <f t="shared" si="19"/>
        <v>12.984</v>
      </c>
      <c r="U99" s="58">
        <f t="shared" si="19"/>
        <v>12.984</v>
      </c>
      <c r="V99" s="58">
        <f t="shared" si="19"/>
        <v>13.004999999999997</v>
      </c>
      <c r="W99" s="58">
        <f t="shared" si="19"/>
        <v>12.728999999999997</v>
      </c>
      <c r="X99" s="58">
        <f t="shared" si="19"/>
        <v>12.734</v>
      </c>
      <c r="Y99" s="58">
        <f t="shared" si="19"/>
        <v>12.691000000000001</v>
      </c>
      <c r="Z99" s="58">
        <f t="shared" si="19"/>
        <v>12.756</v>
      </c>
      <c r="AA99" s="58">
        <f t="shared" si="19"/>
        <v>12.756</v>
      </c>
      <c r="AB99" s="58">
        <f t="shared" si="19"/>
        <v>8.7139999999999986</v>
      </c>
      <c r="AC99" s="58">
        <f t="shared" si="19"/>
        <v>3.8359999999999999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20">F47</f>
        <v>17.399999999999999</v>
      </c>
      <c r="G101" s="59">
        <f t="shared" si="20"/>
        <v>15.5</v>
      </c>
      <c r="H101" s="59">
        <f t="shared" si="20"/>
        <v>14.2</v>
      </c>
      <c r="I101" s="59">
        <f t="shared" si="20"/>
        <v>13</v>
      </c>
      <c r="J101" s="59">
        <f t="shared" si="20"/>
        <v>7.5</v>
      </c>
      <c r="K101" s="59">
        <f t="shared" si="20"/>
        <v>7.2</v>
      </c>
      <c r="L101" s="59">
        <f t="shared" si="20"/>
        <v>8</v>
      </c>
      <c r="M101" s="59">
        <f t="shared" si="20"/>
        <v>10.3</v>
      </c>
      <c r="N101" s="59">
        <f t="shared" si="20"/>
        <v>11</v>
      </c>
      <c r="O101" s="59">
        <f t="shared" si="20"/>
        <v>11</v>
      </c>
      <c r="P101" s="59">
        <f t="shared" si="20"/>
        <v>11</v>
      </c>
      <c r="Q101" s="59">
        <f t="shared" si="20"/>
        <v>14</v>
      </c>
      <c r="R101" s="59">
        <f t="shared" si="20"/>
        <v>14.6</v>
      </c>
      <c r="S101" s="59">
        <f t="shared" si="20"/>
        <v>15</v>
      </c>
      <c r="T101" s="59">
        <f t="shared" si="20"/>
        <v>15.3</v>
      </c>
      <c r="U101" s="59">
        <f t="shared" si="20"/>
        <v>15.7</v>
      </c>
      <c r="V101" s="59">
        <f t="shared" si="20"/>
        <v>15.379999999999999</v>
      </c>
      <c r="W101" s="59">
        <f t="shared" si="20"/>
        <v>14.5</v>
      </c>
      <c r="X101" s="59">
        <f t="shared" si="20"/>
        <v>17.3</v>
      </c>
      <c r="Y101" s="59">
        <f t="shared" si="20"/>
        <v>17.100000000000001</v>
      </c>
      <c r="Z101" s="59">
        <f t="shared" si="20"/>
        <v>13.7</v>
      </c>
      <c r="AA101" s="59">
        <f t="shared" si="20"/>
        <v>11</v>
      </c>
      <c r="AB101" s="59">
        <f t="shared" si="20"/>
        <v>11</v>
      </c>
      <c r="AC101" s="59">
        <f t="shared" si="20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0.17899999999999999</v>
      </c>
      <c r="G102" s="62">
        <v>0.17299999999999999</v>
      </c>
      <c r="H102" s="62">
        <v>0.253</v>
      </c>
      <c r="I102" s="62">
        <v>0.25600000000000001</v>
      </c>
      <c r="J102" s="62">
        <v>0.26800000000000002</v>
      </c>
      <c r="K102" s="62">
        <v>0.27900000000000003</v>
      </c>
      <c r="L102" s="62">
        <v>0.24099999999999999</v>
      </c>
      <c r="M102" s="62">
        <v>0.26500000000000001</v>
      </c>
      <c r="N102" s="62">
        <v>0.191</v>
      </c>
      <c r="O102" s="62">
        <v>0.192</v>
      </c>
      <c r="P102" s="62">
        <v>0.186</v>
      </c>
      <c r="Q102" s="62">
        <v>0.19</v>
      </c>
      <c r="R102" s="62">
        <v>0.18</v>
      </c>
      <c r="S102" s="62">
        <v>0.19500000000000001</v>
      </c>
      <c r="T102" s="62">
        <v>0.192</v>
      </c>
      <c r="U102" s="62">
        <v>0.192</v>
      </c>
      <c r="V102" s="62">
        <v>0.18</v>
      </c>
      <c r="W102" s="62">
        <v>0.189</v>
      </c>
      <c r="X102" s="62">
        <v>0.19600000000000001</v>
      </c>
      <c r="Y102" s="62">
        <v>0.18099999999999999</v>
      </c>
      <c r="Z102" s="62">
        <v>0.161</v>
      </c>
      <c r="AA102" s="62">
        <v>0.16200000000000001</v>
      </c>
      <c r="AB102" s="62">
        <v>0.158</v>
      </c>
      <c r="AC102" s="62">
        <v>0.154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0.3024</v>
      </c>
      <c r="G103" s="62">
        <v>0.33200000000000002</v>
      </c>
      <c r="H103" s="62">
        <v>0.33239999999999997</v>
      </c>
      <c r="I103" s="62">
        <v>0.20039999999999999</v>
      </c>
      <c r="J103" s="62">
        <v>8.0799999999999997E-2</v>
      </c>
      <c r="K103" s="62">
        <v>4.0800000000000003E-2</v>
      </c>
      <c r="L103" s="62">
        <v>0.24099999999999999</v>
      </c>
      <c r="M103" s="62">
        <v>0.187</v>
      </c>
      <c r="N103" s="62">
        <v>0.16400000000000001</v>
      </c>
      <c r="O103" s="62">
        <v>0.155</v>
      </c>
      <c r="P103" s="62">
        <v>0.32200000000000001</v>
      </c>
      <c r="Q103" s="62">
        <v>0.33169999999999999</v>
      </c>
      <c r="R103" s="62">
        <v>0.35499999999999998</v>
      </c>
      <c r="S103" s="62">
        <v>0.31979999999999997</v>
      </c>
      <c r="T103" s="62">
        <v>0.35539999999999999</v>
      </c>
      <c r="U103" s="62">
        <v>0.34310000000000002</v>
      </c>
      <c r="V103" s="62">
        <v>0.35680000000000001</v>
      </c>
      <c r="W103" s="62">
        <v>0.34389999999999998</v>
      </c>
      <c r="X103" s="62">
        <v>0.35320000000000001</v>
      </c>
      <c r="Y103" s="62">
        <v>0.31569999999999998</v>
      </c>
      <c r="Z103" s="62">
        <v>0.31869999999999998</v>
      </c>
      <c r="AA103" s="62">
        <v>0.19047</v>
      </c>
      <c r="AB103" s="62">
        <v>0.20799999999999999</v>
      </c>
      <c r="AC103" s="62">
        <v>0.222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21">F50</f>
        <v>14.27</v>
      </c>
      <c r="G104" s="59">
        <f t="shared" si="21"/>
        <v>14.28</v>
      </c>
      <c r="H104" s="59">
        <f t="shared" si="21"/>
        <v>14.26</v>
      </c>
      <c r="I104" s="59">
        <f t="shared" si="21"/>
        <v>14.27</v>
      </c>
      <c r="J104" s="59">
        <f t="shared" si="21"/>
        <v>13.79</v>
      </c>
      <c r="K104" s="59">
        <f t="shared" si="21"/>
        <v>14.27</v>
      </c>
      <c r="L104" s="59">
        <f t="shared" si="21"/>
        <v>14.26</v>
      </c>
      <c r="M104" s="59">
        <f t="shared" si="21"/>
        <v>14.27</v>
      </c>
      <c r="N104" s="59">
        <f t="shared" si="21"/>
        <v>14.26</v>
      </c>
      <c r="O104" s="59">
        <f t="shared" si="21"/>
        <v>14.26</v>
      </c>
      <c r="P104" s="59">
        <f t="shared" si="21"/>
        <v>14.29</v>
      </c>
      <c r="Q104" s="59">
        <f t="shared" si="21"/>
        <v>14.29</v>
      </c>
      <c r="R104" s="59">
        <f t="shared" si="21"/>
        <v>14.3</v>
      </c>
      <c r="S104" s="59">
        <f t="shared" si="21"/>
        <v>14.31</v>
      </c>
      <c r="T104" s="59">
        <f t="shared" si="21"/>
        <v>14.33</v>
      </c>
      <c r="U104" s="59">
        <f t="shared" si="21"/>
        <v>14.3</v>
      </c>
      <c r="V104" s="59">
        <f t="shared" si="21"/>
        <v>14.27</v>
      </c>
      <c r="W104" s="59">
        <f t="shared" si="21"/>
        <v>14.32</v>
      </c>
      <c r="X104" s="59">
        <f t="shared" si="21"/>
        <v>14.29</v>
      </c>
      <c r="Y104" s="59">
        <f t="shared" si="21"/>
        <v>14.29</v>
      </c>
      <c r="Z104" s="59">
        <f t="shared" si="21"/>
        <v>14.31</v>
      </c>
      <c r="AA104" s="59">
        <f t="shared" si="21"/>
        <v>14.27</v>
      </c>
      <c r="AB104" s="59">
        <f t="shared" si="21"/>
        <v>14.26</v>
      </c>
      <c r="AC104" s="59">
        <f t="shared" si="21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0.73</v>
      </c>
      <c r="G105" s="62">
        <v>0.72</v>
      </c>
      <c r="H105" s="62">
        <v>0.74</v>
      </c>
      <c r="I105" s="62">
        <v>0.73</v>
      </c>
      <c r="J105" s="62">
        <v>0.71</v>
      </c>
      <c r="K105" s="62">
        <v>0.73</v>
      </c>
      <c r="L105" s="62">
        <v>0.74</v>
      </c>
      <c r="M105" s="62">
        <v>0.73</v>
      </c>
      <c r="N105" s="62">
        <v>0.74</v>
      </c>
      <c r="O105" s="62">
        <v>0.74</v>
      </c>
      <c r="P105" s="62">
        <v>0.73</v>
      </c>
      <c r="Q105" s="62">
        <v>0.71</v>
      </c>
      <c r="R105" s="62">
        <v>0.7</v>
      </c>
      <c r="S105" s="62">
        <v>0.69</v>
      </c>
      <c r="T105" s="62">
        <v>0.67</v>
      </c>
      <c r="U105" s="62">
        <v>0.7</v>
      </c>
      <c r="V105" s="62">
        <v>0.73</v>
      </c>
      <c r="W105" s="62">
        <v>0.68</v>
      </c>
      <c r="X105" s="62">
        <v>0.71</v>
      </c>
      <c r="Y105" s="62">
        <v>0.71</v>
      </c>
      <c r="Z105" s="62">
        <v>0.69</v>
      </c>
      <c r="AA105" s="62">
        <v>0.73</v>
      </c>
      <c r="AB105" s="62">
        <v>0.74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22">G66</f>
        <v>0</v>
      </c>
      <c r="H106" s="58">
        <f t="shared" si="22"/>
        <v>0</v>
      </c>
      <c r="I106" s="58">
        <f t="shared" si="22"/>
        <v>0</v>
      </c>
      <c r="J106" s="58">
        <f t="shared" si="22"/>
        <v>0</v>
      </c>
      <c r="K106" s="58">
        <f t="shared" si="22"/>
        <v>0.7</v>
      </c>
      <c r="L106" s="58">
        <f t="shared" si="22"/>
        <v>4.3</v>
      </c>
      <c r="M106" s="58">
        <f t="shared" si="22"/>
        <v>0.7</v>
      </c>
      <c r="N106" s="58">
        <f t="shared" si="22"/>
        <v>0</v>
      </c>
      <c r="O106" s="58">
        <f t="shared" si="22"/>
        <v>0</v>
      </c>
      <c r="P106" s="58">
        <f t="shared" si="22"/>
        <v>5.9999999999999991</v>
      </c>
      <c r="Q106" s="58">
        <f t="shared" si="22"/>
        <v>4.5000000000000009</v>
      </c>
      <c r="R106" s="58">
        <f t="shared" si="22"/>
        <v>4.3999999999999995</v>
      </c>
      <c r="S106" s="58">
        <f t="shared" si="22"/>
        <v>4.3999999999999995</v>
      </c>
      <c r="T106" s="58">
        <f t="shared" si="22"/>
        <v>5.3</v>
      </c>
      <c r="U106" s="58">
        <f t="shared" si="22"/>
        <v>5.3</v>
      </c>
      <c r="V106" s="58">
        <f t="shared" si="22"/>
        <v>5.2</v>
      </c>
      <c r="W106" s="58">
        <f t="shared" si="22"/>
        <v>1.4</v>
      </c>
      <c r="X106" s="58">
        <f t="shared" si="22"/>
        <v>0.7</v>
      </c>
      <c r="Y106" s="58">
        <f t="shared" si="22"/>
        <v>0</v>
      </c>
      <c r="Z106" s="58">
        <f t="shared" si="22"/>
        <v>0</v>
      </c>
      <c r="AA106" s="58">
        <f t="shared" si="22"/>
        <v>0.7</v>
      </c>
      <c r="AB106" s="58">
        <f t="shared" si="22"/>
        <v>0</v>
      </c>
      <c r="AC106" s="58">
        <f t="shared" si="22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1.07</v>
      </c>
      <c r="G107" s="58">
        <f t="shared" ref="G107:AC107" si="23">G71</f>
        <v>0.98</v>
      </c>
      <c r="H107" s="58">
        <f t="shared" si="23"/>
        <v>0.97</v>
      </c>
      <c r="I107" s="58">
        <f t="shared" si="23"/>
        <v>0.92</v>
      </c>
      <c r="J107" s="58">
        <f t="shared" si="23"/>
        <v>0.88</v>
      </c>
      <c r="K107" s="58">
        <f t="shared" si="23"/>
        <v>0.95</v>
      </c>
      <c r="L107" s="58">
        <f t="shared" si="23"/>
        <v>1.1599999999999999</v>
      </c>
      <c r="M107" s="58">
        <f t="shared" si="23"/>
        <v>1.21</v>
      </c>
      <c r="N107" s="58">
        <f t="shared" si="23"/>
        <v>1.2</v>
      </c>
      <c r="O107" s="58">
        <f t="shared" si="23"/>
        <v>1.42</v>
      </c>
      <c r="P107" s="58">
        <f t="shared" si="23"/>
        <v>1.53</v>
      </c>
      <c r="Q107" s="58">
        <f t="shared" si="23"/>
        <v>1.57</v>
      </c>
      <c r="R107" s="58">
        <f t="shared" si="23"/>
        <v>1.5</v>
      </c>
      <c r="S107" s="58">
        <f t="shared" si="23"/>
        <v>1.45</v>
      </c>
      <c r="T107" s="58">
        <f t="shared" si="23"/>
        <v>1.47</v>
      </c>
      <c r="U107" s="58">
        <f t="shared" si="23"/>
        <v>1.45</v>
      </c>
      <c r="V107" s="58">
        <f t="shared" si="23"/>
        <v>1.42</v>
      </c>
      <c r="W107" s="58">
        <f t="shared" si="23"/>
        <v>1.38</v>
      </c>
      <c r="X107" s="58">
        <f t="shared" si="23"/>
        <v>1.46</v>
      </c>
      <c r="Y107" s="58">
        <f t="shared" si="23"/>
        <v>1.6600000000000001</v>
      </c>
      <c r="Z107" s="58">
        <f t="shared" si="23"/>
        <v>1.58</v>
      </c>
      <c r="AA107" s="58">
        <f t="shared" si="23"/>
        <v>1.48</v>
      </c>
      <c r="AB107" s="58">
        <f t="shared" si="23"/>
        <v>1.28</v>
      </c>
      <c r="AC107" s="58">
        <f t="shared" si="23"/>
        <v>1.19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0.83</v>
      </c>
      <c r="G109" s="58">
        <f t="shared" ref="G109:AC109" si="24">G86</f>
        <v>0.8</v>
      </c>
      <c r="H109" s="58">
        <f t="shared" si="24"/>
        <v>0.76</v>
      </c>
      <c r="I109" s="58">
        <f t="shared" si="24"/>
        <v>0.74</v>
      </c>
      <c r="J109" s="58">
        <f t="shared" si="24"/>
        <v>0.71</v>
      </c>
      <c r="K109" s="58">
        <f t="shared" si="24"/>
        <v>0</v>
      </c>
      <c r="L109" s="58">
        <f t="shared" si="24"/>
        <v>0.86</v>
      </c>
      <c r="M109" s="58">
        <f t="shared" si="24"/>
        <v>0.77</v>
      </c>
      <c r="N109" s="58">
        <f t="shared" si="24"/>
        <v>0.76</v>
      </c>
      <c r="O109" s="58">
        <f t="shared" si="24"/>
        <v>0.84</v>
      </c>
      <c r="P109" s="58">
        <f t="shared" si="24"/>
        <v>0.87</v>
      </c>
      <c r="Q109" s="58">
        <f t="shared" si="24"/>
        <v>0.91</v>
      </c>
      <c r="R109" s="58">
        <f t="shared" si="24"/>
        <v>0.93</v>
      </c>
      <c r="S109" s="58">
        <f t="shared" si="24"/>
        <v>0.9</v>
      </c>
      <c r="T109" s="58">
        <f t="shared" si="24"/>
        <v>0.73</v>
      </c>
      <c r="U109" s="58">
        <f t="shared" si="24"/>
        <v>0.89</v>
      </c>
      <c r="V109" s="58">
        <f t="shared" si="24"/>
        <v>0.92</v>
      </c>
      <c r="W109" s="58">
        <f t="shared" si="24"/>
        <v>0.93</v>
      </c>
      <c r="X109" s="58">
        <f t="shared" si="24"/>
        <v>0.95</v>
      </c>
      <c r="Y109" s="58">
        <f t="shared" si="24"/>
        <v>1.06</v>
      </c>
      <c r="Z109" s="58">
        <f t="shared" si="24"/>
        <v>1.07</v>
      </c>
      <c r="AA109" s="58">
        <f t="shared" si="24"/>
        <v>0.99</v>
      </c>
      <c r="AB109" s="58">
        <f t="shared" si="24"/>
        <v>0.93</v>
      </c>
      <c r="AC109" s="58">
        <f t="shared" si="24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25">SUM(F13:F16,F19:F32,F43:F46,F49,F68:F70,F84:F85,F52,F53,F54,F55,F56,F57,F58,F59,F60,F61,F62,F63,F64,F65)</f>
        <v>40.269999999999996</v>
      </c>
      <c r="G111" s="55">
        <f t="shared" si="25"/>
        <v>38.160000000000004</v>
      </c>
      <c r="H111" s="55">
        <f t="shared" si="25"/>
        <v>36.79</v>
      </c>
      <c r="I111" s="55">
        <f t="shared" si="25"/>
        <v>36.230000000000004</v>
      </c>
      <c r="J111" s="55">
        <f t="shared" si="25"/>
        <v>34.68</v>
      </c>
      <c r="K111" s="55">
        <f t="shared" si="25"/>
        <v>36.320000000000007</v>
      </c>
      <c r="L111" s="55">
        <f t="shared" si="25"/>
        <v>42.580000000000005</v>
      </c>
      <c r="M111" s="55">
        <f t="shared" si="25"/>
        <v>40.449999999999996</v>
      </c>
      <c r="N111" s="55">
        <f t="shared" si="25"/>
        <v>43.997999999999998</v>
      </c>
      <c r="O111" s="55">
        <f t="shared" si="25"/>
        <v>53.716000000000008</v>
      </c>
      <c r="P111" s="55">
        <f t="shared" si="25"/>
        <v>59.486999999999988</v>
      </c>
      <c r="Q111" s="55">
        <f t="shared" si="25"/>
        <v>61.266999999999996</v>
      </c>
      <c r="R111" s="55">
        <f t="shared" si="25"/>
        <v>61.966999999999992</v>
      </c>
      <c r="S111" s="55">
        <f t="shared" si="25"/>
        <v>62.419999999999995</v>
      </c>
      <c r="T111" s="55">
        <f t="shared" si="25"/>
        <v>63.313999999999993</v>
      </c>
      <c r="U111" s="55">
        <f t="shared" si="25"/>
        <v>63.823999999999998</v>
      </c>
      <c r="V111" s="55">
        <f t="shared" si="25"/>
        <v>63.595000000000013</v>
      </c>
      <c r="W111" s="55">
        <f t="shared" si="25"/>
        <v>58.659000000000006</v>
      </c>
      <c r="X111" s="55">
        <f t="shared" si="25"/>
        <v>60.833999999999996</v>
      </c>
      <c r="Y111" s="55">
        <f t="shared" si="25"/>
        <v>59.801000000000009</v>
      </c>
      <c r="Z111" s="55">
        <f t="shared" si="25"/>
        <v>56.415999999999983</v>
      </c>
      <c r="AA111" s="55">
        <f t="shared" si="25"/>
        <v>54.196000000000005</v>
      </c>
      <c r="AB111" s="55">
        <f t="shared" si="25"/>
        <v>48.784000000000006</v>
      </c>
      <c r="AC111" s="55">
        <f t="shared" si="25"/>
        <v>43.955999999999996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/>
      <c r="I115" s="509"/>
      <c r="J115" s="509"/>
      <c r="K115" s="509">
        <v>0.71</v>
      </c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26">SUM(G112:G115)</f>
        <v>0</v>
      </c>
      <c r="H116" s="55">
        <f t="shared" si="26"/>
        <v>0</v>
      </c>
      <c r="I116" s="55">
        <f t="shared" si="26"/>
        <v>0</v>
      </c>
      <c r="J116" s="55">
        <f t="shared" si="26"/>
        <v>0</v>
      </c>
      <c r="K116" s="55">
        <f t="shared" si="26"/>
        <v>0.71</v>
      </c>
      <c r="L116" s="55">
        <f t="shared" si="26"/>
        <v>0</v>
      </c>
      <c r="M116" s="55">
        <f t="shared" si="26"/>
        <v>0</v>
      </c>
      <c r="N116" s="55">
        <f t="shared" si="26"/>
        <v>0</v>
      </c>
      <c r="O116" s="55">
        <f t="shared" si="26"/>
        <v>0</v>
      </c>
      <c r="P116" s="55">
        <f t="shared" si="26"/>
        <v>0</v>
      </c>
      <c r="Q116" s="55">
        <f t="shared" si="26"/>
        <v>0</v>
      </c>
      <c r="R116" s="55">
        <f t="shared" si="26"/>
        <v>0</v>
      </c>
      <c r="S116" s="55">
        <f t="shared" si="26"/>
        <v>0</v>
      </c>
      <c r="T116" s="55">
        <f t="shared" si="26"/>
        <v>0</v>
      </c>
      <c r="U116" s="55">
        <f t="shared" si="26"/>
        <v>0</v>
      </c>
      <c r="V116" s="55">
        <f t="shared" si="26"/>
        <v>0</v>
      </c>
      <c r="W116" s="55">
        <f t="shared" si="26"/>
        <v>0</v>
      </c>
      <c r="X116" s="55">
        <f t="shared" si="26"/>
        <v>0</v>
      </c>
      <c r="Y116" s="55">
        <f t="shared" si="26"/>
        <v>0</v>
      </c>
      <c r="Z116" s="55">
        <f t="shared" si="26"/>
        <v>0</v>
      </c>
      <c r="AA116" s="55">
        <f t="shared" si="26"/>
        <v>0</v>
      </c>
      <c r="AB116" s="55">
        <f t="shared" si="26"/>
        <v>0</v>
      </c>
      <c r="AC116" s="55">
        <f t="shared" si="26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40.269999999999996</v>
      </c>
      <c r="G117" s="56">
        <f t="shared" ref="G117:AC117" si="27">SUM(G111,G116)</f>
        <v>38.160000000000004</v>
      </c>
      <c r="H117" s="56">
        <f t="shared" si="27"/>
        <v>36.79</v>
      </c>
      <c r="I117" s="56">
        <f t="shared" si="27"/>
        <v>36.230000000000004</v>
      </c>
      <c r="J117" s="56">
        <f t="shared" si="27"/>
        <v>34.68</v>
      </c>
      <c r="K117" s="56">
        <f t="shared" si="27"/>
        <v>37.030000000000008</v>
      </c>
      <c r="L117" s="56">
        <f t="shared" si="27"/>
        <v>42.580000000000005</v>
      </c>
      <c r="M117" s="56">
        <f t="shared" si="27"/>
        <v>40.449999999999996</v>
      </c>
      <c r="N117" s="56">
        <f t="shared" si="27"/>
        <v>43.997999999999998</v>
      </c>
      <c r="O117" s="56">
        <f t="shared" si="27"/>
        <v>53.716000000000008</v>
      </c>
      <c r="P117" s="56">
        <f t="shared" si="27"/>
        <v>59.486999999999988</v>
      </c>
      <c r="Q117" s="56">
        <f t="shared" si="27"/>
        <v>61.266999999999996</v>
      </c>
      <c r="R117" s="56">
        <f t="shared" si="27"/>
        <v>61.966999999999992</v>
      </c>
      <c r="S117" s="56">
        <f t="shared" si="27"/>
        <v>62.419999999999995</v>
      </c>
      <c r="T117" s="56">
        <f t="shared" si="27"/>
        <v>63.313999999999993</v>
      </c>
      <c r="U117" s="56">
        <f t="shared" si="27"/>
        <v>63.823999999999998</v>
      </c>
      <c r="V117" s="56">
        <f t="shared" si="27"/>
        <v>63.595000000000013</v>
      </c>
      <c r="W117" s="56">
        <f t="shared" si="27"/>
        <v>58.659000000000006</v>
      </c>
      <c r="X117" s="56">
        <f t="shared" si="27"/>
        <v>60.833999999999996</v>
      </c>
      <c r="Y117" s="56">
        <f t="shared" si="27"/>
        <v>59.801000000000009</v>
      </c>
      <c r="Z117" s="56">
        <f t="shared" si="27"/>
        <v>56.415999999999983</v>
      </c>
      <c r="AA117" s="56">
        <f t="shared" si="27"/>
        <v>54.196000000000005</v>
      </c>
      <c r="AB117" s="56">
        <f t="shared" si="27"/>
        <v>48.784000000000006</v>
      </c>
      <c r="AC117" s="56">
        <f t="shared" si="27"/>
        <v>43.955999999999996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60.03</v>
      </c>
      <c r="G120" s="343">
        <v>60.06</v>
      </c>
      <c r="H120" s="343">
        <v>60.2</v>
      </c>
      <c r="I120" s="343">
        <v>60.09</v>
      </c>
      <c r="J120" s="343">
        <v>60.12</v>
      </c>
      <c r="K120" s="343">
        <v>60.29</v>
      </c>
      <c r="L120" s="343">
        <v>60.02</v>
      </c>
      <c r="M120" s="343">
        <v>60.17</v>
      </c>
      <c r="N120" s="343">
        <v>60.12</v>
      </c>
      <c r="O120" s="343">
        <v>60.03</v>
      </c>
      <c r="P120" s="343">
        <v>60.14</v>
      </c>
      <c r="Q120" s="343">
        <v>60.09</v>
      </c>
      <c r="R120" s="343">
        <v>60.12</v>
      </c>
      <c r="S120" s="343">
        <v>60.1</v>
      </c>
      <c r="T120" s="343">
        <v>60.07</v>
      </c>
      <c r="U120" s="343">
        <v>60.08</v>
      </c>
      <c r="V120" s="343">
        <v>60.06</v>
      </c>
      <c r="W120" s="343">
        <v>60.07</v>
      </c>
      <c r="X120" s="343">
        <v>60.03</v>
      </c>
      <c r="Y120" s="343">
        <v>60.05</v>
      </c>
      <c r="Z120" s="343">
        <v>60.01</v>
      </c>
      <c r="AA120" s="343">
        <v>60.12</v>
      </c>
      <c r="AB120" s="343">
        <v>60.13</v>
      </c>
      <c r="AC120" s="343">
        <v>60.11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95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 t="shared" ref="F127:L127" si="28">7.2*(4-COUNTIF(F13:F16,"=CMS")-COUNTIF(F13:F16,"=PMS"))</f>
        <v>7.2</v>
      </c>
      <c r="G127" s="516">
        <f t="shared" si="28"/>
        <v>7.2</v>
      </c>
      <c r="H127" s="516">
        <f t="shared" si="28"/>
        <v>7.2</v>
      </c>
      <c r="I127" s="516">
        <f t="shared" si="28"/>
        <v>14.4</v>
      </c>
      <c r="J127" s="516">
        <f t="shared" si="28"/>
        <v>14.4</v>
      </c>
      <c r="K127" s="516">
        <f t="shared" si="28"/>
        <v>14.4</v>
      </c>
      <c r="L127" s="516">
        <f t="shared" si="28"/>
        <v>14.4</v>
      </c>
      <c r="M127" s="516">
        <f t="shared" ref="M127" si="29">7.2*(4-COUNTIF(M13:M16,"=CMS")-COUNTIF(M13:M16,"=PMS"))</f>
        <v>14.4</v>
      </c>
      <c r="N127" s="516">
        <f t="shared" ref="N127:AC127" si="30">(7.2*(4-COUNTIF(N13:N16,"=CMS")-COUNTIF(N13:N16,"=PMS")))</f>
        <v>14.4</v>
      </c>
      <c r="O127" s="516">
        <f t="shared" si="30"/>
        <v>14.4</v>
      </c>
      <c r="P127" s="516">
        <f t="shared" si="30"/>
        <v>14.4</v>
      </c>
      <c r="Q127" s="516">
        <f t="shared" si="30"/>
        <v>14.4</v>
      </c>
      <c r="R127" s="516">
        <f t="shared" si="30"/>
        <v>14.4</v>
      </c>
      <c r="S127" s="516">
        <f t="shared" si="30"/>
        <v>14.4</v>
      </c>
      <c r="T127" s="516">
        <f t="shared" si="30"/>
        <v>14.4</v>
      </c>
      <c r="U127" s="516">
        <f t="shared" si="30"/>
        <v>14.4</v>
      </c>
      <c r="V127" s="516">
        <f t="shared" si="30"/>
        <v>14.4</v>
      </c>
      <c r="W127" s="516">
        <f t="shared" si="30"/>
        <v>14.4</v>
      </c>
      <c r="X127" s="516">
        <f t="shared" si="30"/>
        <v>14.4</v>
      </c>
      <c r="Y127" s="516">
        <f t="shared" si="30"/>
        <v>14.4</v>
      </c>
      <c r="Z127" s="516">
        <f t="shared" si="30"/>
        <v>14.4</v>
      </c>
      <c r="AA127" s="516">
        <f t="shared" si="30"/>
        <v>14.4</v>
      </c>
      <c r="AB127" s="516">
        <f t="shared" si="30"/>
        <v>14.4</v>
      </c>
      <c r="AC127" s="516">
        <f t="shared" si="3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96</v>
      </c>
      <c r="B128" s="574"/>
      <c r="C128" s="575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>
        <f t="shared" ref="N128:AC128" si="31">13-COUNTIF(N19:N32,"=CMS")-COUNTIF(N19:N32,"=PMS")</f>
        <v>13</v>
      </c>
      <c r="O128" s="516">
        <f t="shared" si="31"/>
        <v>13</v>
      </c>
      <c r="P128" s="516">
        <f t="shared" si="31"/>
        <v>13</v>
      </c>
      <c r="Q128" s="516">
        <f t="shared" si="31"/>
        <v>13</v>
      </c>
      <c r="R128" s="516">
        <f t="shared" si="31"/>
        <v>13</v>
      </c>
      <c r="S128" s="516">
        <f t="shared" si="31"/>
        <v>13</v>
      </c>
      <c r="T128" s="516">
        <f t="shared" si="31"/>
        <v>13</v>
      </c>
      <c r="U128" s="516">
        <f t="shared" si="31"/>
        <v>13</v>
      </c>
      <c r="V128" s="516">
        <f t="shared" si="31"/>
        <v>13</v>
      </c>
      <c r="W128" s="516">
        <f t="shared" si="31"/>
        <v>13</v>
      </c>
      <c r="X128" s="516">
        <f t="shared" si="31"/>
        <v>13</v>
      </c>
      <c r="Y128" s="516">
        <f t="shared" si="31"/>
        <v>13</v>
      </c>
      <c r="Z128" s="516">
        <f t="shared" si="31"/>
        <v>13</v>
      </c>
      <c r="AA128" s="516">
        <f t="shared" si="31"/>
        <v>13</v>
      </c>
      <c r="AB128" s="516">
        <f t="shared" si="31"/>
        <v>13</v>
      </c>
      <c r="AC128" s="516">
        <f t="shared" si="3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97</v>
      </c>
      <c r="B129" s="574"/>
      <c r="C129" s="575"/>
      <c r="D129" s="515"/>
      <c r="E129" s="515"/>
      <c r="F129" s="516">
        <f t="shared" ref="F129:L129" si="32">4.5*(2-COUNTIF(F43:F44,"=CMS")-COUNTIF(F43:F44,"=PMS"))</f>
        <v>9</v>
      </c>
      <c r="G129" s="516">
        <f t="shared" si="32"/>
        <v>9</v>
      </c>
      <c r="H129" s="516">
        <f t="shared" si="32"/>
        <v>9</v>
      </c>
      <c r="I129" s="516">
        <f t="shared" si="32"/>
        <v>9</v>
      </c>
      <c r="J129" s="516">
        <f t="shared" si="32"/>
        <v>9</v>
      </c>
      <c r="K129" s="516">
        <f t="shared" si="32"/>
        <v>9</v>
      </c>
      <c r="L129" s="516">
        <f t="shared" si="32"/>
        <v>9</v>
      </c>
      <c r="M129" s="516">
        <f t="shared" ref="M129:O129" si="33">4.5*(2-COUNTIF(M43:M44,"=CMS")-COUNTIF(M43:M44,"=PMS"))</f>
        <v>9</v>
      </c>
      <c r="N129" s="516">
        <f t="shared" si="33"/>
        <v>9</v>
      </c>
      <c r="O129" s="516">
        <f t="shared" si="33"/>
        <v>9</v>
      </c>
      <c r="P129" s="516">
        <f t="shared" ref="P129:Q129" si="34">4.5*(2-COUNTIF(P43:P44,"=CMS")-COUNTIF(P43:P44,"=PMS"))</f>
        <v>9</v>
      </c>
      <c r="Q129" s="516">
        <f t="shared" si="34"/>
        <v>9</v>
      </c>
      <c r="R129" s="516">
        <f t="shared" ref="R129:S129" si="35">4.5*(2-COUNTIF(R43:R44,"=CMS")-COUNTIF(R43:R44,"=PMS"))</f>
        <v>9</v>
      </c>
      <c r="S129" s="516">
        <f t="shared" si="35"/>
        <v>9</v>
      </c>
      <c r="T129" s="516">
        <f t="shared" ref="T129:W129" si="36">4.5*(2-COUNTIF(T43:T44,"=CMS")-COUNTIF(T43:T44,"=PMS"))</f>
        <v>9</v>
      </c>
      <c r="U129" s="516">
        <f t="shared" si="36"/>
        <v>9</v>
      </c>
      <c r="V129" s="516">
        <f t="shared" si="36"/>
        <v>9</v>
      </c>
      <c r="W129" s="516">
        <f t="shared" si="36"/>
        <v>9</v>
      </c>
      <c r="X129" s="516">
        <f t="shared" ref="X129:Y129" si="37">4.5*(2-COUNTIF(X43:X44,"=CMS")-COUNTIF(X43:X44,"=PMS"))</f>
        <v>9</v>
      </c>
      <c r="Y129" s="516">
        <f t="shared" si="37"/>
        <v>9</v>
      </c>
      <c r="Z129" s="516">
        <f t="shared" ref="Z129:AA129" si="38">4.5*(2-COUNTIF(Z43:Z44,"=CMS")-COUNTIF(Z43:Z44,"=PMS"))</f>
        <v>9</v>
      </c>
      <c r="AA129" s="516">
        <f t="shared" si="38"/>
        <v>9</v>
      </c>
      <c r="AB129" s="516">
        <f t="shared" ref="AB129:AC129" si="39">4.5*(2-COUNTIF(AB43:AB44,"=CMS")-COUNTIF(AB43:AB44,"=PMS"))</f>
        <v>9</v>
      </c>
      <c r="AC129" s="516">
        <f t="shared" si="39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98</v>
      </c>
      <c r="B130" s="574"/>
      <c r="C130" s="575"/>
      <c r="D130" s="515"/>
      <c r="E130" s="515"/>
      <c r="F130" s="516">
        <f t="shared" ref="F130:L131" si="40">8.8*(1-COUNTIF(F45,"=CMS")-COUNTIF(F45,"=PMS"))</f>
        <v>8.8000000000000007</v>
      </c>
      <c r="G130" s="516">
        <f t="shared" si="40"/>
        <v>8.8000000000000007</v>
      </c>
      <c r="H130" s="516">
        <f t="shared" si="40"/>
        <v>8.8000000000000007</v>
      </c>
      <c r="I130" s="516">
        <f t="shared" si="40"/>
        <v>8.8000000000000007</v>
      </c>
      <c r="J130" s="516">
        <f t="shared" si="40"/>
        <v>8.8000000000000007</v>
      </c>
      <c r="K130" s="516">
        <f t="shared" si="40"/>
        <v>8.8000000000000007</v>
      </c>
      <c r="L130" s="516">
        <f t="shared" si="40"/>
        <v>8.8000000000000007</v>
      </c>
      <c r="M130" s="516">
        <f t="shared" ref="M130:O130" si="41">8.8*(1-COUNTIF(M45,"=CMS")-COUNTIF(M45,"=PMS"))</f>
        <v>8.8000000000000007</v>
      </c>
      <c r="N130" s="516">
        <f t="shared" si="41"/>
        <v>8.8000000000000007</v>
      </c>
      <c r="O130" s="516">
        <f t="shared" si="41"/>
        <v>8.8000000000000007</v>
      </c>
      <c r="P130" s="516">
        <f t="shared" ref="P130:Q130" si="42">8.8*(1-COUNTIF(P45,"=CMS")-COUNTIF(P45,"=PMS"))</f>
        <v>8.8000000000000007</v>
      </c>
      <c r="Q130" s="516">
        <f t="shared" si="42"/>
        <v>8.8000000000000007</v>
      </c>
      <c r="R130" s="516">
        <f t="shared" ref="R130:S130" si="43">8.8*(1-COUNTIF(R45,"=CMS")-COUNTIF(R45,"=PMS"))</f>
        <v>8.8000000000000007</v>
      </c>
      <c r="S130" s="516">
        <f t="shared" si="43"/>
        <v>8.8000000000000007</v>
      </c>
      <c r="T130" s="516">
        <f t="shared" ref="T130:W130" si="44">8.8*(1-COUNTIF(T45,"=CMS")-COUNTIF(T45,"=PMS"))</f>
        <v>8.8000000000000007</v>
      </c>
      <c r="U130" s="516">
        <f t="shared" si="44"/>
        <v>8.8000000000000007</v>
      </c>
      <c r="V130" s="516">
        <f t="shared" si="44"/>
        <v>8.8000000000000007</v>
      </c>
      <c r="W130" s="516">
        <f t="shared" si="44"/>
        <v>8.8000000000000007</v>
      </c>
      <c r="X130" s="516">
        <f t="shared" ref="X130:Y130" si="45">8.8*(1-COUNTIF(X45,"=CMS")-COUNTIF(X45,"=PMS"))</f>
        <v>8.8000000000000007</v>
      </c>
      <c r="Y130" s="516">
        <f t="shared" si="45"/>
        <v>8.8000000000000007</v>
      </c>
      <c r="Z130" s="516">
        <f t="shared" ref="Z130:AA130" si="46">8.8*(1-COUNTIF(Z45,"=CMS")-COUNTIF(Z45,"=PMS"))</f>
        <v>8.8000000000000007</v>
      </c>
      <c r="AA130" s="516">
        <f t="shared" si="46"/>
        <v>8.8000000000000007</v>
      </c>
      <c r="AB130" s="516">
        <f t="shared" ref="AB130:AC130" si="47">8.8*(1-COUNTIF(AB45,"=CMS")-COUNTIF(AB45,"=PMS"))</f>
        <v>8.8000000000000007</v>
      </c>
      <c r="AC130" s="516">
        <f t="shared" si="47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99</v>
      </c>
      <c r="B131" s="574"/>
      <c r="C131" s="575"/>
      <c r="D131" s="42"/>
      <c r="E131" s="42"/>
      <c r="F131" s="516">
        <f t="shared" si="40"/>
        <v>8.8000000000000007</v>
      </c>
      <c r="G131" s="516">
        <f t="shared" si="40"/>
        <v>8.8000000000000007</v>
      </c>
      <c r="H131" s="516">
        <f t="shared" si="40"/>
        <v>8.8000000000000007</v>
      </c>
      <c r="I131" s="516">
        <f t="shared" si="40"/>
        <v>0</v>
      </c>
      <c r="J131" s="516">
        <f t="shared" si="40"/>
        <v>0</v>
      </c>
      <c r="K131" s="516">
        <f t="shared" si="40"/>
        <v>0</v>
      </c>
      <c r="L131" s="516">
        <f t="shared" si="40"/>
        <v>0</v>
      </c>
      <c r="M131" s="516">
        <f t="shared" ref="M131:O131" si="48">8.8*(1-COUNTIF(M46,"=CMS")-COUNTIF(M46,"=PMS"))</f>
        <v>8.8000000000000007</v>
      </c>
      <c r="N131" s="516">
        <f t="shared" si="48"/>
        <v>8.8000000000000007</v>
      </c>
      <c r="O131" s="516">
        <f t="shared" si="48"/>
        <v>8.8000000000000007</v>
      </c>
      <c r="P131" s="516">
        <f t="shared" ref="P131:Q131" si="49">8.8*(1-COUNTIF(P46,"=CMS")-COUNTIF(P46,"=PMS"))</f>
        <v>8.8000000000000007</v>
      </c>
      <c r="Q131" s="516">
        <f t="shared" si="49"/>
        <v>8.8000000000000007</v>
      </c>
      <c r="R131" s="516">
        <f t="shared" ref="R131:S131" si="50">8.8*(1-COUNTIF(R46,"=CMS")-COUNTIF(R46,"=PMS"))</f>
        <v>8.8000000000000007</v>
      </c>
      <c r="S131" s="516">
        <f t="shared" si="50"/>
        <v>8.8000000000000007</v>
      </c>
      <c r="T131" s="516">
        <f t="shared" ref="T131:W131" si="51">8.8*(1-COUNTIF(T46,"=CMS")-COUNTIF(T46,"=PMS"))</f>
        <v>8.8000000000000007</v>
      </c>
      <c r="U131" s="516">
        <f t="shared" si="51"/>
        <v>8.8000000000000007</v>
      </c>
      <c r="V131" s="516">
        <f t="shared" si="51"/>
        <v>8.8000000000000007</v>
      </c>
      <c r="W131" s="516">
        <f t="shared" si="51"/>
        <v>8.8000000000000007</v>
      </c>
      <c r="X131" s="516">
        <f t="shared" ref="X131:Y131" si="52">8.8*(1-COUNTIF(X46,"=CMS")-COUNTIF(X46,"=PMS"))</f>
        <v>8.8000000000000007</v>
      </c>
      <c r="Y131" s="516">
        <f t="shared" si="52"/>
        <v>8.8000000000000007</v>
      </c>
      <c r="Z131" s="516">
        <f t="shared" ref="Z131:AA131" si="53">8.8*(1-COUNTIF(Z46,"=CMS")-COUNTIF(Z46,"=PMS"))</f>
        <v>8.8000000000000007</v>
      </c>
      <c r="AA131" s="516">
        <f t="shared" si="53"/>
        <v>8.8000000000000007</v>
      </c>
      <c r="AB131" s="516">
        <f t="shared" ref="AB131:AC131" si="54">8.8*(1-COUNTIF(AB46,"=CMS")-COUNTIF(AB46,"=PMS"))</f>
        <v>8.8000000000000007</v>
      </c>
      <c r="AC131" s="516">
        <f t="shared" si="54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100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101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102</v>
      </c>
      <c r="B134" s="574"/>
      <c r="C134" s="575"/>
      <c r="D134" s="42"/>
      <c r="E134" s="42"/>
      <c r="F134" s="516">
        <f t="shared" ref="F134:G134" si="55">0.85*(3-COUNTIF(F68:F70,"=CMS"))</f>
        <v>2.5499999999999998</v>
      </c>
      <c r="G134" s="516">
        <f t="shared" si="55"/>
        <v>2.5499999999999998</v>
      </c>
      <c r="H134" s="516">
        <f t="shared" ref="H134:I134" si="56">0.85*(3-COUNTIF(H68:H70,"=CMS"))</f>
        <v>2.5499999999999998</v>
      </c>
      <c r="I134" s="516">
        <f t="shared" si="56"/>
        <v>2.5499999999999998</v>
      </c>
      <c r="J134" s="516">
        <f t="shared" ref="J134:K134" si="57">0.85*(3-COUNTIF(J68:J70,"=CMS"))</f>
        <v>2.5499999999999998</v>
      </c>
      <c r="K134" s="516">
        <f t="shared" si="57"/>
        <v>2.5499999999999998</v>
      </c>
      <c r="L134" s="516">
        <f t="shared" ref="L134:O134" si="58">0.85*(3-COUNTIF(L68:L70,"=CMS"))</f>
        <v>2.5499999999999998</v>
      </c>
      <c r="M134" s="516">
        <f t="shared" si="58"/>
        <v>2.5499999999999998</v>
      </c>
      <c r="N134" s="516">
        <f t="shared" si="58"/>
        <v>2.5499999999999998</v>
      </c>
      <c r="O134" s="516">
        <f t="shared" si="58"/>
        <v>2.5499999999999998</v>
      </c>
      <c r="P134" s="516">
        <f t="shared" ref="P134:Q134" si="59">0.85*(3-COUNTIF(P68:P70,"=CMS"))</f>
        <v>2.5499999999999998</v>
      </c>
      <c r="Q134" s="516">
        <f t="shared" si="59"/>
        <v>2.5499999999999998</v>
      </c>
      <c r="R134" s="516">
        <f t="shared" ref="R134:S134" si="60">0.85*(3-COUNTIF(R68:R70,"=CMS"))</f>
        <v>2.5499999999999998</v>
      </c>
      <c r="S134" s="516">
        <f t="shared" si="60"/>
        <v>2.5499999999999998</v>
      </c>
      <c r="T134" s="516">
        <f t="shared" ref="T134:W134" si="61">0.85*(3-COUNTIF(T68:T70,"=CMS"))</f>
        <v>2.5499999999999998</v>
      </c>
      <c r="U134" s="516">
        <f t="shared" si="61"/>
        <v>2.5499999999999998</v>
      </c>
      <c r="V134" s="516">
        <f t="shared" si="61"/>
        <v>2.5499999999999998</v>
      </c>
      <c r="W134" s="516">
        <f t="shared" si="61"/>
        <v>2.5499999999999998</v>
      </c>
      <c r="X134" s="516">
        <f t="shared" ref="X134:Y134" si="62">0.85*(3-COUNTIF(X68:X70,"=CMS"))</f>
        <v>2.5499999999999998</v>
      </c>
      <c r="Y134" s="516">
        <f t="shared" si="62"/>
        <v>2.5499999999999998</v>
      </c>
      <c r="Z134" s="516">
        <f t="shared" ref="Z134:AA134" si="63">0.85*(3-COUNTIF(Z68:Z70,"=CMS"))</f>
        <v>2.5499999999999998</v>
      </c>
      <c r="AA134" s="516">
        <f t="shared" si="63"/>
        <v>2.5499999999999998</v>
      </c>
      <c r="AB134" s="516">
        <f t="shared" ref="AB134:AC134" si="64">0.85*(3-COUNTIF(AB68:AB70,"=CMS"))</f>
        <v>2.5499999999999998</v>
      </c>
      <c r="AC134" s="516">
        <f t="shared" si="64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103</v>
      </c>
      <c r="B135" s="574"/>
      <c r="C135" s="575"/>
      <c r="D135" s="42"/>
      <c r="E135" s="42"/>
      <c r="F135" s="516">
        <f t="shared" ref="F135:G135" si="65">1*(2-COUNTIF(F84:F85,"=CMS"))</f>
        <v>2</v>
      </c>
      <c r="G135" s="516">
        <f t="shared" si="65"/>
        <v>2</v>
      </c>
      <c r="H135" s="516">
        <f t="shared" ref="H135:I135" si="66">1*(2-COUNTIF(H84:H85,"=CMS"))</f>
        <v>2</v>
      </c>
      <c r="I135" s="516">
        <f t="shared" si="66"/>
        <v>2</v>
      </c>
      <c r="J135" s="516">
        <f t="shared" ref="J135:K135" si="67">1*(2-COUNTIF(J84:J85,"=CMS"))</f>
        <v>2</v>
      </c>
      <c r="K135" s="516">
        <f t="shared" si="67"/>
        <v>2</v>
      </c>
      <c r="L135" s="516">
        <f t="shared" ref="L135:O135" si="68">1*(2-COUNTIF(L84:L85,"=CMS"))</f>
        <v>2</v>
      </c>
      <c r="M135" s="516">
        <f t="shared" si="68"/>
        <v>2</v>
      </c>
      <c r="N135" s="516">
        <f t="shared" si="68"/>
        <v>2</v>
      </c>
      <c r="O135" s="516">
        <f t="shared" si="68"/>
        <v>2</v>
      </c>
      <c r="P135" s="516">
        <f t="shared" ref="P135:Q135" si="69">1*(2-COUNTIF(P84:P85,"=CMS"))</f>
        <v>2</v>
      </c>
      <c r="Q135" s="516">
        <f t="shared" si="69"/>
        <v>2</v>
      </c>
      <c r="R135" s="516">
        <f t="shared" ref="R135:S135" si="70">1*(2-COUNTIF(R84:R85,"=CMS"))</f>
        <v>2</v>
      </c>
      <c r="S135" s="516">
        <f t="shared" si="70"/>
        <v>2</v>
      </c>
      <c r="T135" s="516">
        <f t="shared" ref="T135:W135" si="71">1*(2-COUNTIF(T84:T85,"=CMS"))</f>
        <v>2</v>
      </c>
      <c r="U135" s="516">
        <f t="shared" si="71"/>
        <v>2</v>
      </c>
      <c r="V135" s="516">
        <f t="shared" si="71"/>
        <v>2</v>
      </c>
      <c r="W135" s="516">
        <f t="shared" si="71"/>
        <v>2</v>
      </c>
      <c r="X135" s="516">
        <f t="shared" ref="X135:Y135" si="72">1*(2-COUNTIF(X84:X85,"=CMS"))</f>
        <v>2</v>
      </c>
      <c r="Y135" s="516">
        <f t="shared" si="72"/>
        <v>2</v>
      </c>
      <c r="Z135" s="516">
        <f t="shared" ref="Z135:AA135" si="73">1*(2-COUNTIF(Z84:Z85,"=CMS"))</f>
        <v>2</v>
      </c>
      <c r="AA135" s="516">
        <f t="shared" si="73"/>
        <v>2</v>
      </c>
      <c r="AB135" s="516">
        <f t="shared" ref="AB135:AC135" si="74">1*(2-COUNTIF(AB84:AB85,"=CMS"))</f>
        <v>2</v>
      </c>
      <c r="AC135" s="516">
        <f t="shared" si="7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104</v>
      </c>
      <c r="B136" s="577"/>
      <c r="C136" s="578"/>
      <c r="D136" s="422"/>
      <c r="E136" s="423"/>
      <c r="F136" s="517">
        <f>IF(F127&gt;20,0,20-F127)</f>
        <v>12.8</v>
      </c>
      <c r="G136" s="517">
        <f t="shared" ref="G136:M136" si="75">IF(G127&gt;20,0,20-G127)</f>
        <v>12.8</v>
      </c>
      <c r="H136" s="517">
        <f t="shared" si="75"/>
        <v>12.8</v>
      </c>
      <c r="I136" s="517">
        <f t="shared" si="75"/>
        <v>5.6</v>
      </c>
      <c r="J136" s="517">
        <f t="shared" si="75"/>
        <v>5.6</v>
      </c>
      <c r="K136" s="517">
        <f t="shared" si="75"/>
        <v>5.6</v>
      </c>
      <c r="L136" s="517">
        <f t="shared" si="75"/>
        <v>5.6</v>
      </c>
      <c r="M136" s="517">
        <f t="shared" si="75"/>
        <v>5.6</v>
      </c>
      <c r="N136" s="517">
        <f t="shared" ref="N136:AC136" si="76">IF(SUM(N127:N128)&gt;33,0,33-SUM(N127:N128))</f>
        <v>5.6000000000000014</v>
      </c>
      <c r="O136" s="517">
        <f t="shared" si="76"/>
        <v>5.6000000000000014</v>
      </c>
      <c r="P136" s="517">
        <f t="shared" si="76"/>
        <v>5.6000000000000014</v>
      </c>
      <c r="Q136" s="517">
        <f t="shared" si="76"/>
        <v>5.6000000000000014</v>
      </c>
      <c r="R136" s="517">
        <f t="shared" si="76"/>
        <v>5.6000000000000014</v>
      </c>
      <c r="S136" s="517">
        <f t="shared" si="76"/>
        <v>5.6000000000000014</v>
      </c>
      <c r="T136" s="517">
        <f t="shared" si="76"/>
        <v>5.6000000000000014</v>
      </c>
      <c r="U136" s="517">
        <f t="shared" si="76"/>
        <v>5.6000000000000014</v>
      </c>
      <c r="V136" s="517">
        <f t="shared" si="76"/>
        <v>5.6000000000000014</v>
      </c>
      <c r="W136" s="517">
        <f t="shared" si="76"/>
        <v>5.6000000000000014</v>
      </c>
      <c r="X136" s="517">
        <f t="shared" si="76"/>
        <v>5.6000000000000014</v>
      </c>
      <c r="Y136" s="517">
        <f t="shared" si="76"/>
        <v>5.6000000000000014</v>
      </c>
      <c r="Z136" s="517">
        <f t="shared" si="76"/>
        <v>5.6000000000000014</v>
      </c>
      <c r="AA136" s="517">
        <f t="shared" si="76"/>
        <v>5.6000000000000014</v>
      </c>
      <c r="AB136" s="517">
        <f t="shared" si="76"/>
        <v>5.6000000000000014</v>
      </c>
      <c r="AC136" s="517">
        <f t="shared" si="7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105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77">IF(SUM(G129,G131,G132)&gt;25,0,25-SUM(G129,G131,G132))</f>
        <v>0</v>
      </c>
      <c r="H137" s="518">
        <f t="shared" si="77"/>
        <v>0</v>
      </c>
      <c r="I137" s="518">
        <f t="shared" si="77"/>
        <v>1</v>
      </c>
      <c r="J137" s="518">
        <f t="shared" si="77"/>
        <v>1</v>
      </c>
      <c r="K137" s="518">
        <f t="shared" si="77"/>
        <v>1</v>
      </c>
      <c r="L137" s="518">
        <f>IF(SUM(L129,L131,L132)&gt;25,0,25-SUM(L129,L131,L132))</f>
        <v>1</v>
      </c>
      <c r="M137" s="518">
        <f t="shared" si="77"/>
        <v>0</v>
      </c>
      <c r="N137" s="518">
        <f t="shared" si="77"/>
        <v>0</v>
      </c>
      <c r="O137" s="518">
        <f t="shared" si="77"/>
        <v>0</v>
      </c>
      <c r="P137" s="518">
        <f>IF(SUM(P129,P131,P132)&gt;25,0,25-SUM(P129,P131,P132))</f>
        <v>0</v>
      </c>
      <c r="Q137" s="518">
        <f t="shared" si="77"/>
        <v>0</v>
      </c>
      <c r="R137" s="518">
        <f t="shared" si="77"/>
        <v>0</v>
      </c>
      <c r="S137" s="518">
        <f t="shared" si="7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77"/>
        <v>0</v>
      </c>
      <c r="X137" s="518">
        <f t="shared" si="77"/>
        <v>0</v>
      </c>
      <c r="Y137" s="518">
        <f t="shared" si="77"/>
        <v>0</v>
      </c>
      <c r="Z137" s="518">
        <f t="shared" si="77"/>
        <v>0</v>
      </c>
      <c r="AA137" s="518">
        <f t="shared" si="7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106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78">IF(SUM(G130,G133,G134,G135)&gt;17,0,17-SUM(G130,G133,G134,G135))</f>
        <v>0</v>
      </c>
      <c r="H138" s="519">
        <f t="shared" si="78"/>
        <v>0</v>
      </c>
      <c r="I138" s="519">
        <f t="shared" si="78"/>
        <v>0</v>
      </c>
      <c r="J138" s="519">
        <f t="shared" si="78"/>
        <v>0</v>
      </c>
      <c r="K138" s="519">
        <f t="shared" si="78"/>
        <v>0</v>
      </c>
      <c r="L138" s="519">
        <f t="shared" si="78"/>
        <v>0</v>
      </c>
      <c r="M138" s="519">
        <f t="shared" si="78"/>
        <v>0</v>
      </c>
      <c r="N138" s="519">
        <f t="shared" si="78"/>
        <v>0</v>
      </c>
      <c r="O138" s="519">
        <f t="shared" si="78"/>
        <v>0</v>
      </c>
      <c r="P138" s="519">
        <f t="shared" si="78"/>
        <v>0</v>
      </c>
      <c r="Q138" s="519">
        <f t="shared" si="78"/>
        <v>0</v>
      </c>
      <c r="R138" s="519">
        <f t="shared" si="78"/>
        <v>0</v>
      </c>
      <c r="S138" s="519">
        <f t="shared" si="7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78"/>
        <v>0</v>
      </c>
      <c r="X138" s="519">
        <f t="shared" si="78"/>
        <v>0</v>
      </c>
      <c r="Y138" s="519">
        <f t="shared" si="78"/>
        <v>0</v>
      </c>
      <c r="Z138" s="519">
        <f t="shared" si="78"/>
        <v>0</v>
      </c>
      <c r="AA138" s="519">
        <f t="shared" si="7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107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108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442" priority="75" operator="greaterThan">
      <formula>60.3</formula>
    </cfRule>
  </conditionalFormatting>
  <conditionalFormatting sqref="G49:AC49 O55:AA55 AB55:AC64 G13:AC16 L61:L65 V61:V65 G43:AC46 G56:AA64 G65:AC65 G84:AC84 I85:AC85 G68:AC70 G19:AC32">
    <cfRule type="cellIs" dxfId="1441" priority="72" operator="equal">
      <formula>"PMS"</formula>
    </cfRule>
    <cfRule type="cellIs" dxfId="1440" priority="73" operator="equal">
      <formula>"CMS"</formula>
    </cfRule>
    <cfRule type="cellIs" dxfId="1439" priority="74" operator="greaterThan">
      <formula>0</formula>
    </cfRule>
  </conditionalFormatting>
  <conditionalFormatting sqref="F138:AC138">
    <cfRule type="cellIs" dxfId="1438" priority="71" operator="greaterThan">
      <formula>60.3</formula>
    </cfRule>
  </conditionalFormatting>
  <conditionalFormatting sqref="F136:M136">
    <cfRule type="cellIs" dxfId="1437" priority="70" operator="greaterThan">
      <formula>60.3</formula>
    </cfRule>
  </conditionalFormatting>
  <conditionalFormatting sqref="F137:AC137">
    <cfRule type="cellIs" dxfId="1436" priority="69" operator="greaterThan">
      <formula>60.3</formula>
    </cfRule>
  </conditionalFormatting>
  <conditionalFormatting sqref="G85:H85">
    <cfRule type="cellIs" dxfId="1435" priority="65" operator="equal">
      <formula>"PMS"</formula>
    </cfRule>
    <cfRule type="cellIs" dxfId="1434" priority="66" operator="equal">
      <formula>"CMS"</formula>
    </cfRule>
    <cfRule type="cellIs" dxfId="1433" priority="67" operator="greaterThan">
      <formula>0</formula>
    </cfRule>
  </conditionalFormatting>
  <conditionalFormatting sqref="G85:H85 V55:W65">
    <cfRule type="cellIs" dxfId="1432" priority="68" operator="lessThanOrEqual">
      <formula>0</formula>
    </cfRule>
  </conditionalFormatting>
  <conditionalFormatting sqref="AC62:AC64">
    <cfRule type="cellIs" dxfId="1431" priority="61" operator="equal">
      <formula>"PMS"</formula>
    </cfRule>
    <cfRule type="cellIs" dxfId="1430" priority="62" operator="equal">
      <formula>"CMS"</formula>
    </cfRule>
    <cfRule type="cellIs" dxfId="1429" priority="63" operator="greaterThan">
      <formula>0</formula>
    </cfRule>
  </conditionalFormatting>
  <conditionalFormatting sqref="AC62:AC64">
    <cfRule type="cellIs" dxfId="1428" priority="64" operator="lessThanOrEqual">
      <formula>0</formula>
    </cfRule>
  </conditionalFormatting>
  <conditionalFormatting sqref="G55:N55">
    <cfRule type="cellIs" dxfId="1427" priority="57" operator="equal">
      <formula>"PMS"</formula>
    </cfRule>
    <cfRule type="cellIs" dxfId="1426" priority="58" operator="equal">
      <formula>"CMS"</formula>
    </cfRule>
    <cfRule type="cellIs" dxfId="1425" priority="59" operator="greaterThan">
      <formula>0</formula>
    </cfRule>
  </conditionalFormatting>
  <conditionalFormatting sqref="G55:N55">
    <cfRule type="cellIs" dxfId="1424" priority="60" operator="lessThanOrEqual">
      <formula>0</formula>
    </cfRule>
  </conditionalFormatting>
  <conditionalFormatting sqref="G49:AC49 G52:AC53 G13:AC16 G55:U65 V56:V57 V61:V65 G43:AC46 X55:AC65 G84:AC85 G68:AC70">
    <cfRule type="cellIs" dxfId="1423" priority="56" operator="lessThanOrEqual">
      <formula>0</formula>
    </cfRule>
  </conditionalFormatting>
  <conditionalFormatting sqref="G49:AC49 G13:AC16 G43:AC46 G52:AC65 G84:AC85 G68:AC70 G19:AC32">
    <cfRule type="cellIs" dxfId="1422" priority="53" operator="equal">
      <formula>"CMS"</formula>
    </cfRule>
    <cfRule type="cellIs" dxfId="1421" priority="54" operator="equal">
      <formula>"PMS"</formula>
    </cfRule>
    <cfRule type="cellIs" dxfId="1420" priority="55" operator="greaterThan">
      <formula>0</formula>
    </cfRule>
  </conditionalFormatting>
  <conditionalFormatting sqref="G54:AC54">
    <cfRule type="cellIs" dxfId="1419" priority="49" operator="equal">
      <formula>"PMS"</formula>
    </cfRule>
    <cfRule type="cellIs" dxfId="1418" priority="50" operator="equal">
      <formula>"CMS"</formula>
    </cfRule>
    <cfRule type="cellIs" dxfId="1417" priority="51" operator="greaterThan">
      <formula>0</formula>
    </cfRule>
  </conditionalFormatting>
  <conditionalFormatting sqref="G54:AC54">
    <cfRule type="cellIs" dxfId="1416" priority="52" operator="lessThanOrEqual">
      <formula>0</formula>
    </cfRule>
  </conditionalFormatting>
  <conditionalFormatting sqref="G54:AC54">
    <cfRule type="cellIs" dxfId="1415" priority="48" operator="lessThanOrEqual">
      <formula>0</formula>
    </cfRule>
  </conditionalFormatting>
  <conditionalFormatting sqref="G54:T54">
    <cfRule type="cellIs" dxfId="1414" priority="45" operator="equal">
      <formula>"PMS"</formula>
    </cfRule>
    <cfRule type="cellIs" dxfId="1413" priority="46" operator="equal">
      <formula>"CMS"</formula>
    </cfRule>
    <cfRule type="cellIs" dxfId="1412" priority="47" operator="greaterThan">
      <formula>0</formula>
    </cfRule>
  </conditionalFormatting>
  <conditionalFormatting sqref="G54:T54">
    <cfRule type="cellIs" dxfId="1411" priority="44" operator="lessThanOrEqual">
      <formula>0</formula>
    </cfRule>
  </conditionalFormatting>
  <conditionalFormatting sqref="L60">
    <cfRule type="cellIs" dxfId="1410" priority="40" operator="equal">
      <formula>"PMS"</formula>
    </cfRule>
    <cfRule type="cellIs" dxfId="1409" priority="41" operator="equal">
      <formula>"CMS"</formula>
    </cfRule>
    <cfRule type="cellIs" dxfId="1408" priority="42" operator="greaterThan">
      <formula>0</formula>
    </cfRule>
  </conditionalFormatting>
  <conditionalFormatting sqref="L60">
    <cfRule type="cellIs" dxfId="1407" priority="43" operator="lessThanOrEqual">
      <formula>0</formula>
    </cfRule>
  </conditionalFormatting>
  <conditionalFormatting sqref="G19:AC32">
    <cfRule type="cellIs" dxfId="1406" priority="27" operator="lessThanOrEqual">
      <formula>0</formula>
    </cfRule>
  </conditionalFormatting>
  <conditionalFormatting sqref="AC65">
    <cfRule type="cellIs" dxfId="1405" priority="23" operator="equal">
      <formula>"PMS"</formula>
    </cfRule>
    <cfRule type="cellIs" dxfId="1404" priority="24" operator="equal">
      <formula>"CMS"</formula>
    </cfRule>
    <cfRule type="cellIs" dxfId="1403" priority="25" operator="greaterThan">
      <formula>0</formula>
    </cfRule>
  </conditionalFormatting>
  <conditionalFormatting sqref="AC65">
    <cfRule type="cellIs" dxfId="1402" priority="26" operator="lessThanOrEqual">
      <formula>0</formula>
    </cfRule>
  </conditionalFormatting>
  <conditionalFormatting sqref="F49 F43:F46 F84:F85 F19:F32 F68:F70 F13:F16 F55:F65">
    <cfRule type="cellIs" dxfId="1401" priority="20" operator="equal">
      <formula>"PMS"</formula>
    </cfRule>
    <cfRule type="cellIs" dxfId="1400" priority="21" operator="equal">
      <formula>"CMS"</formula>
    </cfRule>
    <cfRule type="cellIs" dxfId="1399" priority="22" operator="greaterThan">
      <formula>0</formula>
    </cfRule>
  </conditionalFormatting>
  <conditionalFormatting sqref="F62:F64">
    <cfRule type="cellIs" dxfId="1398" priority="16" operator="equal">
      <formula>"PMS"</formula>
    </cfRule>
    <cfRule type="cellIs" dxfId="1397" priority="17" operator="equal">
      <formula>"CMS"</formula>
    </cfRule>
    <cfRule type="cellIs" dxfId="1396" priority="18" operator="greaterThan">
      <formula>0</formula>
    </cfRule>
  </conditionalFormatting>
  <conditionalFormatting sqref="F62:F64">
    <cfRule type="cellIs" dxfId="1395" priority="19" operator="lessThanOrEqual">
      <formula>0</formula>
    </cfRule>
  </conditionalFormatting>
  <conditionalFormatting sqref="F49 F52:F53 F43:F46 F84:F85 F68:F70 F13:F16 F55:F65">
    <cfRule type="cellIs" dxfId="1394" priority="15" operator="lessThanOrEqual">
      <formula>0</formula>
    </cfRule>
  </conditionalFormatting>
  <conditionalFormatting sqref="F49 F43:F46 F84:F85 F19:F32 F68:F70 F13:F16 F52:F65">
    <cfRule type="cellIs" dxfId="1393" priority="12" operator="equal">
      <formula>"CMS"</formula>
    </cfRule>
    <cfRule type="cellIs" dxfId="1392" priority="13" operator="equal">
      <formula>"PMS"</formula>
    </cfRule>
    <cfRule type="cellIs" dxfId="1391" priority="14" operator="greaterThan">
      <formula>0</formula>
    </cfRule>
  </conditionalFormatting>
  <conditionalFormatting sqref="F54">
    <cfRule type="cellIs" dxfId="1390" priority="8" operator="equal">
      <formula>"PMS"</formula>
    </cfRule>
    <cfRule type="cellIs" dxfId="1389" priority="9" operator="equal">
      <formula>"CMS"</formula>
    </cfRule>
    <cfRule type="cellIs" dxfId="1388" priority="10" operator="greaterThan">
      <formula>0</formula>
    </cfRule>
  </conditionalFormatting>
  <conditionalFormatting sqref="F54">
    <cfRule type="cellIs" dxfId="1387" priority="11" operator="lessThanOrEqual">
      <formula>0</formula>
    </cfRule>
  </conditionalFormatting>
  <conditionalFormatting sqref="F54">
    <cfRule type="cellIs" dxfId="1386" priority="7" operator="lessThanOrEqual">
      <formula>0</formula>
    </cfRule>
  </conditionalFormatting>
  <conditionalFormatting sqref="F19:F32">
    <cfRule type="cellIs" dxfId="1385" priority="6" operator="lessThanOrEqual">
      <formula>0</formula>
    </cfRule>
  </conditionalFormatting>
  <conditionalFormatting sqref="F65">
    <cfRule type="cellIs" dxfId="1384" priority="2" operator="equal">
      <formula>"PMS"</formula>
    </cfRule>
    <cfRule type="cellIs" dxfId="1383" priority="3" operator="equal">
      <formula>"CMS"</formula>
    </cfRule>
    <cfRule type="cellIs" dxfId="1382" priority="4" operator="greaterThan">
      <formula>0</formula>
    </cfRule>
  </conditionalFormatting>
  <conditionalFormatting sqref="F65">
    <cfRule type="cellIs" dxfId="1381" priority="5" operator="lessThanOrEqual">
      <formula>0</formula>
    </cfRule>
  </conditionalFormatting>
  <conditionalFormatting sqref="N136:AC136">
    <cfRule type="cellIs" dxfId="1380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056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167DC-6F60-4D9F-9EC9-64C772FD05C9}">
  <sheetPr codeName="Sheet315"/>
  <dimension ref="A1:XFD167"/>
  <sheetViews>
    <sheetView zoomScale="70" zoomScaleNormal="70" workbookViewId="0">
      <pane xSplit="5" ySplit="11" topLeftCell="F113" activePane="bottomRight" state="frozen"/>
      <selection pane="topRight" activeCell="F1" sqref="F1"/>
      <selection pane="bottomLeft" activeCell="A12" sqref="A12"/>
      <selection pane="bottomRight" activeCell="F127" sqref="F127:AC12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3,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6.3</v>
      </c>
      <c r="H15" s="273" t="s">
        <v>4</v>
      </c>
      <c r="I15" s="273" t="s">
        <v>4</v>
      </c>
      <c r="J15" s="273" t="s">
        <v>4</v>
      </c>
      <c r="K15" s="273">
        <v>6.5</v>
      </c>
      <c r="L15" s="273">
        <v>6.7</v>
      </c>
      <c r="M15" s="273">
        <v>6.6</v>
      </c>
      <c r="N15" s="275">
        <v>6.8</v>
      </c>
      <c r="O15" s="275">
        <v>6.8</v>
      </c>
      <c r="P15" s="275">
        <v>6.8</v>
      </c>
      <c r="Q15" s="275">
        <v>6.3</v>
      </c>
      <c r="R15" s="273">
        <v>6.6</v>
      </c>
      <c r="S15" s="273">
        <v>6.8</v>
      </c>
      <c r="T15" s="346">
        <v>6.7</v>
      </c>
      <c r="U15" s="346">
        <v>6.7</v>
      </c>
      <c r="V15" s="346">
        <v>6.5</v>
      </c>
      <c r="W15" s="275">
        <v>6.7</v>
      </c>
      <c r="X15" s="275">
        <v>6.9</v>
      </c>
      <c r="Y15" s="275">
        <v>6.8</v>
      </c>
      <c r="Z15" s="273">
        <v>6.8</v>
      </c>
      <c r="AA15" s="273">
        <v>6.8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6.3</v>
      </c>
      <c r="H16" s="275">
        <v>6.6</v>
      </c>
      <c r="I16" s="275">
        <v>6.8</v>
      </c>
      <c r="J16" s="275">
        <v>6.5</v>
      </c>
      <c r="K16" s="275">
        <v>6.5</v>
      </c>
      <c r="L16" s="275">
        <v>6.7</v>
      </c>
      <c r="M16" s="275">
        <v>6.6</v>
      </c>
      <c r="N16" s="275">
        <v>6.8</v>
      </c>
      <c r="O16" s="275">
        <v>6.8</v>
      </c>
      <c r="P16" s="275">
        <v>6.8</v>
      </c>
      <c r="Q16" s="275">
        <v>6.3</v>
      </c>
      <c r="R16" s="273">
        <v>6.6</v>
      </c>
      <c r="S16" s="273">
        <v>6.8</v>
      </c>
      <c r="T16" s="346">
        <v>6.5</v>
      </c>
      <c r="U16" s="346">
        <v>6.7</v>
      </c>
      <c r="V16" s="346">
        <v>6.5</v>
      </c>
      <c r="W16" s="275">
        <v>6.7</v>
      </c>
      <c r="X16" s="275">
        <v>6.8</v>
      </c>
      <c r="Y16" s="275">
        <v>6.7</v>
      </c>
      <c r="Z16" s="273">
        <v>6.8</v>
      </c>
      <c r="AA16" s="273">
        <v>6.8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</v>
      </c>
      <c r="H17" s="16">
        <f t="shared" si="0"/>
        <v>6.6</v>
      </c>
      <c r="I17" s="16">
        <f t="shared" si="0"/>
        <v>6.8</v>
      </c>
      <c r="J17" s="16">
        <f t="shared" si="0"/>
        <v>6.5</v>
      </c>
      <c r="K17" s="16">
        <f t="shared" si="0"/>
        <v>13</v>
      </c>
      <c r="L17" s="16">
        <f t="shared" si="0"/>
        <v>13.4</v>
      </c>
      <c r="M17" s="16">
        <f t="shared" si="0"/>
        <v>13.2</v>
      </c>
      <c r="N17" s="16">
        <f t="shared" si="0"/>
        <v>13.6</v>
      </c>
      <c r="O17" s="16">
        <f t="shared" si="0"/>
        <v>13.6</v>
      </c>
      <c r="P17" s="16">
        <f t="shared" si="0"/>
        <v>13.6</v>
      </c>
      <c r="Q17" s="16">
        <f t="shared" si="0"/>
        <v>12.6</v>
      </c>
      <c r="R17" s="16">
        <f t="shared" si="0"/>
        <v>13.2</v>
      </c>
      <c r="S17" s="16">
        <f t="shared" si="0"/>
        <v>13.6</v>
      </c>
      <c r="T17" s="16">
        <f t="shared" si="0"/>
        <v>13.2</v>
      </c>
      <c r="U17" s="16">
        <f t="shared" si="0"/>
        <v>13.4</v>
      </c>
      <c r="V17" s="16">
        <f t="shared" si="0"/>
        <v>13</v>
      </c>
      <c r="W17" s="16">
        <f t="shared" si="0"/>
        <v>13.4</v>
      </c>
      <c r="X17" s="16">
        <f t="shared" si="0"/>
        <v>13.7</v>
      </c>
      <c r="Y17" s="16">
        <f t="shared" si="0"/>
        <v>13.5</v>
      </c>
      <c r="Z17" s="16">
        <f t="shared" si="0"/>
        <v>13.6</v>
      </c>
      <c r="AA17" s="16">
        <f t="shared" si="0"/>
        <v>13.6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>
        <f>3.908/4</f>
        <v>0.97699999999999998</v>
      </c>
      <c r="I19" s="275"/>
      <c r="J19" s="275"/>
      <c r="K19" s="275"/>
      <c r="L19" s="275">
        <f>1.949/2</f>
        <v>0.97450000000000003</v>
      </c>
      <c r="M19" s="275"/>
      <c r="N19" s="275">
        <f>3.932/4</f>
        <v>0.98299999999999998</v>
      </c>
      <c r="O19" s="275">
        <f>12.856/13</f>
        <v>0.9889230769230769</v>
      </c>
      <c r="P19" s="275">
        <f>12.817/13</f>
        <v>0.9859230769230769</v>
      </c>
      <c r="Q19" s="275">
        <f>12.817/13</f>
        <v>0.9859230769230769</v>
      </c>
      <c r="R19" s="273">
        <f>12.83/13</f>
        <v>0.9869230769230769</v>
      </c>
      <c r="S19" s="275">
        <f>12.817/13</f>
        <v>0.9859230769230769</v>
      </c>
      <c r="T19" s="275">
        <f>12.822/13</f>
        <v>0.98630769230769222</v>
      </c>
      <c r="U19" s="275">
        <f>12.827/13</f>
        <v>0.98669230769230765</v>
      </c>
      <c r="V19" s="275">
        <f>12.822/13</f>
        <v>0.98630769230769222</v>
      </c>
      <c r="W19" s="275">
        <f>12.836/13</f>
        <v>0.98738461538461542</v>
      </c>
      <c r="X19" s="275">
        <f>12.833/13</f>
        <v>0.98715384615384616</v>
      </c>
      <c r="Y19" s="275">
        <f>12.839/13</f>
        <v>0.98761538461538467</v>
      </c>
      <c r="Z19" s="275">
        <f>12.785/13</f>
        <v>0.9834615384615385</v>
      </c>
      <c r="AA19" s="275">
        <f>12.738/13</f>
        <v>0.97984615384615381</v>
      </c>
      <c r="AB19" s="275">
        <f>8.849/8</f>
        <v>1.106125</v>
      </c>
      <c r="AC19" s="275">
        <f>3.929/4</f>
        <v>0.98224999999999996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>
        <f>3.908/4</f>
        <v>0.97699999999999998</v>
      </c>
      <c r="I20" s="275"/>
      <c r="J20" s="275"/>
      <c r="K20" s="275"/>
      <c r="L20" s="275">
        <f>1.949/2</f>
        <v>0.97450000000000003</v>
      </c>
      <c r="M20" s="275"/>
      <c r="N20" s="275">
        <f>3.932/4</f>
        <v>0.98299999999999998</v>
      </c>
      <c r="O20" s="275">
        <f>12.856/13</f>
        <v>0.9889230769230769</v>
      </c>
      <c r="P20" s="275">
        <f t="shared" ref="P20:S23" si="1">12.817/13</f>
        <v>0.9859230769230769</v>
      </c>
      <c r="Q20" s="275">
        <f t="shared" si="1"/>
        <v>0.9859230769230769</v>
      </c>
      <c r="R20" s="273">
        <f t="shared" ref="R20:R23" si="2">12.83/13</f>
        <v>0.9869230769230769</v>
      </c>
      <c r="S20" s="275">
        <f t="shared" si="1"/>
        <v>0.9859230769230769</v>
      </c>
      <c r="T20" s="275">
        <f t="shared" ref="T20:V23" si="3">12.822/13</f>
        <v>0.98630769230769222</v>
      </c>
      <c r="U20" s="275">
        <f t="shared" ref="U20:U26" si="4">12.827/13</f>
        <v>0.98669230769230765</v>
      </c>
      <c r="V20" s="275">
        <f t="shared" si="3"/>
        <v>0.98630769230769222</v>
      </c>
      <c r="W20" s="275">
        <f t="shared" ref="W20:W23" si="5">12.836/13</f>
        <v>0.98738461538461542</v>
      </c>
      <c r="X20" s="275">
        <f t="shared" ref="X20:X23" si="6">12.833/13</f>
        <v>0.98715384615384616</v>
      </c>
      <c r="Y20" s="275">
        <f t="shared" ref="Y20:Y23" si="7">12.839/13</f>
        <v>0.98761538461538467</v>
      </c>
      <c r="Z20" s="275">
        <f t="shared" ref="Z20:Z23" si="8">12.785/13</f>
        <v>0.9834615384615385</v>
      </c>
      <c r="AA20" s="275">
        <f t="shared" ref="AA20:AA23" si="9">12.738/13</f>
        <v>0.97984615384615381</v>
      </c>
      <c r="AB20" s="275">
        <f t="shared" ref="AB20:AB23" si="10">8.849/8</f>
        <v>1.106125</v>
      </c>
      <c r="AC20" s="275">
        <f>3.929/4</f>
        <v>0.98224999999999996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3.908/4</f>
        <v>0.97699999999999998</v>
      </c>
      <c r="I21" s="275">
        <f>1.974/2</f>
        <v>0.98699999999999999</v>
      </c>
      <c r="J21" s="275">
        <f>2.916/3</f>
        <v>0.97199999999999998</v>
      </c>
      <c r="K21" s="275"/>
      <c r="L21" s="275"/>
      <c r="M21" s="275"/>
      <c r="N21" s="275">
        <f>3.932/4</f>
        <v>0.98299999999999998</v>
      </c>
      <c r="O21" s="275">
        <f>12.856/13</f>
        <v>0.9889230769230769</v>
      </c>
      <c r="P21" s="275">
        <f t="shared" si="1"/>
        <v>0.9859230769230769</v>
      </c>
      <c r="Q21" s="275">
        <f t="shared" si="1"/>
        <v>0.9859230769230769</v>
      </c>
      <c r="R21" s="273">
        <f t="shared" si="2"/>
        <v>0.9869230769230769</v>
      </c>
      <c r="S21" s="275">
        <f t="shared" si="1"/>
        <v>0.9859230769230769</v>
      </c>
      <c r="T21" s="275">
        <f t="shared" si="3"/>
        <v>0.98630769230769222</v>
      </c>
      <c r="U21" s="275">
        <f t="shared" si="4"/>
        <v>0.98669230769230765</v>
      </c>
      <c r="V21" s="275">
        <f t="shared" si="3"/>
        <v>0.98630769230769222</v>
      </c>
      <c r="W21" s="275">
        <f t="shared" si="5"/>
        <v>0.98738461538461542</v>
      </c>
      <c r="X21" s="275">
        <f t="shared" si="6"/>
        <v>0.98715384615384616</v>
      </c>
      <c r="Y21" s="275">
        <f t="shared" si="7"/>
        <v>0.98761538461538467</v>
      </c>
      <c r="Z21" s="275">
        <f t="shared" si="8"/>
        <v>0.9834615384615385</v>
      </c>
      <c r="AA21" s="275">
        <f t="shared" si="9"/>
        <v>0.97984615384615381</v>
      </c>
      <c r="AB21" s="275">
        <f t="shared" si="10"/>
        <v>1.106125</v>
      </c>
      <c r="AC21" s="275">
        <f>3.929/4</f>
        <v>0.98224999999999996</v>
      </c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3.908/4</f>
        <v>0.97699999999999998</v>
      </c>
      <c r="I22" s="275">
        <f>1.974/2</f>
        <v>0.98699999999999999</v>
      </c>
      <c r="J22" s="275">
        <f>2.916/3</f>
        <v>0.97199999999999998</v>
      </c>
      <c r="K22" s="275"/>
      <c r="L22" s="275"/>
      <c r="M22" s="275"/>
      <c r="N22" s="275">
        <f>3.932/4</f>
        <v>0.98299999999999998</v>
      </c>
      <c r="O22" s="275">
        <f>12.856/13</f>
        <v>0.9889230769230769</v>
      </c>
      <c r="P22" s="275">
        <f t="shared" si="1"/>
        <v>0.9859230769230769</v>
      </c>
      <c r="Q22" s="275">
        <f t="shared" si="1"/>
        <v>0.9859230769230769</v>
      </c>
      <c r="R22" s="273">
        <f t="shared" si="2"/>
        <v>0.9869230769230769</v>
      </c>
      <c r="S22" s="275">
        <f t="shared" si="1"/>
        <v>0.9859230769230769</v>
      </c>
      <c r="T22" s="275">
        <f t="shared" si="3"/>
        <v>0.98630769230769222</v>
      </c>
      <c r="U22" s="275">
        <f t="shared" si="4"/>
        <v>0.98669230769230765</v>
      </c>
      <c r="V22" s="275">
        <f t="shared" si="3"/>
        <v>0.98630769230769222</v>
      </c>
      <c r="W22" s="275">
        <f t="shared" si="5"/>
        <v>0.98738461538461542</v>
      </c>
      <c r="X22" s="275">
        <f t="shared" si="6"/>
        <v>0.98715384615384616</v>
      </c>
      <c r="Y22" s="275">
        <f t="shared" si="7"/>
        <v>0.98761538461538467</v>
      </c>
      <c r="Z22" s="275">
        <f t="shared" si="8"/>
        <v>0.9834615384615385</v>
      </c>
      <c r="AA22" s="275">
        <f t="shared" si="9"/>
        <v>0.97984615384615381</v>
      </c>
      <c r="AB22" s="275">
        <f t="shared" si="10"/>
        <v>1.106125</v>
      </c>
      <c r="AC22" s="275">
        <f>3.929/4</f>
        <v>0.98224999999999996</v>
      </c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>
        <f>2.916/3</f>
        <v>0.97199999999999998</v>
      </c>
      <c r="K23" s="275"/>
      <c r="L23" s="275"/>
      <c r="M23" s="275"/>
      <c r="N23" s="275"/>
      <c r="O23" s="275">
        <f>12.856/13</f>
        <v>0.9889230769230769</v>
      </c>
      <c r="P23" s="275">
        <f t="shared" si="1"/>
        <v>0.9859230769230769</v>
      </c>
      <c r="Q23" s="275">
        <f t="shared" si="1"/>
        <v>0.9859230769230769</v>
      </c>
      <c r="R23" s="273">
        <f t="shared" si="2"/>
        <v>0.9869230769230769</v>
      </c>
      <c r="S23" s="275">
        <f t="shared" si="1"/>
        <v>0.9859230769230769</v>
      </c>
      <c r="T23" s="275">
        <f t="shared" si="3"/>
        <v>0.98630769230769222</v>
      </c>
      <c r="U23" s="275">
        <f t="shared" si="4"/>
        <v>0.98669230769230765</v>
      </c>
      <c r="V23" s="275">
        <f t="shared" si="3"/>
        <v>0.98630769230769222</v>
      </c>
      <c r="W23" s="275">
        <f t="shared" si="5"/>
        <v>0.98738461538461542</v>
      </c>
      <c r="X23" s="275">
        <f t="shared" si="6"/>
        <v>0.98715384615384616</v>
      </c>
      <c r="Y23" s="275">
        <f t="shared" si="7"/>
        <v>0.98761538461538467</v>
      </c>
      <c r="Z23" s="275">
        <f t="shared" si="8"/>
        <v>0.9834615384615385</v>
      </c>
      <c r="AA23" s="275">
        <f t="shared" si="9"/>
        <v>0.97984615384615381</v>
      </c>
      <c r="AB23" s="275">
        <f t="shared" si="10"/>
        <v>1.106125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>
        <f t="shared" si="4"/>
        <v>0.98669230769230765</v>
      </c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0.94099999999999995</v>
      </c>
      <c r="G25" s="275"/>
      <c r="H25" s="275"/>
      <c r="I25" s="275"/>
      <c r="J25" s="275"/>
      <c r="K25" s="275"/>
      <c r="L25" s="275"/>
      <c r="M25" s="275"/>
      <c r="N25" s="275"/>
      <c r="O25" s="275">
        <f t="shared" ref="O25:O32" si="11">12.856/13</f>
        <v>0.9889230769230769</v>
      </c>
      <c r="P25" s="275">
        <f t="shared" ref="P25:S32" si="12">12.817/13</f>
        <v>0.9859230769230769</v>
      </c>
      <c r="Q25" s="275">
        <f t="shared" si="12"/>
        <v>0.9859230769230769</v>
      </c>
      <c r="R25" s="273">
        <f t="shared" ref="R25:R32" si="13">12.83/13</f>
        <v>0.9869230769230769</v>
      </c>
      <c r="S25" s="275">
        <f t="shared" si="12"/>
        <v>0.9859230769230769</v>
      </c>
      <c r="T25" s="275">
        <f t="shared" ref="T25:V32" si="14">12.822/13</f>
        <v>0.98630769230769222</v>
      </c>
      <c r="U25" s="275">
        <f t="shared" si="4"/>
        <v>0.98669230769230765</v>
      </c>
      <c r="V25" s="275">
        <f t="shared" si="14"/>
        <v>0.98630769230769222</v>
      </c>
      <c r="W25" s="275">
        <f t="shared" ref="W25:W32" si="15">12.836/13</f>
        <v>0.98738461538461542</v>
      </c>
      <c r="X25" s="275">
        <f t="shared" ref="X25:X32" si="16">12.833/13</f>
        <v>0.98715384615384616</v>
      </c>
      <c r="Y25" s="275">
        <f t="shared" ref="Y25:Y32" si="17">12.839/13</f>
        <v>0.98761538461538467</v>
      </c>
      <c r="Z25" s="275">
        <f t="shared" ref="Z25:Z32" si="18">12.785/13</f>
        <v>0.9834615384615385</v>
      </c>
      <c r="AA25" s="275">
        <f t="shared" ref="AA25:AA32" si="19">12.738/13</f>
        <v>0.97984615384615381</v>
      </c>
      <c r="AB25" s="275">
        <f t="shared" ref="AB25:AB28" si="20">8.849/8</f>
        <v>1.106125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>
        <f t="shared" si="11"/>
        <v>0.9889230769230769</v>
      </c>
      <c r="P26" s="275">
        <f t="shared" si="12"/>
        <v>0.9859230769230769</v>
      </c>
      <c r="Q26" s="275">
        <f t="shared" si="12"/>
        <v>0.9859230769230769</v>
      </c>
      <c r="R26" s="273">
        <f t="shared" si="13"/>
        <v>0.9869230769230769</v>
      </c>
      <c r="S26" s="275">
        <f t="shared" si="12"/>
        <v>0.9859230769230769</v>
      </c>
      <c r="T26" s="275">
        <f t="shared" si="14"/>
        <v>0.98630769230769222</v>
      </c>
      <c r="U26" s="275">
        <f t="shared" si="4"/>
        <v>0.98669230769230765</v>
      </c>
      <c r="V26" s="275">
        <f t="shared" si="14"/>
        <v>0.98630769230769222</v>
      </c>
      <c r="W26" s="275">
        <f t="shared" si="15"/>
        <v>0.98738461538461542</v>
      </c>
      <c r="X26" s="275">
        <f t="shared" si="16"/>
        <v>0.98715384615384616</v>
      </c>
      <c r="Y26" s="275">
        <f t="shared" si="17"/>
        <v>0.98761538461538467</v>
      </c>
      <c r="Z26" s="275">
        <f t="shared" si="18"/>
        <v>0.9834615384615385</v>
      </c>
      <c r="AA26" s="275">
        <f t="shared" si="19"/>
        <v>0.97984615384615381</v>
      </c>
      <c r="AB26" s="275">
        <f t="shared" si="20"/>
        <v>1.106125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f t="shared" si="11"/>
        <v>0.9889230769230769</v>
      </c>
      <c r="P27" s="275">
        <f t="shared" si="12"/>
        <v>0.9859230769230769</v>
      </c>
      <c r="Q27" s="275">
        <f t="shared" si="12"/>
        <v>0.9859230769230769</v>
      </c>
      <c r="R27" s="273">
        <f t="shared" si="13"/>
        <v>0.9869230769230769</v>
      </c>
      <c r="S27" s="275">
        <f t="shared" si="12"/>
        <v>0.9859230769230769</v>
      </c>
      <c r="T27" s="275">
        <f t="shared" si="14"/>
        <v>0.98630769230769222</v>
      </c>
      <c r="U27" s="275"/>
      <c r="V27" s="275">
        <f t="shared" si="14"/>
        <v>0.98630769230769222</v>
      </c>
      <c r="W27" s="275">
        <f t="shared" si="15"/>
        <v>0.98738461538461542</v>
      </c>
      <c r="X27" s="275">
        <f t="shared" si="16"/>
        <v>0.98715384615384616</v>
      </c>
      <c r="Y27" s="275">
        <f t="shared" si="17"/>
        <v>0.98761538461538467</v>
      </c>
      <c r="Z27" s="275">
        <f t="shared" si="18"/>
        <v>0.9834615384615385</v>
      </c>
      <c r="AA27" s="275">
        <f t="shared" si="19"/>
        <v>0.97984615384615381</v>
      </c>
      <c r="AB27" s="275">
        <f t="shared" si="20"/>
        <v>1.106125</v>
      </c>
      <c r="AC27" s="275">
        <v>0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f t="shared" si="11"/>
        <v>0.9889230769230769</v>
      </c>
      <c r="P28" s="275">
        <f t="shared" si="12"/>
        <v>0.9859230769230769</v>
      </c>
      <c r="Q28" s="275">
        <f t="shared" si="12"/>
        <v>0.9859230769230769</v>
      </c>
      <c r="R28" s="273">
        <f t="shared" si="13"/>
        <v>0.9869230769230769</v>
      </c>
      <c r="S28" s="275">
        <f t="shared" si="12"/>
        <v>0.9859230769230769</v>
      </c>
      <c r="T28" s="275">
        <f t="shared" si="14"/>
        <v>0.98630769230769222</v>
      </c>
      <c r="U28" s="275">
        <f t="shared" ref="U28:U32" si="21">12.827/13</f>
        <v>0.98669230769230765</v>
      </c>
      <c r="V28" s="275">
        <f t="shared" si="14"/>
        <v>0.98630769230769222</v>
      </c>
      <c r="W28" s="275">
        <f t="shared" si="15"/>
        <v>0.98738461538461542</v>
      </c>
      <c r="X28" s="275">
        <f t="shared" si="16"/>
        <v>0.98715384615384616</v>
      </c>
      <c r="Y28" s="275">
        <f t="shared" si="17"/>
        <v>0.98761538461538467</v>
      </c>
      <c r="Z28" s="275">
        <f t="shared" si="18"/>
        <v>0.9834615384615385</v>
      </c>
      <c r="AA28" s="275">
        <f t="shared" si="19"/>
        <v>0.97984615384615381</v>
      </c>
      <c r="AB28" s="275">
        <f t="shared" si="20"/>
        <v>1.106125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1"/>
        <v>0.9889230769230769</v>
      </c>
      <c r="P29" s="275">
        <f t="shared" si="12"/>
        <v>0.9859230769230769</v>
      </c>
      <c r="Q29" s="275">
        <f t="shared" si="12"/>
        <v>0.9859230769230769</v>
      </c>
      <c r="R29" s="273">
        <f t="shared" si="13"/>
        <v>0.9869230769230769</v>
      </c>
      <c r="S29" s="275">
        <f t="shared" si="12"/>
        <v>0.9859230769230769</v>
      </c>
      <c r="T29" s="275">
        <f t="shared" si="14"/>
        <v>0.98630769230769222</v>
      </c>
      <c r="U29" s="275">
        <f t="shared" si="21"/>
        <v>0.98669230769230765</v>
      </c>
      <c r="V29" s="275">
        <f t="shared" si="14"/>
        <v>0.98630769230769222</v>
      </c>
      <c r="W29" s="275">
        <f t="shared" si="15"/>
        <v>0.98738461538461542</v>
      </c>
      <c r="X29" s="275">
        <f t="shared" si="16"/>
        <v>0.98715384615384616</v>
      </c>
      <c r="Y29" s="275">
        <f t="shared" si="17"/>
        <v>0.98761538461538467</v>
      </c>
      <c r="Z29" s="275">
        <f t="shared" si="18"/>
        <v>0.9834615384615385</v>
      </c>
      <c r="AA29" s="275">
        <f t="shared" si="19"/>
        <v>0.97984615384615381</v>
      </c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1"/>
        <v>0.9889230769230769</v>
      </c>
      <c r="P30" s="275">
        <f t="shared" si="12"/>
        <v>0.9859230769230769</v>
      </c>
      <c r="Q30" s="275">
        <f t="shared" si="12"/>
        <v>0.9859230769230769</v>
      </c>
      <c r="R30" s="273">
        <f t="shared" si="13"/>
        <v>0.9869230769230769</v>
      </c>
      <c r="S30" s="275">
        <f t="shared" si="12"/>
        <v>0.9859230769230769</v>
      </c>
      <c r="T30" s="275">
        <f t="shared" si="14"/>
        <v>0.98630769230769222</v>
      </c>
      <c r="U30" s="275">
        <f t="shared" si="21"/>
        <v>0.98669230769230765</v>
      </c>
      <c r="V30" s="275">
        <f t="shared" si="14"/>
        <v>0.98630769230769222</v>
      </c>
      <c r="W30" s="275">
        <f t="shared" si="15"/>
        <v>0.98738461538461542</v>
      </c>
      <c r="X30" s="275">
        <f t="shared" si="16"/>
        <v>0.98715384615384616</v>
      </c>
      <c r="Y30" s="275">
        <f t="shared" si="17"/>
        <v>0.98761538461538467</v>
      </c>
      <c r="Z30" s="275">
        <f t="shared" si="18"/>
        <v>0.9834615384615385</v>
      </c>
      <c r="AA30" s="275">
        <f t="shared" si="19"/>
        <v>0.97984615384615381</v>
      </c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1"/>
        <v>0.9889230769230769</v>
      </c>
      <c r="P31" s="275">
        <f t="shared" si="12"/>
        <v>0.9859230769230769</v>
      </c>
      <c r="Q31" s="275">
        <f t="shared" si="12"/>
        <v>0.9859230769230769</v>
      </c>
      <c r="R31" s="273">
        <f t="shared" si="13"/>
        <v>0.9869230769230769</v>
      </c>
      <c r="S31" s="275">
        <f t="shared" si="12"/>
        <v>0.9859230769230769</v>
      </c>
      <c r="T31" s="275">
        <f t="shared" si="14"/>
        <v>0.98630769230769222</v>
      </c>
      <c r="U31" s="275">
        <f t="shared" si="21"/>
        <v>0.98669230769230765</v>
      </c>
      <c r="V31" s="275">
        <f t="shared" si="14"/>
        <v>0.98630769230769222</v>
      </c>
      <c r="W31" s="275">
        <f t="shared" si="15"/>
        <v>0.98738461538461542</v>
      </c>
      <c r="X31" s="275">
        <f t="shared" si="16"/>
        <v>0.98715384615384616</v>
      </c>
      <c r="Y31" s="275">
        <f t="shared" si="17"/>
        <v>0.98761538461538467</v>
      </c>
      <c r="Z31" s="275">
        <f t="shared" si="18"/>
        <v>0.9834615384615385</v>
      </c>
      <c r="AA31" s="275">
        <f t="shared" si="19"/>
        <v>0.97984615384615381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1"/>
        <v>0.9889230769230769</v>
      </c>
      <c r="P32" s="275">
        <f t="shared" si="12"/>
        <v>0.9859230769230769</v>
      </c>
      <c r="Q32" s="275">
        <f t="shared" si="12"/>
        <v>0.9859230769230769</v>
      </c>
      <c r="R32" s="273">
        <f t="shared" si="13"/>
        <v>0.9869230769230769</v>
      </c>
      <c r="S32" s="275">
        <f t="shared" si="12"/>
        <v>0.9859230769230769</v>
      </c>
      <c r="T32" s="275">
        <f t="shared" si="14"/>
        <v>0.98630769230769222</v>
      </c>
      <c r="U32" s="275">
        <f t="shared" si="21"/>
        <v>0.98669230769230765</v>
      </c>
      <c r="V32" s="275">
        <f t="shared" si="14"/>
        <v>0.98630769230769222</v>
      </c>
      <c r="W32" s="275">
        <f t="shared" si="15"/>
        <v>0.98738461538461542</v>
      </c>
      <c r="X32" s="275">
        <f t="shared" si="16"/>
        <v>0.98715384615384616</v>
      </c>
      <c r="Y32" s="275">
        <f t="shared" si="17"/>
        <v>0.98761538461538467</v>
      </c>
      <c r="Z32" s="275">
        <f t="shared" si="18"/>
        <v>0.9834615384615385</v>
      </c>
      <c r="AA32" s="275">
        <f t="shared" si="19"/>
        <v>0.97984615384615381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2">SUM(C19:C32)</f>
        <v>0</v>
      </c>
      <c r="D33" s="16">
        <f t="shared" si="22"/>
        <v>0</v>
      </c>
      <c r="E33" s="16">
        <f t="shared" si="22"/>
        <v>0</v>
      </c>
      <c r="F33" s="16">
        <f t="shared" si="22"/>
        <v>0.94099999999999995</v>
      </c>
      <c r="G33" s="16">
        <f t="shared" si="22"/>
        <v>0</v>
      </c>
      <c r="H33" s="16">
        <f t="shared" si="22"/>
        <v>3.9079999999999999</v>
      </c>
      <c r="I33" s="16">
        <f t="shared" si="22"/>
        <v>1.974</v>
      </c>
      <c r="J33" s="16">
        <f t="shared" si="22"/>
        <v>2.9159999999999999</v>
      </c>
      <c r="K33" s="16">
        <f t="shared" si="22"/>
        <v>0</v>
      </c>
      <c r="L33" s="16">
        <f t="shared" si="22"/>
        <v>1.9490000000000001</v>
      </c>
      <c r="M33" s="16">
        <f t="shared" si="22"/>
        <v>0</v>
      </c>
      <c r="N33" s="16">
        <f>SUM(N19:N32)</f>
        <v>3.9319999999999999</v>
      </c>
      <c r="O33" s="16">
        <f t="shared" si="22"/>
        <v>12.856000000000002</v>
      </c>
      <c r="P33" s="16">
        <f>SUM(P19:P23,P25:P32)</f>
        <v>12.817000000000004</v>
      </c>
      <c r="Q33" s="16">
        <f t="shared" si="22"/>
        <v>12.817000000000004</v>
      </c>
      <c r="R33" s="16">
        <f t="shared" si="22"/>
        <v>12.83</v>
      </c>
      <c r="S33" s="16">
        <f t="shared" si="22"/>
        <v>12.817000000000004</v>
      </c>
      <c r="T33" s="16">
        <f t="shared" si="22"/>
        <v>12.821999999999999</v>
      </c>
      <c r="U33" s="16">
        <f t="shared" si="22"/>
        <v>12.826999999999996</v>
      </c>
      <c r="V33" s="16">
        <f t="shared" si="22"/>
        <v>12.821999999999999</v>
      </c>
      <c r="W33" s="16">
        <f t="shared" si="22"/>
        <v>12.835999999999999</v>
      </c>
      <c r="X33" s="16">
        <f>SUM(X19:X32)</f>
        <v>12.833000000000002</v>
      </c>
      <c r="Y33" s="16">
        <f t="shared" si="22"/>
        <v>12.839</v>
      </c>
      <c r="Z33" s="16">
        <f t="shared" si="22"/>
        <v>12.785</v>
      </c>
      <c r="AA33" s="16">
        <f>SUM(AA19:AA32)</f>
        <v>12.738</v>
      </c>
      <c r="AB33" s="16">
        <f>SUM(AB19:AB32)</f>
        <v>9.9551250000000024</v>
      </c>
      <c r="AC33" s="16">
        <f t="shared" si="22"/>
        <v>3.9289999999999998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 t="s">
        <v>4</v>
      </c>
      <c r="M43" s="273" t="s">
        <v>4</v>
      </c>
      <c r="N43" s="273" t="s">
        <v>4</v>
      </c>
      <c r="O43" s="273" t="s">
        <v>4</v>
      </c>
      <c r="P43" s="273" t="s">
        <v>4</v>
      </c>
      <c r="Q43" s="273" t="s">
        <v>4</v>
      </c>
      <c r="R43" s="273" t="s">
        <v>4</v>
      </c>
      <c r="S43" s="524" t="s">
        <v>4</v>
      </c>
      <c r="T43" s="524" t="s">
        <v>4</v>
      </c>
      <c r="U43" s="524" t="s">
        <v>4</v>
      </c>
      <c r="V43" s="273" t="s">
        <v>4</v>
      </c>
      <c r="W43" s="273" t="s">
        <v>4</v>
      </c>
      <c r="X43" s="273">
        <v>2.2000000000000002</v>
      </c>
      <c r="Y43" s="273">
        <v>4</v>
      </c>
      <c r="Z43" s="273">
        <v>4</v>
      </c>
      <c r="AA43" s="273">
        <v>4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6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2.8</v>
      </c>
      <c r="H44" s="275">
        <v>3.5</v>
      </c>
      <c r="I44" s="273">
        <v>4</v>
      </c>
      <c r="J44" s="273">
        <v>3.5</v>
      </c>
      <c r="K44" s="273">
        <v>2.5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1.5</v>
      </c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19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>
        <v>2.7</v>
      </c>
      <c r="R45" s="273">
        <v>3</v>
      </c>
      <c r="S45" s="273">
        <v>3.6</v>
      </c>
      <c r="T45" s="273">
        <v>3.3</v>
      </c>
      <c r="U45" s="275">
        <v>3.2</v>
      </c>
      <c r="V45" s="275">
        <v>4.8</v>
      </c>
      <c r="W45" s="273">
        <v>3.8</v>
      </c>
      <c r="X45" s="273">
        <v>6.4</v>
      </c>
      <c r="Y45" s="346">
        <v>6.4</v>
      </c>
      <c r="Z45" s="273">
        <v>2.8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6</v>
      </c>
      <c r="L46" s="273">
        <v>7</v>
      </c>
      <c r="M46" s="273">
        <v>7</v>
      </c>
      <c r="N46" s="273">
        <v>7</v>
      </c>
      <c r="O46" s="273">
        <v>7.2</v>
      </c>
      <c r="P46" s="273">
        <v>7.4</v>
      </c>
      <c r="Q46" s="273">
        <v>6.5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3">SUM(C43:C46)</f>
        <v>26.6</v>
      </c>
      <c r="D47" s="16">
        <f t="shared" si="23"/>
        <v>0</v>
      </c>
      <c r="E47" s="16">
        <f t="shared" si="23"/>
        <v>0</v>
      </c>
      <c r="F47" s="16">
        <f t="shared" si="23"/>
        <v>11</v>
      </c>
      <c r="G47" s="16">
        <f t="shared" si="23"/>
        <v>9.8000000000000007</v>
      </c>
      <c r="H47" s="16">
        <f t="shared" si="23"/>
        <v>10.5</v>
      </c>
      <c r="I47" s="16">
        <f t="shared" si="23"/>
        <v>11</v>
      </c>
      <c r="J47" s="16">
        <f t="shared" si="23"/>
        <v>10.5</v>
      </c>
      <c r="K47" s="16">
        <f t="shared" si="23"/>
        <v>8.5</v>
      </c>
      <c r="L47" s="16">
        <f t="shared" si="23"/>
        <v>11</v>
      </c>
      <c r="M47" s="16">
        <f t="shared" si="23"/>
        <v>11</v>
      </c>
      <c r="N47" s="16">
        <f t="shared" si="23"/>
        <v>11</v>
      </c>
      <c r="O47" s="16">
        <f t="shared" si="23"/>
        <v>11.2</v>
      </c>
      <c r="P47" s="16">
        <f t="shared" si="23"/>
        <v>11.4</v>
      </c>
      <c r="Q47" s="16">
        <f t="shared" si="23"/>
        <v>13.2</v>
      </c>
      <c r="R47" s="16">
        <f t="shared" si="23"/>
        <v>14</v>
      </c>
      <c r="S47" s="16">
        <f t="shared" si="23"/>
        <v>14.6</v>
      </c>
      <c r="T47" s="16">
        <f t="shared" si="23"/>
        <v>14.3</v>
      </c>
      <c r="U47" s="16">
        <f t="shared" si="23"/>
        <v>14.2</v>
      </c>
      <c r="V47" s="16">
        <f t="shared" si="23"/>
        <v>15.8</v>
      </c>
      <c r="W47" s="16">
        <f t="shared" si="23"/>
        <v>14.8</v>
      </c>
      <c r="X47" s="16">
        <f t="shared" si="23"/>
        <v>17.100000000000001</v>
      </c>
      <c r="Y47" s="16">
        <f t="shared" si="23"/>
        <v>17.399999999999999</v>
      </c>
      <c r="Z47" s="16">
        <f t="shared" si="23"/>
        <v>13.8</v>
      </c>
      <c r="AA47" s="16">
        <f t="shared" si="23"/>
        <v>11</v>
      </c>
      <c r="AB47" s="16">
        <f t="shared" si="23"/>
        <v>11</v>
      </c>
      <c r="AC47" s="16">
        <f t="shared" si="23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14.28</v>
      </c>
      <c r="I49" s="273">
        <v>14.22</v>
      </c>
      <c r="J49" s="275">
        <v>14.28</v>
      </c>
      <c r="K49" s="273">
        <v>14.28</v>
      </c>
      <c r="L49" s="273">
        <v>14.27</v>
      </c>
      <c r="M49" s="273">
        <v>14.26</v>
      </c>
      <c r="N49" s="273">
        <v>14.28</v>
      </c>
      <c r="O49" s="273">
        <v>14.35</v>
      </c>
      <c r="P49" s="273">
        <v>14.35</v>
      </c>
      <c r="Q49" s="273">
        <v>14.25</v>
      </c>
      <c r="R49" s="273">
        <v>14.29</v>
      </c>
      <c r="S49" s="346">
        <v>14.3</v>
      </c>
      <c r="T49" s="275">
        <v>14.29</v>
      </c>
      <c r="U49" s="273">
        <v>14.3</v>
      </c>
      <c r="V49" s="273">
        <v>14.3</v>
      </c>
      <c r="W49" s="273">
        <v>14.21</v>
      </c>
      <c r="X49" s="273">
        <v>14.29</v>
      </c>
      <c r="Y49" s="273">
        <v>14.23</v>
      </c>
      <c r="Z49" s="273">
        <v>14.26</v>
      </c>
      <c r="AA49" s="273">
        <v>14.09</v>
      </c>
      <c r="AB49" s="273">
        <v>14.21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4">C49</f>
        <v>15</v>
      </c>
      <c r="D50" s="16">
        <f t="shared" si="24"/>
        <v>0</v>
      </c>
      <c r="E50" s="16">
        <f t="shared" si="24"/>
        <v>0</v>
      </c>
      <c r="F50" s="16">
        <f t="shared" si="24"/>
        <v>14.27</v>
      </c>
      <c r="G50" s="16">
        <f t="shared" si="24"/>
        <v>14.28</v>
      </c>
      <c r="H50" s="16">
        <f t="shared" si="24"/>
        <v>14.28</v>
      </c>
      <c r="I50" s="16">
        <f t="shared" si="24"/>
        <v>14.22</v>
      </c>
      <c r="J50" s="16">
        <f t="shared" si="24"/>
        <v>14.28</v>
      </c>
      <c r="K50" s="16">
        <f t="shared" si="24"/>
        <v>14.28</v>
      </c>
      <c r="L50" s="16">
        <f t="shared" si="24"/>
        <v>14.27</v>
      </c>
      <c r="M50" s="16">
        <f t="shared" si="24"/>
        <v>14.26</v>
      </c>
      <c r="N50" s="16">
        <f t="shared" si="24"/>
        <v>14.28</v>
      </c>
      <c r="O50" s="16">
        <f t="shared" si="24"/>
        <v>14.35</v>
      </c>
      <c r="P50" s="16">
        <f t="shared" si="24"/>
        <v>14.35</v>
      </c>
      <c r="Q50" s="16">
        <f t="shared" si="24"/>
        <v>14.25</v>
      </c>
      <c r="R50" s="16">
        <f t="shared" si="24"/>
        <v>14.29</v>
      </c>
      <c r="S50" s="16">
        <f t="shared" si="24"/>
        <v>14.3</v>
      </c>
      <c r="T50" s="16">
        <f t="shared" si="24"/>
        <v>14.29</v>
      </c>
      <c r="U50" s="16">
        <f t="shared" si="24"/>
        <v>14.3</v>
      </c>
      <c r="V50" s="16">
        <f t="shared" si="24"/>
        <v>14.3</v>
      </c>
      <c r="W50" s="16">
        <f t="shared" si="24"/>
        <v>14.21</v>
      </c>
      <c r="X50" s="16">
        <f t="shared" si="24"/>
        <v>14.29</v>
      </c>
      <c r="Y50" s="16">
        <f t="shared" si="24"/>
        <v>14.23</v>
      </c>
      <c r="Z50" s="16">
        <f t="shared" si="24"/>
        <v>14.26</v>
      </c>
      <c r="AA50" s="16">
        <f t="shared" si="24"/>
        <v>14.09</v>
      </c>
      <c r="AB50" s="16">
        <f t="shared" si="24"/>
        <v>14.21</v>
      </c>
      <c r="AC50" s="16">
        <f t="shared" si="24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5">COUNTIF(F52:AC52,$AJ$8)</f>
        <v>0</v>
      </c>
      <c r="AG52" s="10">
        <f t="shared" ref="AG52:AG65" si="26">COUNTIF(G52:AD52,$AJ$7)</f>
        <v>0</v>
      </c>
      <c r="AH52" s="10">
        <f t="shared" ref="AH52:AH65" si="27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5"/>
        <v>0</v>
      </c>
      <c r="AG53" s="10">
        <f t="shared" si="26"/>
        <v>0</v>
      </c>
      <c r="AH53" s="10">
        <f t="shared" si="27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5"/>
        <v>0</v>
      </c>
      <c r="AG54" s="10">
        <f t="shared" si="26"/>
        <v>0</v>
      </c>
      <c r="AH54" s="10">
        <f t="shared" si="27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5"/>
        <v>0</v>
      </c>
      <c r="AG55" s="10">
        <f t="shared" si="26"/>
        <v>0</v>
      </c>
      <c r="AH55" s="10">
        <f t="shared" si="27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0.8</v>
      </c>
      <c r="Q56" s="346">
        <v>0.8</v>
      </c>
      <c r="R56" s="346">
        <v>0.8</v>
      </c>
      <c r="S56" s="346">
        <v>0</v>
      </c>
      <c r="T56" s="346">
        <v>0</v>
      </c>
      <c r="U56" s="273">
        <v>0</v>
      </c>
      <c r="V56" s="273">
        <f>5.2/7</f>
        <v>0.74285714285714288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5"/>
        <v>3</v>
      </c>
      <c r="AG56" s="10">
        <f t="shared" si="26"/>
        <v>3</v>
      </c>
      <c r="AH56" s="10">
        <f t="shared" si="27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>
        <v>0.8</v>
      </c>
      <c r="Q57" s="346">
        <v>0.8</v>
      </c>
      <c r="R57" s="346">
        <v>0</v>
      </c>
      <c r="S57" s="346">
        <v>0</v>
      </c>
      <c r="T57" s="346">
        <v>0</v>
      </c>
      <c r="U57" s="273">
        <f>4.5/6</f>
        <v>0.75</v>
      </c>
      <c r="V57" s="273">
        <f>5.2/7</f>
        <v>0.74285714285714288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</v>
      </c>
      <c r="R58" s="346">
        <v>0</v>
      </c>
      <c r="S58" s="346">
        <v>0</v>
      </c>
      <c r="T58" s="346">
        <v>0</v>
      </c>
      <c r="U58" s="273">
        <v>0</v>
      </c>
      <c r="V58" s="273">
        <v>0</v>
      </c>
      <c r="W58" s="273">
        <v>0</v>
      </c>
      <c r="X58" s="273">
        <v>0</v>
      </c>
      <c r="Y58" s="273">
        <v>0</v>
      </c>
      <c r="Z58" s="273">
        <v>0</v>
      </c>
      <c r="AA58" s="273">
        <v>0</v>
      </c>
      <c r="AB58" s="273">
        <v>0</v>
      </c>
      <c r="AC58" s="273">
        <v>0</v>
      </c>
      <c r="AD58" s="36"/>
      <c r="AE58" s="36"/>
      <c r="AF58" s="10">
        <f t="shared" si="25"/>
        <v>13</v>
      </c>
      <c r="AG58" s="10">
        <f t="shared" si="26"/>
        <v>13</v>
      </c>
      <c r="AH58" s="10">
        <f t="shared" si="27"/>
        <v>13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>
        <v>0</v>
      </c>
      <c r="R60" s="346">
        <v>0</v>
      </c>
      <c r="S60" s="346">
        <v>0</v>
      </c>
      <c r="T60" s="346">
        <v>0</v>
      </c>
      <c r="U60" s="273">
        <v>0</v>
      </c>
      <c r="V60" s="273">
        <v>0</v>
      </c>
      <c r="W60" s="273">
        <v>0</v>
      </c>
      <c r="X60" s="273">
        <v>0</v>
      </c>
      <c r="Y60" s="273">
        <v>0</v>
      </c>
      <c r="Z60" s="273">
        <v>0</v>
      </c>
      <c r="AA60" s="273">
        <v>0</v>
      </c>
      <c r="AB60" s="273">
        <v>0</v>
      </c>
      <c r="AC60" s="273">
        <v>0</v>
      </c>
      <c r="AD60" s="36"/>
      <c r="AE60" s="36"/>
      <c r="AF60" s="10">
        <f t="shared" si="25"/>
        <v>13</v>
      </c>
      <c r="AG60" s="10">
        <f t="shared" si="26"/>
        <v>13</v>
      </c>
      <c r="AH60" s="10">
        <f t="shared" si="27"/>
        <v>13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</v>
      </c>
      <c r="Q61" s="346">
        <v>0.72</v>
      </c>
      <c r="R61" s="346">
        <v>0</v>
      </c>
      <c r="S61" s="346">
        <v>0</v>
      </c>
      <c r="T61" s="346">
        <f>1.37/2</f>
        <v>0.68500000000000005</v>
      </c>
      <c r="U61" s="273">
        <f>4.5/6</f>
        <v>0.75</v>
      </c>
      <c r="V61" s="273">
        <f>5.2/7</f>
        <v>0.74285714285714288</v>
      </c>
      <c r="W61" s="273"/>
      <c r="X61" s="273"/>
      <c r="Y61" s="273"/>
      <c r="Z61" s="273"/>
      <c r="AA61" s="273">
        <v>0.7</v>
      </c>
      <c r="AB61" s="273"/>
      <c r="AC61" s="273"/>
      <c r="AD61" s="36"/>
      <c r="AE61" s="36"/>
      <c r="AF61" s="10">
        <f t="shared" si="25"/>
        <v>2</v>
      </c>
      <c r="AG61" s="10">
        <f t="shared" si="26"/>
        <v>2</v>
      </c>
      <c r="AH61" s="10">
        <f t="shared" si="27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</v>
      </c>
      <c r="Q62" s="346">
        <v>0.72</v>
      </c>
      <c r="R62" s="346">
        <v>0.72499999999999998</v>
      </c>
      <c r="S62" s="346">
        <f>2.14/3</f>
        <v>0.71333333333333337</v>
      </c>
      <c r="T62" s="346">
        <v>0</v>
      </c>
      <c r="U62" s="273">
        <f>4.5/6</f>
        <v>0.75</v>
      </c>
      <c r="V62" s="273">
        <f>5.2/7</f>
        <v>0.74285714285714288</v>
      </c>
      <c r="W62" s="273">
        <f>2.1/3</f>
        <v>0.70000000000000007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25"/>
        <v>1</v>
      </c>
      <c r="AG62" s="10">
        <f t="shared" si="26"/>
        <v>1</v>
      </c>
      <c r="AH62" s="10">
        <f t="shared" si="27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</v>
      </c>
      <c r="Q63" s="346">
        <v>0.72</v>
      </c>
      <c r="R63" s="346">
        <v>0.72499999999999998</v>
      </c>
      <c r="S63" s="346">
        <v>0</v>
      </c>
      <c r="T63" s="346">
        <v>0</v>
      </c>
      <c r="U63" s="273">
        <f>4.5/6</f>
        <v>0.75</v>
      </c>
      <c r="V63" s="273">
        <f>5.2/7</f>
        <v>0.74285714285714288</v>
      </c>
      <c r="W63" s="273">
        <f>2.1/3</f>
        <v>0.70000000000000007</v>
      </c>
      <c r="X63" s="273"/>
      <c r="Y63" s="273"/>
      <c r="Z63" s="273"/>
      <c r="AA63" s="273"/>
      <c r="AB63" s="273"/>
      <c r="AC63" s="273"/>
      <c r="AD63" s="36"/>
      <c r="AE63" s="36"/>
      <c r="AF63" s="10">
        <f t="shared" si="25"/>
        <v>2</v>
      </c>
      <c r="AG63" s="10">
        <f t="shared" si="26"/>
        <v>2</v>
      </c>
      <c r="AH63" s="10">
        <f t="shared" si="27"/>
        <v>8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</v>
      </c>
      <c r="Q64" s="346">
        <v>0.72</v>
      </c>
      <c r="R64" s="346">
        <v>0.72499999999999998</v>
      </c>
      <c r="S64" s="346">
        <f t="shared" ref="S64:S65" si="28">2.14/3</f>
        <v>0.71333333333333337</v>
      </c>
      <c r="T64" s="346">
        <f>1.37/2</f>
        <v>0.68500000000000005</v>
      </c>
      <c r="U64" s="273">
        <f>4.5/6</f>
        <v>0.75</v>
      </c>
      <c r="V64" s="273">
        <f>5.2/7</f>
        <v>0.74285714285714288</v>
      </c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25"/>
        <v>0</v>
      </c>
      <c r="AG64" s="10">
        <f t="shared" si="26"/>
        <v>0</v>
      </c>
      <c r="AH64" s="10">
        <f t="shared" si="27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</v>
      </c>
      <c r="Q65" s="346">
        <v>0.72</v>
      </c>
      <c r="R65" s="346">
        <v>0.72499999999999998</v>
      </c>
      <c r="S65" s="346">
        <f t="shared" si="28"/>
        <v>0.71333333333333337</v>
      </c>
      <c r="T65" s="346">
        <v>0</v>
      </c>
      <c r="U65" s="273">
        <f>4.5/6</f>
        <v>0.75</v>
      </c>
      <c r="V65" s="273">
        <f>5.2/7</f>
        <v>0.74285714285714288</v>
      </c>
      <c r="W65" s="273">
        <f>2.1/3</f>
        <v>0.70000000000000007</v>
      </c>
      <c r="X65" s="273"/>
      <c r="Y65" s="273"/>
      <c r="Z65" s="273"/>
      <c r="AA65" s="273"/>
      <c r="AB65" s="273"/>
      <c r="AC65" s="273"/>
      <c r="AD65" s="36"/>
      <c r="AE65" s="36"/>
      <c r="AF65" s="10">
        <f t="shared" si="25"/>
        <v>1</v>
      </c>
      <c r="AG65" s="10">
        <f t="shared" si="26"/>
        <v>1</v>
      </c>
      <c r="AH65" s="10">
        <f t="shared" si="27"/>
        <v>8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29">SUM(F52:F65)</f>
        <v>0</v>
      </c>
      <c r="G66" s="16">
        <f t="shared" si="29"/>
        <v>0</v>
      </c>
      <c r="H66" s="16">
        <f t="shared" si="29"/>
        <v>0</v>
      </c>
      <c r="I66" s="16">
        <f t="shared" si="29"/>
        <v>0</v>
      </c>
      <c r="J66" s="16">
        <f t="shared" si="29"/>
        <v>0</v>
      </c>
      <c r="K66" s="16">
        <f t="shared" si="29"/>
        <v>0</v>
      </c>
      <c r="L66" s="16">
        <f t="shared" si="29"/>
        <v>0</v>
      </c>
      <c r="M66" s="16">
        <f t="shared" si="29"/>
        <v>0</v>
      </c>
      <c r="N66" s="16">
        <f t="shared" si="29"/>
        <v>0</v>
      </c>
      <c r="O66" s="16">
        <f t="shared" si="29"/>
        <v>0.7</v>
      </c>
      <c r="P66" s="16">
        <f t="shared" si="29"/>
        <v>5.1000000000000005</v>
      </c>
      <c r="Q66" s="16">
        <f t="shared" si="29"/>
        <v>5.1999999999999993</v>
      </c>
      <c r="R66" s="16">
        <f t="shared" si="29"/>
        <v>3.7</v>
      </c>
      <c r="S66" s="16">
        <f t="shared" si="29"/>
        <v>2.14</v>
      </c>
      <c r="T66" s="16">
        <f t="shared" si="29"/>
        <v>1.37</v>
      </c>
      <c r="U66" s="16">
        <f t="shared" si="29"/>
        <v>4.5</v>
      </c>
      <c r="V66" s="16">
        <f t="shared" si="29"/>
        <v>5.2</v>
      </c>
      <c r="W66" s="16">
        <f t="shared" si="29"/>
        <v>2.1</v>
      </c>
      <c r="X66" s="16">
        <f t="shared" si="29"/>
        <v>0</v>
      </c>
      <c r="Y66" s="16">
        <f t="shared" si="29"/>
        <v>0</v>
      </c>
      <c r="Z66" s="16">
        <f t="shared" si="29"/>
        <v>0</v>
      </c>
      <c r="AA66" s="16">
        <f t="shared" si="29"/>
        <v>0.7</v>
      </c>
      <c r="AB66" s="16">
        <f t="shared" si="29"/>
        <v>0</v>
      </c>
      <c r="AC66" s="16">
        <f t="shared" si="29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>
        <f>0.98/2</f>
        <v>0.49</v>
      </c>
      <c r="I68" s="346">
        <f>0.93/2</f>
        <v>0.46500000000000002</v>
      </c>
      <c r="J68" s="346">
        <f>0.92/2</f>
        <v>0.46</v>
      </c>
      <c r="K68" s="346">
        <f>1.01/2</f>
        <v>0.505</v>
      </c>
      <c r="L68" s="346">
        <f>1.21/2</f>
        <v>0.60499999999999998</v>
      </c>
      <c r="M68" s="346">
        <v>0.54500000000000004</v>
      </c>
      <c r="N68" s="275">
        <f>1.15/2</f>
        <v>0.57499999999999996</v>
      </c>
      <c r="O68" s="346">
        <v>0.65500000000000003</v>
      </c>
      <c r="P68" s="346">
        <f>1.43/2</f>
        <v>0.71499999999999997</v>
      </c>
      <c r="Q68" s="346">
        <f>1.47/2</f>
        <v>0.73499999999999999</v>
      </c>
      <c r="R68" s="346">
        <f>1.48/2</f>
        <v>0.74</v>
      </c>
      <c r="S68" s="346">
        <v>0</v>
      </c>
      <c r="T68" s="273">
        <v>0</v>
      </c>
      <c r="U68" s="273">
        <v>0</v>
      </c>
      <c r="V68" s="273">
        <v>0</v>
      </c>
      <c r="W68" s="273">
        <v>0</v>
      </c>
      <c r="X68" s="273">
        <v>0</v>
      </c>
      <c r="Y68" s="273">
        <f>1.6/3</f>
        <v>0.53333333333333333</v>
      </c>
      <c r="Z68" s="273">
        <f>1.5/3</f>
        <v>0.5</v>
      </c>
      <c r="AA68" s="273">
        <f>1.36/2</f>
        <v>0.68</v>
      </c>
      <c r="AB68" s="273">
        <f>1.23/2</f>
        <v>0.61499999999999999</v>
      </c>
      <c r="AC68" s="273">
        <f>1.21/2</f>
        <v>0.60499999999999998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22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1.11/2</f>
        <v>0.55500000000000005</v>
      </c>
      <c r="G69" s="346">
        <f>1.03/2</f>
        <v>0.51500000000000001</v>
      </c>
      <c r="H69" s="346"/>
      <c r="I69" s="346"/>
      <c r="J69" s="275"/>
      <c r="K69" s="275"/>
      <c r="L69" s="275"/>
      <c r="M69" s="346">
        <v>0.54500000000000004</v>
      </c>
      <c r="N69" s="275">
        <f>1.15/2</f>
        <v>0.57499999999999996</v>
      </c>
      <c r="O69" s="346">
        <v>0.65500000000000003</v>
      </c>
      <c r="P69" s="346">
        <f>1.43/2</f>
        <v>0.71499999999999997</v>
      </c>
      <c r="Q69" s="346">
        <f>1.47/2</f>
        <v>0.73499999999999999</v>
      </c>
      <c r="R69" s="346">
        <f>1.48/2</f>
        <v>0.74</v>
      </c>
      <c r="S69" s="346">
        <f>1.38/2</f>
        <v>0.69</v>
      </c>
      <c r="T69" s="273">
        <f>1.37/2</f>
        <v>0.68500000000000005</v>
      </c>
      <c r="U69" s="273">
        <f>1.47/2</f>
        <v>0.73499999999999999</v>
      </c>
      <c r="V69" s="273">
        <f>1.39/2</f>
        <v>0.69499999999999995</v>
      </c>
      <c r="W69" s="273">
        <f>1.29/2</f>
        <v>0.64500000000000002</v>
      </c>
      <c r="X69" s="273">
        <f>1.43/2</f>
        <v>0.71499999999999997</v>
      </c>
      <c r="Y69" s="273">
        <f t="shared" ref="Y69:Y70" si="30">1.6/3</f>
        <v>0.53333333333333333</v>
      </c>
      <c r="Z69" s="273">
        <f t="shared" ref="Z69:Z70" si="31">1.5/3</f>
        <v>0.5</v>
      </c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0.55500000000000005</v>
      </c>
      <c r="G70" s="346">
        <f>G69</f>
        <v>0.51500000000000001</v>
      </c>
      <c r="H70" s="346">
        <f>0.98/2</f>
        <v>0.49</v>
      </c>
      <c r="I70" s="346">
        <f>0.93/2</f>
        <v>0.46500000000000002</v>
      </c>
      <c r="J70" s="346">
        <f>0.92/2</f>
        <v>0.46</v>
      </c>
      <c r="K70" s="346">
        <f>1.01/2</f>
        <v>0.505</v>
      </c>
      <c r="L70" s="346">
        <f>1.21/2</f>
        <v>0.60499999999999998</v>
      </c>
      <c r="M70" s="346"/>
      <c r="N70" s="275"/>
      <c r="O70" s="346"/>
      <c r="P70" s="346"/>
      <c r="Q70" s="346"/>
      <c r="R70" s="273"/>
      <c r="S70" s="346">
        <f>1.38/2</f>
        <v>0.69</v>
      </c>
      <c r="T70" s="273">
        <f>1.37/2</f>
        <v>0.68500000000000005</v>
      </c>
      <c r="U70" s="273">
        <f>1.47/2</f>
        <v>0.73499999999999999</v>
      </c>
      <c r="V70" s="273">
        <f>1.39/2</f>
        <v>0.69499999999999995</v>
      </c>
      <c r="W70" s="273">
        <f>1.29/2</f>
        <v>0.64500000000000002</v>
      </c>
      <c r="X70" s="273">
        <f>1.43/2</f>
        <v>0.71499999999999997</v>
      </c>
      <c r="Y70" s="273">
        <f t="shared" si="30"/>
        <v>0.53333333333333333</v>
      </c>
      <c r="Z70" s="273">
        <f t="shared" si="31"/>
        <v>0.5</v>
      </c>
      <c r="AA70" s="273">
        <f>1.36/2</f>
        <v>0.68</v>
      </c>
      <c r="AB70" s="273">
        <f>AB68</f>
        <v>0.61499999999999999</v>
      </c>
      <c r="AC70" s="273">
        <f>AC68</f>
        <v>0.60499999999999998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2">SUM(C68:C70)</f>
        <v>2.5499999999999998</v>
      </c>
      <c r="D71" s="16">
        <f t="shared" si="32"/>
        <v>0</v>
      </c>
      <c r="E71" s="16">
        <f t="shared" si="32"/>
        <v>0</v>
      </c>
      <c r="F71" s="16">
        <f t="shared" si="32"/>
        <v>1.1100000000000001</v>
      </c>
      <c r="G71" s="16">
        <f t="shared" si="32"/>
        <v>1.03</v>
      </c>
      <c r="H71" s="16">
        <f t="shared" si="32"/>
        <v>0.98</v>
      </c>
      <c r="I71" s="16">
        <f t="shared" si="32"/>
        <v>0.93</v>
      </c>
      <c r="J71" s="16">
        <f t="shared" si="32"/>
        <v>0.92</v>
      </c>
      <c r="K71" s="16">
        <f t="shared" si="32"/>
        <v>1.01</v>
      </c>
      <c r="L71" s="16">
        <f t="shared" si="32"/>
        <v>1.21</v>
      </c>
      <c r="M71" s="16">
        <f t="shared" si="32"/>
        <v>1.0900000000000001</v>
      </c>
      <c r="N71" s="16">
        <f t="shared" si="32"/>
        <v>1.1499999999999999</v>
      </c>
      <c r="O71" s="16">
        <f t="shared" si="32"/>
        <v>1.31</v>
      </c>
      <c r="P71" s="16">
        <f t="shared" si="32"/>
        <v>1.43</v>
      </c>
      <c r="Q71" s="16">
        <f t="shared" si="32"/>
        <v>1.47</v>
      </c>
      <c r="R71" s="16">
        <f t="shared" si="32"/>
        <v>1.48</v>
      </c>
      <c r="S71" s="16">
        <f t="shared" si="32"/>
        <v>1.38</v>
      </c>
      <c r="T71" s="16">
        <f t="shared" si="32"/>
        <v>1.37</v>
      </c>
      <c r="U71" s="16">
        <f t="shared" si="32"/>
        <v>1.47</v>
      </c>
      <c r="V71" s="16">
        <f t="shared" si="32"/>
        <v>1.39</v>
      </c>
      <c r="W71" s="16">
        <f t="shared" si="32"/>
        <v>1.29</v>
      </c>
      <c r="X71" s="16">
        <f t="shared" si="32"/>
        <v>1.43</v>
      </c>
      <c r="Y71" s="16">
        <f t="shared" si="32"/>
        <v>1.6</v>
      </c>
      <c r="Z71" s="16">
        <f t="shared" si="32"/>
        <v>1.5</v>
      </c>
      <c r="AA71" s="16">
        <f t="shared" si="32"/>
        <v>1.36</v>
      </c>
      <c r="AB71" s="16">
        <f t="shared" si="32"/>
        <v>1.23</v>
      </c>
      <c r="AC71" s="16">
        <f t="shared" si="32"/>
        <v>1.21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3">COUNTIF(F73:AC73,$AF$11)</f>
        <v>0</v>
      </c>
      <c r="AG73" s="10">
        <f t="shared" ref="AG73:AG81" si="34">COUNTIF(G73:AC73,$AG$11)</f>
        <v>0</v>
      </c>
      <c r="AH73" s="10">
        <f t="shared" ref="AH73:AH81" si="35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3"/>
        <v>0</v>
      </c>
      <c r="AG74" s="10">
        <f t="shared" si="34"/>
        <v>0</v>
      </c>
      <c r="AH74" s="10">
        <f t="shared" si="35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5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3"/>
        <v>0</v>
      </c>
      <c r="AG76" s="10">
        <f t="shared" si="34"/>
        <v>0</v>
      </c>
      <c r="AH76" s="10">
        <f t="shared" si="35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3"/>
        <v>0</v>
      </c>
      <c r="AG77" s="10">
        <f t="shared" si="34"/>
        <v>0</v>
      </c>
      <c r="AH77" s="10">
        <f t="shared" si="35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3"/>
        <v>0</v>
      </c>
      <c r="AG78" s="10">
        <f t="shared" si="34"/>
        <v>0</v>
      </c>
      <c r="AH78" s="10">
        <f t="shared" si="35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3"/>
        <v>0</v>
      </c>
      <c r="AG79" s="10">
        <f t="shared" si="34"/>
        <v>0</v>
      </c>
      <c r="AH79" s="10">
        <f t="shared" si="35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3"/>
        <v>0</v>
      </c>
      <c r="AG80" s="10">
        <f t="shared" si="34"/>
        <v>0</v>
      </c>
      <c r="AH80" s="10">
        <f t="shared" si="35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3"/>
        <v>0</v>
      </c>
      <c r="AG81" s="10">
        <f t="shared" si="34"/>
        <v>0</v>
      </c>
      <c r="AH81" s="10">
        <f t="shared" si="35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3">
        <v>0.75</v>
      </c>
      <c r="O84" s="273">
        <v>0.87</v>
      </c>
      <c r="P84" s="273">
        <v>0.84</v>
      </c>
      <c r="Q84" s="273">
        <v>0.88</v>
      </c>
      <c r="R84" s="273">
        <v>0.9</v>
      </c>
      <c r="S84" s="346">
        <v>0.91</v>
      </c>
      <c r="T84" s="346">
        <v>0.93</v>
      </c>
      <c r="U84" s="273">
        <v>0.9</v>
      </c>
      <c r="V84" s="273">
        <v>0.87</v>
      </c>
      <c r="W84" s="273">
        <v>0.82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0.78</v>
      </c>
      <c r="H85" s="273">
        <v>0.73</v>
      </c>
      <c r="I85" s="273">
        <v>0.71</v>
      </c>
      <c r="J85" s="275">
        <v>0.72</v>
      </c>
      <c r="K85" s="275">
        <v>0.74</v>
      </c>
      <c r="L85" s="275">
        <v>0.83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1.05</v>
      </c>
      <c r="Z85" s="273">
        <v>1.01</v>
      </c>
      <c r="AA85" s="273">
        <v>0.96</v>
      </c>
      <c r="AB85" s="273">
        <v>0.94</v>
      </c>
      <c r="AC85" s="273">
        <v>0.86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6">SUM(C84:C85)</f>
        <v>2</v>
      </c>
      <c r="D86" s="16">
        <f t="shared" si="36"/>
        <v>0</v>
      </c>
      <c r="E86" s="16">
        <f t="shared" si="36"/>
        <v>0</v>
      </c>
      <c r="F86" s="16">
        <f t="shared" si="36"/>
        <v>0.82</v>
      </c>
      <c r="G86" s="16">
        <f t="shared" si="36"/>
        <v>0.78</v>
      </c>
      <c r="H86" s="16">
        <f t="shared" si="36"/>
        <v>0.73</v>
      </c>
      <c r="I86" s="16">
        <f t="shared" si="36"/>
        <v>0.71</v>
      </c>
      <c r="J86" s="16">
        <f t="shared" si="36"/>
        <v>0.72</v>
      </c>
      <c r="K86" s="16">
        <f t="shared" si="36"/>
        <v>0.74</v>
      </c>
      <c r="L86" s="16">
        <f t="shared" si="36"/>
        <v>0.83</v>
      </c>
      <c r="M86" s="16">
        <f t="shared" si="36"/>
        <v>0.78</v>
      </c>
      <c r="N86" s="16">
        <f t="shared" si="36"/>
        <v>0.75</v>
      </c>
      <c r="O86" s="16">
        <f t="shared" si="36"/>
        <v>0.87</v>
      </c>
      <c r="P86" s="16">
        <f t="shared" si="36"/>
        <v>0.84</v>
      </c>
      <c r="Q86" s="16">
        <f t="shared" si="36"/>
        <v>0.88</v>
      </c>
      <c r="R86" s="16">
        <f t="shared" si="36"/>
        <v>0.9</v>
      </c>
      <c r="S86" s="16">
        <f t="shared" si="36"/>
        <v>0.91</v>
      </c>
      <c r="T86" s="16">
        <f t="shared" si="36"/>
        <v>0.93</v>
      </c>
      <c r="U86" s="16">
        <f t="shared" si="36"/>
        <v>0.9</v>
      </c>
      <c r="V86" s="16">
        <f t="shared" si="36"/>
        <v>0.87</v>
      </c>
      <c r="W86" s="16">
        <f t="shared" si="36"/>
        <v>0.82</v>
      </c>
      <c r="X86" s="16">
        <f t="shared" si="36"/>
        <v>0.94</v>
      </c>
      <c r="Y86" s="16">
        <f t="shared" si="36"/>
        <v>1.05</v>
      </c>
      <c r="Z86" s="16">
        <f t="shared" si="36"/>
        <v>1.01</v>
      </c>
      <c r="AA86" s="16">
        <f t="shared" si="36"/>
        <v>0.96</v>
      </c>
      <c r="AB86" s="16">
        <f t="shared" si="36"/>
        <v>0.94</v>
      </c>
      <c r="AC86" s="16">
        <f t="shared" si="36"/>
        <v>0.86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7">SUM(F13:F16,F19:F32,F35:F37,F40,F43:F46,F49,F55,F56,F58,F60,F61,F62,F63,F64,F65,F68:F70,F84:F85,F57)</f>
        <v>41.140999999999998</v>
      </c>
      <c r="G89" s="23">
        <f t="shared" si="37"/>
        <v>38.49</v>
      </c>
      <c r="H89" s="23">
        <f t="shared" si="37"/>
        <v>36.998000000000005</v>
      </c>
      <c r="I89" s="23">
        <f t="shared" si="37"/>
        <v>35.634000000000007</v>
      </c>
      <c r="J89" s="23">
        <f t="shared" si="37"/>
        <v>35.835999999999999</v>
      </c>
      <c r="K89" s="23">
        <f t="shared" si="37"/>
        <v>37.530000000000008</v>
      </c>
      <c r="L89" s="23">
        <f t="shared" si="37"/>
        <v>42.658999999999992</v>
      </c>
      <c r="M89" s="23">
        <f t="shared" si="37"/>
        <v>40.330000000000005</v>
      </c>
      <c r="N89" s="23">
        <f t="shared" si="37"/>
        <v>44.712000000000003</v>
      </c>
      <c r="O89" s="23">
        <f>SUM(O13:O16,O19:O32,O35:O37,O40,O43:O46,O49,O55,O56,O58,O60,O61,O62,O63,O64,O65,O68:O70,O84:O85,O57)</f>
        <v>54.885999999999996</v>
      </c>
      <c r="P89" s="23">
        <f t="shared" ref="P89:AC89" si="38">SUM(P13:P16,P19:P32,P35:P37,P40,P43:P46,P49,P55,P56,P58,P60,P61,P62,P63,P64,P65,P68:P70,P84:P85,P57)</f>
        <v>59.537000000000006</v>
      </c>
      <c r="Q89" s="23">
        <f t="shared" si="38"/>
        <v>60.41699999999998</v>
      </c>
      <c r="R89" s="23">
        <f t="shared" si="38"/>
        <v>60.400000000000006</v>
      </c>
      <c r="S89" s="23">
        <f t="shared" si="38"/>
        <v>59.746999999999979</v>
      </c>
      <c r="T89" s="23">
        <f t="shared" si="38"/>
        <v>58.282000000000025</v>
      </c>
      <c r="U89" s="23">
        <f t="shared" si="38"/>
        <v>61.597000000000001</v>
      </c>
      <c r="V89" s="23">
        <f t="shared" si="38"/>
        <v>63.381999999999991</v>
      </c>
      <c r="W89" s="23">
        <f t="shared" si="38"/>
        <v>59.456000000000024</v>
      </c>
      <c r="X89" s="23">
        <f t="shared" si="38"/>
        <v>60.292999999999992</v>
      </c>
      <c r="Y89" s="23">
        <f t="shared" si="38"/>
        <v>60.619</v>
      </c>
      <c r="Z89" s="23">
        <f t="shared" si="38"/>
        <v>56.954999999999977</v>
      </c>
      <c r="AA89" s="23">
        <f t="shared" si="38"/>
        <v>54.448</v>
      </c>
      <c r="AB89" s="23">
        <f t="shared" si="38"/>
        <v>50.735124999999996</v>
      </c>
      <c r="AC89" s="23">
        <f t="shared" si="38"/>
        <v>44.648999999999994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0.32600000000000762</v>
      </c>
      <c r="AG92" s="19"/>
      <c r="AH92" s="138">
        <f>Z89-AA89</f>
        <v>2.5069999999999766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39">F17</f>
        <v>13</v>
      </c>
      <c r="G97" s="58">
        <f t="shared" si="39"/>
        <v>12.6</v>
      </c>
      <c r="H97" s="58">
        <f t="shared" si="39"/>
        <v>6.6</v>
      </c>
      <c r="I97" s="58">
        <f t="shared" si="39"/>
        <v>6.8</v>
      </c>
      <c r="J97" s="58">
        <f t="shared" si="39"/>
        <v>6.5</v>
      </c>
      <c r="K97" s="58">
        <f t="shared" si="39"/>
        <v>13</v>
      </c>
      <c r="L97" s="58">
        <f t="shared" si="39"/>
        <v>13.4</v>
      </c>
      <c r="M97" s="58">
        <f t="shared" si="39"/>
        <v>13.2</v>
      </c>
      <c r="N97" s="58">
        <f t="shared" si="39"/>
        <v>13.6</v>
      </c>
      <c r="O97" s="58">
        <f t="shared" si="39"/>
        <v>13.6</v>
      </c>
      <c r="P97" s="58">
        <f t="shared" si="39"/>
        <v>13.6</v>
      </c>
      <c r="Q97" s="58">
        <f t="shared" si="39"/>
        <v>12.6</v>
      </c>
      <c r="R97" s="58">
        <f t="shared" si="39"/>
        <v>13.2</v>
      </c>
      <c r="S97" s="58">
        <f t="shared" si="39"/>
        <v>13.6</v>
      </c>
      <c r="T97" s="58">
        <f t="shared" si="39"/>
        <v>13.2</v>
      </c>
      <c r="U97" s="58">
        <f t="shared" si="39"/>
        <v>13.4</v>
      </c>
      <c r="V97" s="58">
        <f t="shared" si="39"/>
        <v>13</v>
      </c>
      <c r="W97" s="58">
        <f t="shared" si="39"/>
        <v>13.4</v>
      </c>
      <c r="X97" s="58">
        <f t="shared" si="39"/>
        <v>13.7</v>
      </c>
      <c r="Y97" s="58">
        <f t="shared" si="39"/>
        <v>13.5</v>
      </c>
      <c r="Z97" s="58">
        <f t="shared" si="39"/>
        <v>13.6</v>
      </c>
      <c r="AA97" s="58">
        <f t="shared" si="39"/>
        <v>13.6</v>
      </c>
      <c r="AB97" s="58">
        <f t="shared" si="39"/>
        <v>13.4</v>
      </c>
      <c r="AC97" s="58">
        <f t="shared" si="39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0.57499999999999996</v>
      </c>
      <c r="G98" s="62">
        <v>0.57499999999999996</v>
      </c>
      <c r="H98" s="62">
        <v>0.42499999999999999</v>
      </c>
      <c r="I98" s="62">
        <v>0.41099999999999998</v>
      </c>
      <c r="J98" s="62">
        <v>0.53</v>
      </c>
      <c r="K98" s="62">
        <v>0.27</v>
      </c>
      <c r="L98" s="62">
        <v>0.56799999999999995</v>
      </c>
      <c r="M98" s="62">
        <v>0.65600000000000003</v>
      </c>
      <c r="N98" s="62">
        <v>0.58099999999999996</v>
      </c>
      <c r="O98" s="62">
        <v>0.55000000000000004</v>
      </c>
      <c r="P98" s="62">
        <v>0.504</v>
      </c>
      <c r="Q98" s="62">
        <v>0.56000000000000005</v>
      </c>
      <c r="R98" s="62">
        <v>0.46899999999999997</v>
      </c>
      <c r="S98" s="62">
        <v>0.52100000000000002</v>
      </c>
      <c r="T98" s="62">
        <v>0.50700000000000001</v>
      </c>
      <c r="U98" s="62">
        <v>0.56999999999999995</v>
      </c>
      <c r="V98" s="62">
        <v>0.59899999999999998</v>
      </c>
      <c r="W98" s="62">
        <v>0.57099999999999995</v>
      </c>
      <c r="X98" s="62">
        <v>0.65</v>
      </c>
      <c r="Y98" s="62">
        <v>0.66400000000000003</v>
      </c>
      <c r="Z98" s="62">
        <v>0.51400000000000001</v>
      </c>
      <c r="AA98" s="62">
        <v>0.49399999999999999</v>
      </c>
      <c r="AB98" s="62">
        <v>0.65200000000000002</v>
      </c>
      <c r="AC98" s="62">
        <v>0.69299999999999995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40">F33</f>
        <v>0.94099999999999995</v>
      </c>
      <c r="G99" s="58">
        <f t="shared" si="40"/>
        <v>0</v>
      </c>
      <c r="H99" s="58">
        <f t="shared" si="40"/>
        <v>3.9079999999999999</v>
      </c>
      <c r="I99" s="58">
        <f t="shared" si="40"/>
        <v>1.974</v>
      </c>
      <c r="J99" s="58">
        <f t="shared" si="40"/>
        <v>2.9159999999999999</v>
      </c>
      <c r="K99" s="58">
        <f t="shared" si="40"/>
        <v>0</v>
      </c>
      <c r="L99" s="58">
        <f t="shared" si="40"/>
        <v>1.9490000000000001</v>
      </c>
      <c r="M99" s="58">
        <f t="shared" si="40"/>
        <v>0</v>
      </c>
      <c r="N99" s="58">
        <f t="shared" si="40"/>
        <v>3.9319999999999999</v>
      </c>
      <c r="O99" s="58">
        <f t="shared" si="40"/>
        <v>12.856000000000002</v>
      </c>
      <c r="P99" s="58">
        <f t="shared" si="40"/>
        <v>12.817000000000004</v>
      </c>
      <c r="Q99" s="58">
        <f t="shared" si="40"/>
        <v>12.817000000000004</v>
      </c>
      <c r="R99" s="58">
        <f t="shared" si="40"/>
        <v>12.83</v>
      </c>
      <c r="S99" s="58">
        <f t="shared" si="40"/>
        <v>12.817000000000004</v>
      </c>
      <c r="T99" s="58">
        <f t="shared" si="40"/>
        <v>12.821999999999999</v>
      </c>
      <c r="U99" s="58">
        <f t="shared" si="40"/>
        <v>12.826999999999996</v>
      </c>
      <c r="V99" s="58">
        <f t="shared" si="40"/>
        <v>12.821999999999999</v>
      </c>
      <c r="W99" s="58">
        <f t="shared" si="40"/>
        <v>12.835999999999999</v>
      </c>
      <c r="X99" s="58">
        <f t="shared" si="40"/>
        <v>12.833000000000002</v>
      </c>
      <c r="Y99" s="58">
        <f t="shared" si="40"/>
        <v>12.839</v>
      </c>
      <c r="Z99" s="58">
        <f t="shared" si="40"/>
        <v>12.785</v>
      </c>
      <c r="AA99" s="58">
        <f t="shared" si="40"/>
        <v>12.738</v>
      </c>
      <c r="AB99" s="58">
        <f t="shared" si="40"/>
        <v>9.9551250000000024</v>
      </c>
      <c r="AC99" s="58">
        <f t="shared" si="40"/>
        <v>3.9289999999999998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41">F47</f>
        <v>11</v>
      </c>
      <c r="G101" s="59">
        <f t="shared" si="41"/>
        <v>9.8000000000000007</v>
      </c>
      <c r="H101" s="59">
        <f t="shared" si="41"/>
        <v>10.5</v>
      </c>
      <c r="I101" s="59">
        <f t="shared" si="41"/>
        <v>11</v>
      </c>
      <c r="J101" s="59">
        <f t="shared" si="41"/>
        <v>10.5</v>
      </c>
      <c r="K101" s="59">
        <f t="shared" si="41"/>
        <v>8.5</v>
      </c>
      <c r="L101" s="59">
        <f t="shared" si="41"/>
        <v>11</v>
      </c>
      <c r="M101" s="59">
        <f t="shared" si="41"/>
        <v>11</v>
      </c>
      <c r="N101" s="59">
        <f t="shared" si="41"/>
        <v>11</v>
      </c>
      <c r="O101" s="59">
        <f t="shared" si="41"/>
        <v>11.2</v>
      </c>
      <c r="P101" s="59">
        <f t="shared" si="41"/>
        <v>11.4</v>
      </c>
      <c r="Q101" s="59">
        <f t="shared" si="41"/>
        <v>13.2</v>
      </c>
      <c r="R101" s="59">
        <f t="shared" si="41"/>
        <v>14</v>
      </c>
      <c r="S101" s="59">
        <f t="shared" si="41"/>
        <v>14.6</v>
      </c>
      <c r="T101" s="59">
        <f t="shared" si="41"/>
        <v>14.3</v>
      </c>
      <c r="U101" s="59">
        <f t="shared" si="41"/>
        <v>14.2</v>
      </c>
      <c r="V101" s="59">
        <f t="shared" si="41"/>
        <v>15.8</v>
      </c>
      <c r="W101" s="59">
        <f t="shared" si="41"/>
        <v>14.8</v>
      </c>
      <c r="X101" s="59">
        <f t="shared" si="41"/>
        <v>17.100000000000001</v>
      </c>
      <c r="Y101" s="59">
        <f t="shared" si="41"/>
        <v>17.399999999999999</v>
      </c>
      <c r="Z101" s="59">
        <f t="shared" si="41"/>
        <v>13.8</v>
      </c>
      <c r="AA101" s="59">
        <f t="shared" si="41"/>
        <v>11</v>
      </c>
      <c r="AB101" s="59">
        <f t="shared" si="41"/>
        <v>11</v>
      </c>
      <c r="AC101" s="59">
        <f t="shared" si="41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0.157</v>
      </c>
      <c r="G102" s="62">
        <v>0.16900000000000001</v>
      </c>
      <c r="H102" s="62">
        <v>0.16900000000000001</v>
      </c>
      <c r="I102" s="62">
        <v>0.16900000000000001</v>
      </c>
      <c r="J102" s="62">
        <v>0.17399999999999999</v>
      </c>
      <c r="K102" s="62">
        <v>0.17</v>
      </c>
      <c r="L102" s="62">
        <v>0.16900000000000001</v>
      </c>
      <c r="M102" s="62">
        <v>0.17299999999999999</v>
      </c>
      <c r="N102" s="62">
        <v>0.17199999999999999</v>
      </c>
      <c r="O102" s="62">
        <v>0.16800000000000001</v>
      </c>
      <c r="P102" s="62">
        <v>0.16300000000000001</v>
      </c>
      <c r="Q102" s="62">
        <v>0.16900000000000001</v>
      </c>
      <c r="R102" s="62">
        <v>0.189</v>
      </c>
      <c r="S102" s="62">
        <v>0.17799999999999999</v>
      </c>
      <c r="T102" s="62">
        <v>0.20399999999999999</v>
      </c>
      <c r="U102" s="62">
        <v>0.20899999999999999</v>
      </c>
      <c r="V102" s="62">
        <v>0.20899999999999999</v>
      </c>
      <c r="W102" s="62">
        <v>0.219</v>
      </c>
      <c r="X102" s="62">
        <v>0.28399999999999997</v>
      </c>
      <c r="Y102" s="62">
        <v>0.185</v>
      </c>
      <c r="Z102" s="62">
        <v>0.17499999999999999</v>
      </c>
      <c r="AA102" s="62">
        <v>0.17699999999999999</v>
      </c>
      <c r="AB102" s="62">
        <v>0.17</v>
      </c>
      <c r="AC102" s="62">
        <v>0.17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0.2359</v>
      </c>
      <c r="G103" s="62">
        <v>0.17699999999999999</v>
      </c>
      <c r="H103" s="62">
        <v>0.2084</v>
      </c>
      <c r="I103" s="62">
        <v>0.2024</v>
      </c>
      <c r="J103" s="62">
        <v>0.21540000000000001</v>
      </c>
      <c r="K103" s="62">
        <v>0.20369999999999999</v>
      </c>
      <c r="L103" s="62">
        <v>0.2359</v>
      </c>
      <c r="M103" s="62">
        <v>0.22939999999999999</v>
      </c>
      <c r="N103" s="62">
        <v>0.2162</v>
      </c>
      <c r="O103" s="62">
        <v>0.2248</v>
      </c>
      <c r="P103" s="62">
        <v>0.19600000000000001</v>
      </c>
      <c r="Q103" s="62">
        <v>0.215</v>
      </c>
      <c r="R103" s="62">
        <v>0.34499999999999997</v>
      </c>
      <c r="S103" s="62">
        <v>0.315</v>
      </c>
      <c r="T103" s="62">
        <v>0.36890000000000001</v>
      </c>
      <c r="U103" s="62">
        <v>0.3594</v>
      </c>
      <c r="V103" s="62">
        <v>0.37340000000000001</v>
      </c>
      <c r="W103" s="62">
        <v>0.36509999999999998</v>
      </c>
      <c r="X103" s="62">
        <v>0.35780000000000001</v>
      </c>
      <c r="Y103" s="62">
        <v>0.35220000000000001</v>
      </c>
      <c r="Z103" s="62">
        <v>0.37080000000000002</v>
      </c>
      <c r="AA103" s="62">
        <v>0.36</v>
      </c>
      <c r="AB103" s="62">
        <v>0.24279999999999999</v>
      </c>
      <c r="AC103" s="62">
        <v>0.2026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42">F50</f>
        <v>14.27</v>
      </c>
      <c r="G104" s="59">
        <f t="shared" si="42"/>
        <v>14.28</v>
      </c>
      <c r="H104" s="59">
        <f t="shared" si="42"/>
        <v>14.28</v>
      </c>
      <c r="I104" s="59">
        <f t="shared" si="42"/>
        <v>14.22</v>
      </c>
      <c r="J104" s="59">
        <f t="shared" si="42"/>
        <v>14.28</v>
      </c>
      <c r="K104" s="59">
        <f t="shared" si="42"/>
        <v>14.28</v>
      </c>
      <c r="L104" s="59">
        <f t="shared" si="42"/>
        <v>14.27</v>
      </c>
      <c r="M104" s="59">
        <f t="shared" si="42"/>
        <v>14.26</v>
      </c>
      <c r="N104" s="59">
        <f t="shared" si="42"/>
        <v>14.28</v>
      </c>
      <c r="O104" s="59">
        <f t="shared" si="42"/>
        <v>14.35</v>
      </c>
      <c r="P104" s="59">
        <f t="shared" si="42"/>
        <v>14.35</v>
      </c>
      <c r="Q104" s="59">
        <f t="shared" si="42"/>
        <v>14.25</v>
      </c>
      <c r="R104" s="59">
        <f t="shared" si="42"/>
        <v>14.29</v>
      </c>
      <c r="S104" s="59">
        <f t="shared" si="42"/>
        <v>14.3</v>
      </c>
      <c r="T104" s="59">
        <f t="shared" si="42"/>
        <v>14.29</v>
      </c>
      <c r="U104" s="59">
        <f t="shared" si="42"/>
        <v>14.3</v>
      </c>
      <c r="V104" s="59">
        <f t="shared" si="42"/>
        <v>14.3</v>
      </c>
      <c r="W104" s="59">
        <f t="shared" si="42"/>
        <v>14.21</v>
      </c>
      <c r="X104" s="59">
        <f t="shared" si="42"/>
        <v>14.29</v>
      </c>
      <c r="Y104" s="59">
        <f t="shared" si="42"/>
        <v>14.23</v>
      </c>
      <c r="Z104" s="59">
        <f t="shared" si="42"/>
        <v>14.26</v>
      </c>
      <c r="AA104" s="59">
        <f t="shared" si="42"/>
        <v>14.09</v>
      </c>
      <c r="AB104" s="59">
        <f t="shared" si="42"/>
        <v>14.21</v>
      </c>
      <c r="AC104" s="59">
        <f t="shared" si="42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0.73</v>
      </c>
      <c r="G105" s="62">
        <v>0.72</v>
      </c>
      <c r="H105" s="62">
        <v>0.72</v>
      </c>
      <c r="I105" s="62">
        <v>0.73</v>
      </c>
      <c r="J105" s="62">
        <v>0.72</v>
      </c>
      <c r="K105" s="62">
        <v>0.72</v>
      </c>
      <c r="L105" s="62">
        <v>0.73</v>
      </c>
      <c r="M105" s="62">
        <v>0.74</v>
      </c>
      <c r="N105" s="62">
        <v>0.72</v>
      </c>
      <c r="O105" s="62">
        <v>0.65</v>
      </c>
      <c r="P105" s="62">
        <v>0.72</v>
      </c>
      <c r="Q105" s="62">
        <v>0.75</v>
      </c>
      <c r="R105" s="62">
        <v>0.71</v>
      </c>
      <c r="S105" s="62">
        <v>0.7</v>
      </c>
      <c r="T105" s="62">
        <v>0.71</v>
      </c>
      <c r="U105" s="62">
        <v>0.7</v>
      </c>
      <c r="V105" s="62">
        <v>0.7</v>
      </c>
      <c r="W105" s="62">
        <v>0.79</v>
      </c>
      <c r="X105" s="62">
        <v>0.71</v>
      </c>
      <c r="Y105" s="62">
        <v>0.77</v>
      </c>
      <c r="Z105" s="62">
        <v>0.74</v>
      </c>
      <c r="AA105" s="62">
        <v>0.91</v>
      </c>
      <c r="AB105" s="62">
        <v>0.79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43">G66</f>
        <v>0</v>
      </c>
      <c r="H106" s="58">
        <f t="shared" si="43"/>
        <v>0</v>
      </c>
      <c r="I106" s="58">
        <f t="shared" si="43"/>
        <v>0</v>
      </c>
      <c r="J106" s="58">
        <f t="shared" si="43"/>
        <v>0</v>
      </c>
      <c r="K106" s="58">
        <f t="shared" si="43"/>
        <v>0</v>
      </c>
      <c r="L106" s="58">
        <f t="shared" si="43"/>
        <v>0</v>
      </c>
      <c r="M106" s="58">
        <f t="shared" si="43"/>
        <v>0</v>
      </c>
      <c r="N106" s="58">
        <f t="shared" si="43"/>
        <v>0</v>
      </c>
      <c r="O106" s="58">
        <f t="shared" si="43"/>
        <v>0.7</v>
      </c>
      <c r="P106" s="58">
        <f t="shared" si="43"/>
        <v>5.1000000000000005</v>
      </c>
      <c r="Q106" s="58">
        <f t="shared" si="43"/>
        <v>5.1999999999999993</v>
      </c>
      <c r="R106" s="58">
        <f t="shared" si="43"/>
        <v>3.7</v>
      </c>
      <c r="S106" s="58">
        <f t="shared" si="43"/>
        <v>2.14</v>
      </c>
      <c r="T106" s="58">
        <f t="shared" si="43"/>
        <v>1.37</v>
      </c>
      <c r="U106" s="58">
        <f t="shared" si="43"/>
        <v>4.5</v>
      </c>
      <c r="V106" s="58">
        <f t="shared" si="43"/>
        <v>5.2</v>
      </c>
      <c r="W106" s="58">
        <f t="shared" si="43"/>
        <v>2.1</v>
      </c>
      <c r="X106" s="58">
        <f t="shared" si="43"/>
        <v>0</v>
      </c>
      <c r="Y106" s="58">
        <f t="shared" si="43"/>
        <v>0</v>
      </c>
      <c r="Z106" s="58">
        <f t="shared" si="43"/>
        <v>0</v>
      </c>
      <c r="AA106" s="58">
        <f t="shared" si="43"/>
        <v>0.7</v>
      </c>
      <c r="AB106" s="58">
        <f t="shared" si="43"/>
        <v>0</v>
      </c>
      <c r="AC106" s="58">
        <f t="shared" si="43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1.1100000000000001</v>
      </c>
      <c r="G107" s="58">
        <f t="shared" ref="G107:AC107" si="44">G71</f>
        <v>1.03</v>
      </c>
      <c r="H107" s="58">
        <f t="shared" si="44"/>
        <v>0.98</v>
      </c>
      <c r="I107" s="58">
        <f t="shared" si="44"/>
        <v>0.93</v>
      </c>
      <c r="J107" s="58">
        <f t="shared" si="44"/>
        <v>0.92</v>
      </c>
      <c r="K107" s="58">
        <f t="shared" si="44"/>
        <v>1.01</v>
      </c>
      <c r="L107" s="58">
        <f t="shared" si="44"/>
        <v>1.21</v>
      </c>
      <c r="M107" s="58">
        <f t="shared" si="44"/>
        <v>1.0900000000000001</v>
      </c>
      <c r="N107" s="58">
        <f t="shared" si="44"/>
        <v>1.1499999999999999</v>
      </c>
      <c r="O107" s="58">
        <f t="shared" si="44"/>
        <v>1.31</v>
      </c>
      <c r="P107" s="58">
        <f t="shared" si="44"/>
        <v>1.43</v>
      </c>
      <c r="Q107" s="58">
        <f t="shared" si="44"/>
        <v>1.47</v>
      </c>
      <c r="R107" s="58">
        <f t="shared" si="44"/>
        <v>1.48</v>
      </c>
      <c r="S107" s="58">
        <f t="shared" si="44"/>
        <v>1.38</v>
      </c>
      <c r="T107" s="58">
        <f t="shared" si="44"/>
        <v>1.37</v>
      </c>
      <c r="U107" s="58">
        <f t="shared" si="44"/>
        <v>1.47</v>
      </c>
      <c r="V107" s="58">
        <f t="shared" si="44"/>
        <v>1.39</v>
      </c>
      <c r="W107" s="58">
        <f t="shared" si="44"/>
        <v>1.29</v>
      </c>
      <c r="X107" s="58">
        <f t="shared" si="44"/>
        <v>1.43</v>
      </c>
      <c r="Y107" s="58">
        <f t="shared" si="44"/>
        <v>1.6</v>
      </c>
      <c r="Z107" s="58">
        <f t="shared" si="44"/>
        <v>1.5</v>
      </c>
      <c r="AA107" s="58">
        <f t="shared" si="44"/>
        <v>1.36</v>
      </c>
      <c r="AB107" s="58">
        <f t="shared" si="44"/>
        <v>1.23</v>
      </c>
      <c r="AC107" s="58">
        <f t="shared" si="44"/>
        <v>1.21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0.82</v>
      </c>
      <c r="G109" s="58">
        <f t="shared" ref="G109:AC109" si="45">G86</f>
        <v>0.78</v>
      </c>
      <c r="H109" s="58">
        <f t="shared" si="45"/>
        <v>0.73</v>
      </c>
      <c r="I109" s="58">
        <f t="shared" si="45"/>
        <v>0.71</v>
      </c>
      <c r="J109" s="58">
        <f t="shared" si="45"/>
        <v>0.72</v>
      </c>
      <c r="K109" s="58">
        <f t="shared" si="45"/>
        <v>0.74</v>
      </c>
      <c r="L109" s="58">
        <f t="shared" si="45"/>
        <v>0.83</v>
      </c>
      <c r="M109" s="58">
        <f t="shared" si="45"/>
        <v>0.78</v>
      </c>
      <c r="N109" s="58">
        <f t="shared" si="45"/>
        <v>0.75</v>
      </c>
      <c r="O109" s="58">
        <f t="shared" si="45"/>
        <v>0.87</v>
      </c>
      <c r="P109" s="58">
        <f t="shared" si="45"/>
        <v>0.84</v>
      </c>
      <c r="Q109" s="58">
        <f t="shared" si="45"/>
        <v>0.88</v>
      </c>
      <c r="R109" s="58">
        <f t="shared" si="45"/>
        <v>0.9</v>
      </c>
      <c r="S109" s="58">
        <f t="shared" si="45"/>
        <v>0.91</v>
      </c>
      <c r="T109" s="58">
        <f t="shared" si="45"/>
        <v>0.93</v>
      </c>
      <c r="U109" s="58">
        <f t="shared" si="45"/>
        <v>0.9</v>
      </c>
      <c r="V109" s="58">
        <f t="shared" si="45"/>
        <v>0.87</v>
      </c>
      <c r="W109" s="58">
        <f t="shared" si="45"/>
        <v>0.82</v>
      </c>
      <c r="X109" s="58">
        <f t="shared" si="45"/>
        <v>0.94</v>
      </c>
      <c r="Y109" s="58">
        <f t="shared" si="45"/>
        <v>1.05</v>
      </c>
      <c r="Z109" s="58">
        <f t="shared" si="45"/>
        <v>1.01</v>
      </c>
      <c r="AA109" s="58">
        <f t="shared" si="45"/>
        <v>0.96</v>
      </c>
      <c r="AB109" s="58">
        <f t="shared" si="45"/>
        <v>0.94</v>
      </c>
      <c r="AC109" s="58">
        <f t="shared" si="45"/>
        <v>0.86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46">SUM(F13:F16,F19:F32,F43:F46,F49,F68:F70,F84:F85,F52,F53,F54,F55,F56,F57,F58,F59,F60,F61,F62,F63,F64,F65)</f>
        <v>41.140999999999998</v>
      </c>
      <c r="G111" s="55">
        <f t="shared" si="46"/>
        <v>38.49</v>
      </c>
      <c r="H111" s="55">
        <f t="shared" si="46"/>
        <v>36.998000000000005</v>
      </c>
      <c r="I111" s="55">
        <f t="shared" si="46"/>
        <v>35.634000000000007</v>
      </c>
      <c r="J111" s="55">
        <f t="shared" si="46"/>
        <v>35.835999999999999</v>
      </c>
      <c r="K111" s="55">
        <f t="shared" si="46"/>
        <v>37.530000000000008</v>
      </c>
      <c r="L111" s="55">
        <f t="shared" si="46"/>
        <v>42.658999999999992</v>
      </c>
      <c r="M111" s="55">
        <f t="shared" si="46"/>
        <v>40.330000000000005</v>
      </c>
      <c r="N111" s="55">
        <f t="shared" si="46"/>
        <v>44.712000000000003</v>
      </c>
      <c r="O111" s="55">
        <f t="shared" si="46"/>
        <v>54.885999999999996</v>
      </c>
      <c r="P111" s="55">
        <f t="shared" si="46"/>
        <v>59.537000000000006</v>
      </c>
      <c r="Q111" s="55">
        <f t="shared" si="46"/>
        <v>60.41699999999998</v>
      </c>
      <c r="R111" s="55">
        <f t="shared" si="46"/>
        <v>60.400000000000006</v>
      </c>
      <c r="S111" s="55">
        <f t="shared" si="46"/>
        <v>59.746999999999979</v>
      </c>
      <c r="T111" s="55">
        <f t="shared" si="46"/>
        <v>58.282000000000025</v>
      </c>
      <c r="U111" s="55">
        <f t="shared" si="46"/>
        <v>61.597000000000001</v>
      </c>
      <c r="V111" s="55">
        <f t="shared" si="46"/>
        <v>63.381999999999991</v>
      </c>
      <c r="W111" s="55">
        <f t="shared" si="46"/>
        <v>59.456000000000024</v>
      </c>
      <c r="X111" s="55">
        <f t="shared" si="46"/>
        <v>60.292999999999992</v>
      </c>
      <c r="Y111" s="55">
        <f t="shared" si="46"/>
        <v>60.619</v>
      </c>
      <c r="Z111" s="55">
        <f t="shared" si="46"/>
        <v>56.954999999999977</v>
      </c>
      <c r="AA111" s="55">
        <f t="shared" si="46"/>
        <v>54.448</v>
      </c>
      <c r="AB111" s="55">
        <f t="shared" si="46"/>
        <v>50.735124999999996</v>
      </c>
      <c r="AC111" s="55">
        <f t="shared" si="46"/>
        <v>44.648999999999994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>
        <f>1.66+3.7</f>
        <v>5.36</v>
      </c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>
        <v>0.89</v>
      </c>
      <c r="H115" s="509"/>
      <c r="I115" s="509"/>
      <c r="J115" s="509"/>
      <c r="K115" s="509"/>
      <c r="L115" s="509"/>
      <c r="M115" s="509"/>
      <c r="N115" s="509"/>
      <c r="O115" s="509"/>
      <c r="P115" s="509"/>
      <c r="Q115" s="509">
        <v>1.66</v>
      </c>
      <c r="R115" s="509">
        <v>1.66</v>
      </c>
      <c r="S115" s="509">
        <v>1.66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47">SUM(G112:G115)</f>
        <v>0.89</v>
      </c>
      <c r="H116" s="55">
        <f t="shared" si="47"/>
        <v>0</v>
      </c>
      <c r="I116" s="55">
        <f t="shared" si="47"/>
        <v>0</v>
      </c>
      <c r="J116" s="55">
        <f t="shared" si="47"/>
        <v>0</v>
      </c>
      <c r="K116" s="55">
        <f t="shared" si="47"/>
        <v>0</v>
      </c>
      <c r="L116" s="55">
        <f t="shared" si="47"/>
        <v>0</v>
      </c>
      <c r="M116" s="55">
        <f t="shared" si="47"/>
        <v>0</v>
      </c>
      <c r="N116" s="55">
        <f t="shared" si="47"/>
        <v>0</v>
      </c>
      <c r="O116" s="55">
        <f t="shared" si="47"/>
        <v>0</v>
      </c>
      <c r="P116" s="55">
        <f t="shared" si="47"/>
        <v>0</v>
      </c>
      <c r="Q116" s="55">
        <f t="shared" si="47"/>
        <v>1.66</v>
      </c>
      <c r="R116" s="55">
        <f t="shared" si="47"/>
        <v>1.66</v>
      </c>
      <c r="S116" s="55">
        <f t="shared" si="47"/>
        <v>1.66</v>
      </c>
      <c r="T116" s="55">
        <f t="shared" si="47"/>
        <v>5.36</v>
      </c>
      <c r="U116" s="55">
        <f t="shared" si="47"/>
        <v>0</v>
      </c>
      <c r="V116" s="55">
        <f t="shared" si="47"/>
        <v>0</v>
      </c>
      <c r="W116" s="55">
        <f t="shared" si="47"/>
        <v>0</v>
      </c>
      <c r="X116" s="55">
        <f t="shared" si="47"/>
        <v>0</v>
      </c>
      <c r="Y116" s="55">
        <f t="shared" si="47"/>
        <v>0</v>
      </c>
      <c r="Z116" s="55">
        <f t="shared" si="47"/>
        <v>0</v>
      </c>
      <c r="AA116" s="55">
        <f t="shared" si="47"/>
        <v>0</v>
      </c>
      <c r="AB116" s="55">
        <f t="shared" si="47"/>
        <v>0</v>
      </c>
      <c r="AC116" s="55">
        <f t="shared" si="47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41.140999999999998</v>
      </c>
      <c r="G117" s="56">
        <f t="shared" ref="G117:AC117" si="48">SUM(G111,G116)</f>
        <v>39.380000000000003</v>
      </c>
      <c r="H117" s="56">
        <f t="shared" si="48"/>
        <v>36.998000000000005</v>
      </c>
      <c r="I117" s="56">
        <f t="shared" si="48"/>
        <v>35.634000000000007</v>
      </c>
      <c r="J117" s="56">
        <f t="shared" si="48"/>
        <v>35.835999999999999</v>
      </c>
      <c r="K117" s="56">
        <f t="shared" si="48"/>
        <v>37.530000000000008</v>
      </c>
      <c r="L117" s="56">
        <f t="shared" si="48"/>
        <v>42.658999999999992</v>
      </c>
      <c r="M117" s="56">
        <f t="shared" si="48"/>
        <v>40.330000000000005</v>
      </c>
      <c r="N117" s="56">
        <f t="shared" si="48"/>
        <v>44.712000000000003</v>
      </c>
      <c r="O117" s="56">
        <f t="shared" si="48"/>
        <v>54.885999999999996</v>
      </c>
      <c r="P117" s="56">
        <f t="shared" si="48"/>
        <v>59.537000000000006</v>
      </c>
      <c r="Q117" s="56">
        <f t="shared" si="48"/>
        <v>62.076999999999977</v>
      </c>
      <c r="R117" s="56">
        <f t="shared" si="48"/>
        <v>62.06</v>
      </c>
      <c r="S117" s="56">
        <f t="shared" si="48"/>
        <v>61.406999999999975</v>
      </c>
      <c r="T117" s="56">
        <f t="shared" si="48"/>
        <v>63.642000000000024</v>
      </c>
      <c r="U117" s="56">
        <f t="shared" si="48"/>
        <v>61.597000000000001</v>
      </c>
      <c r="V117" s="56">
        <f t="shared" si="48"/>
        <v>63.381999999999991</v>
      </c>
      <c r="W117" s="56">
        <f t="shared" si="48"/>
        <v>59.456000000000024</v>
      </c>
      <c r="X117" s="56">
        <f t="shared" si="48"/>
        <v>60.292999999999992</v>
      </c>
      <c r="Y117" s="56">
        <f t="shared" si="48"/>
        <v>60.619</v>
      </c>
      <c r="Z117" s="56">
        <f t="shared" si="48"/>
        <v>56.954999999999977</v>
      </c>
      <c r="AA117" s="56">
        <f t="shared" si="48"/>
        <v>54.448</v>
      </c>
      <c r="AB117" s="56">
        <f t="shared" si="48"/>
        <v>50.735124999999996</v>
      </c>
      <c r="AC117" s="56">
        <f t="shared" si="48"/>
        <v>44.648999999999994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60.1</v>
      </c>
      <c r="G120" s="343">
        <v>60.27</v>
      </c>
      <c r="H120" s="343">
        <v>60.15</v>
      </c>
      <c r="I120" s="343">
        <v>59.98</v>
      </c>
      <c r="J120" s="343">
        <v>60.11</v>
      </c>
      <c r="K120" s="343">
        <v>60.11</v>
      </c>
      <c r="L120" s="343">
        <v>60.19</v>
      </c>
      <c r="M120" s="343">
        <v>60.18</v>
      </c>
      <c r="N120" s="343">
        <v>60.04</v>
      </c>
      <c r="O120" s="343">
        <v>60.02</v>
      </c>
      <c r="P120" s="343">
        <v>60</v>
      </c>
      <c r="Q120" s="343">
        <v>60.2</v>
      </c>
      <c r="R120" s="343">
        <v>60.14</v>
      </c>
      <c r="S120" s="343">
        <v>60.03</v>
      </c>
      <c r="T120" s="343">
        <v>60.12</v>
      </c>
      <c r="U120" s="343">
        <v>60.08</v>
      </c>
      <c r="V120" s="343">
        <v>60.11</v>
      </c>
      <c r="W120" s="343">
        <v>60.1</v>
      </c>
      <c r="X120" s="343">
        <v>60</v>
      </c>
      <c r="Y120" s="343">
        <v>60.05</v>
      </c>
      <c r="Z120" s="343">
        <v>60.04</v>
      </c>
      <c r="AA120" s="343">
        <v>60.07</v>
      </c>
      <c r="AB120" s="343">
        <v>60.08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95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 t="shared" ref="F127:AC127" si="49">(7.2*(4-COUNTIF(F13:F16,"=CMS")-COUNTIF(F13:F16,"=PMS")))</f>
        <v>14.4</v>
      </c>
      <c r="G127" s="516">
        <f t="shared" si="49"/>
        <v>14.4</v>
      </c>
      <c r="H127" s="516">
        <f t="shared" si="49"/>
        <v>7.2</v>
      </c>
      <c r="I127" s="516">
        <f t="shared" si="49"/>
        <v>7.2</v>
      </c>
      <c r="J127" s="516">
        <f t="shared" si="49"/>
        <v>7.2</v>
      </c>
      <c r="K127" s="516">
        <f t="shared" si="49"/>
        <v>14.4</v>
      </c>
      <c r="L127" s="516">
        <f t="shared" si="49"/>
        <v>14.4</v>
      </c>
      <c r="M127" s="516">
        <f t="shared" si="49"/>
        <v>14.4</v>
      </c>
      <c r="N127" s="516">
        <f t="shared" si="49"/>
        <v>14.4</v>
      </c>
      <c r="O127" s="516">
        <f t="shared" si="49"/>
        <v>14.4</v>
      </c>
      <c r="P127" s="516">
        <f t="shared" si="49"/>
        <v>14.4</v>
      </c>
      <c r="Q127" s="516">
        <f t="shared" si="49"/>
        <v>14.4</v>
      </c>
      <c r="R127" s="516">
        <f t="shared" si="49"/>
        <v>14.4</v>
      </c>
      <c r="S127" s="516">
        <f t="shared" si="49"/>
        <v>14.4</v>
      </c>
      <c r="T127" s="516">
        <f t="shared" si="49"/>
        <v>14.4</v>
      </c>
      <c r="U127" s="516">
        <f t="shared" si="49"/>
        <v>14.4</v>
      </c>
      <c r="V127" s="516">
        <f t="shared" si="49"/>
        <v>14.4</v>
      </c>
      <c r="W127" s="516">
        <f t="shared" si="49"/>
        <v>14.4</v>
      </c>
      <c r="X127" s="516">
        <f t="shared" si="49"/>
        <v>14.4</v>
      </c>
      <c r="Y127" s="516">
        <f t="shared" si="49"/>
        <v>14.4</v>
      </c>
      <c r="Z127" s="516">
        <f t="shared" si="49"/>
        <v>14.4</v>
      </c>
      <c r="AA127" s="516">
        <f t="shared" si="49"/>
        <v>14.4</v>
      </c>
      <c r="AB127" s="516">
        <f t="shared" si="49"/>
        <v>14.4</v>
      </c>
      <c r="AC127" s="516">
        <f t="shared" si="49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96</v>
      </c>
      <c r="B128" s="574"/>
      <c r="C128" s="575"/>
      <c r="D128" s="515"/>
      <c r="E128" s="515"/>
      <c r="F128" s="516">
        <f t="shared" ref="F128:AC128" si="50">13-COUNTIF(F19:F32,"=CMS")-COUNTIF(F19:F32,"=PMS")</f>
        <v>13</v>
      </c>
      <c r="G128" s="516">
        <f t="shared" si="50"/>
        <v>13</v>
      </c>
      <c r="H128" s="516">
        <f t="shared" si="50"/>
        <v>13</v>
      </c>
      <c r="I128" s="516">
        <f t="shared" si="50"/>
        <v>13</v>
      </c>
      <c r="J128" s="516">
        <f t="shared" si="50"/>
        <v>13</v>
      </c>
      <c r="K128" s="516">
        <f t="shared" si="50"/>
        <v>13</v>
      </c>
      <c r="L128" s="516">
        <f t="shared" si="50"/>
        <v>13</v>
      </c>
      <c r="M128" s="516">
        <f t="shared" si="50"/>
        <v>13</v>
      </c>
      <c r="N128" s="516">
        <f t="shared" si="50"/>
        <v>13</v>
      </c>
      <c r="O128" s="516">
        <f t="shared" si="50"/>
        <v>13</v>
      </c>
      <c r="P128" s="516">
        <f t="shared" si="50"/>
        <v>13</v>
      </c>
      <c r="Q128" s="516">
        <f t="shared" si="50"/>
        <v>13</v>
      </c>
      <c r="R128" s="516">
        <f t="shared" si="50"/>
        <v>13</v>
      </c>
      <c r="S128" s="516">
        <f t="shared" si="50"/>
        <v>13</v>
      </c>
      <c r="T128" s="516">
        <f t="shared" si="50"/>
        <v>13</v>
      </c>
      <c r="U128" s="516">
        <f t="shared" si="50"/>
        <v>13</v>
      </c>
      <c r="V128" s="516">
        <f t="shared" si="50"/>
        <v>13</v>
      </c>
      <c r="W128" s="516">
        <f t="shared" si="50"/>
        <v>13</v>
      </c>
      <c r="X128" s="516">
        <f t="shared" si="50"/>
        <v>13</v>
      </c>
      <c r="Y128" s="516">
        <f t="shared" si="50"/>
        <v>13</v>
      </c>
      <c r="Z128" s="516">
        <f t="shared" si="50"/>
        <v>13</v>
      </c>
      <c r="AA128" s="516">
        <f t="shared" si="50"/>
        <v>13</v>
      </c>
      <c r="AB128" s="516">
        <f t="shared" si="50"/>
        <v>13</v>
      </c>
      <c r="AC128" s="516">
        <f t="shared" si="50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97</v>
      </c>
      <c r="B129" s="574"/>
      <c r="C129" s="575"/>
      <c r="D129" s="515"/>
      <c r="E129" s="515"/>
      <c r="F129" s="516">
        <f t="shared" ref="F129:L129" si="51">4.5*(2-COUNTIF(F43:F44,"=CMS")-COUNTIF(F43:F44,"=PMS"))</f>
        <v>9</v>
      </c>
      <c r="G129" s="516">
        <f t="shared" si="51"/>
        <v>9</v>
      </c>
      <c r="H129" s="516">
        <f t="shared" si="51"/>
        <v>9</v>
      </c>
      <c r="I129" s="516">
        <f t="shared" si="51"/>
        <v>9</v>
      </c>
      <c r="J129" s="516">
        <f t="shared" si="51"/>
        <v>9</v>
      </c>
      <c r="K129" s="516">
        <f t="shared" si="51"/>
        <v>9</v>
      </c>
      <c r="L129" s="516">
        <f t="shared" si="51"/>
        <v>4.5</v>
      </c>
      <c r="M129" s="516">
        <f t="shared" ref="M129:N129" si="52">4.5*(2-COUNTIF(M43:M44,"=CMS")-COUNTIF(M43:M44,"=PMS"))</f>
        <v>4.5</v>
      </c>
      <c r="N129" s="516">
        <f t="shared" si="52"/>
        <v>4.5</v>
      </c>
      <c r="O129" s="516">
        <f t="shared" ref="O129:S129" si="53">4.5*(2-COUNTIF(O43:O44,"=CMS")-COUNTIF(O43:O44,"=PMS"))</f>
        <v>4.5</v>
      </c>
      <c r="P129" s="516">
        <f t="shared" si="53"/>
        <v>4.5</v>
      </c>
      <c r="Q129" s="516">
        <f t="shared" si="53"/>
        <v>4.5</v>
      </c>
      <c r="R129" s="516">
        <f t="shared" si="53"/>
        <v>4.5</v>
      </c>
      <c r="S129" s="516">
        <f t="shared" si="53"/>
        <v>4.5</v>
      </c>
      <c r="T129" s="516">
        <f t="shared" ref="T129:U129" si="54">4.5*(2-COUNTIF(T43:T44,"=CMS")-COUNTIF(T43:T44,"=PMS"))</f>
        <v>4.5</v>
      </c>
      <c r="U129" s="516">
        <f t="shared" si="54"/>
        <v>4.5</v>
      </c>
      <c r="V129" s="516">
        <f t="shared" ref="V129:W129" si="55">4.5*(2-COUNTIF(V43:V44,"=CMS")-COUNTIF(V43:V44,"=PMS"))</f>
        <v>4.5</v>
      </c>
      <c r="W129" s="516">
        <f t="shared" si="55"/>
        <v>4.5</v>
      </c>
      <c r="X129" s="516">
        <f t="shared" ref="X129:AA129" si="56">4.5*(2-COUNTIF(X43:X44,"=CMS")-COUNTIF(X43:X44,"=PMS"))</f>
        <v>9</v>
      </c>
      <c r="Y129" s="516">
        <f t="shared" si="56"/>
        <v>9</v>
      </c>
      <c r="Z129" s="516">
        <f t="shared" si="56"/>
        <v>9</v>
      </c>
      <c r="AA129" s="516">
        <f t="shared" si="56"/>
        <v>9</v>
      </c>
      <c r="AB129" s="516">
        <f t="shared" ref="AB129:AC129" si="57">4.5*(2-COUNTIF(AB43:AB44,"=CMS")-COUNTIF(AB43:AB44,"=PMS"))</f>
        <v>9</v>
      </c>
      <c r="AC129" s="516">
        <f t="shared" si="57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98</v>
      </c>
      <c r="B130" s="574"/>
      <c r="C130" s="575"/>
      <c r="D130" s="515"/>
      <c r="E130" s="515"/>
      <c r="F130" s="516">
        <f t="shared" ref="F130:L130" si="58">8.8*(1-COUNTIF(F45,"=CMS")-COUNTIF(F45,"=PMS"))</f>
        <v>8.8000000000000007</v>
      </c>
      <c r="G130" s="516">
        <f t="shared" si="58"/>
        <v>8.8000000000000007</v>
      </c>
      <c r="H130" s="516">
        <f t="shared" si="58"/>
        <v>8.8000000000000007</v>
      </c>
      <c r="I130" s="516">
        <f t="shared" si="58"/>
        <v>8.8000000000000007</v>
      </c>
      <c r="J130" s="516">
        <f t="shared" si="58"/>
        <v>8.8000000000000007</v>
      </c>
      <c r="K130" s="516">
        <f t="shared" si="58"/>
        <v>8.8000000000000007</v>
      </c>
      <c r="L130" s="516">
        <f t="shared" si="58"/>
        <v>8.8000000000000007</v>
      </c>
      <c r="M130" s="516">
        <f t="shared" ref="M130:N130" si="59">8.8*(1-COUNTIF(M45,"=CMS")-COUNTIF(M45,"=PMS"))</f>
        <v>8.8000000000000007</v>
      </c>
      <c r="N130" s="516">
        <f t="shared" si="59"/>
        <v>8.8000000000000007</v>
      </c>
      <c r="O130" s="516">
        <f t="shared" ref="O130:S130" si="60">8.8*(1-COUNTIF(O45,"=CMS")-COUNTIF(O45,"=PMS"))</f>
        <v>8.8000000000000007</v>
      </c>
      <c r="P130" s="516">
        <f t="shared" si="60"/>
        <v>8.8000000000000007</v>
      </c>
      <c r="Q130" s="516">
        <f t="shared" si="60"/>
        <v>8.8000000000000007</v>
      </c>
      <c r="R130" s="516">
        <f t="shared" si="60"/>
        <v>8.8000000000000007</v>
      </c>
      <c r="S130" s="516">
        <f t="shared" si="60"/>
        <v>8.8000000000000007</v>
      </c>
      <c r="T130" s="516">
        <f t="shared" ref="T130:U130" si="61">8.8*(1-COUNTIF(T45,"=CMS")-COUNTIF(T45,"=PMS"))</f>
        <v>8.8000000000000007</v>
      </c>
      <c r="U130" s="516">
        <f t="shared" si="61"/>
        <v>8.8000000000000007</v>
      </c>
      <c r="V130" s="516">
        <f t="shared" ref="V130:W130" si="62">8.8*(1-COUNTIF(V45,"=CMS")-COUNTIF(V45,"=PMS"))</f>
        <v>8.8000000000000007</v>
      </c>
      <c r="W130" s="516">
        <f t="shared" si="62"/>
        <v>8.8000000000000007</v>
      </c>
      <c r="X130" s="516">
        <f t="shared" ref="X130:AA130" si="63">8.8*(1-COUNTIF(X45,"=CMS")-COUNTIF(X45,"=PMS"))</f>
        <v>8.8000000000000007</v>
      </c>
      <c r="Y130" s="516">
        <f t="shared" si="63"/>
        <v>8.8000000000000007</v>
      </c>
      <c r="Z130" s="516">
        <f t="shared" si="63"/>
        <v>8.8000000000000007</v>
      </c>
      <c r="AA130" s="516">
        <f t="shared" si="63"/>
        <v>8.8000000000000007</v>
      </c>
      <c r="AB130" s="516">
        <f t="shared" ref="AB130:AC130" si="64">8.8*(1-COUNTIF(AB45,"=CMS")-COUNTIF(AB45,"=PMS"))</f>
        <v>8.8000000000000007</v>
      </c>
      <c r="AC130" s="516">
        <f t="shared" si="64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99</v>
      </c>
      <c r="B131" s="574"/>
      <c r="C131" s="575"/>
      <c r="D131" s="42"/>
      <c r="E131" s="42"/>
      <c r="F131" s="516">
        <f t="shared" ref="F131:L131" si="65">8.8*(1-COUNTIF(F46,"=CMS")-COUNTIF(F46,"=PMS"))</f>
        <v>8.8000000000000007</v>
      </c>
      <c r="G131" s="516">
        <f t="shared" si="65"/>
        <v>8.8000000000000007</v>
      </c>
      <c r="H131" s="516">
        <f t="shared" si="65"/>
        <v>8.8000000000000007</v>
      </c>
      <c r="I131" s="516">
        <f t="shared" si="65"/>
        <v>8.8000000000000007</v>
      </c>
      <c r="J131" s="516">
        <f t="shared" si="65"/>
        <v>8.8000000000000007</v>
      </c>
      <c r="K131" s="516">
        <f t="shared" si="65"/>
        <v>8.8000000000000007</v>
      </c>
      <c r="L131" s="516">
        <f t="shared" si="65"/>
        <v>8.8000000000000007</v>
      </c>
      <c r="M131" s="516">
        <f t="shared" ref="M131:N131" si="66">8.8*(1-COUNTIF(M46,"=CMS")-COUNTIF(M46,"=PMS"))</f>
        <v>8.8000000000000007</v>
      </c>
      <c r="N131" s="516">
        <f t="shared" si="66"/>
        <v>8.8000000000000007</v>
      </c>
      <c r="O131" s="516">
        <f t="shared" ref="O131:S131" si="67">8.8*(1-COUNTIF(O46,"=CMS")-COUNTIF(O46,"=PMS"))</f>
        <v>8.8000000000000007</v>
      </c>
      <c r="P131" s="516">
        <f t="shared" si="67"/>
        <v>8.8000000000000007</v>
      </c>
      <c r="Q131" s="516">
        <f t="shared" si="67"/>
        <v>8.8000000000000007</v>
      </c>
      <c r="R131" s="516">
        <f t="shared" si="67"/>
        <v>8.8000000000000007</v>
      </c>
      <c r="S131" s="516">
        <f t="shared" si="67"/>
        <v>8.8000000000000007</v>
      </c>
      <c r="T131" s="516">
        <f t="shared" ref="T131:U131" si="68">8.8*(1-COUNTIF(T46,"=CMS")-COUNTIF(T46,"=PMS"))</f>
        <v>8.8000000000000007</v>
      </c>
      <c r="U131" s="516">
        <f t="shared" si="68"/>
        <v>8.8000000000000007</v>
      </c>
      <c r="V131" s="516">
        <f t="shared" ref="V131:W131" si="69">8.8*(1-COUNTIF(V46,"=CMS")-COUNTIF(V46,"=PMS"))</f>
        <v>8.8000000000000007</v>
      </c>
      <c r="W131" s="516">
        <f t="shared" si="69"/>
        <v>8.8000000000000007</v>
      </c>
      <c r="X131" s="516">
        <f t="shared" ref="X131:AA131" si="70">8.8*(1-COUNTIF(X46,"=CMS")-COUNTIF(X46,"=PMS"))</f>
        <v>8.8000000000000007</v>
      </c>
      <c r="Y131" s="516">
        <f t="shared" si="70"/>
        <v>8.8000000000000007</v>
      </c>
      <c r="Z131" s="516">
        <f t="shared" si="70"/>
        <v>8.8000000000000007</v>
      </c>
      <c r="AA131" s="516">
        <f t="shared" si="70"/>
        <v>8.8000000000000007</v>
      </c>
      <c r="AB131" s="516">
        <f t="shared" ref="AB131:AC131" si="71">8.8*(1-COUNTIF(AB46,"=CMS")-COUNTIF(AB46,"=PMS"))</f>
        <v>8.8000000000000007</v>
      </c>
      <c r="AC131" s="516">
        <f t="shared" si="71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100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101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102</v>
      </c>
      <c r="B134" s="574"/>
      <c r="C134" s="575"/>
      <c r="D134" s="42"/>
      <c r="E134" s="42"/>
      <c r="F134" s="516">
        <f t="shared" ref="F134:L134" si="72">0.85*(3-COUNTIF(F68:F70,"=CMS"))</f>
        <v>2.5499999999999998</v>
      </c>
      <c r="G134" s="516">
        <f t="shared" si="72"/>
        <v>2.5499999999999998</v>
      </c>
      <c r="H134" s="516">
        <f t="shared" si="72"/>
        <v>2.5499999999999998</v>
      </c>
      <c r="I134" s="516">
        <f t="shared" si="72"/>
        <v>2.5499999999999998</v>
      </c>
      <c r="J134" s="516">
        <f t="shared" si="72"/>
        <v>2.5499999999999998</v>
      </c>
      <c r="K134" s="516">
        <f t="shared" si="72"/>
        <v>2.5499999999999998</v>
      </c>
      <c r="L134" s="516">
        <f t="shared" si="72"/>
        <v>2.5499999999999998</v>
      </c>
      <c r="M134" s="516">
        <f t="shared" ref="M134:N134" si="73">0.85*(3-COUNTIF(M68:M70,"=CMS"))</f>
        <v>2.5499999999999998</v>
      </c>
      <c r="N134" s="516">
        <f t="shared" si="73"/>
        <v>2.5499999999999998</v>
      </c>
      <c r="O134" s="516">
        <f t="shared" ref="O134:S134" si="74">0.85*(3-COUNTIF(O68:O70,"=CMS"))</f>
        <v>2.5499999999999998</v>
      </c>
      <c r="P134" s="516">
        <f t="shared" si="74"/>
        <v>2.5499999999999998</v>
      </c>
      <c r="Q134" s="516">
        <f t="shared" si="74"/>
        <v>2.5499999999999998</v>
      </c>
      <c r="R134" s="516">
        <f t="shared" si="74"/>
        <v>2.5499999999999998</v>
      </c>
      <c r="S134" s="516">
        <f t="shared" si="74"/>
        <v>2.5499999999999998</v>
      </c>
      <c r="T134" s="516">
        <f t="shared" ref="T134:U134" si="75">0.85*(3-COUNTIF(T68:T70,"=CMS"))</f>
        <v>2.5499999999999998</v>
      </c>
      <c r="U134" s="516">
        <f t="shared" si="75"/>
        <v>2.5499999999999998</v>
      </c>
      <c r="V134" s="516">
        <f t="shared" ref="V134:W134" si="76">0.85*(3-COUNTIF(V68:V70,"=CMS"))</f>
        <v>2.5499999999999998</v>
      </c>
      <c r="W134" s="516">
        <f t="shared" si="76"/>
        <v>2.5499999999999998</v>
      </c>
      <c r="X134" s="516">
        <f t="shared" ref="X134:AA134" si="77">0.85*(3-COUNTIF(X68:X70,"=CMS"))</f>
        <v>2.5499999999999998</v>
      </c>
      <c r="Y134" s="516">
        <f t="shared" si="77"/>
        <v>2.5499999999999998</v>
      </c>
      <c r="Z134" s="516">
        <f t="shared" si="77"/>
        <v>2.5499999999999998</v>
      </c>
      <c r="AA134" s="516">
        <f t="shared" si="77"/>
        <v>2.5499999999999998</v>
      </c>
      <c r="AB134" s="516">
        <f t="shared" ref="AB134:AC134" si="78">0.85*(3-COUNTIF(AB68:AB70,"=CMS"))</f>
        <v>2.5499999999999998</v>
      </c>
      <c r="AC134" s="516">
        <f t="shared" si="78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103</v>
      </c>
      <c r="B135" s="574"/>
      <c r="C135" s="575"/>
      <c r="D135" s="42"/>
      <c r="E135" s="42"/>
      <c r="F135" s="516">
        <f t="shared" ref="F135:L135" si="79">1*(2-COUNTIF(F84:F85,"=CMS"))</f>
        <v>2</v>
      </c>
      <c r="G135" s="516">
        <f t="shared" si="79"/>
        <v>2</v>
      </c>
      <c r="H135" s="516">
        <f t="shared" si="79"/>
        <v>2</v>
      </c>
      <c r="I135" s="516">
        <f t="shared" si="79"/>
        <v>2</v>
      </c>
      <c r="J135" s="516">
        <f t="shared" si="79"/>
        <v>2</v>
      </c>
      <c r="K135" s="516">
        <f t="shared" si="79"/>
        <v>2</v>
      </c>
      <c r="L135" s="516">
        <f t="shared" si="79"/>
        <v>2</v>
      </c>
      <c r="M135" s="516">
        <f t="shared" ref="M135:N135" si="80">1*(2-COUNTIF(M84:M85,"=CMS"))</f>
        <v>2</v>
      </c>
      <c r="N135" s="516">
        <f t="shared" si="80"/>
        <v>2</v>
      </c>
      <c r="O135" s="516">
        <f t="shared" ref="O135:S135" si="81">1*(2-COUNTIF(O84:O85,"=CMS"))</f>
        <v>2</v>
      </c>
      <c r="P135" s="516">
        <f t="shared" si="81"/>
        <v>2</v>
      </c>
      <c r="Q135" s="516">
        <f t="shared" si="81"/>
        <v>2</v>
      </c>
      <c r="R135" s="516">
        <f t="shared" si="81"/>
        <v>2</v>
      </c>
      <c r="S135" s="516">
        <f t="shared" si="81"/>
        <v>2</v>
      </c>
      <c r="T135" s="516">
        <f t="shared" ref="T135:U135" si="82">1*(2-COUNTIF(T84:T85,"=CMS"))</f>
        <v>2</v>
      </c>
      <c r="U135" s="516">
        <f t="shared" si="82"/>
        <v>2</v>
      </c>
      <c r="V135" s="516">
        <f t="shared" ref="V135:W135" si="83">1*(2-COUNTIF(V84:V85,"=CMS"))</f>
        <v>2</v>
      </c>
      <c r="W135" s="516">
        <f t="shared" si="83"/>
        <v>2</v>
      </c>
      <c r="X135" s="516">
        <f t="shared" ref="X135:AA135" si="84">1*(2-COUNTIF(X84:X85,"=CMS"))</f>
        <v>2</v>
      </c>
      <c r="Y135" s="516">
        <f t="shared" si="84"/>
        <v>2</v>
      </c>
      <c r="Z135" s="516">
        <f t="shared" si="84"/>
        <v>2</v>
      </c>
      <c r="AA135" s="516">
        <f t="shared" si="84"/>
        <v>2</v>
      </c>
      <c r="AB135" s="516">
        <f t="shared" ref="AB135:AC135" si="85">1*(2-COUNTIF(AB84:AB85,"=CMS"))</f>
        <v>2</v>
      </c>
      <c r="AC135" s="516">
        <f t="shared" si="85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104</v>
      </c>
      <c r="B136" s="577"/>
      <c r="C136" s="578"/>
      <c r="D136" s="422"/>
      <c r="E136" s="423"/>
      <c r="F136" s="517">
        <f t="shared" ref="F136:AC136" si="86">IF(SUM(F127:F128)&gt;33,0,33-SUM(F127:F128))</f>
        <v>5.6000000000000014</v>
      </c>
      <c r="G136" s="517">
        <f t="shared" si="86"/>
        <v>5.6000000000000014</v>
      </c>
      <c r="H136" s="517">
        <f t="shared" si="86"/>
        <v>12.8</v>
      </c>
      <c r="I136" s="517">
        <f t="shared" si="86"/>
        <v>12.8</v>
      </c>
      <c r="J136" s="517">
        <f t="shared" si="86"/>
        <v>12.8</v>
      </c>
      <c r="K136" s="517">
        <f t="shared" si="86"/>
        <v>5.6000000000000014</v>
      </c>
      <c r="L136" s="517">
        <f t="shared" si="86"/>
        <v>5.6000000000000014</v>
      </c>
      <c r="M136" s="517">
        <f t="shared" si="86"/>
        <v>5.6000000000000014</v>
      </c>
      <c r="N136" s="517">
        <f t="shared" si="86"/>
        <v>5.6000000000000014</v>
      </c>
      <c r="O136" s="517">
        <f t="shared" si="86"/>
        <v>5.6000000000000014</v>
      </c>
      <c r="P136" s="517">
        <f t="shared" si="86"/>
        <v>5.6000000000000014</v>
      </c>
      <c r="Q136" s="517">
        <f t="shared" si="86"/>
        <v>5.6000000000000014</v>
      </c>
      <c r="R136" s="517">
        <f t="shared" si="86"/>
        <v>5.6000000000000014</v>
      </c>
      <c r="S136" s="517">
        <f t="shared" si="86"/>
        <v>5.6000000000000014</v>
      </c>
      <c r="T136" s="517">
        <f t="shared" si="86"/>
        <v>5.6000000000000014</v>
      </c>
      <c r="U136" s="517">
        <f t="shared" si="86"/>
        <v>5.6000000000000014</v>
      </c>
      <c r="V136" s="517">
        <f t="shared" si="86"/>
        <v>5.6000000000000014</v>
      </c>
      <c r="W136" s="517">
        <f t="shared" si="86"/>
        <v>5.6000000000000014</v>
      </c>
      <c r="X136" s="517">
        <f t="shared" si="86"/>
        <v>5.6000000000000014</v>
      </c>
      <c r="Y136" s="517">
        <f t="shared" si="86"/>
        <v>5.6000000000000014</v>
      </c>
      <c r="Z136" s="517">
        <f t="shared" si="86"/>
        <v>5.6000000000000014</v>
      </c>
      <c r="AA136" s="517">
        <f t="shared" si="86"/>
        <v>5.6000000000000014</v>
      </c>
      <c r="AB136" s="517">
        <f t="shared" si="86"/>
        <v>5.6000000000000014</v>
      </c>
      <c r="AC136" s="517">
        <f t="shared" si="8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105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87">IF(SUM(G129,G131,G132)&gt;25,0,25-SUM(G129,G131,G132))</f>
        <v>0</v>
      </c>
      <c r="H137" s="518">
        <f t="shared" si="87"/>
        <v>0</v>
      </c>
      <c r="I137" s="518">
        <f t="shared" si="87"/>
        <v>0</v>
      </c>
      <c r="J137" s="518">
        <f t="shared" si="87"/>
        <v>0</v>
      </c>
      <c r="K137" s="518">
        <f t="shared" si="87"/>
        <v>0</v>
      </c>
      <c r="L137" s="518">
        <f>IF(SUM(L129,L131,L132)&gt;25,0,25-SUM(L129,L131,L132))</f>
        <v>0</v>
      </c>
      <c r="M137" s="518">
        <f t="shared" si="87"/>
        <v>0</v>
      </c>
      <c r="N137" s="518">
        <f t="shared" si="87"/>
        <v>0</v>
      </c>
      <c r="O137" s="518">
        <f t="shared" si="87"/>
        <v>0</v>
      </c>
      <c r="P137" s="518">
        <f>IF(SUM(P129,P131,P132)&gt;25,0,25-SUM(P129,P131,P132))</f>
        <v>0</v>
      </c>
      <c r="Q137" s="518">
        <f t="shared" si="87"/>
        <v>0</v>
      </c>
      <c r="R137" s="518">
        <f t="shared" si="87"/>
        <v>0</v>
      </c>
      <c r="S137" s="518">
        <f t="shared" si="8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87"/>
        <v>0</v>
      </c>
      <c r="X137" s="518">
        <f t="shared" si="87"/>
        <v>0</v>
      </c>
      <c r="Y137" s="518">
        <f t="shared" si="87"/>
        <v>0</v>
      </c>
      <c r="Z137" s="518">
        <f t="shared" si="87"/>
        <v>0</v>
      </c>
      <c r="AA137" s="518">
        <f t="shared" si="8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106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88">IF(SUM(G130,G133,G134,G135)&gt;17,0,17-SUM(G130,G133,G134,G135))</f>
        <v>0</v>
      </c>
      <c r="H138" s="519">
        <f t="shared" si="88"/>
        <v>0</v>
      </c>
      <c r="I138" s="519">
        <f t="shared" si="88"/>
        <v>0</v>
      </c>
      <c r="J138" s="519">
        <f t="shared" si="88"/>
        <v>0</v>
      </c>
      <c r="K138" s="519">
        <f t="shared" si="88"/>
        <v>0</v>
      </c>
      <c r="L138" s="519">
        <f t="shared" si="88"/>
        <v>0</v>
      </c>
      <c r="M138" s="519">
        <f t="shared" si="88"/>
        <v>0</v>
      </c>
      <c r="N138" s="519">
        <f t="shared" si="88"/>
        <v>0</v>
      </c>
      <c r="O138" s="519">
        <f t="shared" si="88"/>
        <v>0</v>
      </c>
      <c r="P138" s="519">
        <f t="shared" si="88"/>
        <v>0</v>
      </c>
      <c r="Q138" s="519">
        <f t="shared" si="88"/>
        <v>0</v>
      </c>
      <c r="R138" s="519">
        <f t="shared" si="88"/>
        <v>0</v>
      </c>
      <c r="S138" s="519">
        <f t="shared" si="8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88"/>
        <v>0</v>
      </c>
      <c r="X138" s="519">
        <f t="shared" si="88"/>
        <v>0</v>
      </c>
      <c r="Y138" s="519">
        <f t="shared" si="88"/>
        <v>0</v>
      </c>
      <c r="Z138" s="519">
        <f t="shared" si="88"/>
        <v>0</v>
      </c>
      <c r="AA138" s="519">
        <f t="shared" si="8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107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108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379" priority="91" operator="greaterThan">
      <formula>60.3</formula>
    </cfRule>
  </conditionalFormatting>
  <conditionalFormatting sqref="G49:AC49 O55:AA55 AB55:AC64 G84:AC84 G43:AC46 G56:V65 W56:AA64 W65:AC65 I85:AC85 G13:AC16 G68:AC70 G19:AC32">
    <cfRule type="cellIs" dxfId="1378" priority="88" operator="equal">
      <formula>"PMS"</formula>
    </cfRule>
    <cfRule type="cellIs" dxfId="1377" priority="89" operator="equal">
      <formula>"CMS"</formula>
    </cfRule>
    <cfRule type="cellIs" dxfId="1376" priority="90" operator="greaterThan">
      <formula>0</formula>
    </cfRule>
  </conditionalFormatting>
  <conditionalFormatting sqref="F138:AC138">
    <cfRule type="cellIs" dxfId="1375" priority="87" operator="greaterThan">
      <formula>60.3</formula>
    </cfRule>
  </conditionalFormatting>
  <conditionalFormatting sqref="F137:AC137">
    <cfRule type="cellIs" dxfId="1374" priority="85" operator="greaterThan">
      <formula>60.3</formula>
    </cfRule>
  </conditionalFormatting>
  <conditionalFormatting sqref="G85:I85">
    <cfRule type="cellIs" dxfId="1373" priority="81" operator="equal">
      <formula>"PMS"</formula>
    </cfRule>
    <cfRule type="cellIs" dxfId="1372" priority="82" operator="equal">
      <formula>"CMS"</formula>
    </cfRule>
    <cfRule type="cellIs" dxfId="1371" priority="83" operator="greaterThan">
      <formula>0</formula>
    </cfRule>
  </conditionalFormatting>
  <conditionalFormatting sqref="G85:I85 V55:W65">
    <cfRule type="cellIs" dxfId="1370" priority="84" operator="lessThanOrEqual">
      <formula>0</formula>
    </cfRule>
  </conditionalFormatting>
  <conditionalFormatting sqref="AC62:AC64">
    <cfRule type="cellIs" dxfId="1369" priority="77" operator="equal">
      <formula>"PMS"</formula>
    </cfRule>
    <cfRule type="cellIs" dxfId="1368" priority="78" operator="equal">
      <formula>"CMS"</formula>
    </cfRule>
    <cfRule type="cellIs" dxfId="1367" priority="79" operator="greaterThan">
      <formula>0</formula>
    </cfRule>
  </conditionalFormatting>
  <conditionalFormatting sqref="AC62:AC64">
    <cfRule type="cellIs" dxfId="1366" priority="80" operator="lessThanOrEqual">
      <formula>0</formula>
    </cfRule>
  </conditionalFormatting>
  <conditionalFormatting sqref="G55:N55">
    <cfRule type="cellIs" dxfId="1365" priority="73" operator="equal">
      <formula>"PMS"</formula>
    </cfRule>
    <cfRule type="cellIs" dxfId="1364" priority="74" operator="equal">
      <formula>"CMS"</formula>
    </cfRule>
    <cfRule type="cellIs" dxfId="1363" priority="75" operator="greaterThan">
      <formula>0</formula>
    </cfRule>
  </conditionalFormatting>
  <conditionalFormatting sqref="G55:N55">
    <cfRule type="cellIs" dxfId="1362" priority="76" operator="lessThanOrEqual">
      <formula>0</formula>
    </cfRule>
  </conditionalFormatting>
  <conditionalFormatting sqref="G49:AC49 G52:AC53 X55:AC65 G43:AC46 G55:U65 V56:V57 V61:V65 G84:AC85 G13:AC16 G68:AC70">
    <cfRule type="cellIs" dxfId="1361" priority="72" operator="lessThanOrEqual">
      <formula>0</formula>
    </cfRule>
  </conditionalFormatting>
  <conditionalFormatting sqref="G49:AC49 G43:AC46 G52:AC65 G84:AC85 G13:AC16 G68:AC70 G19:AC32">
    <cfRule type="cellIs" dxfId="1360" priority="69" operator="equal">
      <formula>"CMS"</formula>
    </cfRule>
    <cfRule type="cellIs" dxfId="1359" priority="70" operator="equal">
      <formula>"PMS"</formula>
    </cfRule>
    <cfRule type="cellIs" dxfId="1358" priority="71" operator="greaterThan">
      <formula>0</formula>
    </cfRule>
  </conditionalFormatting>
  <conditionalFormatting sqref="G54:AC54">
    <cfRule type="cellIs" dxfId="1357" priority="65" operator="equal">
      <formula>"PMS"</formula>
    </cfRule>
    <cfRule type="cellIs" dxfId="1356" priority="66" operator="equal">
      <formula>"CMS"</formula>
    </cfRule>
    <cfRule type="cellIs" dxfId="1355" priority="67" operator="greaterThan">
      <formula>0</formula>
    </cfRule>
  </conditionalFormatting>
  <conditionalFormatting sqref="G54:AC54">
    <cfRule type="cellIs" dxfId="1354" priority="68" operator="lessThanOrEqual">
      <formula>0</formula>
    </cfRule>
  </conditionalFormatting>
  <conditionalFormatting sqref="G54:AC54">
    <cfRule type="cellIs" dxfId="1353" priority="64" operator="lessThanOrEqual">
      <formula>0</formula>
    </cfRule>
  </conditionalFormatting>
  <conditionalFormatting sqref="G54:T54">
    <cfRule type="cellIs" dxfId="1352" priority="61" operator="equal">
      <formula>"PMS"</formula>
    </cfRule>
    <cfRule type="cellIs" dxfId="1351" priority="62" operator="equal">
      <formula>"CMS"</formula>
    </cfRule>
    <cfRule type="cellIs" dxfId="1350" priority="63" operator="greaterThan">
      <formula>0</formula>
    </cfRule>
  </conditionalFormatting>
  <conditionalFormatting sqref="G54:T54">
    <cfRule type="cellIs" dxfId="1349" priority="60" operator="lessThanOrEqual">
      <formula>0</formula>
    </cfRule>
  </conditionalFormatting>
  <conditionalFormatting sqref="L60">
    <cfRule type="cellIs" dxfId="1348" priority="56" operator="equal">
      <formula>"PMS"</formula>
    </cfRule>
    <cfRule type="cellIs" dxfId="1347" priority="57" operator="equal">
      <formula>"CMS"</formula>
    </cfRule>
    <cfRule type="cellIs" dxfId="1346" priority="58" operator="greaterThan">
      <formula>0</formula>
    </cfRule>
  </conditionalFormatting>
  <conditionalFormatting sqref="L60">
    <cfRule type="cellIs" dxfId="1345" priority="59" operator="lessThanOrEqual">
      <formula>0</formula>
    </cfRule>
  </conditionalFormatting>
  <conditionalFormatting sqref="G19:AC32">
    <cfRule type="cellIs" dxfId="1344" priority="55" operator="lessThanOrEqual">
      <formula>0</formula>
    </cfRule>
  </conditionalFormatting>
  <conditionalFormatting sqref="AC65">
    <cfRule type="cellIs" dxfId="1343" priority="51" operator="equal">
      <formula>"PMS"</formula>
    </cfRule>
    <cfRule type="cellIs" dxfId="1342" priority="52" operator="equal">
      <formula>"CMS"</formula>
    </cfRule>
    <cfRule type="cellIs" dxfId="1341" priority="53" operator="greaterThan">
      <formula>0</formula>
    </cfRule>
  </conditionalFormatting>
  <conditionalFormatting sqref="AC65">
    <cfRule type="cellIs" dxfId="1340" priority="54" operator="lessThanOrEqual">
      <formula>0</formula>
    </cfRule>
  </conditionalFormatting>
  <conditionalFormatting sqref="F49 F13:F16 F43:F46 F55:F65 F84:F85 F68:F70 F19:F32">
    <cfRule type="cellIs" dxfId="1339" priority="27" operator="equal">
      <formula>"PMS"</formula>
    </cfRule>
    <cfRule type="cellIs" dxfId="1338" priority="28" operator="equal">
      <formula>"CMS"</formula>
    </cfRule>
    <cfRule type="cellIs" dxfId="1337" priority="29" operator="greaterThan">
      <formula>0</formula>
    </cfRule>
  </conditionalFormatting>
  <conditionalFormatting sqref="F62:F64">
    <cfRule type="cellIs" dxfId="1336" priority="23" operator="equal">
      <formula>"PMS"</formula>
    </cfRule>
    <cfRule type="cellIs" dxfId="1335" priority="24" operator="equal">
      <formula>"CMS"</formula>
    </cfRule>
    <cfRule type="cellIs" dxfId="1334" priority="25" operator="greaterThan">
      <formula>0</formula>
    </cfRule>
  </conditionalFormatting>
  <conditionalFormatting sqref="F62:F64">
    <cfRule type="cellIs" dxfId="1333" priority="26" operator="lessThanOrEqual">
      <formula>0</formula>
    </cfRule>
  </conditionalFormatting>
  <conditionalFormatting sqref="F49 F52:F53 F13:F16 F43:F46 F55:F65 F84:F85 F68:F70">
    <cfRule type="cellIs" dxfId="1332" priority="22" operator="lessThanOrEqual">
      <formula>0</formula>
    </cfRule>
  </conditionalFormatting>
  <conditionalFormatting sqref="F49 F13:F16 F43:F46 F52:F65 F84:F85 F68:F70 F19:F32">
    <cfRule type="cellIs" dxfId="1331" priority="19" operator="equal">
      <formula>"CMS"</formula>
    </cfRule>
    <cfRule type="cellIs" dxfId="1330" priority="20" operator="equal">
      <formula>"PMS"</formula>
    </cfRule>
    <cfRule type="cellIs" dxfId="1329" priority="21" operator="greaterThan">
      <formula>0</formula>
    </cfRule>
  </conditionalFormatting>
  <conditionalFormatting sqref="F54">
    <cfRule type="cellIs" dxfId="1328" priority="15" operator="equal">
      <formula>"PMS"</formula>
    </cfRule>
    <cfRule type="cellIs" dxfId="1327" priority="16" operator="equal">
      <formula>"CMS"</formula>
    </cfRule>
    <cfRule type="cellIs" dxfId="1326" priority="17" operator="greaterThan">
      <formula>0</formula>
    </cfRule>
  </conditionalFormatting>
  <conditionalFormatting sqref="F54">
    <cfRule type="cellIs" dxfId="1325" priority="18" operator="lessThanOrEqual">
      <formula>0</formula>
    </cfRule>
  </conditionalFormatting>
  <conditionalFormatting sqref="F54">
    <cfRule type="cellIs" dxfId="1324" priority="14" operator="lessThanOrEqual">
      <formula>0</formula>
    </cfRule>
  </conditionalFormatting>
  <conditionalFormatting sqref="F19:F32">
    <cfRule type="cellIs" dxfId="1323" priority="13" operator="lessThanOrEqual">
      <formula>0</formula>
    </cfRule>
  </conditionalFormatting>
  <conditionalFormatting sqref="F65">
    <cfRule type="cellIs" dxfId="1322" priority="9" operator="equal">
      <formula>"PMS"</formula>
    </cfRule>
    <cfRule type="cellIs" dxfId="1321" priority="10" operator="equal">
      <formula>"CMS"</formula>
    </cfRule>
    <cfRule type="cellIs" dxfId="1320" priority="11" operator="greaterThan">
      <formula>0</formula>
    </cfRule>
  </conditionalFormatting>
  <conditionalFormatting sqref="F65">
    <cfRule type="cellIs" dxfId="1319" priority="12" operator="lessThanOrEqual">
      <formula>0</formula>
    </cfRule>
  </conditionalFormatting>
  <conditionalFormatting sqref="F136:AC136">
    <cfRule type="cellIs" dxfId="1318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15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E1983-7133-4EF7-9400-DCDB037C01C0}">
  <sheetPr codeName="Sheet316"/>
  <dimension ref="A1:XFD167"/>
  <sheetViews>
    <sheetView zoomScale="70" zoomScaleNormal="70" workbookViewId="0">
      <pane xSplit="5" ySplit="11" topLeftCell="F113" activePane="bottomRight" state="frozen"/>
      <selection pane="topRight" activeCell="F1" sqref="F1"/>
      <selection pane="bottomLeft" activeCell="A12" sqref="A12"/>
      <selection pane="bottomRight" activeCell="F127" sqref="F127:AC12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4,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5.63</v>
      </c>
      <c r="H15" s="273">
        <v>6.8</v>
      </c>
      <c r="I15" s="273">
        <v>6.5</v>
      </c>
      <c r="J15" s="273">
        <v>6.6</v>
      </c>
      <c r="K15" s="273">
        <v>6.4</v>
      </c>
      <c r="L15" s="273">
        <v>6.7</v>
      </c>
      <c r="M15" s="273">
        <v>6.3</v>
      </c>
      <c r="N15" s="275">
        <v>6.6</v>
      </c>
      <c r="O15" s="275">
        <v>6.5</v>
      </c>
      <c r="P15" s="275">
        <v>6.7</v>
      </c>
      <c r="Q15" s="275">
        <v>6.7</v>
      </c>
      <c r="R15" s="273">
        <v>6.6</v>
      </c>
      <c r="S15" s="273">
        <v>6.7</v>
      </c>
      <c r="T15" s="346">
        <v>6.8</v>
      </c>
      <c r="U15" s="346">
        <v>6.6</v>
      </c>
      <c r="V15" s="346">
        <v>6.6</v>
      </c>
      <c r="W15" s="275">
        <v>6.6</v>
      </c>
      <c r="X15" s="275">
        <v>6.7</v>
      </c>
      <c r="Y15" s="275">
        <v>6.8</v>
      </c>
      <c r="Z15" s="273">
        <v>6.7</v>
      </c>
      <c r="AA15" s="273">
        <v>6.7</v>
      </c>
      <c r="AB15" s="346">
        <v>6.7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7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6.7</v>
      </c>
      <c r="M16" s="275">
        <v>6.3</v>
      </c>
      <c r="N16" s="275">
        <v>6.6</v>
      </c>
      <c r="O16" s="275">
        <v>6.5</v>
      </c>
      <c r="P16" s="275">
        <v>6.7</v>
      </c>
      <c r="Q16" s="275">
        <v>6.7</v>
      </c>
      <c r="R16" s="273">
        <v>6.6</v>
      </c>
      <c r="S16" s="273">
        <v>6.7</v>
      </c>
      <c r="T16" s="346">
        <v>6.8</v>
      </c>
      <c r="U16" s="346">
        <v>6.6</v>
      </c>
      <c r="V16" s="346">
        <v>6.6</v>
      </c>
      <c r="W16" s="275">
        <v>6.7</v>
      </c>
      <c r="X16" s="275">
        <v>6.7</v>
      </c>
      <c r="Y16" s="275">
        <v>6.7</v>
      </c>
      <c r="Z16" s="273">
        <v>6.7</v>
      </c>
      <c r="AA16" s="273">
        <v>6.7</v>
      </c>
      <c r="AB16" s="346">
        <v>6.7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12.629999999999999</v>
      </c>
      <c r="H17" s="16">
        <f t="shared" si="0"/>
        <v>6.8</v>
      </c>
      <c r="I17" s="16">
        <f t="shared" si="0"/>
        <v>6.5</v>
      </c>
      <c r="J17" s="16">
        <f t="shared" si="0"/>
        <v>6.6</v>
      </c>
      <c r="K17" s="16">
        <f t="shared" si="0"/>
        <v>6.4</v>
      </c>
      <c r="L17" s="16">
        <f t="shared" si="0"/>
        <v>13.4</v>
      </c>
      <c r="M17" s="16">
        <f t="shared" si="0"/>
        <v>12.6</v>
      </c>
      <c r="N17" s="16">
        <f t="shared" si="0"/>
        <v>13.2</v>
      </c>
      <c r="O17" s="16">
        <f t="shared" si="0"/>
        <v>13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f t="shared" si="0"/>
        <v>13.4</v>
      </c>
      <c r="T17" s="16">
        <f t="shared" si="0"/>
        <v>13.6</v>
      </c>
      <c r="U17" s="16">
        <f t="shared" si="0"/>
        <v>13.2</v>
      </c>
      <c r="V17" s="16">
        <f t="shared" si="0"/>
        <v>13.2</v>
      </c>
      <c r="W17" s="16">
        <f t="shared" si="0"/>
        <v>13.3</v>
      </c>
      <c r="X17" s="16">
        <f t="shared" si="0"/>
        <v>13.4</v>
      </c>
      <c r="Y17" s="16">
        <f t="shared" si="0"/>
        <v>13.5</v>
      </c>
      <c r="Z17" s="16">
        <f t="shared" si="0"/>
        <v>13.4</v>
      </c>
      <c r="AA17" s="16">
        <f t="shared" si="0"/>
        <v>13.4</v>
      </c>
      <c r="AB17" s="16">
        <f t="shared" si="0"/>
        <v>13.4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>
        <v>0</v>
      </c>
      <c r="I19" s="275">
        <v>0</v>
      </c>
      <c r="J19" s="275">
        <v>0</v>
      </c>
      <c r="K19" s="275">
        <f>3.991/4</f>
        <v>0.99775000000000003</v>
      </c>
      <c r="L19" s="275">
        <f>7.835/8</f>
        <v>0.979375</v>
      </c>
      <c r="M19" s="275">
        <v>0</v>
      </c>
      <c r="N19" s="275">
        <f>3.394/4</f>
        <v>0.84850000000000003</v>
      </c>
      <c r="O19" s="275">
        <f>12.848/13</f>
        <v>0.98830769230769233</v>
      </c>
      <c r="P19" s="275">
        <f>12.828/13</f>
        <v>0.98676923076923073</v>
      </c>
      <c r="Q19" s="275">
        <f>12.81/13</f>
        <v>0.98538461538461541</v>
      </c>
      <c r="R19" s="273">
        <f>12.822/13</f>
        <v>0.98630769230769222</v>
      </c>
      <c r="S19" s="275">
        <f>12.753/13</f>
        <v>0.98099999999999998</v>
      </c>
      <c r="T19" s="275">
        <f>12.817/13</f>
        <v>0.9859230769230769</v>
      </c>
      <c r="U19" s="275">
        <f>12.82/13</f>
        <v>0.98615384615384616</v>
      </c>
      <c r="V19" s="275">
        <f>12.79/13</f>
        <v>0.98384615384615381</v>
      </c>
      <c r="W19" s="275">
        <f>12.806/13</f>
        <v>0.98507692307692296</v>
      </c>
      <c r="X19" s="275">
        <f>12.857/13</f>
        <v>0.98899999999999999</v>
      </c>
      <c r="Y19" s="275">
        <f>12.822/13</f>
        <v>0.98630769230769222</v>
      </c>
      <c r="Z19" s="275">
        <f>12.84/13</f>
        <v>0.98769230769230765</v>
      </c>
      <c r="AA19" s="275">
        <f>12.869/13</f>
        <v>0.98992307692307691</v>
      </c>
      <c r="AB19" s="275">
        <v>0</v>
      </c>
      <c r="AC19" s="275">
        <v>0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v>0</v>
      </c>
      <c r="I20" s="275">
        <v>0</v>
      </c>
      <c r="J20" s="275">
        <v>0</v>
      </c>
      <c r="K20" s="275">
        <v>0</v>
      </c>
      <c r="L20" s="275">
        <f t="shared" ref="L20:L23" si="1">7.835/8</f>
        <v>0.979375</v>
      </c>
      <c r="M20" s="275">
        <v>0</v>
      </c>
      <c r="N20" s="275">
        <f t="shared" ref="N20:N22" si="2">3.394/4</f>
        <v>0.84850000000000003</v>
      </c>
      <c r="O20" s="275">
        <f t="shared" ref="O20:O23" si="3">12.848/13</f>
        <v>0.98830769230769233</v>
      </c>
      <c r="P20" s="275">
        <f>12.828/13</f>
        <v>0.98676923076923073</v>
      </c>
      <c r="Q20" s="275">
        <f t="shared" ref="Q20:Q23" si="4">12.81/13</f>
        <v>0.98538461538461541</v>
      </c>
      <c r="R20" s="273">
        <f t="shared" ref="R20:R23" si="5">12.822/13</f>
        <v>0.98630769230769222</v>
      </c>
      <c r="S20" s="275">
        <f t="shared" ref="S20:S23" si="6">12.753/13</f>
        <v>0.98099999999999998</v>
      </c>
      <c r="T20" s="275">
        <f>12.817/13</f>
        <v>0.9859230769230769</v>
      </c>
      <c r="U20" s="275">
        <f>12.82/13</f>
        <v>0.98615384615384616</v>
      </c>
      <c r="V20" s="275">
        <f t="shared" ref="V20:V23" si="7">12.79/13</f>
        <v>0.98384615384615381</v>
      </c>
      <c r="W20" s="275">
        <f t="shared" ref="W20:W23" si="8">12.806/13</f>
        <v>0.98507692307692296</v>
      </c>
      <c r="X20" s="275">
        <f t="shared" ref="X20:X23" si="9">12.857/13</f>
        <v>0.98899999999999999</v>
      </c>
      <c r="Y20" s="275">
        <f t="shared" ref="Y20:Y23" si="10">12.822/13</f>
        <v>0.98630769230769222</v>
      </c>
      <c r="Z20" s="275">
        <f t="shared" ref="Z20:Z23" si="11">12.84/13</f>
        <v>0.98769230769230765</v>
      </c>
      <c r="AA20" s="275">
        <f t="shared" ref="AA20:AA23" si="12">12.869/13</f>
        <v>0.98992307692307691</v>
      </c>
      <c r="AB20" s="275">
        <f>9.837/10</f>
        <v>0.98370000000000002</v>
      </c>
      <c r="AC20" s="275">
        <v>0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>
        <v>0.93500000000000005</v>
      </c>
      <c r="G21" s="275">
        <v>0</v>
      </c>
      <c r="H21" s="275">
        <f>2.937/3</f>
        <v>0.97899999999999998</v>
      </c>
      <c r="I21" s="275">
        <f>2.927/3</f>
        <v>0.97566666666666668</v>
      </c>
      <c r="J21" s="275">
        <f>1.949/2</f>
        <v>0.97450000000000003</v>
      </c>
      <c r="K21" s="275">
        <f>3.991/4</f>
        <v>0.99775000000000003</v>
      </c>
      <c r="L21" s="275">
        <f t="shared" si="1"/>
        <v>0.979375</v>
      </c>
      <c r="M21" s="275">
        <v>0</v>
      </c>
      <c r="N21" s="275">
        <f t="shared" si="2"/>
        <v>0.84850000000000003</v>
      </c>
      <c r="O21" s="275">
        <f t="shared" si="3"/>
        <v>0.98830769230769233</v>
      </c>
      <c r="P21" s="275">
        <f>12.828/13</f>
        <v>0.98676923076923073</v>
      </c>
      <c r="Q21" s="275">
        <f t="shared" si="4"/>
        <v>0.98538461538461541</v>
      </c>
      <c r="R21" s="273">
        <f t="shared" si="5"/>
        <v>0.98630769230769222</v>
      </c>
      <c r="S21" s="275">
        <f t="shared" si="6"/>
        <v>0.98099999999999998</v>
      </c>
      <c r="T21" s="275">
        <f>12.817/13</f>
        <v>0.9859230769230769</v>
      </c>
      <c r="U21" s="275">
        <f>12.82/13</f>
        <v>0.98615384615384616</v>
      </c>
      <c r="V21" s="275">
        <f t="shared" si="7"/>
        <v>0.98384615384615381</v>
      </c>
      <c r="W21" s="275">
        <f t="shared" si="8"/>
        <v>0.98507692307692296</v>
      </c>
      <c r="X21" s="275">
        <f t="shared" si="9"/>
        <v>0.98899999999999999</v>
      </c>
      <c r="Y21" s="275">
        <f t="shared" si="10"/>
        <v>0.98630769230769222</v>
      </c>
      <c r="Z21" s="275">
        <f t="shared" si="11"/>
        <v>0.98769230769230765</v>
      </c>
      <c r="AA21" s="275">
        <f t="shared" si="12"/>
        <v>0.98992307692307691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>
        <v>0</v>
      </c>
      <c r="G22" s="275">
        <v>0</v>
      </c>
      <c r="H22" s="275">
        <f>2.937/3</f>
        <v>0.97899999999999998</v>
      </c>
      <c r="I22" s="275">
        <f>2.927/3</f>
        <v>0.97566666666666668</v>
      </c>
      <c r="J22" s="275"/>
      <c r="K22" s="275">
        <f>3.991/4</f>
        <v>0.99775000000000003</v>
      </c>
      <c r="L22" s="275">
        <f t="shared" si="1"/>
        <v>0.979375</v>
      </c>
      <c r="M22" s="275">
        <v>0</v>
      </c>
      <c r="N22" s="275">
        <f t="shared" si="2"/>
        <v>0.84850000000000003</v>
      </c>
      <c r="O22" s="275">
        <f t="shared" si="3"/>
        <v>0.98830769230769233</v>
      </c>
      <c r="P22" s="275">
        <f>12.828/13</f>
        <v>0.98676923076923073</v>
      </c>
      <c r="Q22" s="275">
        <f t="shared" si="4"/>
        <v>0.98538461538461541</v>
      </c>
      <c r="R22" s="273">
        <f t="shared" si="5"/>
        <v>0.98630769230769222</v>
      </c>
      <c r="S22" s="275">
        <f t="shared" si="6"/>
        <v>0.98099999999999998</v>
      </c>
      <c r="T22" s="275">
        <f>12.817/13</f>
        <v>0.9859230769230769</v>
      </c>
      <c r="U22" s="275">
        <f>12.82/13</f>
        <v>0.98615384615384616</v>
      </c>
      <c r="V22" s="275">
        <f t="shared" si="7"/>
        <v>0.98384615384615381</v>
      </c>
      <c r="W22" s="275">
        <f t="shared" si="8"/>
        <v>0.98507692307692296</v>
      </c>
      <c r="X22" s="275">
        <f t="shared" si="9"/>
        <v>0.98899999999999999</v>
      </c>
      <c r="Y22" s="275">
        <f t="shared" si="10"/>
        <v>0.98630769230769222</v>
      </c>
      <c r="Z22" s="275">
        <f t="shared" si="11"/>
        <v>0.98769230769230765</v>
      </c>
      <c r="AA22" s="275">
        <f t="shared" si="12"/>
        <v>0.98992307692307691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2.937/3</f>
        <v>0.97899999999999998</v>
      </c>
      <c r="I23" s="275">
        <f>2.927/3</f>
        <v>0.97566666666666668</v>
      </c>
      <c r="J23" s="275">
        <f>1.949/2</f>
        <v>0.97450000000000003</v>
      </c>
      <c r="K23" s="275">
        <f>3.991/4</f>
        <v>0.99775000000000003</v>
      </c>
      <c r="L23" s="275">
        <f t="shared" si="1"/>
        <v>0.979375</v>
      </c>
      <c r="M23" s="275">
        <v>0</v>
      </c>
      <c r="N23" s="275"/>
      <c r="O23" s="275">
        <f t="shared" si="3"/>
        <v>0.98830769230769233</v>
      </c>
      <c r="P23" s="275">
        <f>12.828/13</f>
        <v>0.98676923076923073</v>
      </c>
      <c r="Q23" s="275">
        <f t="shared" si="4"/>
        <v>0.98538461538461541</v>
      </c>
      <c r="R23" s="273">
        <f t="shared" si="5"/>
        <v>0.98630769230769222</v>
      </c>
      <c r="S23" s="275">
        <f t="shared" si="6"/>
        <v>0.98099999999999998</v>
      </c>
      <c r="T23" s="275">
        <f>12.817/13</f>
        <v>0.9859230769230769</v>
      </c>
      <c r="U23" s="275">
        <f>12.82/13</f>
        <v>0.98615384615384616</v>
      </c>
      <c r="V23" s="275">
        <f t="shared" si="7"/>
        <v>0.98384615384615381</v>
      </c>
      <c r="W23" s="275">
        <f t="shared" si="8"/>
        <v>0.98507692307692296</v>
      </c>
      <c r="X23" s="275">
        <f t="shared" si="9"/>
        <v>0.98899999999999999</v>
      </c>
      <c r="Y23" s="275">
        <f t="shared" si="10"/>
        <v>0.98630769230769222</v>
      </c>
      <c r="Z23" s="275">
        <f t="shared" si="11"/>
        <v>0.98769230769230765</v>
      </c>
      <c r="AA23" s="275">
        <f t="shared" si="12"/>
        <v>0.98992307692307691</v>
      </c>
      <c r="AB23" s="275">
        <f>9.837/10</f>
        <v>0.98370000000000002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v>0</v>
      </c>
      <c r="I25" s="275">
        <v>0</v>
      </c>
      <c r="J25" s="275">
        <v>0</v>
      </c>
      <c r="K25" s="275">
        <v>0</v>
      </c>
      <c r="L25" s="275">
        <f t="shared" ref="L25:L27" si="13">7.835/8</f>
        <v>0.979375</v>
      </c>
      <c r="M25" s="275">
        <v>0</v>
      </c>
      <c r="N25" s="275">
        <v>0</v>
      </c>
      <c r="O25" s="275">
        <f t="shared" ref="O25:O32" si="14">12.848/13</f>
        <v>0.98830769230769233</v>
      </c>
      <c r="P25" s="275">
        <f t="shared" ref="P25:P32" si="15">12.828/13</f>
        <v>0.98676923076923073</v>
      </c>
      <c r="Q25" s="275">
        <f t="shared" ref="Q25:Q32" si="16">12.81/13</f>
        <v>0.98538461538461541</v>
      </c>
      <c r="R25" s="273">
        <f t="shared" ref="R25:R32" si="17">12.822/13</f>
        <v>0.98630769230769222</v>
      </c>
      <c r="S25" s="275">
        <f t="shared" ref="S25:S32" si="18">12.753/13</f>
        <v>0.98099999999999998</v>
      </c>
      <c r="T25" s="275">
        <f t="shared" ref="T25:T32" si="19">12.817/13</f>
        <v>0.9859230769230769</v>
      </c>
      <c r="U25" s="275">
        <f t="shared" ref="U25:U32" si="20">12.82/13</f>
        <v>0.98615384615384616</v>
      </c>
      <c r="V25" s="275">
        <f t="shared" ref="V25:V32" si="21">12.79/13</f>
        <v>0.98384615384615381</v>
      </c>
      <c r="W25" s="275">
        <f t="shared" ref="W25:W32" si="22">12.806/13</f>
        <v>0.98507692307692296</v>
      </c>
      <c r="X25" s="275">
        <f t="shared" ref="X25:X32" si="23">12.857/13</f>
        <v>0.98899999999999999</v>
      </c>
      <c r="Y25" s="275">
        <f t="shared" ref="Y25:Y32" si="24">12.822/13</f>
        <v>0.98630769230769222</v>
      </c>
      <c r="Z25" s="275">
        <f t="shared" ref="Z25:Z32" si="25">12.84/13</f>
        <v>0.98769230769230765</v>
      </c>
      <c r="AA25" s="275">
        <f t="shared" ref="AA25:AA32" si="26">12.869/13</f>
        <v>0.98992307692307691</v>
      </c>
      <c r="AB25" s="275">
        <f t="shared" ref="AB25:AB32" si="27">9.837/10</f>
        <v>0.98370000000000002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>
        <v>0</v>
      </c>
      <c r="G26" s="275">
        <v>0</v>
      </c>
      <c r="H26" s="275">
        <v>0</v>
      </c>
      <c r="I26" s="275">
        <v>0</v>
      </c>
      <c r="J26" s="275">
        <v>0</v>
      </c>
      <c r="K26" s="275">
        <v>0</v>
      </c>
      <c r="L26" s="275">
        <f t="shared" si="13"/>
        <v>0.979375</v>
      </c>
      <c r="M26" s="275">
        <v>0</v>
      </c>
      <c r="N26" s="275">
        <v>0</v>
      </c>
      <c r="O26" s="275">
        <f t="shared" si="14"/>
        <v>0.98830769230769233</v>
      </c>
      <c r="P26" s="275">
        <f t="shared" si="15"/>
        <v>0.98676923076923073</v>
      </c>
      <c r="Q26" s="275">
        <f t="shared" si="16"/>
        <v>0.98538461538461541</v>
      </c>
      <c r="R26" s="273">
        <f t="shared" si="17"/>
        <v>0.98630769230769222</v>
      </c>
      <c r="S26" s="275">
        <f t="shared" si="18"/>
        <v>0.98099999999999998</v>
      </c>
      <c r="T26" s="275">
        <f t="shared" si="19"/>
        <v>0.9859230769230769</v>
      </c>
      <c r="U26" s="275">
        <f t="shared" si="20"/>
        <v>0.98615384615384616</v>
      </c>
      <c r="V26" s="275">
        <f t="shared" si="21"/>
        <v>0.98384615384615381</v>
      </c>
      <c r="W26" s="275">
        <f t="shared" si="22"/>
        <v>0.98507692307692296</v>
      </c>
      <c r="X26" s="275">
        <f t="shared" si="23"/>
        <v>0.98899999999999999</v>
      </c>
      <c r="Y26" s="275">
        <f t="shared" si="24"/>
        <v>0.98630769230769222</v>
      </c>
      <c r="Z26" s="275">
        <f t="shared" si="25"/>
        <v>0.98769230769230765</v>
      </c>
      <c r="AA26" s="275">
        <f t="shared" si="26"/>
        <v>0.98992307692307691</v>
      </c>
      <c r="AB26" s="275">
        <f t="shared" si="27"/>
        <v>0.98370000000000002</v>
      </c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v>0</v>
      </c>
      <c r="L27" s="275">
        <f t="shared" si="13"/>
        <v>0.979375</v>
      </c>
      <c r="M27" s="275">
        <f>1.941/2</f>
        <v>0.97050000000000003</v>
      </c>
      <c r="N27" s="275">
        <v>0</v>
      </c>
      <c r="O27" s="275">
        <f t="shared" si="14"/>
        <v>0.98830769230769233</v>
      </c>
      <c r="P27" s="275">
        <f t="shared" si="15"/>
        <v>0.98676923076923073</v>
      </c>
      <c r="Q27" s="275">
        <f t="shared" si="16"/>
        <v>0.98538461538461541</v>
      </c>
      <c r="R27" s="273">
        <f t="shared" si="17"/>
        <v>0.98630769230769222</v>
      </c>
      <c r="S27" s="275">
        <f t="shared" si="18"/>
        <v>0.98099999999999998</v>
      </c>
      <c r="T27" s="275">
        <f t="shared" si="19"/>
        <v>0.9859230769230769</v>
      </c>
      <c r="U27" s="275">
        <f t="shared" si="20"/>
        <v>0.98615384615384616</v>
      </c>
      <c r="V27" s="275">
        <f t="shared" si="21"/>
        <v>0.98384615384615381</v>
      </c>
      <c r="W27" s="275">
        <f t="shared" si="22"/>
        <v>0.98507692307692296</v>
      </c>
      <c r="X27" s="275">
        <f t="shared" si="23"/>
        <v>0.98899999999999999</v>
      </c>
      <c r="Y27" s="275">
        <f t="shared" si="24"/>
        <v>0.98630769230769222</v>
      </c>
      <c r="Z27" s="275">
        <f t="shared" si="25"/>
        <v>0.98769230769230765</v>
      </c>
      <c r="AA27" s="275">
        <f t="shared" si="26"/>
        <v>0.98992307692307691</v>
      </c>
      <c r="AB27" s="275">
        <f t="shared" si="27"/>
        <v>0.98370000000000002</v>
      </c>
      <c r="AC27" s="275">
        <f>5.919/6</f>
        <v>0.98649999999999993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v>0</v>
      </c>
      <c r="L28" s="275">
        <v>0</v>
      </c>
      <c r="M28" s="275">
        <f>1.941/2</f>
        <v>0.97050000000000003</v>
      </c>
      <c r="N28" s="275">
        <v>0</v>
      </c>
      <c r="O28" s="275">
        <f t="shared" si="14"/>
        <v>0.98830769230769233</v>
      </c>
      <c r="P28" s="275">
        <f t="shared" si="15"/>
        <v>0.98676923076923073</v>
      </c>
      <c r="Q28" s="275">
        <f t="shared" si="16"/>
        <v>0.98538461538461541</v>
      </c>
      <c r="R28" s="273">
        <f t="shared" si="17"/>
        <v>0.98630769230769222</v>
      </c>
      <c r="S28" s="275">
        <f t="shared" si="18"/>
        <v>0.98099999999999998</v>
      </c>
      <c r="T28" s="275">
        <f t="shared" si="19"/>
        <v>0.9859230769230769</v>
      </c>
      <c r="U28" s="275">
        <f t="shared" si="20"/>
        <v>0.98615384615384616</v>
      </c>
      <c r="V28" s="275">
        <f t="shared" si="21"/>
        <v>0.98384615384615381</v>
      </c>
      <c r="W28" s="275">
        <f t="shared" si="22"/>
        <v>0.98507692307692296</v>
      </c>
      <c r="X28" s="275">
        <f t="shared" si="23"/>
        <v>0.98899999999999999</v>
      </c>
      <c r="Y28" s="275">
        <f t="shared" si="24"/>
        <v>0.98630769230769222</v>
      </c>
      <c r="Z28" s="275">
        <f t="shared" si="25"/>
        <v>0.98769230769230765</v>
      </c>
      <c r="AA28" s="275">
        <f t="shared" si="26"/>
        <v>0.98992307692307691</v>
      </c>
      <c r="AB28" s="275">
        <f t="shared" si="27"/>
        <v>0.98370000000000002</v>
      </c>
      <c r="AC28" s="275">
        <f t="shared" ref="AC28:AC32" si="28">5.919/6</f>
        <v>0.98649999999999993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4"/>
        <v>0.98830769230769233</v>
      </c>
      <c r="P29" s="275">
        <f t="shared" si="15"/>
        <v>0.98676923076923073</v>
      </c>
      <c r="Q29" s="275">
        <f t="shared" si="16"/>
        <v>0.98538461538461541</v>
      </c>
      <c r="R29" s="273">
        <f t="shared" si="17"/>
        <v>0.98630769230769222</v>
      </c>
      <c r="S29" s="275">
        <f t="shared" si="18"/>
        <v>0.98099999999999998</v>
      </c>
      <c r="T29" s="275">
        <f t="shared" si="19"/>
        <v>0.9859230769230769</v>
      </c>
      <c r="U29" s="275">
        <f t="shared" si="20"/>
        <v>0.98615384615384616</v>
      </c>
      <c r="V29" s="275">
        <f t="shared" si="21"/>
        <v>0.98384615384615381</v>
      </c>
      <c r="W29" s="275">
        <f t="shared" si="22"/>
        <v>0.98507692307692296</v>
      </c>
      <c r="X29" s="275">
        <f t="shared" si="23"/>
        <v>0.98899999999999999</v>
      </c>
      <c r="Y29" s="275">
        <f t="shared" si="24"/>
        <v>0.98630769230769222</v>
      </c>
      <c r="Z29" s="275">
        <f t="shared" si="25"/>
        <v>0.98769230769230765</v>
      </c>
      <c r="AA29" s="275">
        <f t="shared" si="26"/>
        <v>0.98992307692307691</v>
      </c>
      <c r="AB29" s="275">
        <f t="shared" si="27"/>
        <v>0.98370000000000002</v>
      </c>
      <c r="AC29" s="275">
        <f t="shared" si="28"/>
        <v>0.98649999999999993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4"/>
        <v>0.98830769230769233</v>
      </c>
      <c r="P30" s="275">
        <f t="shared" si="15"/>
        <v>0.98676923076923073</v>
      </c>
      <c r="Q30" s="275">
        <f t="shared" si="16"/>
        <v>0.98538461538461541</v>
      </c>
      <c r="R30" s="273">
        <f t="shared" si="17"/>
        <v>0.98630769230769222</v>
      </c>
      <c r="S30" s="275">
        <f t="shared" si="18"/>
        <v>0.98099999999999998</v>
      </c>
      <c r="T30" s="275">
        <f t="shared" si="19"/>
        <v>0.9859230769230769</v>
      </c>
      <c r="U30" s="275">
        <f t="shared" si="20"/>
        <v>0.98615384615384616</v>
      </c>
      <c r="V30" s="275">
        <f t="shared" si="21"/>
        <v>0.98384615384615381</v>
      </c>
      <c r="W30" s="275">
        <f t="shared" si="22"/>
        <v>0.98507692307692296</v>
      </c>
      <c r="X30" s="275">
        <f t="shared" si="23"/>
        <v>0.98899999999999999</v>
      </c>
      <c r="Y30" s="275">
        <f t="shared" si="24"/>
        <v>0.98630769230769222</v>
      </c>
      <c r="Z30" s="275">
        <f t="shared" si="25"/>
        <v>0.98769230769230765</v>
      </c>
      <c r="AA30" s="275">
        <f t="shared" si="26"/>
        <v>0.98992307692307691</v>
      </c>
      <c r="AB30" s="275">
        <f t="shared" si="27"/>
        <v>0.98370000000000002</v>
      </c>
      <c r="AC30" s="275">
        <f t="shared" si="28"/>
        <v>0.98649999999999993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4"/>
        <v>0.98830769230769233</v>
      </c>
      <c r="P31" s="275">
        <f t="shared" si="15"/>
        <v>0.98676923076923073</v>
      </c>
      <c r="Q31" s="275">
        <f t="shared" si="16"/>
        <v>0.98538461538461541</v>
      </c>
      <c r="R31" s="273">
        <f t="shared" si="17"/>
        <v>0.98630769230769222</v>
      </c>
      <c r="S31" s="275">
        <f t="shared" si="18"/>
        <v>0.98099999999999998</v>
      </c>
      <c r="T31" s="275">
        <f t="shared" si="19"/>
        <v>0.9859230769230769</v>
      </c>
      <c r="U31" s="275">
        <f t="shared" si="20"/>
        <v>0.98615384615384616</v>
      </c>
      <c r="V31" s="275">
        <f t="shared" si="21"/>
        <v>0.98384615384615381</v>
      </c>
      <c r="W31" s="275">
        <f t="shared" si="22"/>
        <v>0.98507692307692296</v>
      </c>
      <c r="X31" s="275">
        <f t="shared" si="23"/>
        <v>0.98899999999999999</v>
      </c>
      <c r="Y31" s="275">
        <f t="shared" si="24"/>
        <v>0.98630769230769222</v>
      </c>
      <c r="Z31" s="275">
        <f t="shared" si="25"/>
        <v>0.98769230769230765</v>
      </c>
      <c r="AA31" s="275">
        <f t="shared" si="26"/>
        <v>0.98992307692307691</v>
      </c>
      <c r="AB31" s="275">
        <f t="shared" si="27"/>
        <v>0.98370000000000002</v>
      </c>
      <c r="AC31" s="275">
        <f t="shared" si="28"/>
        <v>0.98649999999999993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4"/>
        <v>0.98830769230769233</v>
      </c>
      <c r="P32" s="275">
        <f t="shared" si="15"/>
        <v>0.98676923076923073</v>
      </c>
      <c r="Q32" s="275">
        <f t="shared" si="16"/>
        <v>0.98538461538461541</v>
      </c>
      <c r="R32" s="273">
        <f t="shared" si="17"/>
        <v>0.98630769230769222</v>
      </c>
      <c r="S32" s="275">
        <f t="shared" si="18"/>
        <v>0.98099999999999998</v>
      </c>
      <c r="T32" s="275">
        <f t="shared" si="19"/>
        <v>0.9859230769230769</v>
      </c>
      <c r="U32" s="275">
        <f t="shared" si="20"/>
        <v>0.98615384615384616</v>
      </c>
      <c r="V32" s="275">
        <f t="shared" si="21"/>
        <v>0.98384615384615381</v>
      </c>
      <c r="W32" s="275">
        <f t="shared" si="22"/>
        <v>0.98507692307692296</v>
      </c>
      <c r="X32" s="275">
        <f t="shared" si="23"/>
        <v>0.98899999999999999</v>
      </c>
      <c r="Y32" s="275">
        <f t="shared" si="24"/>
        <v>0.98630769230769222</v>
      </c>
      <c r="Z32" s="275">
        <f t="shared" si="25"/>
        <v>0.98769230769230765</v>
      </c>
      <c r="AA32" s="275">
        <f t="shared" si="26"/>
        <v>0.98992307692307691</v>
      </c>
      <c r="AB32" s="275">
        <f t="shared" si="27"/>
        <v>0.98370000000000002</v>
      </c>
      <c r="AC32" s="275">
        <f t="shared" si="28"/>
        <v>0.98649999999999993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9">SUM(C19:C32)</f>
        <v>0</v>
      </c>
      <c r="D33" s="16">
        <f t="shared" si="29"/>
        <v>0</v>
      </c>
      <c r="E33" s="16">
        <f t="shared" si="29"/>
        <v>0</v>
      </c>
      <c r="F33" s="16">
        <f t="shared" si="29"/>
        <v>0.93500000000000005</v>
      </c>
      <c r="G33" s="16">
        <f t="shared" si="29"/>
        <v>0</v>
      </c>
      <c r="H33" s="16">
        <f t="shared" si="29"/>
        <v>2.9369999999999998</v>
      </c>
      <c r="I33" s="16">
        <f t="shared" si="29"/>
        <v>2.927</v>
      </c>
      <c r="J33" s="16">
        <f t="shared" si="29"/>
        <v>1.9490000000000001</v>
      </c>
      <c r="K33" s="16">
        <f t="shared" si="29"/>
        <v>3.9910000000000001</v>
      </c>
      <c r="L33" s="16">
        <f t="shared" si="29"/>
        <v>7.835</v>
      </c>
      <c r="M33" s="16">
        <f t="shared" si="29"/>
        <v>1.9410000000000001</v>
      </c>
      <c r="N33" s="16">
        <f>SUM(N19:N32)</f>
        <v>3.3940000000000001</v>
      </c>
      <c r="O33" s="16">
        <f t="shared" si="29"/>
        <v>12.848000000000004</v>
      </c>
      <c r="P33" s="16">
        <f>SUM(P19:P23,P25:P32)</f>
        <v>12.827999999999998</v>
      </c>
      <c r="Q33" s="16">
        <f t="shared" si="29"/>
        <v>12.810000000000002</v>
      </c>
      <c r="R33" s="16">
        <f t="shared" si="29"/>
        <v>12.821999999999999</v>
      </c>
      <c r="S33" s="16">
        <f t="shared" si="29"/>
        <v>12.753</v>
      </c>
      <c r="T33" s="16">
        <f t="shared" si="29"/>
        <v>12.817000000000004</v>
      </c>
      <c r="U33" s="16">
        <f t="shared" si="29"/>
        <v>12.819999999999999</v>
      </c>
      <c r="V33" s="16">
        <f t="shared" si="29"/>
        <v>12.789999999999996</v>
      </c>
      <c r="W33" s="16">
        <f t="shared" si="29"/>
        <v>12.805999999999997</v>
      </c>
      <c r="X33" s="16">
        <f>SUM(X19:X32)</f>
        <v>12.857000000000003</v>
      </c>
      <c r="Y33" s="16">
        <f t="shared" si="29"/>
        <v>12.821999999999999</v>
      </c>
      <c r="Z33" s="16">
        <f t="shared" si="29"/>
        <v>12.840000000000003</v>
      </c>
      <c r="AA33" s="16">
        <f>SUM(AA19:AA32)</f>
        <v>12.869</v>
      </c>
      <c r="AB33" s="16">
        <f>SUM(AB19:AB32)</f>
        <v>9.8369999999999997</v>
      </c>
      <c r="AC33" s="16">
        <f t="shared" si="29"/>
        <v>5.9189999999999987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3</v>
      </c>
      <c r="H43" s="275">
        <v>4</v>
      </c>
      <c r="I43" s="273">
        <v>3.8</v>
      </c>
      <c r="J43" s="275">
        <v>4</v>
      </c>
      <c r="K43" s="275">
        <v>4</v>
      </c>
      <c r="L43" s="346">
        <v>4</v>
      </c>
      <c r="M43" s="273">
        <v>3.8</v>
      </c>
      <c r="N43" s="273">
        <v>4</v>
      </c>
      <c r="O43" s="273">
        <v>4</v>
      </c>
      <c r="P43" s="273">
        <v>4.2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>
        <v>4</v>
      </c>
      <c r="X43" s="273">
        <v>4</v>
      </c>
      <c r="Y43" s="273">
        <v>4</v>
      </c>
      <c r="Z43" s="273">
        <v>4</v>
      </c>
      <c r="AA43" s="273">
        <v>2.5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3"/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0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0.56999999999999995</v>
      </c>
      <c r="Q45" s="273">
        <v>3.2</v>
      </c>
      <c r="R45" s="273">
        <v>3.6</v>
      </c>
      <c r="S45" s="273">
        <v>3.6</v>
      </c>
      <c r="T45" s="273">
        <v>4.5</v>
      </c>
      <c r="U45" s="275">
        <v>5</v>
      </c>
      <c r="V45" s="275">
        <v>4.0999999999999996</v>
      </c>
      <c r="W45" s="273">
        <v>2.7</v>
      </c>
      <c r="X45" s="273">
        <v>6.5</v>
      </c>
      <c r="Y45" s="346">
        <v>7</v>
      </c>
      <c r="Z45" s="273">
        <v>3.5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0.4</v>
      </c>
      <c r="M46" s="273">
        <v>3.5</v>
      </c>
      <c r="N46" s="273">
        <v>7</v>
      </c>
      <c r="O46" s="273">
        <v>7.2</v>
      </c>
      <c r="P46" s="273">
        <v>7.2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30">SUM(C43:C46)</f>
        <v>26.6</v>
      </c>
      <c r="D47" s="16">
        <f t="shared" si="30"/>
        <v>0</v>
      </c>
      <c r="E47" s="16">
        <f t="shared" si="30"/>
        <v>0</v>
      </c>
      <c r="F47" s="16">
        <f t="shared" si="30"/>
        <v>11</v>
      </c>
      <c r="G47" s="16">
        <f t="shared" si="30"/>
        <v>10</v>
      </c>
      <c r="H47" s="16">
        <f t="shared" si="30"/>
        <v>11</v>
      </c>
      <c r="I47" s="16">
        <f t="shared" si="30"/>
        <v>10.8</v>
      </c>
      <c r="J47" s="16">
        <f t="shared" si="30"/>
        <v>11</v>
      </c>
      <c r="K47" s="16">
        <f t="shared" si="30"/>
        <v>11</v>
      </c>
      <c r="L47" s="16">
        <f t="shared" si="30"/>
        <v>4.4000000000000004</v>
      </c>
      <c r="M47" s="16">
        <f t="shared" si="30"/>
        <v>7.3</v>
      </c>
      <c r="N47" s="16">
        <f t="shared" si="30"/>
        <v>11</v>
      </c>
      <c r="O47" s="16">
        <f t="shared" si="30"/>
        <v>11.2</v>
      </c>
      <c r="P47" s="16">
        <f t="shared" si="30"/>
        <v>11.97</v>
      </c>
      <c r="Q47" s="16">
        <f t="shared" si="30"/>
        <v>14.2</v>
      </c>
      <c r="R47" s="16">
        <f t="shared" si="30"/>
        <v>14.6</v>
      </c>
      <c r="S47" s="16">
        <f t="shared" si="30"/>
        <v>14.6</v>
      </c>
      <c r="T47" s="16">
        <f t="shared" si="30"/>
        <v>15.5</v>
      </c>
      <c r="U47" s="16">
        <f t="shared" si="30"/>
        <v>16</v>
      </c>
      <c r="V47" s="16">
        <f t="shared" si="30"/>
        <v>15.1</v>
      </c>
      <c r="W47" s="16">
        <f t="shared" si="30"/>
        <v>13.7</v>
      </c>
      <c r="X47" s="16">
        <f t="shared" si="30"/>
        <v>17.5</v>
      </c>
      <c r="Y47" s="16">
        <f t="shared" si="30"/>
        <v>18</v>
      </c>
      <c r="Z47" s="16">
        <f t="shared" si="30"/>
        <v>14.5</v>
      </c>
      <c r="AA47" s="16">
        <f t="shared" si="30"/>
        <v>12.2</v>
      </c>
      <c r="AB47" s="16">
        <f t="shared" si="30"/>
        <v>11</v>
      </c>
      <c r="AC47" s="16">
        <f t="shared" si="30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14.23</v>
      </c>
      <c r="H49" s="273">
        <v>14.23</v>
      </c>
      <c r="I49" s="273">
        <v>14.14</v>
      </c>
      <c r="J49" s="275">
        <v>14.26</v>
      </c>
      <c r="K49" s="273">
        <v>14.27</v>
      </c>
      <c r="L49" s="273">
        <v>14.05</v>
      </c>
      <c r="M49" s="273">
        <v>14.28</v>
      </c>
      <c r="N49" s="273">
        <v>14.13</v>
      </c>
      <c r="O49" s="273">
        <v>14.19</v>
      </c>
      <c r="P49" s="273">
        <v>14.21</v>
      </c>
      <c r="Q49" s="273">
        <v>14.18</v>
      </c>
      <c r="R49" s="273">
        <v>14.22</v>
      </c>
      <c r="S49" s="346">
        <v>14.25</v>
      </c>
      <c r="T49" s="275">
        <v>14.25</v>
      </c>
      <c r="U49" s="273">
        <v>14.23</v>
      </c>
      <c r="V49" s="273">
        <v>14.2</v>
      </c>
      <c r="W49" s="273">
        <v>14.18</v>
      </c>
      <c r="X49" s="273">
        <v>14.22</v>
      </c>
      <c r="Y49" s="273">
        <v>14.23</v>
      </c>
      <c r="Z49" s="273">
        <v>14.17</v>
      </c>
      <c r="AA49" s="273">
        <v>14.22</v>
      </c>
      <c r="AB49" s="273">
        <v>14.24</v>
      </c>
      <c r="AC49" s="273">
        <v>14.21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31">C49</f>
        <v>15</v>
      </c>
      <c r="D50" s="16">
        <f t="shared" si="31"/>
        <v>0</v>
      </c>
      <c r="E50" s="16">
        <f t="shared" si="31"/>
        <v>0</v>
      </c>
      <c r="F50" s="16">
        <f t="shared" si="31"/>
        <v>14.21</v>
      </c>
      <c r="G50" s="16">
        <f t="shared" si="31"/>
        <v>14.23</v>
      </c>
      <c r="H50" s="16">
        <f t="shared" si="31"/>
        <v>14.23</v>
      </c>
      <c r="I50" s="16">
        <f t="shared" si="31"/>
        <v>14.14</v>
      </c>
      <c r="J50" s="16">
        <f t="shared" si="31"/>
        <v>14.26</v>
      </c>
      <c r="K50" s="16">
        <f t="shared" si="31"/>
        <v>14.27</v>
      </c>
      <c r="L50" s="16">
        <f t="shared" si="31"/>
        <v>14.05</v>
      </c>
      <c r="M50" s="16">
        <f t="shared" si="31"/>
        <v>14.28</v>
      </c>
      <c r="N50" s="16">
        <f t="shared" si="31"/>
        <v>14.13</v>
      </c>
      <c r="O50" s="16">
        <f t="shared" si="31"/>
        <v>14.19</v>
      </c>
      <c r="P50" s="16">
        <f t="shared" si="31"/>
        <v>14.21</v>
      </c>
      <c r="Q50" s="16">
        <f t="shared" si="31"/>
        <v>14.18</v>
      </c>
      <c r="R50" s="16">
        <f t="shared" si="31"/>
        <v>14.22</v>
      </c>
      <c r="S50" s="16">
        <f t="shared" si="31"/>
        <v>14.25</v>
      </c>
      <c r="T50" s="16">
        <f t="shared" si="31"/>
        <v>14.25</v>
      </c>
      <c r="U50" s="16">
        <f t="shared" si="31"/>
        <v>14.23</v>
      </c>
      <c r="V50" s="16">
        <f t="shared" si="31"/>
        <v>14.2</v>
      </c>
      <c r="W50" s="16">
        <f t="shared" si="31"/>
        <v>14.18</v>
      </c>
      <c r="X50" s="16">
        <f t="shared" si="31"/>
        <v>14.22</v>
      </c>
      <c r="Y50" s="16">
        <f t="shared" si="31"/>
        <v>14.23</v>
      </c>
      <c r="Z50" s="16">
        <f t="shared" si="31"/>
        <v>14.17</v>
      </c>
      <c r="AA50" s="16">
        <f t="shared" si="31"/>
        <v>14.22</v>
      </c>
      <c r="AB50" s="16">
        <f t="shared" si="31"/>
        <v>14.24</v>
      </c>
      <c r="AC50" s="16">
        <f t="shared" si="31"/>
        <v>14.21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32">COUNTIF(F52:AC52,$AJ$8)</f>
        <v>0</v>
      </c>
      <c r="AG52" s="10">
        <f t="shared" ref="AG52:AG65" si="33">COUNTIF(G52:AD52,$AJ$7)</f>
        <v>0</v>
      </c>
      <c r="AH52" s="10">
        <f t="shared" ref="AH52:AH65" si="34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32"/>
        <v>0</v>
      </c>
      <c r="AG53" s="10">
        <f t="shared" si="33"/>
        <v>0</v>
      </c>
      <c r="AH53" s="10">
        <f t="shared" si="34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32"/>
        <v>0</v>
      </c>
      <c r="AG54" s="10">
        <f t="shared" si="33"/>
        <v>0</v>
      </c>
      <c r="AH54" s="10">
        <f t="shared" si="34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32"/>
        <v>0</v>
      </c>
      <c r="AG55" s="10">
        <f t="shared" si="33"/>
        <v>0</v>
      </c>
      <c r="AH55" s="10">
        <f t="shared" si="34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0.77500000000000002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32"/>
        <v>0</v>
      </c>
      <c r="AG56" s="10">
        <f t="shared" si="33"/>
        <v>0</v>
      </c>
      <c r="AH56" s="10">
        <f t="shared" si="34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/>
      <c r="Q57" s="346"/>
      <c r="R57" s="346">
        <v>0.8</v>
      </c>
      <c r="S57" s="346">
        <v>0.8</v>
      </c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>
        <v>0</v>
      </c>
      <c r="G58" s="273">
        <v>0</v>
      </c>
      <c r="H58" s="273">
        <v>0</v>
      </c>
      <c r="I58" s="273">
        <v>0</v>
      </c>
      <c r="J58" s="273">
        <v>0</v>
      </c>
      <c r="K58" s="273">
        <v>0</v>
      </c>
      <c r="L58" s="273">
        <v>0</v>
      </c>
      <c r="M58" s="273">
        <v>0</v>
      </c>
      <c r="N58" s="273">
        <v>0</v>
      </c>
      <c r="O58" s="273">
        <v>0</v>
      </c>
      <c r="P58" s="346">
        <v>0</v>
      </c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32"/>
        <v>11</v>
      </c>
      <c r="AG58" s="10">
        <f t="shared" si="33"/>
        <v>10</v>
      </c>
      <c r="AH58" s="10">
        <f t="shared" si="34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>
        <v>0</v>
      </c>
      <c r="G60" s="273">
        <v>0</v>
      </c>
      <c r="H60" s="273">
        <v>0</v>
      </c>
      <c r="I60" s="273">
        <v>0</v>
      </c>
      <c r="J60" s="273">
        <v>0</v>
      </c>
      <c r="K60" s="273">
        <v>0</v>
      </c>
      <c r="L60" s="273">
        <v>0</v>
      </c>
      <c r="M60" s="273">
        <v>0</v>
      </c>
      <c r="N60" s="273">
        <v>0</v>
      </c>
      <c r="O60" s="273">
        <v>0</v>
      </c>
      <c r="P60" s="346">
        <v>0.82499999999999996</v>
      </c>
      <c r="Q60" s="346"/>
      <c r="R60" s="346"/>
      <c r="S60" s="346"/>
      <c r="T60" s="346">
        <v>0.8</v>
      </c>
      <c r="U60" s="273">
        <v>0.8</v>
      </c>
      <c r="V60" s="273">
        <v>0.8</v>
      </c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32"/>
        <v>10</v>
      </c>
      <c r="AG60" s="10">
        <f t="shared" si="33"/>
        <v>9</v>
      </c>
      <c r="AH60" s="10">
        <f t="shared" si="34"/>
        <v>14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0.72</v>
      </c>
      <c r="Q61" s="346">
        <v>0.7</v>
      </c>
      <c r="R61" s="346">
        <v>0.7</v>
      </c>
      <c r="S61" s="346">
        <v>0.7</v>
      </c>
      <c r="T61" s="346">
        <v>0.8</v>
      </c>
      <c r="U61" s="273">
        <v>0.8</v>
      </c>
      <c r="V61" s="273">
        <v>0.8</v>
      </c>
      <c r="W61" s="273">
        <v>0.8</v>
      </c>
      <c r="X61" s="273"/>
      <c r="Y61" s="273"/>
      <c r="Z61" s="273"/>
      <c r="AA61" s="273"/>
      <c r="AB61" s="273"/>
      <c r="AC61" s="273"/>
      <c r="AD61" s="36"/>
      <c r="AE61" s="36"/>
      <c r="AF61" s="10">
        <f t="shared" si="32"/>
        <v>0</v>
      </c>
      <c r="AG61" s="10">
        <f t="shared" si="33"/>
        <v>0</v>
      </c>
      <c r="AH61" s="10">
        <f t="shared" si="34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0.72</v>
      </c>
      <c r="Q62" s="346">
        <v>0.7</v>
      </c>
      <c r="R62" s="346">
        <v>0.7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32"/>
        <v>0</v>
      </c>
      <c r="AG62" s="10">
        <f t="shared" si="33"/>
        <v>0</v>
      </c>
      <c r="AH62" s="10">
        <f t="shared" si="34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0.72</v>
      </c>
      <c r="Q63" s="346">
        <v>0.7</v>
      </c>
      <c r="R63" s="346">
        <v>0.7</v>
      </c>
      <c r="S63" s="346">
        <v>0.7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/>
      <c r="Z63" s="273"/>
      <c r="AA63" s="273"/>
      <c r="AB63" s="273"/>
      <c r="AC63" s="273"/>
      <c r="AD63" s="36"/>
      <c r="AE63" s="36"/>
      <c r="AF63" s="10">
        <f t="shared" si="32"/>
        <v>0</v>
      </c>
      <c r="AG63" s="10">
        <f t="shared" si="33"/>
        <v>0</v>
      </c>
      <c r="AH63" s="10">
        <f t="shared" si="34"/>
        <v>9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>
        <v>0.72</v>
      </c>
      <c r="Q64" s="346">
        <v>0.7</v>
      </c>
      <c r="R64" s="346">
        <v>0.7</v>
      </c>
      <c r="S64" s="346">
        <v>0.7</v>
      </c>
      <c r="T64" s="346">
        <v>0.7</v>
      </c>
      <c r="U64" s="273">
        <v>0.7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32"/>
        <v>0</v>
      </c>
      <c r="AG64" s="10">
        <f t="shared" si="33"/>
        <v>0</v>
      </c>
      <c r="AH64" s="10">
        <f t="shared" si="34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0.72</v>
      </c>
      <c r="Q65" s="346">
        <v>0.7</v>
      </c>
      <c r="R65" s="346">
        <v>0.7</v>
      </c>
      <c r="S65" s="346">
        <v>0.7</v>
      </c>
      <c r="T65" s="346">
        <v>0.7</v>
      </c>
      <c r="U65" s="273">
        <v>0.7</v>
      </c>
      <c r="V65" s="273">
        <v>0.7</v>
      </c>
      <c r="W65" s="273">
        <v>0.7</v>
      </c>
      <c r="X65" s="273">
        <v>0.7</v>
      </c>
      <c r="Y65" s="273"/>
      <c r="Z65" s="273"/>
      <c r="AA65" s="273"/>
      <c r="AB65" s="273"/>
      <c r="AC65" s="273"/>
      <c r="AD65" s="36"/>
      <c r="AE65" s="36"/>
      <c r="AF65" s="10">
        <f t="shared" si="32"/>
        <v>0</v>
      </c>
      <c r="AG65" s="10">
        <f t="shared" si="33"/>
        <v>0</v>
      </c>
      <c r="AH65" s="10">
        <f t="shared" si="34"/>
        <v>9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35">SUM(F52:F65)</f>
        <v>0</v>
      </c>
      <c r="G66" s="16">
        <f t="shared" si="35"/>
        <v>0</v>
      </c>
      <c r="H66" s="16">
        <f t="shared" si="35"/>
        <v>0</v>
      </c>
      <c r="I66" s="16">
        <f t="shared" si="35"/>
        <v>0</v>
      </c>
      <c r="J66" s="16">
        <f t="shared" si="35"/>
        <v>0</v>
      </c>
      <c r="K66" s="16">
        <f t="shared" si="35"/>
        <v>0</v>
      </c>
      <c r="L66" s="16">
        <f t="shared" si="35"/>
        <v>0</v>
      </c>
      <c r="M66" s="16">
        <f t="shared" si="35"/>
        <v>0</v>
      </c>
      <c r="N66" s="16">
        <f t="shared" si="35"/>
        <v>0</v>
      </c>
      <c r="O66" s="16">
        <f t="shared" si="35"/>
        <v>0</v>
      </c>
      <c r="P66" s="16">
        <f t="shared" si="35"/>
        <v>5.1999999999999993</v>
      </c>
      <c r="Q66" s="16">
        <f t="shared" si="35"/>
        <v>4.3000000000000007</v>
      </c>
      <c r="R66" s="16">
        <f t="shared" si="35"/>
        <v>5.1000000000000005</v>
      </c>
      <c r="S66" s="16">
        <f t="shared" si="35"/>
        <v>5.1000000000000005</v>
      </c>
      <c r="T66" s="16">
        <f t="shared" si="35"/>
        <v>6.0000000000000009</v>
      </c>
      <c r="U66" s="16">
        <f t="shared" si="35"/>
        <v>6.0000000000000009</v>
      </c>
      <c r="V66" s="16">
        <f t="shared" si="35"/>
        <v>6.0000000000000009</v>
      </c>
      <c r="W66" s="16">
        <f t="shared" si="35"/>
        <v>3.6000000000000005</v>
      </c>
      <c r="X66" s="16">
        <f t="shared" si="35"/>
        <v>1.4</v>
      </c>
      <c r="Y66" s="16">
        <f t="shared" si="35"/>
        <v>0</v>
      </c>
      <c r="Z66" s="16">
        <f t="shared" si="35"/>
        <v>0</v>
      </c>
      <c r="AA66" s="16">
        <f t="shared" si="35"/>
        <v>0</v>
      </c>
      <c r="AB66" s="16">
        <f t="shared" si="35"/>
        <v>0</v>
      </c>
      <c r="AC66" s="16">
        <f t="shared" si="3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1.12/2</f>
        <v>0.56000000000000005</v>
      </c>
      <c r="G68" s="346">
        <f>1.1/2</f>
        <v>0.55000000000000004</v>
      </c>
      <c r="H68" s="346">
        <f>1.04/2</f>
        <v>0.52</v>
      </c>
      <c r="I68" s="346">
        <f>0.92/2</f>
        <v>0.46</v>
      </c>
      <c r="J68" s="346">
        <f>0.9/2</f>
        <v>0.45</v>
      </c>
      <c r="K68" s="346">
        <f>1.01/2</f>
        <v>0.505</v>
      </c>
      <c r="L68" s="346">
        <f>1.18/2</f>
        <v>0.59</v>
      </c>
      <c r="M68" s="346">
        <f>1.24/2</f>
        <v>0.62</v>
      </c>
      <c r="N68" s="275">
        <f>1.22/2</f>
        <v>0.61</v>
      </c>
      <c r="O68" s="346">
        <f>1.29/2</f>
        <v>0.64500000000000002</v>
      </c>
      <c r="P68" s="346">
        <v>0.69</v>
      </c>
      <c r="Q68" s="346">
        <v>0.69</v>
      </c>
      <c r="R68" s="346">
        <f>1.47/2</f>
        <v>0.73499999999999999</v>
      </c>
      <c r="S68" s="346"/>
      <c r="T68" s="273"/>
      <c r="U68" s="273"/>
      <c r="V68" s="273"/>
      <c r="W68" s="273"/>
      <c r="X68" s="273"/>
      <c r="Y68" s="273">
        <v>0.7</v>
      </c>
      <c r="Z68" s="273">
        <f>1.24/2</f>
        <v>0.62</v>
      </c>
      <c r="AA68" s="273">
        <f>1.17/2</f>
        <v>0.58499999999999996</v>
      </c>
      <c r="AB68" s="273">
        <f>1.05/2</f>
        <v>0.52500000000000002</v>
      </c>
      <c r="AC68" s="273">
        <f>0.93/2</f>
        <v>0.46500000000000002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18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/>
      <c r="K69" s="275"/>
      <c r="L69" s="275"/>
      <c r="M69" s="346">
        <f>1.24/2</f>
        <v>0.62</v>
      </c>
      <c r="N69" s="275">
        <f>1.22/2</f>
        <v>0.61</v>
      </c>
      <c r="O69" s="346">
        <f>1.29/2</f>
        <v>0.64500000000000002</v>
      </c>
      <c r="P69" s="346">
        <v>0.69</v>
      </c>
      <c r="Q69" s="346">
        <v>0.69</v>
      </c>
      <c r="R69" s="346">
        <f>1.47/2</f>
        <v>0.73499999999999999</v>
      </c>
      <c r="S69" s="346">
        <v>0.7</v>
      </c>
      <c r="T69" s="273">
        <f>1.45/2</f>
        <v>0.72499999999999998</v>
      </c>
      <c r="U69" s="273">
        <f>1.46/2</f>
        <v>0.73</v>
      </c>
      <c r="V69" s="273"/>
      <c r="W69" s="273">
        <f>1.13/2</f>
        <v>0.56499999999999995</v>
      </c>
      <c r="X69" s="273">
        <f>1.39/2</f>
        <v>0.69499999999999995</v>
      </c>
      <c r="Y69" s="273"/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11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0.56000000000000005</v>
      </c>
      <c r="G70" s="346">
        <f>1.1/2</f>
        <v>0.55000000000000004</v>
      </c>
      <c r="H70" s="346">
        <f>1.04/2</f>
        <v>0.52</v>
      </c>
      <c r="I70" s="346">
        <f>0.92/2</f>
        <v>0.46</v>
      </c>
      <c r="J70" s="346">
        <f>0.9/2</f>
        <v>0.45</v>
      </c>
      <c r="K70" s="346">
        <f>1.01/2</f>
        <v>0.505</v>
      </c>
      <c r="L70" s="346">
        <f>1.18/2</f>
        <v>0.59</v>
      </c>
      <c r="M70" s="346">
        <v>0</v>
      </c>
      <c r="N70" s="275">
        <v>0</v>
      </c>
      <c r="O70" s="346">
        <v>0</v>
      </c>
      <c r="P70" s="346">
        <v>0</v>
      </c>
      <c r="Q70" s="346">
        <v>0</v>
      </c>
      <c r="R70" s="273">
        <v>0</v>
      </c>
      <c r="S70" s="346">
        <v>0.7</v>
      </c>
      <c r="T70" s="273">
        <f>1.45/2</f>
        <v>0.72499999999999998</v>
      </c>
      <c r="U70" s="273">
        <f>1.46/2</f>
        <v>0.73</v>
      </c>
      <c r="V70" s="273"/>
      <c r="W70" s="273">
        <f>1.13/2</f>
        <v>0.56499999999999995</v>
      </c>
      <c r="X70" s="273">
        <f>1.39/2</f>
        <v>0.69499999999999995</v>
      </c>
      <c r="Y70" s="273">
        <v>0.7</v>
      </c>
      <c r="Z70" s="273">
        <f>1.24/2</f>
        <v>0.62</v>
      </c>
      <c r="AA70" s="273">
        <f>1.17/2</f>
        <v>0.58499999999999996</v>
      </c>
      <c r="AB70" s="273">
        <f>AB68</f>
        <v>0.52500000000000002</v>
      </c>
      <c r="AC70" s="273">
        <f>AC68</f>
        <v>0.46500000000000002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23</v>
      </c>
      <c r="AK70" s="253">
        <f>U89-X89</f>
        <v>2.9429999999999978</v>
      </c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1.1200000000000001</v>
      </c>
      <c r="G71" s="16">
        <f t="shared" si="36"/>
        <v>1.1000000000000001</v>
      </c>
      <c r="H71" s="16">
        <f t="shared" si="36"/>
        <v>1.04</v>
      </c>
      <c r="I71" s="16">
        <f t="shared" si="36"/>
        <v>0.92</v>
      </c>
      <c r="J71" s="16">
        <f t="shared" si="36"/>
        <v>0.9</v>
      </c>
      <c r="K71" s="16">
        <f t="shared" si="36"/>
        <v>1.01</v>
      </c>
      <c r="L71" s="16">
        <f t="shared" si="36"/>
        <v>1.18</v>
      </c>
      <c r="M71" s="16">
        <f t="shared" si="36"/>
        <v>1.24</v>
      </c>
      <c r="N71" s="16">
        <f t="shared" si="36"/>
        <v>1.22</v>
      </c>
      <c r="O71" s="16">
        <f t="shared" si="36"/>
        <v>1.29</v>
      </c>
      <c r="P71" s="16">
        <f t="shared" si="36"/>
        <v>1.38</v>
      </c>
      <c r="Q71" s="16">
        <f t="shared" si="36"/>
        <v>1.38</v>
      </c>
      <c r="R71" s="16">
        <f t="shared" si="36"/>
        <v>1.47</v>
      </c>
      <c r="S71" s="16">
        <f t="shared" si="36"/>
        <v>1.4</v>
      </c>
      <c r="T71" s="16">
        <f t="shared" si="36"/>
        <v>1.45</v>
      </c>
      <c r="U71" s="16">
        <f t="shared" si="36"/>
        <v>1.46</v>
      </c>
      <c r="V71" s="16">
        <f t="shared" si="36"/>
        <v>0</v>
      </c>
      <c r="W71" s="16">
        <f t="shared" si="36"/>
        <v>1.1299999999999999</v>
      </c>
      <c r="X71" s="16">
        <f t="shared" si="36"/>
        <v>1.39</v>
      </c>
      <c r="Y71" s="16">
        <f t="shared" si="36"/>
        <v>1.4</v>
      </c>
      <c r="Z71" s="16">
        <f t="shared" si="36"/>
        <v>1.24</v>
      </c>
      <c r="AA71" s="16">
        <f t="shared" si="36"/>
        <v>1.17</v>
      </c>
      <c r="AB71" s="16">
        <f t="shared" si="36"/>
        <v>1.05</v>
      </c>
      <c r="AC71" s="16">
        <f t="shared" si="36"/>
        <v>0.93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5">
        <v>0.75</v>
      </c>
      <c r="O84" s="273">
        <v>0.84</v>
      </c>
      <c r="P84" s="273">
        <v>0.85</v>
      </c>
      <c r="Q84" s="273">
        <v>0.89</v>
      </c>
      <c r="R84" s="273">
        <v>0.92</v>
      </c>
      <c r="S84" s="346">
        <v>0.9</v>
      </c>
      <c r="T84" s="346">
        <v>0.88</v>
      </c>
      <c r="U84" s="273">
        <v>0.91</v>
      </c>
      <c r="V84" s="273">
        <v>0.88</v>
      </c>
      <c r="W84" s="273">
        <v>0.86</v>
      </c>
      <c r="X84" s="273">
        <v>0.91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0.77</v>
      </c>
      <c r="H85" s="273">
        <v>0.74</v>
      </c>
      <c r="I85" s="273">
        <v>0.72</v>
      </c>
      <c r="J85" s="275">
        <v>0.73</v>
      </c>
      <c r="K85" s="275">
        <v>0.75</v>
      </c>
      <c r="L85" s="275">
        <v>0.81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</v>
      </c>
      <c r="Z85" s="273">
        <v>0.84</v>
      </c>
      <c r="AA85" s="273">
        <v>0.97</v>
      </c>
      <c r="AB85" s="273">
        <v>0.93</v>
      </c>
      <c r="AC85" s="273">
        <v>0.89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0.83</v>
      </c>
      <c r="G86" s="16">
        <f t="shared" si="40"/>
        <v>0.77</v>
      </c>
      <c r="H86" s="16">
        <f t="shared" si="40"/>
        <v>0.74</v>
      </c>
      <c r="I86" s="16">
        <f t="shared" si="40"/>
        <v>0.72</v>
      </c>
      <c r="J86" s="16">
        <f t="shared" si="40"/>
        <v>0.73</v>
      </c>
      <c r="K86" s="16">
        <f t="shared" si="40"/>
        <v>0.75</v>
      </c>
      <c r="L86" s="16">
        <f t="shared" si="40"/>
        <v>0.81</v>
      </c>
      <c r="M86" s="16">
        <f t="shared" si="40"/>
        <v>0.78</v>
      </c>
      <c r="N86" s="16">
        <f t="shared" si="40"/>
        <v>0.75</v>
      </c>
      <c r="O86" s="16">
        <f t="shared" si="40"/>
        <v>0.84</v>
      </c>
      <c r="P86" s="16">
        <f t="shared" si="40"/>
        <v>0.85</v>
      </c>
      <c r="Q86" s="16">
        <f t="shared" si="40"/>
        <v>0.89</v>
      </c>
      <c r="R86" s="16">
        <f t="shared" si="40"/>
        <v>0.92</v>
      </c>
      <c r="S86" s="16">
        <f t="shared" si="40"/>
        <v>0.9</v>
      </c>
      <c r="T86" s="16">
        <f t="shared" si="40"/>
        <v>0.88</v>
      </c>
      <c r="U86" s="16">
        <f t="shared" si="40"/>
        <v>0.91</v>
      </c>
      <c r="V86" s="16">
        <f t="shared" si="40"/>
        <v>0.88</v>
      </c>
      <c r="W86" s="16">
        <f t="shared" si="40"/>
        <v>0.86</v>
      </c>
      <c r="X86" s="16">
        <f t="shared" si="40"/>
        <v>0.91</v>
      </c>
      <c r="Y86" s="16">
        <f t="shared" si="40"/>
        <v>0</v>
      </c>
      <c r="Z86" s="16">
        <f t="shared" si="40"/>
        <v>0.84</v>
      </c>
      <c r="AA86" s="16">
        <f t="shared" si="40"/>
        <v>0.97</v>
      </c>
      <c r="AB86" s="16">
        <f t="shared" si="40"/>
        <v>0.93</v>
      </c>
      <c r="AC86" s="16">
        <f t="shared" si="40"/>
        <v>0.89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41">SUM(F13:F16,F19:F32,F35:F37,F40,F43:F46,F49,F55,F56,F58,F60,F61,F62,F63,F64,F65,F68:F70,F84:F85,F57)</f>
        <v>41.095000000000006</v>
      </c>
      <c r="G89" s="23">
        <f t="shared" si="41"/>
        <v>38.729999999999997</v>
      </c>
      <c r="H89" s="23">
        <f t="shared" si="41"/>
        <v>36.747000000000007</v>
      </c>
      <c r="I89" s="23">
        <f t="shared" si="41"/>
        <v>36.007000000000005</v>
      </c>
      <c r="J89" s="23">
        <f t="shared" si="41"/>
        <v>35.439</v>
      </c>
      <c r="K89" s="23">
        <f t="shared" si="41"/>
        <v>37.421000000000006</v>
      </c>
      <c r="L89" s="23">
        <f t="shared" si="41"/>
        <v>41.675000000000011</v>
      </c>
      <c r="M89" s="23">
        <f t="shared" si="41"/>
        <v>38.140999999999991</v>
      </c>
      <c r="N89" s="23">
        <f t="shared" si="41"/>
        <v>43.693999999999996</v>
      </c>
      <c r="O89" s="23">
        <f>SUM(O13:O16,O19:O32,O35:O37,O40,O43:O46,O49,O55,O56,O58,O60,O61,O62,O63,O64,O65,O68:O70,O84:O85,O57)</f>
        <v>53.368000000000016</v>
      </c>
      <c r="P89" s="23">
        <f t="shared" ref="P89:AC89" si="42">SUM(P13:P16,P19:P32,P35:P37,P40,P43:P46,P49,P55,P56,P58,P60,P61,P62,P63,P64,P65,P68:P70,P84:P85,P57)</f>
        <v>59.837999999999987</v>
      </c>
      <c r="Q89" s="23">
        <f t="shared" si="42"/>
        <v>61.16</v>
      </c>
      <c r="R89" s="23">
        <f t="shared" si="42"/>
        <v>62.332000000000022</v>
      </c>
      <c r="S89" s="23">
        <f t="shared" si="42"/>
        <v>62.403000000000027</v>
      </c>
      <c r="T89" s="23">
        <f t="shared" si="42"/>
        <v>64.497</v>
      </c>
      <c r="U89" s="23">
        <f t="shared" si="42"/>
        <v>64.62</v>
      </c>
      <c r="V89" s="23">
        <f t="shared" si="42"/>
        <v>62.170000000000009</v>
      </c>
      <c r="W89" s="23">
        <f t="shared" si="42"/>
        <v>59.576000000000022</v>
      </c>
      <c r="X89" s="23">
        <f t="shared" si="42"/>
        <v>61.677000000000007</v>
      </c>
      <c r="Y89" s="23">
        <f t="shared" si="42"/>
        <v>59.952000000000027</v>
      </c>
      <c r="Z89" s="23">
        <f t="shared" si="42"/>
        <v>56.989999999999988</v>
      </c>
      <c r="AA89" s="23">
        <f t="shared" si="42"/>
        <v>54.828999999999994</v>
      </c>
      <c r="AB89" s="23">
        <f t="shared" si="42"/>
        <v>50.456999999999994</v>
      </c>
      <c r="AC89" s="23">
        <f t="shared" si="42"/>
        <v>45.949000000000005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-1.7249999999999801</v>
      </c>
      <c r="AG92" s="19"/>
      <c r="AH92" s="138">
        <f>Z89-AA89</f>
        <v>2.1609999999999943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43">F17</f>
        <v>13</v>
      </c>
      <c r="G97" s="58">
        <f t="shared" si="43"/>
        <v>12.629999999999999</v>
      </c>
      <c r="H97" s="58">
        <f t="shared" si="43"/>
        <v>6.8</v>
      </c>
      <c r="I97" s="58">
        <f t="shared" si="43"/>
        <v>6.5</v>
      </c>
      <c r="J97" s="58">
        <f t="shared" si="43"/>
        <v>6.6</v>
      </c>
      <c r="K97" s="58">
        <f t="shared" si="43"/>
        <v>6.4</v>
      </c>
      <c r="L97" s="58">
        <f t="shared" si="43"/>
        <v>13.4</v>
      </c>
      <c r="M97" s="58">
        <f t="shared" si="43"/>
        <v>12.6</v>
      </c>
      <c r="N97" s="58">
        <f t="shared" si="43"/>
        <v>13.2</v>
      </c>
      <c r="O97" s="58">
        <f t="shared" si="43"/>
        <v>13</v>
      </c>
      <c r="P97" s="58">
        <f t="shared" si="43"/>
        <v>13.4</v>
      </c>
      <c r="Q97" s="58">
        <f t="shared" si="43"/>
        <v>13.4</v>
      </c>
      <c r="R97" s="58">
        <f t="shared" si="43"/>
        <v>13.2</v>
      </c>
      <c r="S97" s="58">
        <f t="shared" si="43"/>
        <v>13.4</v>
      </c>
      <c r="T97" s="58">
        <f t="shared" si="43"/>
        <v>13.6</v>
      </c>
      <c r="U97" s="58">
        <f t="shared" si="43"/>
        <v>13.2</v>
      </c>
      <c r="V97" s="58">
        <f t="shared" si="43"/>
        <v>13.2</v>
      </c>
      <c r="W97" s="58">
        <f t="shared" si="43"/>
        <v>13.3</v>
      </c>
      <c r="X97" s="58">
        <f t="shared" si="43"/>
        <v>13.4</v>
      </c>
      <c r="Y97" s="58">
        <f t="shared" si="43"/>
        <v>13.5</v>
      </c>
      <c r="Z97" s="58">
        <f t="shared" si="43"/>
        <v>13.4</v>
      </c>
      <c r="AA97" s="58">
        <f t="shared" si="43"/>
        <v>13.4</v>
      </c>
      <c r="AB97" s="58">
        <f t="shared" si="43"/>
        <v>13.4</v>
      </c>
      <c r="AC97" s="58">
        <f t="shared" si="43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0.52100000000000002</v>
      </c>
      <c r="G98" s="62">
        <v>0.51500000000000001</v>
      </c>
      <c r="H98" s="62">
        <v>0.45</v>
      </c>
      <c r="I98" s="62">
        <v>0.44</v>
      </c>
      <c r="J98" s="62">
        <v>0.41199999999999998</v>
      </c>
      <c r="K98" s="62">
        <v>0.52500000000000002</v>
      </c>
      <c r="L98" s="62">
        <v>0.47199999999999998</v>
      </c>
      <c r="M98" s="62">
        <v>0.45</v>
      </c>
      <c r="N98" s="62">
        <v>0.54600000000000004</v>
      </c>
      <c r="O98" s="62">
        <v>0.52500000000000002</v>
      </c>
      <c r="P98" s="62">
        <v>0.63</v>
      </c>
      <c r="Q98" s="62">
        <v>0.63300000000000001</v>
      </c>
      <c r="R98" s="62">
        <v>0.51</v>
      </c>
      <c r="S98" s="62">
        <v>0.52</v>
      </c>
      <c r="T98" s="62">
        <v>0.499</v>
      </c>
      <c r="U98" s="62">
        <v>0.497</v>
      </c>
      <c r="V98" s="62">
        <v>0.56599999999999995</v>
      </c>
      <c r="W98" s="62">
        <v>0.61799999999999999</v>
      </c>
      <c r="X98" s="62">
        <v>0.61799999999999999</v>
      </c>
      <c r="Y98" s="62">
        <v>0.53700000000000003</v>
      </c>
      <c r="Z98" s="62">
        <v>0.49199999999999999</v>
      </c>
      <c r="AA98" s="62">
        <v>0.52900000000000003</v>
      </c>
      <c r="AB98" s="62">
        <v>0.56200000000000006</v>
      </c>
      <c r="AC98" s="62">
        <v>0.503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44">F33</f>
        <v>0.93500000000000005</v>
      </c>
      <c r="G99" s="58">
        <f t="shared" si="44"/>
        <v>0</v>
      </c>
      <c r="H99" s="58">
        <f t="shared" si="44"/>
        <v>2.9369999999999998</v>
      </c>
      <c r="I99" s="58">
        <f t="shared" si="44"/>
        <v>2.927</v>
      </c>
      <c r="J99" s="58">
        <f t="shared" si="44"/>
        <v>1.9490000000000001</v>
      </c>
      <c r="K99" s="58">
        <f t="shared" si="44"/>
        <v>3.9910000000000001</v>
      </c>
      <c r="L99" s="58">
        <f t="shared" si="44"/>
        <v>7.835</v>
      </c>
      <c r="M99" s="58">
        <f t="shared" si="44"/>
        <v>1.9410000000000001</v>
      </c>
      <c r="N99" s="58">
        <f t="shared" si="44"/>
        <v>3.3940000000000001</v>
      </c>
      <c r="O99" s="58">
        <f t="shared" si="44"/>
        <v>12.848000000000004</v>
      </c>
      <c r="P99" s="58">
        <f t="shared" si="44"/>
        <v>12.827999999999998</v>
      </c>
      <c r="Q99" s="58">
        <f t="shared" si="44"/>
        <v>12.810000000000002</v>
      </c>
      <c r="R99" s="58">
        <f t="shared" si="44"/>
        <v>12.821999999999999</v>
      </c>
      <c r="S99" s="58">
        <f t="shared" si="44"/>
        <v>12.753</v>
      </c>
      <c r="T99" s="58">
        <f t="shared" si="44"/>
        <v>12.817000000000004</v>
      </c>
      <c r="U99" s="58">
        <f t="shared" si="44"/>
        <v>12.819999999999999</v>
      </c>
      <c r="V99" s="58">
        <f t="shared" si="44"/>
        <v>12.789999999999996</v>
      </c>
      <c r="W99" s="58">
        <f t="shared" si="44"/>
        <v>12.805999999999997</v>
      </c>
      <c r="X99" s="58">
        <f t="shared" si="44"/>
        <v>12.857000000000003</v>
      </c>
      <c r="Y99" s="58">
        <f t="shared" si="44"/>
        <v>12.821999999999999</v>
      </c>
      <c r="Z99" s="58">
        <f t="shared" si="44"/>
        <v>12.840000000000003</v>
      </c>
      <c r="AA99" s="58">
        <f t="shared" si="44"/>
        <v>12.869</v>
      </c>
      <c r="AB99" s="58">
        <f t="shared" si="44"/>
        <v>9.8369999999999997</v>
      </c>
      <c r="AC99" s="58">
        <f t="shared" si="44"/>
        <v>5.9189999999999987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45">F47</f>
        <v>11</v>
      </c>
      <c r="G101" s="59">
        <f t="shared" si="45"/>
        <v>10</v>
      </c>
      <c r="H101" s="59">
        <f t="shared" si="45"/>
        <v>11</v>
      </c>
      <c r="I101" s="59">
        <f t="shared" si="45"/>
        <v>10.8</v>
      </c>
      <c r="J101" s="59">
        <f t="shared" si="45"/>
        <v>11</v>
      </c>
      <c r="K101" s="59">
        <f t="shared" si="45"/>
        <v>11</v>
      </c>
      <c r="L101" s="59">
        <f t="shared" si="45"/>
        <v>4.4000000000000004</v>
      </c>
      <c r="M101" s="59">
        <f t="shared" si="45"/>
        <v>7.3</v>
      </c>
      <c r="N101" s="59">
        <f t="shared" si="45"/>
        <v>11</v>
      </c>
      <c r="O101" s="59">
        <f t="shared" si="45"/>
        <v>11.2</v>
      </c>
      <c r="P101" s="59">
        <f t="shared" si="45"/>
        <v>11.97</v>
      </c>
      <c r="Q101" s="59">
        <f t="shared" si="45"/>
        <v>14.2</v>
      </c>
      <c r="R101" s="59">
        <f t="shared" si="45"/>
        <v>14.6</v>
      </c>
      <c r="S101" s="59">
        <f t="shared" si="45"/>
        <v>14.6</v>
      </c>
      <c r="T101" s="59">
        <f t="shared" si="45"/>
        <v>15.5</v>
      </c>
      <c r="U101" s="59">
        <f t="shared" si="45"/>
        <v>16</v>
      </c>
      <c r="V101" s="59">
        <f t="shared" si="45"/>
        <v>15.1</v>
      </c>
      <c r="W101" s="59">
        <f t="shared" si="45"/>
        <v>13.7</v>
      </c>
      <c r="X101" s="59">
        <f t="shared" si="45"/>
        <v>17.5</v>
      </c>
      <c r="Y101" s="59">
        <f t="shared" si="45"/>
        <v>18</v>
      </c>
      <c r="Z101" s="59">
        <f t="shared" si="45"/>
        <v>14.5</v>
      </c>
      <c r="AA101" s="59">
        <f t="shared" si="45"/>
        <v>12.2</v>
      </c>
      <c r="AB101" s="59">
        <f t="shared" si="45"/>
        <v>11</v>
      </c>
      <c r="AC101" s="59">
        <f t="shared" si="45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0.158</v>
      </c>
      <c r="G102" s="62">
        <v>0.159</v>
      </c>
      <c r="H102" s="62">
        <v>0.17799999999999999</v>
      </c>
      <c r="I102" s="62">
        <v>0.16800000000000001</v>
      </c>
      <c r="J102" s="62">
        <v>0.16800000000000001</v>
      </c>
      <c r="K102" s="62">
        <v>0.16900000000000001</v>
      </c>
      <c r="L102" s="62">
        <v>0.186</v>
      </c>
      <c r="M102" s="62">
        <v>0.18</v>
      </c>
      <c r="N102" s="62">
        <v>0.16500000000000001</v>
      </c>
      <c r="O102" s="62">
        <v>0.16300000000000001</v>
      </c>
      <c r="P102" s="62">
        <v>0.20699999999999999</v>
      </c>
      <c r="Q102" s="62">
        <v>0.2</v>
      </c>
      <c r="R102" s="62">
        <v>0.21299999999999999</v>
      </c>
      <c r="S102" s="62">
        <v>0.21199999999999999</v>
      </c>
      <c r="T102" s="62">
        <v>0.21199999999999999</v>
      </c>
      <c r="U102" s="62">
        <v>0.214</v>
      </c>
      <c r="V102" s="62">
        <v>0.22700000000000001</v>
      </c>
      <c r="W102" s="62">
        <v>0.23</v>
      </c>
      <c r="X102" s="62">
        <v>0.218</v>
      </c>
      <c r="Y102" s="62">
        <v>0.23699999999999999</v>
      </c>
      <c r="Z102" s="62">
        <v>0.20799999999999999</v>
      </c>
      <c r="AA102" s="62">
        <v>0.19500000000000001</v>
      </c>
      <c r="AB102" s="62">
        <v>0.20599999999999999</v>
      </c>
      <c r="AC102" s="62">
        <v>0.193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0.17199999999999999</v>
      </c>
      <c r="G103" s="62">
        <v>0.182</v>
      </c>
      <c r="H103" s="62">
        <v>0.17399999999999999</v>
      </c>
      <c r="I103" s="62">
        <v>0.17499999999999999</v>
      </c>
      <c r="J103" s="62">
        <v>0.1749</v>
      </c>
      <c r="K103" s="62">
        <v>0.17480000000000001</v>
      </c>
      <c r="L103" s="62">
        <v>0.184</v>
      </c>
      <c r="M103" s="62">
        <v>0.184</v>
      </c>
      <c r="N103" s="62">
        <v>0.17699999999999999</v>
      </c>
      <c r="O103" s="62">
        <v>0.16900000000000001</v>
      </c>
      <c r="P103" s="62">
        <v>0.34300000000000003</v>
      </c>
      <c r="Q103" s="62">
        <v>0.34410000000000002</v>
      </c>
      <c r="R103" s="62">
        <v>0.34360000000000002</v>
      </c>
      <c r="S103" s="62">
        <v>0.3488</v>
      </c>
      <c r="T103" s="62">
        <v>0.33989999999999998</v>
      </c>
      <c r="U103" s="62">
        <v>0.35610000000000003</v>
      </c>
      <c r="V103" s="62">
        <v>0.34589999999999999</v>
      </c>
      <c r="W103" s="62">
        <v>0.33779999999999999</v>
      </c>
      <c r="X103" s="62">
        <v>0.3125</v>
      </c>
      <c r="Y103" s="62">
        <v>0.34470000000000001</v>
      </c>
      <c r="Z103" s="62">
        <v>0.316</v>
      </c>
      <c r="AA103" s="62">
        <v>0.30599999999999999</v>
      </c>
      <c r="AB103" s="62">
        <v>0.188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46">F50</f>
        <v>14.21</v>
      </c>
      <c r="G104" s="59">
        <f t="shared" si="46"/>
        <v>14.23</v>
      </c>
      <c r="H104" s="59">
        <f t="shared" si="46"/>
        <v>14.23</v>
      </c>
      <c r="I104" s="59">
        <f t="shared" si="46"/>
        <v>14.14</v>
      </c>
      <c r="J104" s="59">
        <f t="shared" si="46"/>
        <v>14.26</v>
      </c>
      <c r="K104" s="59">
        <f t="shared" si="46"/>
        <v>14.27</v>
      </c>
      <c r="L104" s="59">
        <f t="shared" si="46"/>
        <v>14.05</v>
      </c>
      <c r="M104" s="59">
        <f t="shared" si="46"/>
        <v>14.28</v>
      </c>
      <c r="N104" s="59">
        <f t="shared" si="46"/>
        <v>14.13</v>
      </c>
      <c r="O104" s="59">
        <f t="shared" si="46"/>
        <v>14.19</v>
      </c>
      <c r="P104" s="59">
        <f t="shared" si="46"/>
        <v>14.21</v>
      </c>
      <c r="Q104" s="59">
        <f t="shared" si="46"/>
        <v>14.18</v>
      </c>
      <c r="R104" s="59">
        <f t="shared" si="46"/>
        <v>14.22</v>
      </c>
      <c r="S104" s="59">
        <f t="shared" si="46"/>
        <v>14.25</v>
      </c>
      <c r="T104" s="59">
        <f t="shared" si="46"/>
        <v>14.25</v>
      </c>
      <c r="U104" s="59">
        <f t="shared" si="46"/>
        <v>14.23</v>
      </c>
      <c r="V104" s="59">
        <f t="shared" si="46"/>
        <v>14.2</v>
      </c>
      <c r="W104" s="59">
        <f t="shared" si="46"/>
        <v>14.18</v>
      </c>
      <c r="X104" s="59">
        <f t="shared" si="46"/>
        <v>14.22</v>
      </c>
      <c r="Y104" s="59">
        <f t="shared" si="46"/>
        <v>14.23</v>
      </c>
      <c r="Z104" s="59">
        <f t="shared" si="46"/>
        <v>14.17</v>
      </c>
      <c r="AA104" s="59">
        <f t="shared" si="46"/>
        <v>14.22</v>
      </c>
      <c r="AB104" s="59">
        <f t="shared" si="46"/>
        <v>14.24</v>
      </c>
      <c r="AC104" s="59">
        <f t="shared" si="46"/>
        <v>14.21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0.79</v>
      </c>
      <c r="G105" s="62">
        <v>0.77</v>
      </c>
      <c r="H105" s="62">
        <v>0.77</v>
      </c>
      <c r="I105" s="62">
        <v>0.86</v>
      </c>
      <c r="J105" s="62">
        <v>0.74</v>
      </c>
      <c r="K105" s="62">
        <v>0.73</v>
      </c>
      <c r="L105" s="62">
        <v>0.75</v>
      </c>
      <c r="M105" s="62">
        <v>0.72</v>
      </c>
      <c r="N105" s="62">
        <v>0.87</v>
      </c>
      <c r="O105" s="62">
        <v>0.81</v>
      </c>
      <c r="P105" s="62">
        <v>0.79</v>
      </c>
      <c r="Q105" s="62">
        <v>0.82</v>
      </c>
      <c r="R105" s="62">
        <v>0.78</v>
      </c>
      <c r="S105" s="62">
        <v>0.75</v>
      </c>
      <c r="T105" s="62">
        <v>0.79</v>
      </c>
      <c r="U105" s="62">
        <v>0.77</v>
      </c>
      <c r="V105" s="62">
        <v>0.8</v>
      </c>
      <c r="W105" s="62">
        <v>0.82</v>
      </c>
      <c r="X105" s="62">
        <v>0.78</v>
      </c>
      <c r="Y105" s="62">
        <v>0.77</v>
      </c>
      <c r="Z105" s="62">
        <v>0.83</v>
      </c>
      <c r="AA105" s="62">
        <v>0.78</v>
      </c>
      <c r="AB105" s="62">
        <v>0.76</v>
      </c>
      <c r="AC105" s="62">
        <v>0.79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47">G66</f>
        <v>0</v>
      </c>
      <c r="H106" s="58">
        <f t="shared" si="47"/>
        <v>0</v>
      </c>
      <c r="I106" s="58">
        <f t="shared" si="47"/>
        <v>0</v>
      </c>
      <c r="J106" s="58">
        <f t="shared" si="47"/>
        <v>0</v>
      </c>
      <c r="K106" s="58">
        <f t="shared" si="47"/>
        <v>0</v>
      </c>
      <c r="L106" s="58">
        <f t="shared" si="47"/>
        <v>0</v>
      </c>
      <c r="M106" s="58">
        <f t="shared" si="47"/>
        <v>0</v>
      </c>
      <c r="N106" s="58">
        <f t="shared" si="47"/>
        <v>0</v>
      </c>
      <c r="O106" s="58">
        <f t="shared" si="47"/>
        <v>0</v>
      </c>
      <c r="P106" s="58">
        <f t="shared" si="47"/>
        <v>5.1999999999999993</v>
      </c>
      <c r="Q106" s="58">
        <f t="shared" si="47"/>
        <v>4.3000000000000007</v>
      </c>
      <c r="R106" s="58">
        <f t="shared" si="47"/>
        <v>5.1000000000000005</v>
      </c>
      <c r="S106" s="58">
        <f t="shared" si="47"/>
        <v>5.1000000000000005</v>
      </c>
      <c r="T106" s="58">
        <f t="shared" si="47"/>
        <v>6.0000000000000009</v>
      </c>
      <c r="U106" s="58">
        <f t="shared" si="47"/>
        <v>6.0000000000000009</v>
      </c>
      <c r="V106" s="58">
        <f t="shared" si="47"/>
        <v>6.0000000000000009</v>
      </c>
      <c r="W106" s="58">
        <f t="shared" si="47"/>
        <v>3.6000000000000005</v>
      </c>
      <c r="X106" s="58">
        <f t="shared" si="47"/>
        <v>1.4</v>
      </c>
      <c r="Y106" s="58">
        <f t="shared" si="47"/>
        <v>0</v>
      </c>
      <c r="Z106" s="58">
        <f t="shared" si="47"/>
        <v>0</v>
      </c>
      <c r="AA106" s="58">
        <f t="shared" si="47"/>
        <v>0</v>
      </c>
      <c r="AB106" s="58">
        <f t="shared" si="47"/>
        <v>0</v>
      </c>
      <c r="AC106" s="58">
        <f t="shared" si="47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1.1200000000000001</v>
      </c>
      <c r="G107" s="58">
        <f t="shared" ref="G107:AC107" si="48">G71</f>
        <v>1.1000000000000001</v>
      </c>
      <c r="H107" s="58">
        <f t="shared" si="48"/>
        <v>1.04</v>
      </c>
      <c r="I107" s="58">
        <f t="shared" si="48"/>
        <v>0.92</v>
      </c>
      <c r="J107" s="58">
        <f t="shared" si="48"/>
        <v>0.9</v>
      </c>
      <c r="K107" s="58">
        <f t="shared" si="48"/>
        <v>1.01</v>
      </c>
      <c r="L107" s="58">
        <f t="shared" si="48"/>
        <v>1.18</v>
      </c>
      <c r="M107" s="58">
        <f t="shared" si="48"/>
        <v>1.24</v>
      </c>
      <c r="N107" s="58">
        <f t="shared" si="48"/>
        <v>1.22</v>
      </c>
      <c r="O107" s="58">
        <f t="shared" si="48"/>
        <v>1.29</v>
      </c>
      <c r="P107" s="58">
        <f t="shared" si="48"/>
        <v>1.38</v>
      </c>
      <c r="Q107" s="58">
        <f t="shared" si="48"/>
        <v>1.38</v>
      </c>
      <c r="R107" s="58">
        <f t="shared" si="48"/>
        <v>1.47</v>
      </c>
      <c r="S107" s="58">
        <f t="shared" si="48"/>
        <v>1.4</v>
      </c>
      <c r="T107" s="58">
        <f t="shared" si="48"/>
        <v>1.45</v>
      </c>
      <c r="U107" s="58">
        <f t="shared" si="48"/>
        <v>1.46</v>
      </c>
      <c r="V107" s="58">
        <f t="shared" si="48"/>
        <v>0</v>
      </c>
      <c r="W107" s="58">
        <f t="shared" si="48"/>
        <v>1.1299999999999999</v>
      </c>
      <c r="X107" s="58">
        <f t="shared" si="48"/>
        <v>1.39</v>
      </c>
      <c r="Y107" s="58">
        <f t="shared" si="48"/>
        <v>1.4</v>
      </c>
      <c r="Z107" s="58">
        <f t="shared" si="48"/>
        <v>1.24</v>
      </c>
      <c r="AA107" s="58">
        <f t="shared" si="48"/>
        <v>1.17</v>
      </c>
      <c r="AB107" s="58">
        <f t="shared" si="48"/>
        <v>1.05</v>
      </c>
      <c r="AC107" s="58">
        <f t="shared" si="48"/>
        <v>0.93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0.83</v>
      </c>
      <c r="G109" s="58">
        <f t="shared" ref="G109:AC109" si="49">G86</f>
        <v>0.77</v>
      </c>
      <c r="H109" s="58">
        <f t="shared" si="49"/>
        <v>0.74</v>
      </c>
      <c r="I109" s="58">
        <f t="shared" si="49"/>
        <v>0.72</v>
      </c>
      <c r="J109" s="58">
        <f t="shared" si="49"/>
        <v>0.73</v>
      </c>
      <c r="K109" s="58">
        <f t="shared" si="49"/>
        <v>0.75</v>
      </c>
      <c r="L109" s="58">
        <f t="shared" si="49"/>
        <v>0.81</v>
      </c>
      <c r="M109" s="58">
        <f t="shared" si="49"/>
        <v>0.78</v>
      </c>
      <c r="N109" s="58">
        <f t="shared" si="49"/>
        <v>0.75</v>
      </c>
      <c r="O109" s="58">
        <f t="shared" si="49"/>
        <v>0.84</v>
      </c>
      <c r="P109" s="58">
        <f t="shared" si="49"/>
        <v>0.85</v>
      </c>
      <c r="Q109" s="58">
        <f t="shared" si="49"/>
        <v>0.89</v>
      </c>
      <c r="R109" s="58">
        <f t="shared" si="49"/>
        <v>0.92</v>
      </c>
      <c r="S109" s="58">
        <f t="shared" si="49"/>
        <v>0.9</v>
      </c>
      <c r="T109" s="58">
        <f t="shared" si="49"/>
        <v>0.88</v>
      </c>
      <c r="U109" s="58">
        <f t="shared" si="49"/>
        <v>0.91</v>
      </c>
      <c r="V109" s="58">
        <f t="shared" si="49"/>
        <v>0.88</v>
      </c>
      <c r="W109" s="58">
        <f t="shared" si="49"/>
        <v>0.86</v>
      </c>
      <c r="X109" s="58">
        <f t="shared" si="49"/>
        <v>0.91</v>
      </c>
      <c r="Y109" s="58">
        <f t="shared" si="49"/>
        <v>0</v>
      </c>
      <c r="Z109" s="58">
        <f t="shared" si="49"/>
        <v>0.84</v>
      </c>
      <c r="AA109" s="58">
        <f t="shared" si="49"/>
        <v>0.97</v>
      </c>
      <c r="AB109" s="58">
        <f t="shared" si="49"/>
        <v>0.93</v>
      </c>
      <c r="AC109" s="58">
        <f t="shared" si="49"/>
        <v>0.89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50">SUM(F13:F16,F19:F32,F43:F46,F49,F68:F70,F84:F85,F52,F53,F54,F55,F56,F57,F58,F59,F60,F61,F62,F63,F64,F65)</f>
        <v>41.095000000000006</v>
      </c>
      <c r="G111" s="55">
        <f t="shared" si="50"/>
        <v>38.729999999999997</v>
      </c>
      <c r="H111" s="55">
        <f t="shared" si="50"/>
        <v>36.747000000000007</v>
      </c>
      <c r="I111" s="55">
        <f t="shared" si="50"/>
        <v>36.007000000000005</v>
      </c>
      <c r="J111" s="55">
        <f t="shared" si="50"/>
        <v>35.439</v>
      </c>
      <c r="K111" s="55">
        <f t="shared" si="50"/>
        <v>37.421000000000006</v>
      </c>
      <c r="L111" s="55">
        <f t="shared" si="50"/>
        <v>41.675000000000011</v>
      </c>
      <c r="M111" s="55">
        <f t="shared" si="50"/>
        <v>38.140999999999991</v>
      </c>
      <c r="N111" s="55">
        <f t="shared" si="50"/>
        <v>43.693999999999996</v>
      </c>
      <c r="O111" s="55">
        <f t="shared" si="50"/>
        <v>53.368000000000016</v>
      </c>
      <c r="P111" s="55">
        <f t="shared" si="50"/>
        <v>59.837999999999987</v>
      </c>
      <c r="Q111" s="55">
        <f t="shared" si="50"/>
        <v>61.16</v>
      </c>
      <c r="R111" s="55">
        <f t="shared" si="50"/>
        <v>62.332000000000022</v>
      </c>
      <c r="S111" s="55">
        <f t="shared" si="50"/>
        <v>62.403000000000027</v>
      </c>
      <c r="T111" s="55">
        <f t="shared" si="50"/>
        <v>64.496999999999986</v>
      </c>
      <c r="U111" s="55">
        <f t="shared" si="50"/>
        <v>64.62</v>
      </c>
      <c r="V111" s="55">
        <f t="shared" si="50"/>
        <v>62.170000000000009</v>
      </c>
      <c r="W111" s="55">
        <f t="shared" si="50"/>
        <v>59.576000000000022</v>
      </c>
      <c r="X111" s="55">
        <f t="shared" si="50"/>
        <v>61.677000000000007</v>
      </c>
      <c r="Y111" s="55">
        <f t="shared" si="50"/>
        <v>59.952000000000027</v>
      </c>
      <c r="Z111" s="55">
        <f t="shared" si="50"/>
        <v>56.989999999999988</v>
      </c>
      <c r="AA111" s="55">
        <f t="shared" si="50"/>
        <v>54.828999999999994</v>
      </c>
      <c r="AB111" s="55">
        <f t="shared" si="50"/>
        <v>50.456999999999994</v>
      </c>
      <c r="AC111" s="55">
        <f t="shared" si="50"/>
        <v>45.949000000000005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>
        <v>1.46</v>
      </c>
      <c r="W115" s="509">
        <v>0.48</v>
      </c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51">SUM(G112:G115)</f>
        <v>0</v>
      </c>
      <c r="H116" s="55">
        <f t="shared" si="51"/>
        <v>0</v>
      </c>
      <c r="I116" s="55">
        <f t="shared" si="51"/>
        <v>0</v>
      </c>
      <c r="J116" s="55">
        <f t="shared" si="51"/>
        <v>0</v>
      </c>
      <c r="K116" s="55">
        <f t="shared" si="51"/>
        <v>0</v>
      </c>
      <c r="L116" s="55">
        <f t="shared" si="51"/>
        <v>0</v>
      </c>
      <c r="M116" s="55">
        <f t="shared" si="51"/>
        <v>0</v>
      </c>
      <c r="N116" s="55">
        <f t="shared" si="51"/>
        <v>0</v>
      </c>
      <c r="O116" s="55">
        <f t="shared" si="51"/>
        <v>0</v>
      </c>
      <c r="P116" s="55">
        <f t="shared" si="51"/>
        <v>0</v>
      </c>
      <c r="Q116" s="55">
        <f t="shared" si="51"/>
        <v>0</v>
      </c>
      <c r="R116" s="55">
        <f t="shared" si="51"/>
        <v>0</v>
      </c>
      <c r="S116" s="55">
        <f t="shared" si="51"/>
        <v>0</v>
      </c>
      <c r="T116" s="55">
        <f t="shared" si="51"/>
        <v>0</v>
      </c>
      <c r="U116" s="55">
        <f t="shared" si="51"/>
        <v>0</v>
      </c>
      <c r="V116" s="55">
        <f t="shared" si="51"/>
        <v>1.46</v>
      </c>
      <c r="W116" s="55">
        <f t="shared" si="51"/>
        <v>0.48</v>
      </c>
      <c r="X116" s="55">
        <f t="shared" si="51"/>
        <v>0</v>
      </c>
      <c r="Y116" s="55">
        <f t="shared" si="51"/>
        <v>0</v>
      </c>
      <c r="Z116" s="55">
        <f t="shared" si="51"/>
        <v>0</v>
      </c>
      <c r="AA116" s="55">
        <f t="shared" si="51"/>
        <v>0</v>
      </c>
      <c r="AB116" s="55">
        <f t="shared" si="51"/>
        <v>0</v>
      </c>
      <c r="AC116" s="55">
        <f t="shared" si="51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41.095000000000006</v>
      </c>
      <c r="G117" s="56">
        <f t="shared" ref="G117:AC117" si="52">SUM(G111,G116)</f>
        <v>38.729999999999997</v>
      </c>
      <c r="H117" s="56">
        <f t="shared" si="52"/>
        <v>36.747000000000007</v>
      </c>
      <c r="I117" s="56">
        <f t="shared" si="52"/>
        <v>36.007000000000005</v>
      </c>
      <c r="J117" s="56">
        <f t="shared" si="52"/>
        <v>35.439</v>
      </c>
      <c r="K117" s="56">
        <f t="shared" si="52"/>
        <v>37.421000000000006</v>
      </c>
      <c r="L117" s="56">
        <f t="shared" si="52"/>
        <v>41.675000000000011</v>
      </c>
      <c r="M117" s="56">
        <f t="shared" si="52"/>
        <v>38.140999999999991</v>
      </c>
      <c r="N117" s="56">
        <f t="shared" si="52"/>
        <v>43.693999999999996</v>
      </c>
      <c r="O117" s="56">
        <f t="shared" si="52"/>
        <v>53.368000000000016</v>
      </c>
      <c r="P117" s="56">
        <f t="shared" si="52"/>
        <v>59.837999999999987</v>
      </c>
      <c r="Q117" s="56">
        <f t="shared" si="52"/>
        <v>61.16</v>
      </c>
      <c r="R117" s="56">
        <f t="shared" si="52"/>
        <v>62.332000000000022</v>
      </c>
      <c r="S117" s="56">
        <f t="shared" si="52"/>
        <v>62.403000000000027</v>
      </c>
      <c r="T117" s="56">
        <f t="shared" si="52"/>
        <v>64.496999999999986</v>
      </c>
      <c r="U117" s="56">
        <f t="shared" si="52"/>
        <v>64.62</v>
      </c>
      <c r="V117" s="56">
        <f t="shared" si="52"/>
        <v>63.63000000000001</v>
      </c>
      <c r="W117" s="56">
        <f t="shared" si="52"/>
        <v>60.056000000000019</v>
      </c>
      <c r="X117" s="56">
        <f t="shared" si="52"/>
        <v>61.677000000000007</v>
      </c>
      <c r="Y117" s="56">
        <f t="shared" si="52"/>
        <v>59.952000000000027</v>
      </c>
      <c r="Z117" s="56">
        <f t="shared" si="52"/>
        <v>56.989999999999988</v>
      </c>
      <c r="AA117" s="56">
        <f t="shared" si="52"/>
        <v>54.828999999999994</v>
      </c>
      <c r="AB117" s="56">
        <f t="shared" si="52"/>
        <v>50.456999999999994</v>
      </c>
      <c r="AC117" s="56">
        <f t="shared" si="52"/>
        <v>45.949000000000005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60.12</v>
      </c>
      <c r="G120" s="343">
        <v>60.14</v>
      </c>
      <c r="H120" s="343">
        <v>60.06</v>
      </c>
      <c r="I120" s="343">
        <v>60.18</v>
      </c>
      <c r="J120" s="343">
        <v>60.15</v>
      </c>
      <c r="K120" s="343">
        <v>60.2</v>
      </c>
      <c r="L120" s="343">
        <v>60.07</v>
      </c>
      <c r="M120" s="343">
        <v>60.36</v>
      </c>
      <c r="N120" s="343">
        <v>60.01</v>
      </c>
      <c r="O120" s="343">
        <v>60.14</v>
      </c>
      <c r="P120" s="343">
        <v>60.06</v>
      </c>
      <c r="Q120" s="343">
        <v>60.1</v>
      </c>
      <c r="R120" s="343">
        <v>60.12</v>
      </c>
      <c r="S120" s="343">
        <v>60.09</v>
      </c>
      <c r="T120" s="343">
        <v>60.01</v>
      </c>
      <c r="U120" s="343">
        <v>60.12</v>
      </c>
      <c r="V120" s="343">
        <v>60.06</v>
      </c>
      <c r="W120" s="343">
        <v>60.06</v>
      </c>
      <c r="X120" s="343">
        <v>60.04</v>
      </c>
      <c r="Y120" s="343">
        <v>60.03</v>
      </c>
      <c r="Z120" s="343">
        <v>60.03</v>
      </c>
      <c r="AA120" s="343">
        <v>60.02</v>
      </c>
      <c r="AB120" s="343">
        <v>60.03</v>
      </c>
      <c r="AC120" s="343">
        <v>60.05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947</v>
      </c>
      <c r="U121" s="403" t="s">
        <v>947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95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 t="shared" ref="F127:AC127" si="53">(7.2*(4-COUNTIF(F13:F16,"=CMS")-COUNTIF(F13:F16,"=PMS")))</f>
        <v>14.4</v>
      </c>
      <c r="G127" s="516">
        <f t="shared" si="53"/>
        <v>14.4</v>
      </c>
      <c r="H127" s="516">
        <f t="shared" si="53"/>
        <v>7.2</v>
      </c>
      <c r="I127" s="516">
        <f t="shared" si="53"/>
        <v>7.2</v>
      </c>
      <c r="J127" s="516">
        <f t="shared" si="53"/>
        <v>7.2</v>
      </c>
      <c r="K127" s="516">
        <f t="shared" si="53"/>
        <v>7.2</v>
      </c>
      <c r="L127" s="516">
        <f t="shared" si="53"/>
        <v>14.4</v>
      </c>
      <c r="M127" s="516">
        <f t="shared" si="53"/>
        <v>14.4</v>
      </c>
      <c r="N127" s="516">
        <f t="shared" si="53"/>
        <v>14.4</v>
      </c>
      <c r="O127" s="516">
        <f t="shared" si="53"/>
        <v>14.4</v>
      </c>
      <c r="P127" s="516">
        <f t="shared" si="53"/>
        <v>14.4</v>
      </c>
      <c r="Q127" s="516">
        <f t="shared" si="53"/>
        <v>14.4</v>
      </c>
      <c r="R127" s="516">
        <f t="shared" si="53"/>
        <v>14.4</v>
      </c>
      <c r="S127" s="516">
        <f t="shared" si="53"/>
        <v>14.4</v>
      </c>
      <c r="T127" s="516">
        <f t="shared" si="53"/>
        <v>14.4</v>
      </c>
      <c r="U127" s="516">
        <f t="shared" si="53"/>
        <v>14.4</v>
      </c>
      <c r="V127" s="516">
        <f t="shared" si="53"/>
        <v>14.4</v>
      </c>
      <c r="W127" s="516">
        <f t="shared" si="53"/>
        <v>14.4</v>
      </c>
      <c r="X127" s="516">
        <f t="shared" si="53"/>
        <v>14.4</v>
      </c>
      <c r="Y127" s="516">
        <f t="shared" si="53"/>
        <v>14.4</v>
      </c>
      <c r="Z127" s="516">
        <f t="shared" si="53"/>
        <v>14.4</v>
      </c>
      <c r="AA127" s="516">
        <f t="shared" si="53"/>
        <v>14.4</v>
      </c>
      <c r="AB127" s="516">
        <f t="shared" si="53"/>
        <v>14.4</v>
      </c>
      <c r="AC127" s="516">
        <f t="shared" si="53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96</v>
      </c>
      <c r="B128" s="574"/>
      <c r="C128" s="575"/>
      <c r="D128" s="515"/>
      <c r="E128" s="515"/>
      <c r="F128" s="516">
        <f t="shared" ref="F128:AC128" si="54">13-COUNTIF(F19:F32,"=CMS")-COUNTIF(F19:F32,"=PMS")</f>
        <v>13</v>
      </c>
      <c r="G128" s="516">
        <f t="shared" si="54"/>
        <v>13</v>
      </c>
      <c r="H128" s="516">
        <f t="shared" si="54"/>
        <v>13</v>
      </c>
      <c r="I128" s="516">
        <f t="shared" si="54"/>
        <v>13</v>
      </c>
      <c r="J128" s="516">
        <f t="shared" si="54"/>
        <v>13</v>
      </c>
      <c r="K128" s="516">
        <f t="shared" si="54"/>
        <v>13</v>
      </c>
      <c r="L128" s="516">
        <f t="shared" si="54"/>
        <v>13</v>
      </c>
      <c r="M128" s="516">
        <f t="shared" si="54"/>
        <v>13</v>
      </c>
      <c r="N128" s="516">
        <f t="shared" si="54"/>
        <v>13</v>
      </c>
      <c r="O128" s="516">
        <f t="shared" si="54"/>
        <v>13</v>
      </c>
      <c r="P128" s="516">
        <f t="shared" si="54"/>
        <v>13</v>
      </c>
      <c r="Q128" s="516">
        <f t="shared" si="54"/>
        <v>13</v>
      </c>
      <c r="R128" s="516">
        <f t="shared" si="54"/>
        <v>13</v>
      </c>
      <c r="S128" s="516">
        <f t="shared" si="54"/>
        <v>13</v>
      </c>
      <c r="T128" s="516">
        <f t="shared" si="54"/>
        <v>13</v>
      </c>
      <c r="U128" s="516">
        <f t="shared" si="54"/>
        <v>13</v>
      </c>
      <c r="V128" s="516">
        <f t="shared" si="54"/>
        <v>13</v>
      </c>
      <c r="W128" s="516">
        <f t="shared" si="54"/>
        <v>13</v>
      </c>
      <c r="X128" s="516">
        <f t="shared" si="54"/>
        <v>13</v>
      </c>
      <c r="Y128" s="516">
        <f t="shared" si="54"/>
        <v>13</v>
      </c>
      <c r="Z128" s="516">
        <f t="shared" si="54"/>
        <v>13</v>
      </c>
      <c r="AA128" s="516">
        <f t="shared" si="54"/>
        <v>13</v>
      </c>
      <c r="AB128" s="516">
        <f t="shared" si="54"/>
        <v>13</v>
      </c>
      <c r="AC128" s="516">
        <f t="shared" si="54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97</v>
      </c>
      <c r="B129" s="574"/>
      <c r="C129" s="575"/>
      <c r="D129" s="515"/>
      <c r="E129" s="515"/>
      <c r="F129" s="516">
        <f t="shared" ref="F129:H129" si="55">4.5*(2-COUNTIF(F43:F44,"=CMS")-COUNTIF(F43:F44,"=PMS"))</f>
        <v>9</v>
      </c>
      <c r="G129" s="516">
        <f t="shared" si="55"/>
        <v>9</v>
      </c>
      <c r="H129" s="516">
        <f t="shared" si="55"/>
        <v>9</v>
      </c>
      <c r="I129" s="516">
        <f t="shared" ref="I129:J129" si="56">4.5*(2-COUNTIF(I43:I44,"=CMS")-COUNTIF(I43:I44,"=PMS"))</f>
        <v>9</v>
      </c>
      <c r="J129" s="516">
        <f t="shared" si="56"/>
        <v>9</v>
      </c>
      <c r="K129" s="516">
        <f t="shared" ref="K129:O129" si="57">4.5*(2-COUNTIF(K43:K44,"=CMS")-COUNTIF(K43:K44,"=PMS"))</f>
        <v>9</v>
      </c>
      <c r="L129" s="516">
        <f t="shared" si="57"/>
        <v>9</v>
      </c>
      <c r="M129" s="516">
        <f t="shared" si="57"/>
        <v>9</v>
      </c>
      <c r="N129" s="516">
        <f t="shared" si="57"/>
        <v>9</v>
      </c>
      <c r="O129" s="516">
        <f t="shared" si="57"/>
        <v>9</v>
      </c>
      <c r="P129" s="516">
        <f t="shared" ref="P129:Q129" si="58">4.5*(2-COUNTIF(P43:P44,"=CMS")-COUNTIF(P43:P44,"=PMS"))</f>
        <v>9</v>
      </c>
      <c r="Q129" s="516">
        <f t="shared" si="58"/>
        <v>9</v>
      </c>
      <c r="R129" s="516">
        <f t="shared" ref="R129:S129" si="59">4.5*(2-COUNTIF(R43:R44,"=CMS")-COUNTIF(R43:R44,"=PMS"))</f>
        <v>9</v>
      </c>
      <c r="S129" s="516">
        <f t="shared" si="59"/>
        <v>9</v>
      </c>
      <c r="T129" s="516">
        <f t="shared" ref="T129:U129" si="60">4.5*(2-COUNTIF(T43:T44,"=CMS")-COUNTIF(T43:T44,"=PMS"))</f>
        <v>9</v>
      </c>
      <c r="U129" s="516">
        <f t="shared" si="60"/>
        <v>9</v>
      </c>
      <c r="V129" s="516">
        <f t="shared" ref="V129:W129" si="61">4.5*(2-COUNTIF(V43:V44,"=CMS")-COUNTIF(V43:V44,"=PMS"))</f>
        <v>9</v>
      </c>
      <c r="W129" s="516">
        <f t="shared" si="61"/>
        <v>9</v>
      </c>
      <c r="X129" s="516">
        <f t="shared" ref="X129:AB129" si="62">4.5*(2-COUNTIF(X43:X44,"=CMS")-COUNTIF(X43:X44,"=PMS"))</f>
        <v>9</v>
      </c>
      <c r="Y129" s="516">
        <f t="shared" si="62"/>
        <v>9</v>
      </c>
      <c r="Z129" s="516">
        <f t="shared" si="62"/>
        <v>9</v>
      </c>
      <c r="AA129" s="516">
        <f t="shared" si="62"/>
        <v>9</v>
      </c>
      <c r="AB129" s="516">
        <f t="shared" si="62"/>
        <v>9</v>
      </c>
      <c r="AC129" s="516">
        <f t="shared" ref="AC129" si="63">4.5*(2-COUNTIF(AC43:AC44,"=CMS")-COUNTIF(AC43:AC44,"=PMS"))</f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98</v>
      </c>
      <c r="B130" s="574"/>
      <c r="C130" s="575"/>
      <c r="D130" s="515"/>
      <c r="E130" s="515"/>
      <c r="F130" s="516">
        <f t="shared" ref="F130:H131" si="64">8.8*(1-COUNTIF(F45,"=CMS")-COUNTIF(F45,"=PMS"))</f>
        <v>8.8000000000000007</v>
      </c>
      <c r="G130" s="516">
        <f t="shared" si="64"/>
        <v>8.8000000000000007</v>
      </c>
      <c r="H130" s="516">
        <f t="shared" si="64"/>
        <v>8.8000000000000007</v>
      </c>
      <c r="I130" s="516">
        <f t="shared" ref="I130:J130" si="65">8.8*(1-COUNTIF(I45,"=CMS")-COUNTIF(I45,"=PMS"))</f>
        <v>8.8000000000000007</v>
      </c>
      <c r="J130" s="516">
        <f t="shared" si="65"/>
        <v>8.8000000000000007</v>
      </c>
      <c r="K130" s="516">
        <f t="shared" ref="K130:O130" si="66">8.8*(1-COUNTIF(K45,"=CMS")-COUNTIF(K45,"=PMS"))</f>
        <v>8.8000000000000007</v>
      </c>
      <c r="L130" s="516">
        <f t="shared" si="66"/>
        <v>8.8000000000000007</v>
      </c>
      <c r="M130" s="516">
        <f t="shared" si="66"/>
        <v>8.8000000000000007</v>
      </c>
      <c r="N130" s="516">
        <f t="shared" si="66"/>
        <v>8.8000000000000007</v>
      </c>
      <c r="O130" s="516">
        <f t="shared" si="66"/>
        <v>8.8000000000000007</v>
      </c>
      <c r="P130" s="516">
        <f t="shared" ref="P130:Q130" si="67">8.8*(1-COUNTIF(P45,"=CMS")-COUNTIF(P45,"=PMS"))</f>
        <v>8.8000000000000007</v>
      </c>
      <c r="Q130" s="516">
        <f t="shared" si="67"/>
        <v>8.8000000000000007</v>
      </c>
      <c r="R130" s="516">
        <f t="shared" ref="R130:S130" si="68">8.8*(1-COUNTIF(R45,"=CMS")-COUNTIF(R45,"=PMS"))</f>
        <v>8.8000000000000007</v>
      </c>
      <c r="S130" s="516">
        <f t="shared" si="68"/>
        <v>8.8000000000000007</v>
      </c>
      <c r="T130" s="516">
        <f t="shared" ref="T130:U130" si="69">8.8*(1-COUNTIF(T45,"=CMS")-COUNTIF(T45,"=PMS"))</f>
        <v>8.8000000000000007</v>
      </c>
      <c r="U130" s="516">
        <f t="shared" si="69"/>
        <v>8.8000000000000007</v>
      </c>
      <c r="V130" s="516">
        <f t="shared" ref="V130:W130" si="70">8.8*(1-COUNTIF(V45,"=CMS")-COUNTIF(V45,"=PMS"))</f>
        <v>8.8000000000000007</v>
      </c>
      <c r="W130" s="516">
        <f t="shared" si="70"/>
        <v>8.8000000000000007</v>
      </c>
      <c r="X130" s="516">
        <f t="shared" ref="X130:AB130" si="71">8.8*(1-COUNTIF(X45,"=CMS")-COUNTIF(X45,"=PMS"))</f>
        <v>8.8000000000000007</v>
      </c>
      <c r="Y130" s="516">
        <f t="shared" si="71"/>
        <v>8.8000000000000007</v>
      </c>
      <c r="Z130" s="516">
        <f t="shared" si="71"/>
        <v>8.8000000000000007</v>
      </c>
      <c r="AA130" s="516">
        <f t="shared" si="71"/>
        <v>8.8000000000000007</v>
      </c>
      <c r="AB130" s="516">
        <f t="shared" si="71"/>
        <v>8.8000000000000007</v>
      </c>
      <c r="AC130" s="516">
        <f t="shared" ref="AC130" si="72">8.8*(1-COUNTIF(AC45,"=CMS")-COUNTIF(AC45,"=PMS"))</f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99</v>
      </c>
      <c r="B131" s="574"/>
      <c r="C131" s="575"/>
      <c r="D131" s="42"/>
      <c r="E131" s="42"/>
      <c r="F131" s="516">
        <f t="shared" si="64"/>
        <v>8.8000000000000007</v>
      </c>
      <c r="G131" s="516">
        <f t="shared" si="64"/>
        <v>8.8000000000000007</v>
      </c>
      <c r="H131" s="516">
        <f t="shared" si="64"/>
        <v>8.8000000000000007</v>
      </c>
      <c r="I131" s="516">
        <f t="shared" ref="I131:J131" si="73">8.8*(1-COUNTIF(I46,"=CMS")-COUNTIF(I46,"=PMS"))</f>
        <v>8.8000000000000007</v>
      </c>
      <c r="J131" s="516">
        <f t="shared" si="73"/>
        <v>8.8000000000000007</v>
      </c>
      <c r="K131" s="516">
        <f t="shared" ref="K131:O131" si="74">8.8*(1-COUNTIF(K46,"=CMS")-COUNTIF(K46,"=PMS"))</f>
        <v>8.8000000000000007</v>
      </c>
      <c r="L131" s="516">
        <f t="shared" si="74"/>
        <v>8.8000000000000007</v>
      </c>
      <c r="M131" s="516">
        <f t="shared" si="74"/>
        <v>8.8000000000000007</v>
      </c>
      <c r="N131" s="516">
        <f t="shared" si="74"/>
        <v>8.8000000000000007</v>
      </c>
      <c r="O131" s="516">
        <f t="shared" si="74"/>
        <v>8.8000000000000007</v>
      </c>
      <c r="P131" s="516">
        <f t="shared" ref="P131:Q131" si="75">8.8*(1-COUNTIF(P46,"=CMS")-COUNTIF(P46,"=PMS"))</f>
        <v>8.8000000000000007</v>
      </c>
      <c r="Q131" s="516">
        <f t="shared" si="75"/>
        <v>8.8000000000000007</v>
      </c>
      <c r="R131" s="516">
        <f t="shared" ref="R131:S131" si="76">8.8*(1-COUNTIF(R46,"=CMS")-COUNTIF(R46,"=PMS"))</f>
        <v>8.8000000000000007</v>
      </c>
      <c r="S131" s="516">
        <f t="shared" si="76"/>
        <v>8.8000000000000007</v>
      </c>
      <c r="T131" s="516">
        <f t="shared" ref="T131:U131" si="77">8.8*(1-COUNTIF(T46,"=CMS")-COUNTIF(T46,"=PMS"))</f>
        <v>8.8000000000000007</v>
      </c>
      <c r="U131" s="516">
        <f t="shared" si="77"/>
        <v>8.8000000000000007</v>
      </c>
      <c r="V131" s="516">
        <f t="shared" ref="V131:W131" si="78">8.8*(1-COUNTIF(V46,"=CMS")-COUNTIF(V46,"=PMS"))</f>
        <v>8.8000000000000007</v>
      </c>
      <c r="W131" s="516">
        <f t="shared" si="78"/>
        <v>8.8000000000000007</v>
      </c>
      <c r="X131" s="516">
        <f t="shared" ref="X131:AB131" si="79">8.8*(1-COUNTIF(X46,"=CMS")-COUNTIF(X46,"=PMS"))</f>
        <v>8.8000000000000007</v>
      </c>
      <c r="Y131" s="516">
        <f t="shared" si="79"/>
        <v>8.8000000000000007</v>
      </c>
      <c r="Z131" s="516">
        <f t="shared" si="79"/>
        <v>8.8000000000000007</v>
      </c>
      <c r="AA131" s="516">
        <f t="shared" si="79"/>
        <v>8.8000000000000007</v>
      </c>
      <c r="AB131" s="516">
        <f t="shared" si="79"/>
        <v>8.8000000000000007</v>
      </c>
      <c r="AC131" s="516">
        <f t="shared" ref="AC131" si="80">8.8*(1-COUNTIF(AC46,"=CMS")-COUNTIF(AC46,"=PMS"))</f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100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101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102</v>
      </c>
      <c r="B134" s="574"/>
      <c r="C134" s="575"/>
      <c r="D134" s="42"/>
      <c r="E134" s="42"/>
      <c r="F134" s="516">
        <f t="shared" ref="F134:H134" si="81">0.85*(3-COUNTIF(F68:F70,"=CMS"))</f>
        <v>2.5499999999999998</v>
      </c>
      <c r="G134" s="516">
        <f t="shared" si="81"/>
        <v>2.5499999999999998</v>
      </c>
      <c r="H134" s="516">
        <f t="shared" si="81"/>
        <v>2.5499999999999998</v>
      </c>
      <c r="I134" s="516">
        <f t="shared" ref="I134:J134" si="82">0.85*(3-COUNTIF(I68:I70,"=CMS"))</f>
        <v>2.5499999999999998</v>
      </c>
      <c r="J134" s="516">
        <f t="shared" si="82"/>
        <v>2.5499999999999998</v>
      </c>
      <c r="K134" s="516">
        <f t="shared" ref="K134:O134" si="83">0.85*(3-COUNTIF(K68:K70,"=CMS"))</f>
        <v>2.5499999999999998</v>
      </c>
      <c r="L134" s="516">
        <f t="shared" si="83"/>
        <v>2.5499999999999998</v>
      </c>
      <c r="M134" s="516">
        <f t="shared" si="83"/>
        <v>2.5499999999999998</v>
      </c>
      <c r="N134" s="516">
        <f t="shared" si="83"/>
        <v>2.5499999999999998</v>
      </c>
      <c r="O134" s="516">
        <f t="shared" si="83"/>
        <v>2.5499999999999998</v>
      </c>
      <c r="P134" s="516">
        <f t="shared" ref="P134:Q134" si="84">0.85*(3-COUNTIF(P68:P70,"=CMS"))</f>
        <v>2.5499999999999998</v>
      </c>
      <c r="Q134" s="516">
        <f t="shared" si="84"/>
        <v>2.5499999999999998</v>
      </c>
      <c r="R134" s="516">
        <f t="shared" ref="R134:S134" si="85">0.85*(3-COUNTIF(R68:R70,"=CMS"))</f>
        <v>2.5499999999999998</v>
      </c>
      <c r="S134" s="516">
        <f t="shared" si="85"/>
        <v>2.5499999999999998</v>
      </c>
      <c r="T134" s="516">
        <f t="shared" ref="T134:U134" si="86">0.85*(3-COUNTIF(T68:T70,"=CMS"))</f>
        <v>2.5499999999999998</v>
      </c>
      <c r="U134" s="516">
        <f t="shared" si="86"/>
        <v>2.5499999999999998</v>
      </c>
      <c r="V134" s="516">
        <f t="shared" ref="V134:W134" si="87">0.85*(3-COUNTIF(V68:V70,"=CMS"))</f>
        <v>2.5499999999999998</v>
      </c>
      <c r="W134" s="516">
        <f t="shared" si="87"/>
        <v>2.5499999999999998</v>
      </c>
      <c r="X134" s="516">
        <f t="shared" ref="X134:AB134" si="88">0.85*(3-COUNTIF(X68:X70,"=CMS"))</f>
        <v>2.5499999999999998</v>
      </c>
      <c r="Y134" s="516">
        <f t="shared" si="88"/>
        <v>2.5499999999999998</v>
      </c>
      <c r="Z134" s="516">
        <f t="shared" si="88"/>
        <v>2.5499999999999998</v>
      </c>
      <c r="AA134" s="516">
        <f t="shared" si="88"/>
        <v>2.5499999999999998</v>
      </c>
      <c r="AB134" s="516">
        <f t="shared" si="88"/>
        <v>2.5499999999999998</v>
      </c>
      <c r="AC134" s="516">
        <f t="shared" ref="AC134" si="89">0.85*(3-COUNTIF(AC68:AC70,"=CMS"))</f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103</v>
      </c>
      <c r="B135" s="574"/>
      <c r="C135" s="575"/>
      <c r="D135" s="42"/>
      <c r="E135" s="42"/>
      <c r="F135" s="516">
        <f t="shared" ref="F135:H135" si="90">1*(2-COUNTIF(F84:F85,"=CMS"))</f>
        <v>2</v>
      </c>
      <c r="G135" s="516">
        <f t="shared" si="90"/>
        <v>2</v>
      </c>
      <c r="H135" s="516">
        <f t="shared" si="90"/>
        <v>2</v>
      </c>
      <c r="I135" s="516">
        <f t="shared" ref="I135:J135" si="91">1*(2-COUNTIF(I84:I85,"=CMS"))</f>
        <v>2</v>
      </c>
      <c r="J135" s="516">
        <f t="shared" si="91"/>
        <v>2</v>
      </c>
      <c r="K135" s="516">
        <f t="shared" ref="K135:O135" si="92">1*(2-COUNTIF(K84:K85,"=CMS"))</f>
        <v>2</v>
      </c>
      <c r="L135" s="516">
        <f t="shared" si="92"/>
        <v>2</v>
      </c>
      <c r="M135" s="516">
        <f t="shared" si="92"/>
        <v>2</v>
      </c>
      <c r="N135" s="516">
        <f t="shared" si="92"/>
        <v>2</v>
      </c>
      <c r="O135" s="516">
        <f t="shared" si="92"/>
        <v>2</v>
      </c>
      <c r="P135" s="516">
        <f t="shared" ref="P135:Q135" si="93">1*(2-COUNTIF(P84:P85,"=CMS"))</f>
        <v>2</v>
      </c>
      <c r="Q135" s="516">
        <f t="shared" si="93"/>
        <v>2</v>
      </c>
      <c r="R135" s="516">
        <f t="shared" ref="R135:S135" si="94">1*(2-COUNTIF(R84:R85,"=CMS"))</f>
        <v>2</v>
      </c>
      <c r="S135" s="516">
        <f t="shared" si="94"/>
        <v>2</v>
      </c>
      <c r="T135" s="516">
        <f t="shared" ref="T135:U135" si="95">1*(2-COUNTIF(T84:T85,"=CMS"))</f>
        <v>2</v>
      </c>
      <c r="U135" s="516">
        <f t="shared" si="95"/>
        <v>2</v>
      </c>
      <c r="V135" s="516">
        <f t="shared" ref="V135:W135" si="96">1*(2-COUNTIF(V84:V85,"=CMS"))</f>
        <v>2</v>
      </c>
      <c r="W135" s="516">
        <f t="shared" si="96"/>
        <v>2</v>
      </c>
      <c r="X135" s="516">
        <f t="shared" ref="X135:AB135" si="97">1*(2-COUNTIF(X84:X85,"=CMS"))</f>
        <v>2</v>
      </c>
      <c r="Y135" s="516">
        <f t="shared" si="97"/>
        <v>2</v>
      </c>
      <c r="Z135" s="516">
        <f t="shared" si="97"/>
        <v>2</v>
      </c>
      <c r="AA135" s="516">
        <f t="shared" si="97"/>
        <v>2</v>
      </c>
      <c r="AB135" s="516">
        <f t="shared" si="97"/>
        <v>2</v>
      </c>
      <c r="AC135" s="516">
        <f t="shared" ref="AC135" si="98">1*(2-COUNTIF(AC84:AC85,"=CMS"))</f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104</v>
      </c>
      <c r="B136" s="577"/>
      <c r="C136" s="578"/>
      <c r="D136" s="422"/>
      <c r="E136" s="423"/>
      <c r="F136" s="517">
        <f t="shared" ref="F136:AC136" si="99">IF(SUM(F127:F128)&gt;33,0,33-SUM(F127:F128))</f>
        <v>5.6000000000000014</v>
      </c>
      <c r="G136" s="517">
        <f t="shared" si="99"/>
        <v>5.6000000000000014</v>
      </c>
      <c r="H136" s="517">
        <f t="shared" si="99"/>
        <v>12.8</v>
      </c>
      <c r="I136" s="517">
        <f t="shared" si="99"/>
        <v>12.8</v>
      </c>
      <c r="J136" s="517">
        <f t="shared" si="99"/>
        <v>12.8</v>
      </c>
      <c r="K136" s="517">
        <f t="shared" si="99"/>
        <v>12.8</v>
      </c>
      <c r="L136" s="517">
        <f t="shared" si="99"/>
        <v>5.6000000000000014</v>
      </c>
      <c r="M136" s="517">
        <f t="shared" si="99"/>
        <v>5.6000000000000014</v>
      </c>
      <c r="N136" s="517">
        <f t="shared" si="99"/>
        <v>5.6000000000000014</v>
      </c>
      <c r="O136" s="517">
        <f t="shared" si="99"/>
        <v>5.6000000000000014</v>
      </c>
      <c r="P136" s="517">
        <f t="shared" si="99"/>
        <v>5.6000000000000014</v>
      </c>
      <c r="Q136" s="517">
        <f t="shared" si="99"/>
        <v>5.6000000000000014</v>
      </c>
      <c r="R136" s="517">
        <f t="shared" si="99"/>
        <v>5.6000000000000014</v>
      </c>
      <c r="S136" s="517">
        <f t="shared" si="99"/>
        <v>5.6000000000000014</v>
      </c>
      <c r="T136" s="517">
        <f t="shared" si="99"/>
        <v>5.6000000000000014</v>
      </c>
      <c r="U136" s="517">
        <f t="shared" si="99"/>
        <v>5.6000000000000014</v>
      </c>
      <c r="V136" s="517">
        <f t="shared" si="99"/>
        <v>5.6000000000000014</v>
      </c>
      <c r="W136" s="517">
        <f t="shared" si="99"/>
        <v>5.6000000000000014</v>
      </c>
      <c r="X136" s="517">
        <f t="shared" si="99"/>
        <v>5.6000000000000014</v>
      </c>
      <c r="Y136" s="517">
        <f t="shared" si="99"/>
        <v>5.6000000000000014</v>
      </c>
      <c r="Z136" s="517">
        <f t="shared" si="99"/>
        <v>5.6000000000000014</v>
      </c>
      <c r="AA136" s="517">
        <f t="shared" si="99"/>
        <v>5.6000000000000014</v>
      </c>
      <c r="AB136" s="517">
        <f t="shared" si="99"/>
        <v>5.6000000000000014</v>
      </c>
      <c r="AC136" s="517">
        <f t="shared" si="99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105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100">IF(SUM(G129,G131,G132)&gt;25,0,25-SUM(G129,G131,G132))</f>
        <v>0</v>
      </c>
      <c r="H137" s="518">
        <f t="shared" si="100"/>
        <v>0</v>
      </c>
      <c r="I137" s="518">
        <f t="shared" si="100"/>
        <v>0</v>
      </c>
      <c r="J137" s="518">
        <f t="shared" si="100"/>
        <v>0</v>
      </c>
      <c r="K137" s="518">
        <f t="shared" si="100"/>
        <v>0</v>
      </c>
      <c r="L137" s="518">
        <f>IF(SUM(L129,L131,L132)&gt;25,0,25-SUM(L129,L131,L132))</f>
        <v>0</v>
      </c>
      <c r="M137" s="518">
        <f t="shared" si="100"/>
        <v>0</v>
      </c>
      <c r="N137" s="518">
        <f t="shared" si="100"/>
        <v>0</v>
      </c>
      <c r="O137" s="518">
        <f t="shared" si="100"/>
        <v>0</v>
      </c>
      <c r="P137" s="518">
        <f>IF(SUM(P129,P131,P132)&gt;25,0,25-SUM(P129,P131,P132))</f>
        <v>0</v>
      </c>
      <c r="Q137" s="518">
        <f t="shared" si="100"/>
        <v>0</v>
      </c>
      <c r="R137" s="518">
        <f t="shared" si="100"/>
        <v>0</v>
      </c>
      <c r="S137" s="518">
        <f t="shared" si="100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0"/>
        <v>0</v>
      </c>
      <c r="X137" s="518">
        <f t="shared" si="100"/>
        <v>0</v>
      </c>
      <c r="Y137" s="518">
        <f t="shared" si="100"/>
        <v>0</v>
      </c>
      <c r="Z137" s="518">
        <f t="shared" si="100"/>
        <v>0</v>
      </c>
      <c r="AA137" s="518">
        <f t="shared" si="100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106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101">IF(SUM(G130,G133,G134,G135)&gt;17,0,17-SUM(G130,G133,G134,G135))</f>
        <v>0</v>
      </c>
      <c r="H138" s="519">
        <f t="shared" si="101"/>
        <v>0</v>
      </c>
      <c r="I138" s="519">
        <f t="shared" si="101"/>
        <v>0</v>
      </c>
      <c r="J138" s="519">
        <f t="shared" si="101"/>
        <v>0</v>
      </c>
      <c r="K138" s="519">
        <f t="shared" si="101"/>
        <v>0</v>
      </c>
      <c r="L138" s="519">
        <f t="shared" si="101"/>
        <v>0</v>
      </c>
      <c r="M138" s="519">
        <f t="shared" si="101"/>
        <v>0</v>
      </c>
      <c r="N138" s="519">
        <f t="shared" si="101"/>
        <v>0</v>
      </c>
      <c r="O138" s="519">
        <f t="shared" si="101"/>
        <v>0</v>
      </c>
      <c r="P138" s="519">
        <f t="shared" si="101"/>
        <v>0</v>
      </c>
      <c r="Q138" s="519">
        <f t="shared" si="101"/>
        <v>0</v>
      </c>
      <c r="R138" s="519">
        <f t="shared" si="101"/>
        <v>0</v>
      </c>
      <c r="S138" s="519">
        <f t="shared" si="101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1"/>
        <v>0</v>
      </c>
      <c r="X138" s="519">
        <f t="shared" si="101"/>
        <v>0</v>
      </c>
      <c r="Y138" s="519">
        <f t="shared" si="101"/>
        <v>0</v>
      </c>
      <c r="Z138" s="519">
        <f t="shared" si="101"/>
        <v>0</v>
      </c>
      <c r="AA138" s="519">
        <f t="shared" si="101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107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108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317" priority="98" operator="greaterThan">
      <formula>60.3</formula>
    </cfRule>
  </conditionalFormatting>
  <conditionalFormatting sqref="G49:AC49 O55:AA55 AB55:AC64 W56:AA64 W65:AC65 G20:K20 G19 G21:G23 G13:AC16 I85:AC85 I21:K23 I19:V19 G84:AC84 G43:AC46 G56:V65 L20:V23 W19:AC23 G24:AC32 G68:AC70">
    <cfRule type="cellIs" dxfId="1316" priority="95" operator="equal">
      <formula>"PMS"</formula>
    </cfRule>
    <cfRule type="cellIs" dxfId="1315" priority="96" operator="equal">
      <formula>"CMS"</formula>
    </cfRule>
    <cfRule type="cellIs" dxfId="1314" priority="97" operator="greaterThan">
      <formula>0</formula>
    </cfRule>
  </conditionalFormatting>
  <conditionalFormatting sqref="F138:AC138">
    <cfRule type="cellIs" dxfId="1313" priority="94" operator="greaterThan">
      <formula>60.3</formula>
    </cfRule>
  </conditionalFormatting>
  <conditionalFormatting sqref="F137:AC137">
    <cfRule type="cellIs" dxfId="1312" priority="92" operator="greaterThan">
      <formula>60.3</formula>
    </cfRule>
  </conditionalFormatting>
  <conditionalFormatting sqref="G85:I85">
    <cfRule type="cellIs" dxfId="1311" priority="88" operator="equal">
      <formula>"PMS"</formula>
    </cfRule>
    <cfRule type="cellIs" dxfId="1310" priority="89" operator="equal">
      <formula>"CMS"</formula>
    </cfRule>
    <cfRule type="cellIs" dxfId="1309" priority="90" operator="greaterThan">
      <formula>0</formula>
    </cfRule>
  </conditionalFormatting>
  <conditionalFormatting sqref="G85:I85 V55:W65">
    <cfRule type="cellIs" dxfId="1308" priority="91" operator="lessThanOrEqual">
      <formula>0</formula>
    </cfRule>
  </conditionalFormatting>
  <conditionalFormatting sqref="AC62:AC64">
    <cfRule type="cellIs" dxfId="1307" priority="84" operator="equal">
      <formula>"PMS"</formula>
    </cfRule>
    <cfRule type="cellIs" dxfId="1306" priority="85" operator="equal">
      <formula>"CMS"</formula>
    </cfRule>
    <cfRule type="cellIs" dxfId="1305" priority="86" operator="greaterThan">
      <formula>0</formula>
    </cfRule>
  </conditionalFormatting>
  <conditionalFormatting sqref="AC62:AC64">
    <cfRule type="cellIs" dxfId="1304" priority="87" operator="lessThanOrEqual">
      <formula>0</formula>
    </cfRule>
  </conditionalFormatting>
  <conditionalFormatting sqref="G55:N55">
    <cfRule type="cellIs" dxfId="1303" priority="80" operator="equal">
      <formula>"PMS"</formula>
    </cfRule>
    <cfRule type="cellIs" dxfId="1302" priority="81" operator="equal">
      <formula>"CMS"</formula>
    </cfRule>
    <cfRule type="cellIs" dxfId="1301" priority="82" operator="greaterThan">
      <formula>0</formula>
    </cfRule>
  </conditionalFormatting>
  <conditionalFormatting sqref="G55:N55">
    <cfRule type="cellIs" dxfId="1300" priority="83" operator="lessThanOrEqual">
      <formula>0</formula>
    </cfRule>
  </conditionalFormatting>
  <conditionalFormatting sqref="G49:AC49 G52:AC53 X55:AC65 V56:V57 V61:V65 G13:AC16 G84:AC85 G43:AC46 G55:U65 G68:AC70">
    <cfRule type="cellIs" dxfId="1299" priority="79" operator="lessThanOrEqual">
      <formula>0</formula>
    </cfRule>
  </conditionalFormatting>
  <conditionalFormatting sqref="G49:AC49 G20:K20 G19 G21:G23 G13:AC16 I21:K23 I19:V19 G84:AC85 G43:AC46 G52:AC65 L20:V23 W19:AC23 G24:AC32 G68:AC70">
    <cfRule type="cellIs" dxfId="1298" priority="76" operator="equal">
      <formula>"CMS"</formula>
    </cfRule>
    <cfRule type="cellIs" dxfId="1297" priority="77" operator="equal">
      <formula>"PMS"</formula>
    </cfRule>
    <cfRule type="cellIs" dxfId="1296" priority="78" operator="greaterThan">
      <formula>0</formula>
    </cfRule>
  </conditionalFormatting>
  <conditionalFormatting sqref="G54:AC54">
    <cfRule type="cellIs" dxfId="1295" priority="72" operator="equal">
      <formula>"PMS"</formula>
    </cfRule>
    <cfRule type="cellIs" dxfId="1294" priority="73" operator="equal">
      <formula>"CMS"</formula>
    </cfRule>
    <cfRule type="cellIs" dxfId="1293" priority="74" operator="greaterThan">
      <formula>0</formula>
    </cfRule>
  </conditionalFormatting>
  <conditionalFormatting sqref="G54:AC54">
    <cfRule type="cellIs" dxfId="1292" priority="75" operator="lessThanOrEqual">
      <formula>0</formula>
    </cfRule>
  </conditionalFormatting>
  <conditionalFormatting sqref="G54:AC54">
    <cfRule type="cellIs" dxfId="1291" priority="71" operator="lessThanOrEqual">
      <formula>0</formula>
    </cfRule>
  </conditionalFormatting>
  <conditionalFormatting sqref="G54:T54">
    <cfRule type="cellIs" dxfId="1290" priority="68" operator="equal">
      <formula>"PMS"</formula>
    </cfRule>
    <cfRule type="cellIs" dxfId="1289" priority="69" operator="equal">
      <formula>"CMS"</formula>
    </cfRule>
    <cfRule type="cellIs" dxfId="1288" priority="70" operator="greaterThan">
      <formula>0</formula>
    </cfRule>
  </conditionalFormatting>
  <conditionalFormatting sqref="G54:T54">
    <cfRule type="cellIs" dxfId="1287" priority="67" operator="lessThanOrEqual">
      <formula>0</formula>
    </cfRule>
  </conditionalFormatting>
  <conditionalFormatting sqref="L60">
    <cfRule type="cellIs" dxfId="1286" priority="63" operator="equal">
      <formula>"PMS"</formula>
    </cfRule>
    <cfRule type="cellIs" dxfId="1285" priority="64" operator="equal">
      <formula>"CMS"</formula>
    </cfRule>
    <cfRule type="cellIs" dxfId="1284" priority="65" operator="greaterThan">
      <formula>0</formula>
    </cfRule>
  </conditionalFormatting>
  <conditionalFormatting sqref="L60">
    <cfRule type="cellIs" dxfId="1283" priority="66" operator="lessThanOrEqual">
      <formula>0</formula>
    </cfRule>
  </conditionalFormatting>
  <conditionalFormatting sqref="G20:K20 G19 G21:G23 I21:K23 I19:V19 L20:V23 W19:AC23 G24:AC32">
    <cfRule type="cellIs" dxfId="1282" priority="62" operator="lessThanOrEqual">
      <formula>0</formula>
    </cfRule>
  </conditionalFormatting>
  <conditionalFormatting sqref="AC65">
    <cfRule type="cellIs" dxfId="1281" priority="58" operator="equal">
      <formula>"PMS"</formula>
    </cfRule>
    <cfRule type="cellIs" dxfId="1280" priority="59" operator="equal">
      <formula>"CMS"</formula>
    </cfRule>
    <cfRule type="cellIs" dxfId="1279" priority="60" operator="greaterThan">
      <formula>0</formula>
    </cfRule>
  </conditionalFormatting>
  <conditionalFormatting sqref="AC65">
    <cfRule type="cellIs" dxfId="1278" priority="61" operator="lessThanOrEqual">
      <formula>0</formula>
    </cfRule>
  </conditionalFormatting>
  <conditionalFormatting sqref="F49 F43:F46 F55:F65 F84:F85 F13:F16 F68:F70 F19:F32">
    <cfRule type="cellIs" dxfId="1277" priority="34" operator="equal">
      <formula>"PMS"</formula>
    </cfRule>
    <cfRule type="cellIs" dxfId="1276" priority="35" operator="equal">
      <formula>"CMS"</formula>
    </cfRule>
    <cfRule type="cellIs" dxfId="1275" priority="36" operator="greaterThan">
      <formula>0</formula>
    </cfRule>
  </conditionalFormatting>
  <conditionalFormatting sqref="F62:F64">
    <cfRule type="cellIs" dxfId="1274" priority="30" operator="equal">
      <formula>"PMS"</formula>
    </cfRule>
    <cfRule type="cellIs" dxfId="1273" priority="31" operator="equal">
      <formula>"CMS"</formula>
    </cfRule>
    <cfRule type="cellIs" dxfId="1272" priority="32" operator="greaterThan">
      <formula>0</formula>
    </cfRule>
  </conditionalFormatting>
  <conditionalFormatting sqref="F62:F64">
    <cfRule type="cellIs" dxfId="1271" priority="33" operator="lessThanOrEqual">
      <formula>0</formula>
    </cfRule>
  </conditionalFormatting>
  <conditionalFormatting sqref="F49 F52:F53 F55:F65 F43:F46 F84:F85 F13:F16 F68:F70">
    <cfRule type="cellIs" dxfId="1270" priority="29" operator="lessThanOrEqual">
      <formula>0</formula>
    </cfRule>
  </conditionalFormatting>
  <conditionalFormatting sqref="F49 F43:F46 F52:F65 F84:F85 F13:F16 F68:F70 F19:F32">
    <cfRule type="cellIs" dxfId="1269" priority="26" operator="equal">
      <formula>"CMS"</formula>
    </cfRule>
    <cfRule type="cellIs" dxfId="1268" priority="27" operator="equal">
      <formula>"PMS"</formula>
    </cfRule>
    <cfRule type="cellIs" dxfId="1267" priority="28" operator="greaterThan">
      <formula>0</formula>
    </cfRule>
  </conditionalFormatting>
  <conditionalFormatting sqref="F54">
    <cfRule type="cellIs" dxfId="1266" priority="22" operator="equal">
      <formula>"PMS"</formula>
    </cfRule>
    <cfRule type="cellIs" dxfId="1265" priority="23" operator="equal">
      <formula>"CMS"</formula>
    </cfRule>
    <cfRule type="cellIs" dxfId="1264" priority="24" operator="greaterThan">
      <formula>0</formula>
    </cfRule>
  </conditionalFormatting>
  <conditionalFormatting sqref="F54">
    <cfRule type="cellIs" dxfId="1263" priority="25" operator="lessThanOrEqual">
      <formula>0</formula>
    </cfRule>
  </conditionalFormatting>
  <conditionalFormatting sqref="F54">
    <cfRule type="cellIs" dxfId="1262" priority="21" operator="lessThanOrEqual">
      <formula>0</formula>
    </cfRule>
  </conditionalFormatting>
  <conditionalFormatting sqref="F19:F32">
    <cfRule type="cellIs" dxfId="1261" priority="20" operator="lessThanOrEqual">
      <formula>0</formula>
    </cfRule>
  </conditionalFormatting>
  <conditionalFormatting sqref="F65">
    <cfRule type="cellIs" dxfId="1260" priority="16" operator="equal">
      <formula>"PMS"</formula>
    </cfRule>
    <cfRule type="cellIs" dxfId="1259" priority="17" operator="equal">
      <formula>"CMS"</formula>
    </cfRule>
    <cfRule type="cellIs" dxfId="1258" priority="18" operator="greaterThan">
      <formula>0</formula>
    </cfRule>
  </conditionalFormatting>
  <conditionalFormatting sqref="F65">
    <cfRule type="cellIs" dxfId="1257" priority="19" operator="lessThanOrEqual">
      <formula>0</formula>
    </cfRule>
  </conditionalFormatting>
  <conditionalFormatting sqref="H19">
    <cfRule type="cellIs" dxfId="1256" priority="13" operator="equal">
      <formula>"PMS"</formula>
    </cfRule>
    <cfRule type="cellIs" dxfId="1255" priority="14" operator="equal">
      <formula>"CMS"</formula>
    </cfRule>
    <cfRule type="cellIs" dxfId="1254" priority="15" operator="greaterThan">
      <formula>0</formula>
    </cfRule>
  </conditionalFormatting>
  <conditionalFormatting sqref="H19">
    <cfRule type="cellIs" dxfId="1253" priority="10" operator="equal">
      <formula>"CMS"</formula>
    </cfRule>
    <cfRule type="cellIs" dxfId="1252" priority="11" operator="equal">
      <formula>"PMS"</formula>
    </cfRule>
    <cfRule type="cellIs" dxfId="1251" priority="12" operator="greaterThan">
      <formula>0</formula>
    </cfRule>
  </conditionalFormatting>
  <conditionalFormatting sqref="H19">
    <cfRule type="cellIs" dxfId="1250" priority="9" operator="lessThanOrEqual">
      <formula>0</formula>
    </cfRule>
  </conditionalFormatting>
  <conditionalFormatting sqref="H21:H23">
    <cfRule type="cellIs" dxfId="1249" priority="6" operator="equal">
      <formula>"PMS"</formula>
    </cfRule>
    <cfRule type="cellIs" dxfId="1248" priority="7" operator="equal">
      <formula>"CMS"</formula>
    </cfRule>
    <cfRule type="cellIs" dxfId="1247" priority="8" operator="greaterThan">
      <formula>0</formula>
    </cfRule>
  </conditionalFormatting>
  <conditionalFormatting sqref="H21:H23">
    <cfRule type="cellIs" dxfId="1246" priority="3" operator="equal">
      <formula>"CMS"</formula>
    </cfRule>
    <cfRule type="cellIs" dxfId="1245" priority="4" operator="equal">
      <formula>"PMS"</formula>
    </cfRule>
    <cfRule type="cellIs" dxfId="1244" priority="5" operator="greaterThan">
      <formula>0</formula>
    </cfRule>
  </conditionalFormatting>
  <conditionalFormatting sqref="H21:H23">
    <cfRule type="cellIs" dxfId="1243" priority="2" operator="lessThanOrEqual">
      <formula>0</formula>
    </cfRule>
  </conditionalFormatting>
  <conditionalFormatting sqref="F136:AC136">
    <cfRule type="cellIs" dxfId="1242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26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CFAE2-8803-44FE-956F-0DA4240FDEB7}">
  <sheetPr codeName="Sheet317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J28" sqref="J2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5,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6.5</v>
      </c>
      <c r="H15" s="273">
        <v>6.7</v>
      </c>
      <c r="I15" s="273">
        <v>6.7</v>
      </c>
      <c r="J15" s="273">
        <v>6.6</v>
      </c>
      <c r="K15" s="273">
        <v>6.1</v>
      </c>
      <c r="L15" s="273" t="s">
        <v>4</v>
      </c>
      <c r="M15" s="273" t="s">
        <v>4</v>
      </c>
      <c r="N15" s="275" t="s">
        <v>4</v>
      </c>
      <c r="O15" s="275" t="s">
        <v>4</v>
      </c>
      <c r="P15" s="275" t="s">
        <v>4</v>
      </c>
      <c r="Q15" s="275" t="s">
        <v>4</v>
      </c>
      <c r="R15" s="273" t="s">
        <v>4</v>
      </c>
      <c r="S15" s="273" t="s">
        <v>4</v>
      </c>
      <c r="T15" s="346" t="s">
        <v>4</v>
      </c>
      <c r="U15" s="346" t="s">
        <v>4</v>
      </c>
      <c r="V15" s="346" t="s">
        <v>4</v>
      </c>
      <c r="W15" s="275" t="s">
        <v>4</v>
      </c>
      <c r="X15" s="275" t="s">
        <v>4</v>
      </c>
      <c r="Y15" s="275" t="s">
        <v>4</v>
      </c>
      <c r="Z15" s="273">
        <v>6.6</v>
      </c>
      <c r="AA15" s="273">
        <v>6.6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10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5">
        <v>6.5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5.8</v>
      </c>
      <c r="M16" s="275">
        <v>6.3</v>
      </c>
      <c r="N16" s="275">
        <v>6.8</v>
      </c>
      <c r="O16" s="275">
        <v>6.8</v>
      </c>
      <c r="P16" s="275">
        <v>7</v>
      </c>
      <c r="Q16" s="275">
        <v>6.5</v>
      </c>
      <c r="R16" s="273">
        <v>6.5</v>
      </c>
      <c r="S16" s="273">
        <v>6.8</v>
      </c>
      <c r="T16" s="346">
        <v>6.7</v>
      </c>
      <c r="U16" s="346">
        <v>6.5</v>
      </c>
      <c r="V16" s="346">
        <v>6.5</v>
      </c>
      <c r="W16" s="275">
        <v>6.7</v>
      </c>
      <c r="X16" s="275">
        <v>7</v>
      </c>
      <c r="Y16" s="275">
        <v>6.9</v>
      </c>
      <c r="Z16" s="273">
        <v>4.5</v>
      </c>
      <c r="AA16" s="273">
        <v>6.6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13</v>
      </c>
      <c r="H17" s="16">
        <f t="shared" si="0"/>
        <v>6.7</v>
      </c>
      <c r="I17" s="16">
        <f t="shared" si="0"/>
        <v>6.7</v>
      </c>
      <c r="J17" s="16">
        <f t="shared" si="0"/>
        <v>6.6</v>
      </c>
      <c r="K17" s="16">
        <f t="shared" si="0"/>
        <v>6.1</v>
      </c>
      <c r="L17" s="16">
        <f t="shared" si="0"/>
        <v>5.8</v>
      </c>
      <c r="M17" s="16">
        <f t="shared" si="0"/>
        <v>6.3</v>
      </c>
      <c r="N17" s="16">
        <f t="shared" si="0"/>
        <v>6.8</v>
      </c>
      <c r="O17" s="16">
        <f t="shared" si="0"/>
        <v>6.8</v>
      </c>
      <c r="P17" s="16">
        <f t="shared" si="0"/>
        <v>7</v>
      </c>
      <c r="Q17" s="16">
        <f t="shared" si="0"/>
        <v>6.5</v>
      </c>
      <c r="R17" s="16">
        <f t="shared" si="0"/>
        <v>6.5</v>
      </c>
      <c r="S17" s="16">
        <f t="shared" si="0"/>
        <v>6.8</v>
      </c>
      <c r="T17" s="16">
        <f t="shared" si="0"/>
        <v>6.7</v>
      </c>
      <c r="U17" s="16">
        <f t="shared" si="0"/>
        <v>6.5</v>
      </c>
      <c r="V17" s="16">
        <f t="shared" si="0"/>
        <v>6.5</v>
      </c>
      <c r="W17" s="16">
        <f t="shared" si="0"/>
        <v>6.7</v>
      </c>
      <c r="X17" s="16">
        <f t="shared" si="0"/>
        <v>7</v>
      </c>
      <c r="Y17" s="16">
        <f t="shared" si="0"/>
        <v>6.9</v>
      </c>
      <c r="Z17" s="16">
        <f t="shared" si="0"/>
        <v>11.1</v>
      </c>
      <c r="AA17" s="16">
        <f t="shared" si="0"/>
        <v>13.2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/>
      <c r="I19" s="275"/>
      <c r="J19" s="275"/>
      <c r="K19" s="275"/>
      <c r="L19" s="275">
        <f>8.917/9</f>
        <v>0.99077777777777776</v>
      </c>
      <c r="M19" s="275">
        <f>6.927/7</f>
        <v>0.98957142857142855</v>
      </c>
      <c r="N19" s="275">
        <f>9.906/10</f>
        <v>0.99060000000000004</v>
      </c>
      <c r="O19" s="275">
        <f>13.803/14</f>
        <v>0.98592857142857149</v>
      </c>
      <c r="P19" s="275">
        <f>13.852/14</f>
        <v>0.98942857142857144</v>
      </c>
      <c r="Q19" s="275">
        <f>13.857/14</f>
        <v>0.98978571428571427</v>
      </c>
      <c r="R19" s="273">
        <f>13.788/14</f>
        <v>0.98485714285714288</v>
      </c>
      <c r="S19" s="275">
        <f>13.721/14</f>
        <v>0.98007142857142859</v>
      </c>
      <c r="T19" s="275">
        <f>13.733/14</f>
        <v>0.98092857142857148</v>
      </c>
      <c r="U19" s="275">
        <f>13.783/14</f>
        <v>0.98449999999999993</v>
      </c>
      <c r="V19" s="275">
        <f>13.799/14</f>
        <v>0.98564285714285715</v>
      </c>
      <c r="W19" s="275">
        <f>13.747/14</f>
        <v>0.98192857142857137</v>
      </c>
      <c r="X19" s="275">
        <f>13.727/14</f>
        <v>0.98050000000000004</v>
      </c>
      <c r="Y19" s="275">
        <f>13.705/14</f>
        <v>0.97892857142857148</v>
      </c>
      <c r="Z19" s="275">
        <f>11.9/14</f>
        <v>0.85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f>4.915/5</f>
        <v>0.98299999999999998</v>
      </c>
      <c r="I20" s="275"/>
      <c r="J20" s="275"/>
      <c r="K20" s="275"/>
      <c r="L20" s="275">
        <f t="shared" ref="L20:L21" si="1">8.917/9</f>
        <v>0.99077777777777776</v>
      </c>
      <c r="M20" s="275">
        <f>6.927/7</f>
        <v>0.98957142857142855</v>
      </c>
      <c r="N20" s="275">
        <f>9.906/10</f>
        <v>0.99060000000000004</v>
      </c>
      <c r="O20" s="275">
        <f t="shared" ref="O20:O32" si="2">13.803/14</f>
        <v>0.98592857142857149</v>
      </c>
      <c r="P20" s="275">
        <f t="shared" ref="P20:P32" si="3">13.852/14</f>
        <v>0.98942857142857144</v>
      </c>
      <c r="Q20" s="275">
        <f t="shared" ref="Q20:Q32" si="4">13.857/14</f>
        <v>0.98978571428571427</v>
      </c>
      <c r="R20" s="273">
        <f t="shared" ref="R20:R32" si="5">13.788/14</f>
        <v>0.98485714285714288</v>
      </c>
      <c r="S20" s="275">
        <f t="shared" ref="S20:S32" si="6">13.721/14</f>
        <v>0.98007142857142859</v>
      </c>
      <c r="T20" s="275">
        <f t="shared" ref="T20:T32" si="7">13.733/14</f>
        <v>0.98092857142857148</v>
      </c>
      <c r="U20" s="275">
        <f t="shared" ref="U20:U32" si="8">13.783/14</f>
        <v>0.98449999999999993</v>
      </c>
      <c r="V20" s="275">
        <f t="shared" ref="V20:V32" si="9">13.799/14</f>
        <v>0.98564285714285715</v>
      </c>
      <c r="W20" s="275">
        <f t="shared" ref="W20:W32" si="10">13.747/14</f>
        <v>0.98192857142857137</v>
      </c>
      <c r="X20" s="275">
        <f t="shared" ref="X20:X32" si="11">13.727/14</f>
        <v>0.98050000000000004</v>
      </c>
      <c r="Y20" s="275">
        <f t="shared" ref="Y20:Y32" si="12">13.705/14</f>
        <v>0.97892857142857148</v>
      </c>
      <c r="Z20" s="275">
        <f t="shared" ref="Z20:Z32" si="13">11.9/14</f>
        <v>0.85</v>
      </c>
      <c r="AA20" s="275">
        <f>10.472/13</f>
        <v>0.80553846153846154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4.915/5</f>
        <v>0.98299999999999998</v>
      </c>
      <c r="I21" s="275">
        <f>3.937/4</f>
        <v>0.98424999999999996</v>
      </c>
      <c r="J21" s="275">
        <f>3.962/4</f>
        <v>0.99050000000000005</v>
      </c>
      <c r="K21" s="275"/>
      <c r="L21" s="275">
        <f t="shared" si="1"/>
        <v>0.99077777777777776</v>
      </c>
      <c r="M21" s="275">
        <v>0</v>
      </c>
      <c r="N21" s="275">
        <v>0</v>
      </c>
      <c r="O21" s="275">
        <f t="shared" si="2"/>
        <v>0.98592857142857149</v>
      </c>
      <c r="P21" s="275">
        <f t="shared" si="3"/>
        <v>0.98942857142857144</v>
      </c>
      <c r="Q21" s="275">
        <f t="shared" si="4"/>
        <v>0.98978571428571427</v>
      </c>
      <c r="R21" s="273">
        <f t="shared" si="5"/>
        <v>0.98485714285714288</v>
      </c>
      <c r="S21" s="275">
        <f t="shared" si="6"/>
        <v>0.98007142857142859</v>
      </c>
      <c r="T21" s="275">
        <f t="shared" si="7"/>
        <v>0.98092857142857148</v>
      </c>
      <c r="U21" s="275">
        <f t="shared" si="8"/>
        <v>0.98449999999999993</v>
      </c>
      <c r="V21" s="275">
        <f t="shared" si="9"/>
        <v>0.98564285714285715</v>
      </c>
      <c r="W21" s="275">
        <f t="shared" si="10"/>
        <v>0.98192857142857137</v>
      </c>
      <c r="X21" s="275">
        <f t="shared" si="11"/>
        <v>0.98050000000000004</v>
      </c>
      <c r="Y21" s="275">
        <f t="shared" si="12"/>
        <v>0.97892857142857148</v>
      </c>
      <c r="Z21" s="275">
        <f t="shared" si="13"/>
        <v>0.85</v>
      </c>
      <c r="AA21" s="275">
        <f t="shared" ref="AA21:AA32" si="14">10.472/13</f>
        <v>0.80553846153846154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4.915/5</f>
        <v>0.98299999999999998</v>
      </c>
      <c r="I22" s="275">
        <f>3.937/4</f>
        <v>0.98424999999999996</v>
      </c>
      <c r="J22" s="275">
        <f>3.962/4</f>
        <v>0.99050000000000005</v>
      </c>
      <c r="K22" s="275"/>
      <c r="L22" s="275"/>
      <c r="M22" s="275"/>
      <c r="N22" s="275">
        <f t="shared" ref="N22:N23" si="15">9.906/10</f>
        <v>0.99060000000000004</v>
      </c>
      <c r="O22" s="275">
        <f t="shared" si="2"/>
        <v>0.98592857142857149</v>
      </c>
      <c r="P22" s="275">
        <f t="shared" si="3"/>
        <v>0.98942857142857144</v>
      </c>
      <c r="Q22" s="275">
        <f t="shared" si="4"/>
        <v>0.98978571428571427</v>
      </c>
      <c r="R22" s="273">
        <f t="shared" si="5"/>
        <v>0.98485714285714288</v>
      </c>
      <c r="S22" s="275">
        <f t="shared" si="6"/>
        <v>0.98007142857142859</v>
      </c>
      <c r="T22" s="275">
        <f t="shared" si="7"/>
        <v>0.98092857142857148</v>
      </c>
      <c r="U22" s="275">
        <f t="shared" si="8"/>
        <v>0.98449999999999993</v>
      </c>
      <c r="V22" s="275">
        <f t="shared" si="9"/>
        <v>0.98564285714285715</v>
      </c>
      <c r="W22" s="275">
        <f t="shared" si="10"/>
        <v>0.98192857142857137</v>
      </c>
      <c r="X22" s="275">
        <f t="shared" si="11"/>
        <v>0.98050000000000004</v>
      </c>
      <c r="Y22" s="275">
        <f t="shared" si="12"/>
        <v>0.97892857142857148</v>
      </c>
      <c r="Z22" s="275">
        <f t="shared" si="13"/>
        <v>0.85</v>
      </c>
      <c r="AA22" s="275">
        <f t="shared" si="14"/>
        <v>0.80553846153846154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4.915/5</f>
        <v>0.98299999999999998</v>
      </c>
      <c r="I23" s="275">
        <f>3.937/4</f>
        <v>0.98424999999999996</v>
      </c>
      <c r="J23" s="275">
        <f>3.962/4</f>
        <v>0.99050000000000005</v>
      </c>
      <c r="K23" s="275"/>
      <c r="L23" s="275"/>
      <c r="M23" s="275"/>
      <c r="N23" s="275">
        <f t="shared" si="15"/>
        <v>0.99060000000000004</v>
      </c>
      <c r="O23" s="275">
        <f t="shared" si="2"/>
        <v>0.98592857142857149</v>
      </c>
      <c r="P23" s="275">
        <f t="shared" si="3"/>
        <v>0.98942857142857144</v>
      </c>
      <c r="Q23" s="275">
        <f t="shared" si="4"/>
        <v>0.98978571428571427</v>
      </c>
      <c r="R23" s="273">
        <f t="shared" si="5"/>
        <v>0.98485714285714288</v>
      </c>
      <c r="S23" s="275">
        <f t="shared" si="6"/>
        <v>0.98007142857142859</v>
      </c>
      <c r="T23" s="275">
        <f t="shared" si="7"/>
        <v>0.98092857142857148</v>
      </c>
      <c r="U23" s="275">
        <f t="shared" si="8"/>
        <v>0.98449999999999993</v>
      </c>
      <c r="V23" s="275">
        <f t="shared" si="9"/>
        <v>0.98564285714285715</v>
      </c>
      <c r="W23" s="275">
        <f t="shared" si="10"/>
        <v>0.98192857142857137</v>
      </c>
      <c r="X23" s="275">
        <f t="shared" si="11"/>
        <v>0.98050000000000004</v>
      </c>
      <c r="Y23" s="275">
        <f t="shared" si="12"/>
        <v>0.97892857142857148</v>
      </c>
      <c r="Z23" s="275">
        <f t="shared" si="13"/>
        <v>0.85</v>
      </c>
      <c r="AA23" s="275">
        <f t="shared" si="14"/>
        <v>0.80553846153846154</v>
      </c>
      <c r="AB23" s="275">
        <f>7.903/8</f>
        <v>0.98787499999999995</v>
      </c>
      <c r="AC23" s="275">
        <f>3.879/4</f>
        <v>0.96975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>
        <f t="shared" si="2"/>
        <v>0.98592857142857149</v>
      </c>
      <c r="P24" s="275">
        <f t="shared" si="3"/>
        <v>0.98942857142857144</v>
      </c>
      <c r="Q24" s="275">
        <f t="shared" si="4"/>
        <v>0.98978571428571427</v>
      </c>
      <c r="R24" s="273">
        <f t="shared" si="5"/>
        <v>0.98485714285714288</v>
      </c>
      <c r="S24" s="275">
        <f t="shared" si="6"/>
        <v>0.98007142857142859</v>
      </c>
      <c r="T24" s="275">
        <f t="shared" si="7"/>
        <v>0.98092857142857148</v>
      </c>
      <c r="U24" s="275">
        <f t="shared" si="8"/>
        <v>0.98449999999999993</v>
      </c>
      <c r="V24" s="275">
        <f t="shared" si="9"/>
        <v>0.98564285714285715</v>
      </c>
      <c r="W24" s="275">
        <f t="shared" si="10"/>
        <v>0.98192857142857137</v>
      </c>
      <c r="X24" s="275">
        <f t="shared" si="11"/>
        <v>0.98050000000000004</v>
      </c>
      <c r="Y24" s="275">
        <f t="shared" si="12"/>
        <v>0.97892857142857148</v>
      </c>
      <c r="Z24" s="275">
        <f t="shared" si="13"/>
        <v>0.85</v>
      </c>
      <c r="AA24" s="275">
        <f t="shared" si="14"/>
        <v>0.80553846153846154</v>
      </c>
      <c r="AB24" s="275">
        <f t="shared" ref="AB24:AB30" si="16">7.903/8</f>
        <v>0.98787499999999995</v>
      </c>
      <c r="AC24" s="275">
        <f t="shared" ref="AC24:AC26" si="17">3.879/4</f>
        <v>0.96975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f>4.915/5</f>
        <v>0.98299999999999998</v>
      </c>
      <c r="I25" s="275">
        <f>3.937/4</f>
        <v>0.98424999999999996</v>
      </c>
      <c r="J25" s="275">
        <f>3.962/4</f>
        <v>0.99050000000000005</v>
      </c>
      <c r="K25" s="275"/>
      <c r="L25" s="275"/>
      <c r="M25" s="275"/>
      <c r="N25" s="275">
        <f t="shared" ref="N25:N26" si="18">9.906/10</f>
        <v>0.99060000000000004</v>
      </c>
      <c r="O25" s="275">
        <f t="shared" si="2"/>
        <v>0.98592857142857149</v>
      </c>
      <c r="P25" s="275">
        <f t="shared" si="3"/>
        <v>0.98942857142857144</v>
      </c>
      <c r="Q25" s="275">
        <f t="shared" si="4"/>
        <v>0.98978571428571427</v>
      </c>
      <c r="R25" s="273">
        <f t="shared" si="5"/>
        <v>0.98485714285714288</v>
      </c>
      <c r="S25" s="275">
        <f t="shared" si="6"/>
        <v>0.98007142857142859</v>
      </c>
      <c r="T25" s="275">
        <f t="shared" si="7"/>
        <v>0.98092857142857148</v>
      </c>
      <c r="U25" s="275">
        <f t="shared" si="8"/>
        <v>0.98449999999999993</v>
      </c>
      <c r="V25" s="275">
        <f t="shared" si="9"/>
        <v>0.98564285714285715</v>
      </c>
      <c r="W25" s="275">
        <f t="shared" si="10"/>
        <v>0.98192857142857137</v>
      </c>
      <c r="X25" s="275">
        <f t="shared" si="11"/>
        <v>0.98050000000000004</v>
      </c>
      <c r="Y25" s="275">
        <f t="shared" si="12"/>
        <v>0.97892857142857148</v>
      </c>
      <c r="Z25" s="275">
        <f t="shared" si="13"/>
        <v>0.85</v>
      </c>
      <c r="AA25" s="275">
        <f t="shared" si="14"/>
        <v>0.80553846153846154</v>
      </c>
      <c r="AB25" s="275">
        <f t="shared" si="16"/>
        <v>0.98787499999999995</v>
      </c>
      <c r="AC25" s="275">
        <f t="shared" si="17"/>
        <v>0.96975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>
        <f>4.913/5</f>
        <v>0.98260000000000003</v>
      </c>
      <c r="L26" s="275"/>
      <c r="M26" s="275"/>
      <c r="N26" s="275">
        <f t="shared" si="18"/>
        <v>0.99060000000000004</v>
      </c>
      <c r="O26" s="275">
        <f t="shared" si="2"/>
        <v>0.98592857142857149</v>
      </c>
      <c r="P26" s="275">
        <f t="shared" si="3"/>
        <v>0.98942857142857144</v>
      </c>
      <c r="Q26" s="275">
        <f t="shared" si="4"/>
        <v>0.98978571428571427</v>
      </c>
      <c r="R26" s="273">
        <f t="shared" si="5"/>
        <v>0.98485714285714288</v>
      </c>
      <c r="S26" s="275">
        <f t="shared" si="6"/>
        <v>0.98007142857142859</v>
      </c>
      <c r="T26" s="275">
        <f t="shared" si="7"/>
        <v>0.98092857142857148</v>
      </c>
      <c r="U26" s="275">
        <f t="shared" si="8"/>
        <v>0.98449999999999993</v>
      </c>
      <c r="V26" s="275">
        <f t="shared" si="9"/>
        <v>0.98564285714285715</v>
      </c>
      <c r="W26" s="275">
        <f t="shared" si="10"/>
        <v>0.98192857142857137</v>
      </c>
      <c r="X26" s="275">
        <f t="shared" si="11"/>
        <v>0.98050000000000004</v>
      </c>
      <c r="Y26" s="275">
        <f t="shared" si="12"/>
        <v>0.97892857142857148</v>
      </c>
      <c r="Z26" s="275">
        <f t="shared" si="13"/>
        <v>0.85</v>
      </c>
      <c r="AA26" s="275">
        <f t="shared" si="14"/>
        <v>0.80553846153846154</v>
      </c>
      <c r="AB26" s="275">
        <f t="shared" si="16"/>
        <v>0.98787499999999995</v>
      </c>
      <c r="AC26" s="275">
        <f t="shared" si="17"/>
        <v>0.96975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f>4.913/5</f>
        <v>0.98260000000000003</v>
      </c>
      <c r="L27" s="275">
        <f t="shared" ref="L27:L32" si="19">8.917/9</f>
        <v>0.99077777777777776</v>
      </c>
      <c r="M27" s="275">
        <v>0</v>
      </c>
      <c r="N27" s="275">
        <v>0</v>
      </c>
      <c r="O27" s="275">
        <f t="shared" si="2"/>
        <v>0.98592857142857149</v>
      </c>
      <c r="P27" s="275">
        <f t="shared" si="3"/>
        <v>0.98942857142857144</v>
      </c>
      <c r="Q27" s="275">
        <f t="shared" si="4"/>
        <v>0.98978571428571427</v>
      </c>
      <c r="R27" s="273">
        <f t="shared" si="5"/>
        <v>0.98485714285714288</v>
      </c>
      <c r="S27" s="275">
        <f t="shared" si="6"/>
        <v>0.98007142857142859</v>
      </c>
      <c r="T27" s="275">
        <f t="shared" si="7"/>
        <v>0.98092857142857148</v>
      </c>
      <c r="U27" s="275">
        <f t="shared" si="8"/>
        <v>0.98449999999999993</v>
      </c>
      <c r="V27" s="275">
        <f t="shared" si="9"/>
        <v>0.98564285714285715</v>
      </c>
      <c r="W27" s="275">
        <f t="shared" si="10"/>
        <v>0.98192857142857137</v>
      </c>
      <c r="X27" s="275">
        <f t="shared" si="11"/>
        <v>0.98050000000000004</v>
      </c>
      <c r="Y27" s="275">
        <f t="shared" si="12"/>
        <v>0.97892857142857148</v>
      </c>
      <c r="Z27" s="275">
        <f t="shared" si="13"/>
        <v>0.85</v>
      </c>
      <c r="AA27" s="275">
        <f t="shared" si="14"/>
        <v>0.80553846153846154</v>
      </c>
      <c r="AB27" s="275">
        <f t="shared" si="16"/>
        <v>0.98787499999999995</v>
      </c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f>4.913/5</f>
        <v>0.98260000000000003</v>
      </c>
      <c r="L28" s="275">
        <f t="shared" si="19"/>
        <v>0.99077777777777776</v>
      </c>
      <c r="M28" s="275">
        <f t="shared" ref="M28:M32" si="20">6.927/7</f>
        <v>0.98957142857142855</v>
      </c>
      <c r="N28" s="275">
        <v>0</v>
      </c>
      <c r="O28" s="275">
        <f t="shared" si="2"/>
        <v>0.98592857142857149</v>
      </c>
      <c r="P28" s="275">
        <f t="shared" si="3"/>
        <v>0.98942857142857144</v>
      </c>
      <c r="Q28" s="275">
        <f t="shared" si="4"/>
        <v>0.98978571428571427</v>
      </c>
      <c r="R28" s="273">
        <f t="shared" si="5"/>
        <v>0.98485714285714288</v>
      </c>
      <c r="S28" s="275">
        <f t="shared" si="6"/>
        <v>0.98007142857142859</v>
      </c>
      <c r="T28" s="275">
        <f t="shared" si="7"/>
        <v>0.98092857142857148</v>
      </c>
      <c r="U28" s="275">
        <f t="shared" si="8"/>
        <v>0.98449999999999993</v>
      </c>
      <c r="V28" s="275">
        <f t="shared" si="9"/>
        <v>0.98564285714285715</v>
      </c>
      <c r="W28" s="275">
        <f t="shared" si="10"/>
        <v>0.98192857142857137</v>
      </c>
      <c r="X28" s="275">
        <f t="shared" si="11"/>
        <v>0.98050000000000004</v>
      </c>
      <c r="Y28" s="275">
        <f t="shared" si="12"/>
        <v>0.97892857142857148</v>
      </c>
      <c r="Z28" s="275">
        <f t="shared" si="13"/>
        <v>0.85</v>
      </c>
      <c r="AA28" s="275">
        <f t="shared" si="14"/>
        <v>0.80553846153846154</v>
      </c>
      <c r="AB28" s="275">
        <f t="shared" si="16"/>
        <v>0.98787499999999995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>
        <v>0</v>
      </c>
      <c r="G29" s="275">
        <v>0</v>
      </c>
      <c r="H29" s="275">
        <v>0</v>
      </c>
      <c r="I29" s="275">
        <v>0</v>
      </c>
      <c r="J29" s="275">
        <v>0</v>
      </c>
      <c r="K29" s="275">
        <f>4.913/5</f>
        <v>0.98260000000000003</v>
      </c>
      <c r="L29" s="275">
        <f t="shared" si="19"/>
        <v>0.99077777777777776</v>
      </c>
      <c r="M29" s="275">
        <f t="shared" si="20"/>
        <v>0.98957142857142855</v>
      </c>
      <c r="N29" s="275">
        <f t="shared" ref="N29:N32" si="21">9.906/10</f>
        <v>0.99060000000000004</v>
      </c>
      <c r="O29" s="275">
        <f t="shared" si="2"/>
        <v>0.98592857142857149</v>
      </c>
      <c r="P29" s="275">
        <f t="shared" si="3"/>
        <v>0.98942857142857144</v>
      </c>
      <c r="Q29" s="275">
        <f t="shared" si="4"/>
        <v>0.98978571428571427</v>
      </c>
      <c r="R29" s="273">
        <f t="shared" si="5"/>
        <v>0.98485714285714288</v>
      </c>
      <c r="S29" s="275">
        <f t="shared" si="6"/>
        <v>0.98007142857142859</v>
      </c>
      <c r="T29" s="275">
        <f t="shared" si="7"/>
        <v>0.98092857142857148</v>
      </c>
      <c r="U29" s="275">
        <f t="shared" si="8"/>
        <v>0.98449999999999993</v>
      </c>
      <c r="V29" s="275">
        <f t="shared" si="9"/>
        <v>0.98564285714285715</v>
      </c>
      <c r="W29" s="275">
        <f t="shared" si="10"/>
        <v>0.98192857142857137</v>
      </c>
      <c r="X29" s="275">
        <f t="shared" si="11"/>
        <v>0.98050000000000004</v>
      </c>
      <c r="Y29" s="275">
        <f t="shared" si="12"/>
        <v>0.97892857142857148</v>
      </c>
      <c r="Z29" s="275">
        <f t="shared" si="13"/>
        <v>0.85</v>
      </c>
      <c r="AA29" s="275">
        <f t="shared" si="14"/>
        <v>0.80553846153846154</v>
      </c>
      <c r="AB29" s="275">
        <f t="shared" si="16"/>
        <v>0.98787499999999995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>
        <f>2.913/3</f>
        <v>0.97099999999999997</v>
      </c>
      <c r="G30" s="275">
        <v>0</v>
      </c>
      <c r="H30" s="275">
        <v>0</v>
      </c>
      <c r="I30" s="275">
        <v>0</v>
      </c>
      <c r="J30" s="275">
        <v>0</v>
      </c>
      <c r="K30" s="275">
        <f>4.913/5</f>
        <v>0.98260000000000003</v>
      </c>
      <c r="L30" s="275">
        <f t="shared" si="19"/>
        <v>0.99077777777777776</v>
      </c>
      <c r="M30" s="275">
        <f t="shared" si="20"/>
        <v>0.98957142857142855</v>
      </c>
      <c r="N30" s="275">
        <f t="shared" si="21"/>
        <v>0.99060000000000004</v>
      </c>
      <c r="O30" s="275">
        <f t="shared" si="2"/>
        <v>0.98592857142857149</v>
      </c>
      <c r="P30" s="275">
        <f t="shared" si="3"/>
        <v>0.98942857142857144</v>
      </c>
      <c r="Q30" s="275">
        <f t="shared" si="4"/>
        <v>0.98978571428571427</v>
      </c>
      <c r="R30" s="273">
        <f t="shared" si="5"/>
        <v>0.98485714285714288</v>
      </c>
      <c r="S30" s="275">
        <f t="shared" si="6"/>
        <v>0.98007142857142859</v>
      </c>
      <c r="T30" s="275">
        <f t="shared" si="7"/>
        <v>0.98092857142857148</v>
      </c>
      <c r="U30" s="275">
        <f t="shared" si="8"/>
        <v>0.98449999999999993</v>
      </c>
      <c r="V30" s="275">
        <f t="shared" si="9"/>
        <v>0.98564285714285715</v>
      </c>
      <c r="W30" s="275">
        <f t="shared" si="10"/>
        <v>0.98192857142857137</v>
      </c>
      <c r="X30" s="275">
        <f t="shared" si="11"/>
        <v>0.98050000000000004</v>
      </c>
      <c r="Y30" s="275">
        <f t="shared" si="12"/>
        <v>0.97892857142857148</v>
      </c>
      <c r="Z30" s="275">
        <f t="shared" si="13"/>
        <v>0.85</v>
      </c>
      <c r="AA30" s="275">
        <f t="shared" si="14"/>
        <v>0.80553846153846154</v>
      </c>
      <c r="AB30" s="275">
        <f t="shared" si="16"/>
        <v>0.98787499999999995</v>
      </c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>
        <f t="shared" ref="F31:F32" si="22">2.913/3</f>
        <v>0.97099999999999997</v>
      </c>
      <c r="G31" s="275">
        <v>0</v>
      </c>
      <c r="H31" s="275">
        <v>0</v>
      </c>
      <c r="I31" s="275">
        <v>0</v>
      </c>
      <c r="J31" s="275">
        <v>0</v>
      </c>
      <c r="K31" s="275">
        <v>0</v>
      </c>
      <c r="L31" s="275">
        <f t="shared" si="19"/>
        <v>0.99077777777777776</v>
      </c>
      <c r="M31" s="275">
        <f t="shared" si="20"/>
        <v>0.98957142857142855</v>
      </c>
      <c r="N31" s="275">
        <f t="shared" si="21"/>
        <v>0.99060000000000004</v>
      </c>
      <c r="O31" s="275">
        <f t="shared" si="2"/>
        <v>0.98592857142857149</v>
      </c>
      <c r="P31" s="275">
        <f t="shared" si="3"/>
        <v>0.98942857142857144</v>
      </c>
      <c r="Q31" s="275">
        <f t="shared" si="4"/>
        <v>0.98978571428571427</v>
      </c>
      <c r="R31" s="273">
        <f t="shared" si="5"/>
        <v>0.98485714285714288</v>
      </c>
      <c r="S31" s="275">
        <f t="shared" si="6"/>
        <v>0.98007142857142859</v>
      </c>
      <c r="T31" s="275">
        <f t="shared" si="7"/>
        <v>0.98092857142857148</v>
      </c>
      <c r="U31" s="275">
        <f t="shared" si="8"/>
        <v>0.98449999999999993</v>
      </c>
      <c r="V31" s="275">
        <f t="shared" si="9"/>
        <v>0.98564285714285715</v>
      </c>
      <c r="W31" s="275">
        <f t="shared" si="10"/>
        <v>0.98192857142857137</v>
      </c>
      <c r="X31" s="275">
        <f t="shared" si="11"/>
        <v>0.98050000000000004</v>
      </c>
      <c r="Y31" s="275">
        <f t="shared" si="12"/>
        <v>0.97892857142857148</v>
      </c>
      <c r="Z31" s="275">
        <f t="shared" si="13"/>
        <v>0.85</v>
      </c>
      <c r="AA31" s="275">
        <f t="shared" si="14"/>
        <v>0.80553846153846154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>
        <f t="shared" si="22"/>
        <v>0.97099999999999997</v>
      </c>
      <c r="G32" s="275">
        <v>0</v>
      </c>
      <c r="H32" s="275">
        <v>0</v>
      </c>
      <c r="I32" s="275">
        <v>0</v>
      </c>
      <c r="J32" s="275">
        <v>0</v>
      </c>
      <c r="K32" s="275">
        <v>0</v>
      </c>
      <c r="L32" s="275">
        <f t="shared" si="19"/>
        <v>0.99077777777777776</v>
      </c>
      <c r="M32" s="275">
        <f t="shared" si="20"/>
        <v>0.98957142857142855</v>
      </c>
      <c r="N32" s="275">
        <f t="shared" si="21"/>
        <v>0.99060000000000004</v>
      </c>
      <c r="O32" s="275">
        <f t="shared" si="2"/>
        <v>0.98592857142857149</v>
      </c>
      <c r="P32" s="275">
        <f t="shared" si="3"/>
        <v>0.98942857142857144</v>
      </c>
      <c r="Q32" s="275">
        <f t="shared" si="4"/>
        <v>0.98978571428571427</v>
      </c>
      <c r="R32" s="273">
        <f t="shared" si="5"/>
        <v>0.98485714285714288</v>
      </c>
      <c r="S32" s="275">
        <f t="shared" si="6"/>
        <v>0.98007142857142859</v>
      </c>
      <c r="T32" s="275">
        <f t="shared" si="7"/>
        <v>0.98092857142857148</v>
      </c>
      <c r="U32" s="275">
        <f t="shared" si="8"/>
        <v>0.98449999999999993</v>
      </c>
      <c r="V32" s="275">
        <f t="shared" si="9"/>
        <v>0.98564285714285715</v>
      </c>
      <c r="W32" s="275">
        <f t="shared" si="10"/>
        <v>0.98192857142857137</v>
      </c>
      <c r="X32" s="275">
        <f t="shared" si="11"/>
        <v>0.98050000000000004</v>
      </c>
      <c r="Y32" s="275">
        <f t="shared" si="12"/>
        <v>0.97892857142857148</v>
      </c>
      <c r="Z32" s="275">
        <f t="shared" si="13"/>
        <v>0.85</v>
      </c>
      <c r="AA32" s="275">
        <f t="shared" si="14"/>
        <v>0.80553846153846154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E33" si="23">SUM(C19:C32)</f>
        <v>0</v>
      </c>
      <c r="D33" s="16">
        <f t="shared" si="23"/>
        <v>0</v>
      </c>
      <c r="E33" s="16">
        <f t="shared" si="23"/>
        <v>0</v>
      </c>
      <c r="F33" s="16">
        <f>SUM(F19:F32)</f>
        <v>2.9129999999999998</v>
      </c>
      <c r="G33" s="16">
        <f t="shared" ref="G33:AC33" si="24">SUM(G19:G32)</f>
        <v>0</v>
      </c>
      <c r="H33" s="16">
        <f t="shared" si="24"/>
        <v>4.915</v>
      </c>
      <c r="I33" s="16">
        <f t="shared" si="24"/>
        <v>3.9369999999999998</v>
      </c>
      <c r="J33" s="16">
        <f t="shared" si="24"/>
        <v>3.9620000000000002</v>
      </c>
      <c r="K33" s="16">
        <f t="shared" si="24"/>
        <v>4.9130000000000003</v>
      </c>
      <c r="L33" s="16">
        <f t="shared" si="24"/>
        <v>8.9169999999999998</v>
      </c>
      <c r="M33" s="16">
        <f t="shared" si="24"/>
        <v>6.9270000000000005</v>
      </c>
      <c r="N33" s="16">
        <f t="shared" si="24"/>
        <v>9.9060000000000006</v>
      </c>
      <c r="O33" s="16">
        <f t="shared" si="24"/>
        <v>13.803000000000001</v>
      </c>
      <c r="P33" s="16">
        <f t="shared" si="24"/>
        <v>13.852000000000004</v>
      </c>
      <c r="Q33" s="16">
        <f t="shared" si="24"/>
        <v>13.857000000000001</v>
      </c>
      <c r="R33" s="16">
        <f t="shared" si="24"/>
        <v>13.788</v>
      </c>
      <c r="S33" s="16">
        <f t="shared" si="24"/>
        <v>13.720999999999997</v>
      </c>
      <c r="T33" s="16">
        <f t="shared" si="24"/>
        <v>13.732999999999997</v>
      </c>
      <c r="U33" s="16">
        <f t="shared" si="24"/>
        <v>13.783000000000001</v>
      </c>
      <c r="V33" s="16">
        <f t="shared" si="24"/>
        <v>13.798999999999998</v>
      </c>
      <c r="W33" s="16">
        <f t="shared" si="24"/>
        <v>13.747000000000002</v>
      </c>
      <c r="X33" s="16">
        <f t="shared" si="24"/>
        <v>13.726999999999997</v>
      </c>
      <c r="Y33" s="16">
        <f t="shared" si="24"/>
        <v>13.705000000000004</v>
      </c>
      <c r="Z33" s="16">
        <f t="shared" si="24"/>
        <v>11.899999999999997</v>
      </c>
      <c r="AA33" s="16">
        <f t="shared" si="24"/>
        <v>10.471999999999996</v>
      </c>
      <c r="AB33" s="16">
        <f t="shared" si="24"/>
        <v>7.9029999999999996</v>
      </c>
      <c r="AC33" s="16">
        <f t="shared" si="24"/>
        <v>3.879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4</v>
      </c>
      <c r="H43" s="275">
        <v>4</v>
      </c>
      <c r="I43" s="273">
        <v>4</v>
      </c>
      <c r="J43" s="275">
        <v>4</v>
      </c>
      <c r="K43" s="275">
        <v>3.8</v>
      </c>
      <c r="L43" s="346">
        <v>4</v>
      </c>
      <c r="M43" s="273">
        <v>0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273">
        <v>0</v>
      </c>
      <c r="T43" s="524">
        <v>2.5</v>
      </c>
      <c r="U43" s="524">
        <v>2.5</v>
      </c>
      <c r="V43" s="273">
        <v>2.5</v>
      </c>
      <c r="W43" s="273">
        <v>2.5</v>
      </c>
      <c r="X43" s="273" t="s">
        <v>4</v>
      </c>
      <c r="Y43" s="273" t="s">
        <v>4</v>
      </c>
      <c r="Z43" s="273"/>
      <c r="AA43" s="273"/>
      <c r="AB43" s="273"/>
      <c r="AC43" s="273"/>
      <c r="AD43" s="36"/>
      <c r="AE43" s="36"/>
      <c r="AF43" s="10">
        <f>COUNTIF(F43:AC43,$AJ$8)</f>
        <v>7</v>
      </c>
      <c r="AG43" s="10">
        <f>COUNTIF(G43:AD43,$AJ$7)</f>
        <v>7</v>
      </c>
      <c r="AH43" s="10">
        <f>COUNT(F43:AC43)</f>
        <v>18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5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2.5</v>
      </c>
      <c r="U44" s="273">
        <v>2.5</v>
      </c>
      <c r="V44" s="273">
        <v>2.5</v>
      </c>
      <c r="W44" s="273">
        <v>2.5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17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3</v>
      </c>
      <c r="Q45" s="273">
        <v>5.5</v>
      </c>
      <c r="R45" s="273">
        <v>5.5</v>
      </c>
      <c r="S45" s="273">
        <v>6</v>
      </c>
      <c r="T45" s="273">
        <v>7.2</v>
      </c>
      <c r="U45" s="275">
        <v>6.8</v>
      </c>
      <c r="V45" s="275">
        <v>5.9</v>
      </c>
      <c r="W45" s="273">
        <v>3.5</v>
      </c>
      <c r="X45" s="273">
        <v>7.5</v>
      </c>
      <c r="Y45" s="346">
        <v>4.5</v>
      </c>
      <c r="Z45" s="275">
        <v>3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7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5">SUM(C43:C46)</f>
        <v>26.6</v>
      </c>
      <c r="D47" s="16">
        <f t="shared" si="25"/>
        <v>0</v>
      </c>
      <c r="E47" s="16">
        <f t="shared" si="25"/>
        <v>0</v>
      </c>
      <c r="F47" s="16">
        <f t="shared" si="25"/>
        <v>11</v>
      </c>
      <c r="G47" s="16">
        <f t="shared" si="25"/>
        <v>11</v>
      </c>
      <c r="H47" s="16">
        <f t="shared" si="25"/>
        <v>11</v>
      </c>
      <c r="I47" s="16">
        <f t="shared" si="25"/>
        <v>11</v>
      </c>
      <c r="J47" s="16">
        <f t="shared" si="25"/>
        <v>11</v>
      </c>
      <c r="K47" s="16">
        <f t="shared" si="25"/>
        <v>10.8</v>
      </c>
      <c r="L47" s="16">
        <f t="shared" si="25"/>
        <v>11</v>
      </c>
      <c r="M47" s="16">
        <f t="shared" si="25"/>
        <v>11</v>
      </c>
      <c r="N47" s="16">
        <f t="shared" si="25"/>
        <v>11</v>
      </c>
      <c r="O47" s="16">
        <f t="shared" si="25"/>
        <v>11</v>
      </c>
      <c r="P47" s="16">
        <f t="shared" si="25"/>
        <v>14</v>
      </c>
      <c r="Q47" s="16">
        <f t="shared" si="25"/>
        <v>16.5</v>
      </c>
      <c r="R47" s="16">
        <f t="shared" si="25"/>
        <v>16.5</v>
      </c>
      <c r="S47" s="16">
        <f t="shared" si="25"/>
        <v>17</v>
      </c>
      <c r="T47" s="16">
        <f t="shared" si="25"/>
        <v>19.2</v>
      </c>
      <c r="U47" s="16">
        <f t="shared" si="25"/>
        <v>18.8</v>
      </c>
      <c r="V47" s="16">
        <f t="shared" si="25"/>
        <v>17.899999999999999</v>
      </c>
      <c r="W47" s="16">
        <f t="shared" si="25"/>
        <v>15.5</v>
      </c>
      <c r="X47" s="16">
        <f t="shared" si="25"/>
        <v>18.5</v>
      </c>
      <c r="Y47" s="16">
        <f t="shared" si="25"/>
        <v>15.5</v>
      </c>
      <c r="Z47" s="16">
        <f t="shared" si="25"/>
        <v>14</v>
      </c>
      <c r="AA47" s="16">
        <f t="shared" si="25"/>
        <v>13.7</v>
      </c>
      <c r="AB47" s="16">
        <f t="shared" si="25"/>
        <v>11</v>
      </c>
      <c r="AC47" s="16">
        <f t="shared" si="25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14.23</v>
      </c>
      <c r="G49" s="273">
        <v>14.25</v>
      </c>
      <c r="H49" s="273">
        <v>14.24</v>
      </c>
      <c r="I49" s="273">
        <v>14.27</v>
      </c>
      <c r="J49" s="275">
        <v>14.27</v>
      </c>
      <c r="K49" s="273">
        <v>14.28</v>
      </c>
      <c r="L49" s="273">
        <v>14.22</v>
      </c>
      <c r="M49" s="273">
        <v>14.24</v>
      </c>
      <c r="N49" s="273">
        <v>14.25</v>
      </c>
      <c r="O49" s="273">
        <v>14.28</v>
      </c>
      <c r="P49" s="273">
        <v>14.21</v>
      </c>
      <c r="Q49" s="273">
        <v>14.23</v>
      </c>
      <c r="R49" s="273">
        <v>14.19</v>
      </c>
      <c r="S49" s="346">
        <v>14.21</v>
      </c>
      <c r="T49" s="275">
        <v>14.17</v>
      </c>
      <c r="U49" s="273">
        <v>14.22</v>
      </c>
      <c r="V49" s="273">
        <v>14.19</v>
      </c>
      <c r="W49" s="273">
        <v>14.23</v>
      </c>
      <c r="X49" s="273">
        <v>14.2</v>
      </c>
      <c r="Y49" s="273">
        <v>14.23</v>
      </c>
      <c r="Z49" s="273">
        <v>14.23</v>
      </c>
      <c r="AA49" s="273">
        <v>14.27</v>
      </c>
      <c r="AB49" s="273">
        <v>14.25</v>
      </c>
      <c r="AC49" s="273">
        <v>14.23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6">C49</f>
        <v>15</v>
      </c>
      <c r="D50" s="16">
        <f t="shared" si="26"/>
        <v>0</v>
      </c>
      <c r="E50" s="16">
        <f t="shared" si="26"/>
        <v>0</v>
      </c>
      <c r="F50" s="16">
        <f t="shared" si="26"/>
        <v>14.23</v>
      </c>
      <c r="G50" s="16">
        <f t="shared" si="26"/>
        <v>14.25</v>
      </c>
      <c r="H50" s="16">
        <f t="shared" si="26"/>
        <v>14.24</v>
      </c>
      <c r="I50" s="16">
        <f t="shared" si="26"/>
        <v>14.27</v>
      </c>
      <c r="J50" s="16">
        <f t="shared" si="26"/>
        <v>14.27</v>
      </c>
      <c r="K50" s="16">
        <f t="shared" si="26"/>
        <v>14.28</v>
      </c>
      <c r="L50" s="16">
        <f t="shared" si="26"/>
        <v>14.22</v>
      </c>
      <c r="M50" s="16">
        <f t="shared" si="26"/>
        <v>14.24</v>
      </c>
      <c r="N50" s="16">
        <f t="shared" si="26"/>
        <v>14.25</v>
      </c>
      <c r="O50" s="16">
        <f t="shared" si="26"/>
        <v>14.28</v>
      </c>
      <c r="P50" s="16">
        <f t="shared" si="26"/>
        <v>14.21</v>
      </c>
      <c r="Q50" s="16">
        <f t="shared" si="26"/>
        <v>14.23</v>
      </c>
      <c r="R50" s="16">
        <f t="shared" si="26"/>
        <v>14.19</v>
      </c>
      <c r="S50" s="16">
        <f t="shared" si="26"/>
        <v>14.21</v>
      </c>
      <c r="T50" s="16">
        <f t="shared" si="26"/>
        <v>14.17</v>
      </c>
      <c r="U50" s="16">
        <f t="shared" si="26"/>
        <v>14.22</v>
      </c>
      <c r="V50" s="16">
        <f t="shared" si="26"/>
        <v>14.19</v>
      </c>
      <c r="W50" s="16">
        <f t="shared" si="26"/>
        <v>14.23</v>
      </c>
      <c r="X50" s="16">
        <f t="shared" si="26"/>
        <v>14.2</v>
      </c>
      <c r="Y50" s="16">
        <f t="shared" si="26"/>
        <v>14.23</v>
      </c>
      <c r="Z50" s="16">
        <f t="shared" si="26"/>
        <v>14.23</v>
      </c>
      <c r="AA50" s="16">
        <f t="shared" si="26"/>
        <v>14.27</v>
      </c>
      <c r="AB50" s="16">
        <f t="shared" si="26"/>
        <v>14.25</v>
      </c>
      <c r="AC50" s="16">
        <f t="shared" si="26"/>
        <v>14.23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7">COUNTIF(F52:AC52,$AJ$8)</f>
        <v>0</v>
      </c>
      <c r="AG52" s="10">
        <f t="shared" ref="AG52:AG65" si="28">COUNTIF(G52:AD52,$AJ$7)</f>
        <v>0</v>
      </c>
      <c r="AH52" s="10">
        <f t="shared" ref="AH52:AH65" si="29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7"/>
        <v>0</v>
      </c>
      <c r="AG53" s="10">
        <f t="shared" si="28"/>
        <v>0</v>
      </c>
      <c r="AH53" s="10">
        <f t="shared" si="29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7"/>
        <v>0</v>
      </c>
      <c r="AG54" s="10">
        <f t="shared" si="28"/>
        <v>0</v>
      </c>
      <c r="AH54" s="10">
        <f t="shared" si="29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>
        <v>0</v>
      </c>
      <c r="Q55" s="346" t="s">
        <v>4</v>
      </c>
      <c r="R55" s="346" t="s">
        <v>4</v>
      </c>
      <c r="S55" s="346" t="s">
        <v>4</v>
      </c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7"/>
        <v>1</v>
      </c>
      <c r="AG55" s="10">
        <f t="shared" si="28"/>
        <v>1</v>
      </c>
      <c r="AH55" s="10">
        <f t="shared" si="29"/>
        <v>1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273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0.85</v>
      </c>
      <c r="W56" s="273">
        <f>6.1/8</f>
        <v>0.76249999999999996</v>
      </c>
      <c r="X56" s="273"/>
      <c r="Y56" s="273">
        <f>6/8</f>
        <v>0.75</v>
      </c>
      <c r="Z56" s="273"/>
      <c r="AA56" s="273"/>
      <c r="AB56" s="273"/>
      <c r="AC56" s="273"/>
      <c r="AD56" s="36"/>
      <c r="AE56" s="36"/>
      <c r="AF56" s="10">
        <f t="shared" si="27"/>
        <v>0</v>
      </c>
      <c r="AG56" s="10">
        <f t="shared" si="28"/>
        <v>0</v>
      </c>
      <c r="AH56" s="10">
        <f t="shared" si="29"/>
        <v>10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</v>
      </c>
      <c r="P57" s="273">
        <v>0.85</v>
      </c>
      <c r="Q57" s="346">
        <v>0.85</v>
      </c>
      <c r="R57" s="346">
        <v>0.85</v>
      </c>
      <c r="S57" s="346">
        <v>0.85</v>
      </c>
      <c r="T57" s="346">
        <v>0.85</v>
      </c>
      <c r="U57" s="273">
        <v>0.85</v>
      </c>
      <c r="V57" s="273">
        <v>0.85</v>
      </c>
      <c r="W57" s="273">
        <v>0.76249999999999996</v>
      </c>
      <c r="X57" s="273">
        <f>5/7</f>
        <v>0.7142857142857143</v>
      </c>
      <c r="Y57" s="273">
        <f>6/8</f>
        <v>0.75</v>
      </c>
      <c r="Z57" s="273"/>
      <c r="AA57" s="273"/>
      <c r="AB57" s="273"/>
      <c r="AC57" s="273"/>
      <c r="AD57" s="36"/>
      <c r="AE57" s="36"/>
      <c r="AF57" s="10">
        <f t="shared" si="27"/>
        <v>0</v>
      </c>
      <c r="AG57" s="10">
        <f t="shared" si="28"/>
        <v>0</v>
      </c>
      <c r="AH57" s="10">
        <f t="shared" si="29"/>
        <v>11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0.8</v>
      </c>
      <c r="R58" s="346">
        <v>0.8</v>
      </c>
      <c r="S58" s="346">
        <v>0.8</v>
      </c>
      <c r="T58" s="346">
        <v>0.8</v>
      </c>
      <c r="U58" s="273">
        <v>0.8</v>
      </c>
      <c r="V58" s="273">
        <v>0.85</v>
      </c>
      <c r="W58" s="273">
        <f>6.1/8</f>
        <v>0.76249999999999996</v>
      </c>
      <c r="X58" s="273"/>
      <c r="Y58" s="273"/>
      <c r="Z58" s="273"/>
      <c r="AA58" s="273"/>
      <c r="AB58" s="273"/>
      <c r="AC58" s="273"/>
      <c r="AD58" s="36"/>
      <c r="AE58" s="36"/>
      <c r="AF58" s="10">
        <f t="shared" si="27"/>
        <v>0</v>
      </c>
      <c r="AG58" s="10">
        <f t="shared" si="28"/>
        <v>0</v>
      </c>
      <c r="AH58" s="10">
        <f t="shared" si="29"/>
        <v>7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>
        <v>0.85</v>
      </c>
      <c r="Q60" s="346">
        <v>0.85</v>
      </c>
      <c r="R60" s="346">
        <v>0.85</v>
      </c>
      <c r="S60" s="346">
        <v>0.85</v>
      </c>
      <c r="T60" s="346">
        <v>0.85</v>
      </c>
      <c r="U60" s="273">
        <v>0.85</v>
      </c>
      <c r="V60" s="273">
        <v>0.85</v>
      </c>
      <c r="W60" s="273"/>
      <c r="X60" s="273">
        <f t="shared" ref="X60:X65" si="30">5/7</f>
        <v>0.7142857142857143</v>
      </c>
      <c r="Y60" s="273">
        <f t="shared" ref="Y60:Y65" si="31">6/8</f>
        <v>0.75</v>
      </c>
      <c r="Z60" s="273"/>
      <c r="AA60" s="273"/>
      <c r="AB60" s="273"/>
      <c r="AC60" s="273"/>
      <c r="AD60" s="36"/>
      <c r="AE60" s="36"/>
      <c r="AF60" s="10">
        <f t="shared" si="27"/>
        <v>0</v>
      </c>
      <c r="AG60" s="10">
        <f t="shared" si="28"/>
        <v>0</v>
      </c>
      <c r="AH60" s="10">
        <f t="shared" si="29"/>
        <v>9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>
        <v>0.7</v>
      </c>
      <c r="P61" s="346">
        <v>0.72</v>
      </c>
      <c r="Q61" s="346">
        <v>0.72</v>
      </c>
      <c r="R61" s="346">
        <v>0.72</v>
      </c>
      <c r="S61" s="346">
        <v>0.7</v>
      </c>
      <c r="T61" s="346">
        <v>0.7</v>
      </c>
      <c r="U61" s="273">
        <v>0.7</v>
      </c>
      <c r="V61" s="273">
        <v>0.7</v>
      </c>
      <c r="W61" s="273">
        <f>6.1/8</f>
        <v>0.76249999999999996</v>
      </c>
      <c r="X61" s="273">
        <f t="shared" si="30"/>
        <v>0.7142857142857143</v>
      </c>
      <c r="Y61" s="273">
        <f t="shared" si="31"/>
        <v>0.75</v>
      </c>
      <c r="Z61" s="273">
        <f>2.1/3</f>
        <v>0.70000000000000007</v>
      </c>
      <c r="AA61" s="273"/>
      <c r="AB61" s="273"/>
      <c r="AC61" s="273"/>
      <c r="AD61" s="36"/>
      <c r="AE61" s="36"/>
      <c r="AF61" s="10">
        <f t="shared" si="27"/>
        <v>0</v>
      </c>
      <c r="AG61" s="10">
        <f t="shared" si="28"/>
        <v>0</v>
      </c>
      <c r="AH61" s="10">
        <f t="shared" si="29"/>
        <v>12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>
        <v>0.7</v>
      </c>
      <c r="P62" s="346">
        <v>0.72</v>
      </c>
      <c r="Q62" s="346">
        <v>0.72</v>
      </c>
      <c r="R62" s="346">
        <v>0.72</v>
      </c>
      <c r="S62" s="346">
        <v>0.7</v>
      </c>
      <c r="T62" s="346">
        <v>0.7</v>
      </c>
      <c r="U62" s="273">
        <v>0.7</v>
      </c>
      <c r="V62" s="273">
        <v>0.7</v>
      </c>
      <c r="W62" s="273">
        <f>6.1/8</f>
        <v>0.76249999999999996</v>
      </c>
      <c r="X62" s="273">
        <f t="shared" si="30"/>
        <v>0.7142857142857143</v>
      </c>
      <c r="Y62" s="273">
        <f t="shared" si="31"/>
        <v>0.75</v>
      </c>
      <c r="Z62" s="273"/>
      <c r="AA62" s="273"/>
      <c r="AB62" s="273"/>
      <c r="AC62" s="273"/>
      <c r="AD62" s="36"/>
      <c r="AE62" s="36"/>
      <c r="AF62" s="10">
        <f t="shared" si="27"/>
        <v>0</v>
      </c>
      <c r="AG62" s="10">
        <f t="shared" si="28"/>
        <v>0</v>
      </c>
      <c r="AH62" s="10">
        <f t="shared" si="29"/>
        <v>11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</v>
      </c>
      <c r="P63" s="346">
        <v>0.72</v>
      </c>
      <c r="Q63" s="346">
        <v>0.72</v>
      </c>
      <c r="R63" s="346">
        <v>0.72</v>
      </c>
      <c r="S63" s="346">
        <v>0.7</v>
      </c>
      <c r="T63" s="346">
        <v>0.7</v>
      </c>
      <c r="U63" s="273">
        <v>0.7</v>
      </c>
      <c r="V63" s="273">
        <v>0.7</v>
      </c>
      <c r="W63" s="273">
        <f>6.1/8</f>
        <v>0.76249999999999996</v>
      </c>
      <c r="X63" s="273">
        <f t="shared" si="30"/>
        <v>0.7142857142857143</v>
      </c>
      <c r="Y63" s="273">
        <f t="shared" si="31"/>
        <v>0.75</v>
      </c>
      <c r="Z63" s="273">
        <f>2.1/3</f>
        <v>0.70000000000000007</v>
      </c>
      <c r="AA63" s="273"/>
      <c r="AB63" s="273"/>
      <c r="AC63" s="273"/>
      <c r="AD63" s="36"/>
      <c r="AE63" s="36"/>
      <c r="AF63" s="10">
        <f t="shared" si="27"/>
        <v>0</v>
      </c>
      <c r="AG63" s="10">
        <f t="shared" si="28"/>
        <v>0</v>
      </c>
      <c r="AH63" s="10">
        <f t="shared" si="29"/>
        <v>12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0.72</v>
      </c>
      <c r="Q64" s="346">
        <v>0.72</v>
      </c>
      <c r="R64" s="346">
        <v>0.72</v>
      </c>
      <c r="S64" s="346">
        <v>0.7</v>
      </c>
      <c r="T64" s="346">
        <v>0.7</v>
      </c>
      <c r="U64" s="273">
        <v>0.7</v>
      </c>
      <c r="V64" s="273">
        <v>0.7</v>
      </c>
      <c r="W64" s="273">
        <f>6.1/8</f>
        <v>0.76249999999999996</v>
      </c>
      <c r="X64" s="273">
        <f t="shared" si="30"/>
        <v>0.7142857142857143</v>
      </c>
      <c r="Y64" s="273">
        <f t="shared" si="31"/>
        <v>0.75</v>
      </c>
      <c r="Z64" s="273"/>
      <c r="AA64" s="273"/>
      <c r="AB64" s="273"/>
      <c r="AC64" s="273"/>
      <c r="AD64" s="36"/>
      <c r="AE64" s="36"/>
      <c r="AF64" s="10">
        <f t="shared" si="27"/>
        <v>0</v>
      </c>
      <c r="AG64" s="10">
        <f t="shared" si="28"/>
        <v>0</v>
      </c>
      <c r="AH64" s="10">
        <f t="shared" si="29"/>
        <v>11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</v>
      </c>
      <c r="P65" s="346">
        <v>0.72</v>
      </c>
      <c r="Q65" s="346">
        <v>0.72</v>
      </c>
      <c r="R65" s="346">
        <v>0.72</v>
      </c>
      <c r="S65" s="346">
        <v>0.7</v>
      </c>
      <c r="T65" s="346">
        <v>0.7</v>
      </c>
      <c r="U65" s="273">
        <v>0.7</v>
      </c>
      <c r="V65" s="273">
        <v>0.7</v>
      </c>
      <c r="W65" s="273">
        <f>6.1/8</f>
        <v>0.76249999999999996</v>
      </c>
      <c r="X65" s="273">
        <f t="shared" si="30"/>
        <v>0.7142857142857143</v>
      </c>
      <c r="Y65" s="273">
        <f t="shared" si="31"/>
        <v>0.75</v>
      </c>
      <c r="Z65" s="273">
        <f>2.1/3</f>
        <v>0.70000000000000007</v>
      </c>
      <c r="AA65" s="273"/>
      <c r="AB65" s="273"/>
      <c r="AC65" s="273"/>
      <c r="AD65" s="36"/>
      <c r="AE65" s="36"/>
      <c r="AF65" s="10">
        <f t="shared" si="27"/>
        <v>0</v>
      </c>
      <c r="AG65" s="10">
        <f t="shared" si="28"/>
        <v>0</v>
      </c>
      <c r="AH65" s="10">
        <f t="shared" si="29"/>
        <v>12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>SUM(F52:F65)</f>
        <v>0</v>
      </c>
      <c r="G66" s="16">
        <f t="shared" ref="G66:AC66" si="32">SUM(G52:G65)</f>
        <v>0</v>
      </c>
      <c r="H66" s="16">
        <f t="shared" si="32"/>
        <v>0</v>
      </c>
      <c r="I66" s="16">
        <f t="shared" si="32"/>
        <v>0</v>
      </c>
      <c r="J66" s="16">
        <f t="shared" si="32"/>
        <v>0</v>
      </c>
      <c r="K66" s="16">
        <f t="shared" si="32"/>
        <v>0</v>
      </c>
      <c r="L66" s="16">
        <f t="shared" si="32"/>
        <v>0</v>
      </c>
      <c r="M66" s="16">
        <f t="shared" si="32"/>
        <v>0</v>
      </c>
      <c r="N66" s="16">
        <f t="shared" si="32"/>
        <v>0</v>
      </c>
      <c r="O66" s="16">
        <f t="shared" si="32"/>
        <v>5.1000000000000005</v>
      </c>
      <c r="P66" s="16">
        <f t="shared" si="32"/>
        <v>6.0999999999999988</v>
      </c>
      <c r="Q66" s="16">
        <f t="shared" si="32"/>
        <v>6.8999999999999995</v>
      </c>
      <c r="R66" s="16">
        <f t="shared" si="32"/>
        <v>6.8999999999999995</v>
      </c>
      <c r="S66" s="16">
        <f t="shared" si="32"/>
        <v>6.8000000000000007</v>
      </c>
      <c r="T66" s="16">
        <f t="shared" si="32"/>
        <v>6.8000000000000007</v>
      </c>
      <c r="U66" s="16">
        <f t="shared" si="32"/>
        <v>6.8000000000000007</v>
      </c>
      <c r="V66" s="16">
        <f t="shared" si="32"/>
        <v>6.9</v>
      </c>
      <c r="W66" s="16">
        <f t="shared" si="32"/>
        <v>6.1000000000000005</v>
      </c>
      <c r="X66" s="16">
        <f t="shared" si="32"/>
        <v>5</v>
      </c>
      <c r="Y66" s="16">
        <f t="shared" si="32"/>
        <v>6</v>
      </c>
      <c r="Z66" s="16">
        <f t="shared" si="32"/>
        <v>2.1</v>
      </c>
      <c r="AA66" s="16">
        <f t="shared" si="32"/>
        <v>0</v>
      </c>
      <c r="AB66" s="16">
        <f t="shared" si="32"/>
        <v>0</v>
      </c>
      <c r="AC66" s="16">
        <f t="shared" si="32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0.87/2</f>
        <v>0.435</v>
      </c>
      <c r="G68" s="346">
        <f>0.78/2</f>
        <v>0.39</v>
      </c>
      <c r="H68" s="346">
        <f>0.77/2</f>
        <v>0.38500000000000001</v>
      </c>
      <c r="I68" s="346">
        <f>0.76/2</f>
        <v>0.38</v>
      </c>
      <c r="J68" s="275"/>
      <c r="K68" s="346"/>
      <c r="L68" s="346"/>
      <c r="M68" s="346"/>
      <c r="N68" s="275"/>
      <c r="O68" s="346"/>
      <c r="P68" s="346"/>
      <c r="Q68" s="346"/>
      <c r="R68" s="346"/>
      <c r="S68" s="346">
        <v>0.68</v>
      </c>
      <c r="T68" s="273">
        <f>1.42/2</f>
        <v>0.71</v>
      </c>
      <c r="U68" s="273">
        <f>1.45/2</f>
        <v>0.72499999999999998</v>
      </c>
      <c r="V68" s="273">
        <f>1.47/2</f>
        <v>0.73499999999999999</v>
      </c>
      <c r="W68" s="273">
        <f>1.43/2</f>
        <v>0.71499999999999997</v>
      </c>
      <c r="X68" s="273">
        <f>1.47/2</f>
        <v>0.73499999999999999</v>
      </c>
      <c r="Y68" s="273">
        <f>1.57/3</f>
        <v>0.52333333333333332</v>
      </c>
      <c r="Z68" s="273">
        <f>1.46/2</f>
        <v>0.73</v>
      </c>
      <c r="AA68" s="273">
        <f>1.35/2</f>
        <v>0.67500000000000004</v>
      </c>
      <c r="AB68" s="273">
        <f>1.25/2</f>
        <v>0.625</v>
      </c>
      <c r="AC68" s="273">
        <f>1.04/2</f>
        <v>0.52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>
        <f>0.75/2</f>
        <v>0.375</v>
      </c>
      <c r="K69" s="275">
        <f>0.79/2</f>
        <v>0.39500000000000002</v>
      </c>
      <c r="L69" s="275">
        <f>0.91/2</f>
        <v>0.45500000000000002</v>
      </c>
      <c r="M69" s="346">
        <f>1.02/2</f>
        <v>0.51</v>
      </c>
      <c r="N69" s="275">
        <f>1.01/2</f>
        <v>0.505</v>
      </c>
      <c r="O69" s="346">
        <f>1.34/2</f>
        <v>0.67</v>
      </c>
      <c r="P69" s="346">
        <f>1.39/2</f>
        <v>0.69499999999999995</v>
      </c>
      <c r="Q69" s="346">
        <v>0.72</v>
      </c>
      <c r="R69" s="346">
        <f>1.38/2</f>
        <v>0.69</v>
      </c>
      <c r="S69" s="346">
        <v>0.68</v>
      </c>
      <c r="T69" s="273">
        <f>1.42/2</f>
        <v>0.71</v>
      </c>
      <c r="U69" s="273">
        <f>1.45/2</f>
        <v>0.72499999999999998</v>
      </c>
      <c r="V69" s="273">
        <f>1.47/2</f>
        <v>0.73499999999999999</v>
      </c>
      <c r="W69" s="273">
        <f>1.43/2</f>
        <v>0.71499999999999997</v>
      </c>
      <c r="X69" s="273">
        <f>1.47/2</f>
        <v>0.73499999999999999</v>
      </c>
      <c r="Y69" s="273">
        <f>1.57/3</f>
        <v>0.52333333333333332</v>
      </c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0.435</v>
      </c>
      <c r="G70" s="346">
        <f>0.78/2</f>
        <v>0.39</v>
      </c>
      <c r="H70" s="346">
        <f>0.77/2</f>
        <v>0.38500000000000001</v>
      </c>
      <c r="I70" s="346">
        <f>0.76/2</f>
        <v>0.38</v>
      </c>
      <c r="J70" s="275">
        <f>0.75/2</f>
        <v>0.375</v>
      </c>
      <c r="K70" s="275">
        <f>0.79/2</f>
        <v>0.39500000000000002</v>
      </c>
      <c r="L70" s="275">
        <f>0.91/2</f>
        <v>0.45500000000000002</v>
      </c>
      <c r="M70" s="346">
        <f>1.02/2</f>
        <v>0.51</v>
      </c>
      <c r="N70" s="275">
        <f>1.01/2</f>
        <v>0.505</v>
      </c>
      <c r="O70" s="346">
        <f>1.34/2</f>
        <v>0.67</v>
      </c>
      <c r="P70" s="346">
        <f>1.39/2</f>
        <v>0.69499999999999995</v>
      </c>
      <c r="Q70" s="346">
        <v>0.72</v>
      </c>
      <c r="R70" s="346">
        <f>1.38/2</f>
        <v>0.69</v>
      </c>
      <c r="S70" s="346"/>
      <c r="T70" s="273"/>
      <c r="U70" s="273"/>
      <c r="V70" s="273"/>
      <c r="W70" s="273"/>
      <c r="X70" s="273"/>
      <c r="Y70" s="273">
        <f>1.57/3</f>
        <v>0.52333333333333332</v>
      </c>
      <c r="Z70" s="273">
        <f>1.46/2</f>
        <v>0.73</v>
      </c>
      <c r="AA70" s="273">
        <f>1.35/2</f>
        <v>0.67500000000000004</v>
      </c>
      <c r="AB70" s="273">
        <f>1.25/2</f>
        <v>0.625</v>
      </c>
      <c r="AC70" s="273">
        <f>1.04/2</f>
        <v>0.52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3">SUM(C68:C70)</f>
        <v>2.5499999999999998</v>
      </c>
      <c r="D71" s="16">
        <f t="shared" si="33"/>
        <v>0</v>
      </c>
      <c r="E71" s="16">
        <f t="shared" si="33"/>
        <v>0</v>
      </c>
      <c r="F71" s="16">
        <f t="shared" si="33"/>
        <v>0.87</v>
      </c>
      <c r="G71" s="16">
        <f t="shared" si="33"/>
        <v>0.78</v>
      </c>
      <c r="H71" s="16">
        <f t="shared" si="33"/>
        <v>0.77</v>
      </c>
      <c r="I71" s="16">
        <f t="shared" si="33"/>
        <v>0.76</v>
      </c>
      <c r="J71" s="16">
        <f t="shared" si="33"/>
        <v>0.75</v>
      </c>
      <c r="K71" s="16">
        <f t="shared" si="33"/>
        <v>0.79</v>
      </c>
      <c r="L71" s="16">
        <f t="shared" si="33"/>
        <v>0.91</v>
      </c>
      <c r="M71" s="16">
        <f t="shared" si="33"/>
        <v>1.02</v>
      </c>
      <c r="N71" s="16">
        <f t="shared" si="33"/>
        <v>1.01</v>
      </c>
      <c r="O71" s="16">
        <f t="shared" si="33"/>
        <v>1.34</v>
      </c>
      <c r="P71" s="16">
        <f t="shared" si="33"/>
        <v>1.39</v>
      </c>
      <c r="Q71" s="16">
        <f t="shared" si="33"/>
        <v>1.44</v>
      </c>
      <c r="R71" s="16">
        <f t="shared" si="33"/>
        <v>1.38</v>
      </c>
      <c r="S71" s="16">
        <f t="shared" si="33"/>
        <v>1.36</v>
      </c>
      <c r="T71" s="16">
        <f t="shared" si="33"/>
        <v>1.42</v>
      </c>
      <c r="U71" s="16">
        <f t="shared" si="33"/>
        <v>1.45</v>
      </c>
      <c r="V71" s="16">
        <f t="shared" si="33"/>
        <v>1.47</v>
      </c>
      <c r="W71" s="16">
        <f t="shared" si="33"/>
        <v>1.43</v>
      </c>
      <c r="X71" s="16">
        <f t="shared" si="33"/>
        <v>1.47</v>
      </c>
      <c r="Y71" s="16">
        <f t="shared" si="33"/>
        <v>1.5699999999999998</v>
      </c>
      <c r="Z71" s="16">
        <f t="shared" si="33"/>
        <v>1.46</v>
      </c>
      <c r="AA71" s="16">
        <f t="shared" si="33"/>
        <v>1.35</v>
      </c>
      <c r="AB71" s="16">
        <f t="shared" si="33"/>
        <v>1.25</v>
      </c>
      <c r="AC71" s="16">
        <f t="shared" si="33"/>
        <v>1.04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4">COUNTIF(F73:AC73,$AF$11)</f>
        <v>0</v>
      </c>
      <c r="AG73" s="10">
        <f t="shared" ref="AG73:AG81" si="35">COUNTIF(G73:AC73,$AG$11)</f>
        <v>0</v>
      </c>
      <c r="AH73" s="10">
        <f t="shared" ref="AH73:AH81" si="36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4"/>
        <v>0</v>
      </c>
      <c r="AG74" s="10">
        <f t="shared" si="35"/>
        <v>0</v>
      </c>
      <c r="AH74" s="10">
        <f t="shared" si="36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6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4"/>
        <v>0</v>
      </c>
      <c r="AG76" s="10">
        <f t="shared" si="35"/>
        <v>0</v>
      </c>
      <c r="AH76" s="10">
        <f t="shared" si="36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4"/>
        <v>0</v>
      </c>
      <c r="AG77" s="10">
        <f t="shared" si="35"/>
        <v>0</v>
      </c>
      <c r="AH77" s="10">
        <f t="shared" si="36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4"/>
        <v>0</v>
      </c>
      <c r="AG78" s="10">
        <f t="shared" si="35"/>
        <v>0</v>
      </c>
      <c r="AH78" s="10">
        <f t="shared" si="36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4"/>
        <v>0</v>
      </c>
      <c r="AG79" s="10">
        <f t="shared" si="35"/>
        <v>0</v>
      </c>
      <c r="AH79" s="10">
        <f t="shared" si="36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4"/>
        <v>0</v>
      </c>
      <c r="AG80" s="10">
        <f t="shared" si="35"/>
        <v>0</v>
      </c>
      <c r="AH80" s="10">
        <f t="shared" si="36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4"/>
        <v>0</v>
      </c>
      <c r="AG81" s="10">
        <f t="shared" si="35"/>
        <v>0</v>
      </c>
      <c r="AH81" s="10">
        <f t="shared" si="36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0.79</v>
      </c>
      <c r="N84" s="275">
        <v>0.75</v>
      </c>
      <c r="O84" s="273">
        <v>0.8</v>
      </c>
      <c r="P84" s="273">
        <v>0.82</v>
      </c>
      <c r="Q84" s="273">
        <v>0.82</v>
      </c>
      <c r="R84" s="273">
        <v>0.87</v>
      </c>
      <c r="S84" s="346">
        <v>0.89</v>
      </c>
      <c r="T84" s="346">
        <v>0.88</v>
      </c>
      <c r="U84" s="273">
        <v>0.86</v>
      </c>
      <c r="V84" s="273">
        <v>0.79</v>
      </c>
      <c r="W84" s="273">
        <v>0.81</v>
      </c>
      <c r="X84" s="273">
        <v>0.82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0.79</v>
      </c>
      <c r="H85" s="273">
        <v>0.77</v>
      </c>
      <c r="I85" s="273">
        <v>0.73</v>
      </c>
      <c r="J85" s="275">
        <v>0.73</v>
      </c>
      <c r="K85" s="275">
        <v>0.75</v>
      </c>
      <c r="L85" s="275">
        <v>0.78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0.94</v>
      </c>
      <c r="Z85" s="273">
        <v>0.91</v>
      </c>
      <c r="AA85" s="273">
        <v>0.86</v>
      </c>
      <c r="AB85" s="273">
        <v>0.86</v>
      </c>
      <c r="AC85" s="273">
        <v>0.82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7">SUM(C84:C85)</f>
        <v>2</v>
      </c>
      <c r="D86" s="16">
        <f t="shared" si="37"/>
        <v>0</v>
      </c>
      <c r="E86" s="16">
        <f t="shared" si="37"/>
        <v>0</v>
      </c>
      <c r="F86" s="16">
        <f t="shared" si="37"/>
        <v>0.82</v>
      </c>
      <c r="G86" s="16">
        <f t="shared" si="37"/>
        <v>0.79</v>
      </c>
      <c r="H86" s="16">
        <f t="shared" si="37"/>
        <v>0.77</v>
      </c>
      <c r="I86" s="16">
        <f t="shared" si="37"/>
        <v>0.73</v>
      </c>
      <c r="J86" s="16">
        <f t="shared" si="37"/>
        <v>0.73</v>
      </c>
      <c r="K86" s="16">
        <f t="shared" si="37"/>
        <v>0.75</v>
      </c>
      <c r="L86" s="16">
        <f t="shared" si="37"/>
        <v>0.78</v>
      </c>
      <c r="M86" s="16">
        <f t="shared" si="37"/>
        <v>0.79</v>
      </c>
      <c r="N86" s="16">
        <f t="shared" si="37"/>
        <v>0.75</v>
      </c>
      <c r="O86" s="16">
        <f t="shared" si="37"/>
        <v>0.8</v>
      </c>
      <c r="P86" s="16">
        <f t="shared" si="37"/>
        <v>0.82</v>
      </c>
      <c r="Q86" s="16">
        <f t="shared" si="37"/>
        <v>0.82</v>
      </c>
      <c r="R86" s="16">
        <f t="shared" si="37"/>
        <v>0.87</v>
      </c>
      <c r="S86" s="16">
        <f t="shared" si="37"/>
        <v>0.89</v>
      </c>
      <c r="T86" s="16">
        <f t="shared" si="37"/>
        <v>0.88</v>
      </c>
      <c r="U86" s="16">
        <f t="shared" si="37"/>
        <v>0.86</v>
      </c>
      <c r="V86" s="16">
        <f t="shared" si="37"/>
        <v>0.79</v>
      </c>
      <c r="W86" s="16">
        <f t="shared" si="37"/>
        <v>0.81</v>
      </c>
      <c r="X86" s="16">
        <f t="shared" si="37"/>
        <v>0.82</v>
      </c>
      <c r="Y86" s="16">
        <f t="shared" si="37"/>
        <v>0.94</v>
      </c>
      <c r="Z86" s="16">
        <f t="shared" si="37"/>
        <v>0.91</v>
      </c>
      <c r="AA86" s="16">
        <f t="shared" si="37"/>
        <v>0.86</v>
      </c>
      <c r="AB86" s="16">
        <f t="shared" si="37"/>
        <v>0.86</v>
      </c>
      <c r="AC86" s="16">
        <f t="shared" si="37"/>
        <v>0.82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8">SUM(F13:F16,F19:F32,F35:F37,F40,F43:F46,F49,F55,F56,F58,F60,F61,F62,F63,F64,F65,F68:F70,F84:F85,F57)</f>
        <v>43.033000000000008</v>
      </c>
      <c r="G89" s="23">
        <f t="shared" si="38"/>
        <v>39.82</v>
      </c>
      <c r="H89" s="23">
        <f t="shared" si="38"/>
        <v>38.395000000000003</v>
      </c>
      <c r="I89" s="23">
        <f t="shared" si="38"/>
        <v>37.396999999999998</v>
      </c>
      <c r="J89" s="23">
        <f t="shared" si="38"/>
        <v>37.311999999999998</v>
      </c>
      <c r="K89" s="23">
        <f t="shared" si="38"/>
        <v>37.633000000000003</v>
      </c>
      <c r="L89" s="23">
        <f t="shared" si="38"/>
        <v>41.626999999999995</v>
      </c>
      <c r="M89" s="23">
        <f t="shared" si="38"/>
        <v>40.276999999999994</v>
      </c>
      <c r="N89" s="23">
        <f t="shared" si="38"/>
        <v>43.716000000000008</v>
      </c>
      <c r="O89" s="23">
        <f>SUM(O13:O16,O19:O32,O35:O37,O40,O43:O46,O49,O55,O56,O58,O60,O61,O62,O63,O64,O65,O68:O70,O84:O85,O57)</f>
        <v>53.123000000000019</v>
      </c>
      <c r="P89" s="23">
        <f t="shared" ref="P89:AC89" si="39">SUM(P13:P16,P19:P32,P35:P37,P40,P43:P46,P49,P55,P56,P58,P60,P61,P62,P63,P64,P65,P68:P70,P84:P85,P57)</f>
        <v>57.372</v>
      </c>
      <c r="Q89" s="23">
        <f t="shared" si="39"/>
        <v>60.246999999999993</v>
      </c>
      <c r="R89" s="23">
        <f t="shared" si="39"/>
        <v>60.127999999999986</v>
      </c>
      <c r="S89" s="23">
        <f t="shared" si="39"/>
        <v>60.780999999999999</v>
      </c>
      <c r="T89" s="23">
        <f t="shared" si="39"/>
        <v>62.903000000000013</v>
      </c>
      <c r="U89" s="23">
        <f t="shared" si="39"/>
        <v>62.413000000000018</v>
      </c>
      <c r="V89" s="23">
        <f t="shared" si="39"/>
        <v>61.549000000000014</v>
      </c>
      <c r="W89" s="23">
        <f t="shared" si="39"/>
        <v>58.517000000000039</v>
      </c>
      <c r="X89" s="23">
        <f t="shared" si="39"/>
        <v>60.716999999999999</v>
      </c>
      <c r="Y89" s="23">
        <f t="shared" si="39"/>
        <v>58.845000000000006</v>
      </c>
      <c r="Z89" s="23">
        <f t="shared" si="39"/>
        <v>55.700000000000017</v>
      </c>
      <c r="AA89" s="23">
        <f t="shared" si="39"/>
        <v>53.85199999999999</v>
      </c>
      <c r="AB89" s="23">
        <f t="shared" si="39"/>
        <v>48.662999999999997</v>
      </c>
      <c r="AC89" s="23">
        <f t="shared" si="39"/>
        <v>44.369000000000007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-1.8719999999999928</v>
      </c>
      <c r="AG92" s="19"/>
      <c r="AH92" s="138">
        <f>Z89-AA89</f>
        <v>1.8480000000000274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40">F17</f>
        <v>13.2</v>
      </c>
      <c r="G97" s="58">
        <f t="shared" si="40"/>
        <v>13</v>
      </c>
      <c r="H97" s="58">
        <f t="shared" si="40"/>
        <v>6.7</v>
      </c>
      <c r="I97" s="58">
        <f t="shared" si="40"/>
        <v>6.7</v>
      </c>
      <c r="J97" s="58">
        <f t="shared" si="40"/>
        <v>6.6</v>
      </c>
      <c r="K97" s="58">
        <f t="shared" si="40"/>
        <v>6.1</v>
      </c>
      <c r="L97" s="58">
        <f t="shared" si="40"/>
        <v>5.8</v>
      </c>
      <c r="M97" s="58">
        <f t="shared" si="40"/>
        <v>6.3</v>
      </c>
      <c r="N97" s="58">
        <f t="shared" si="40"/>
        <v>6.8</v>
      </c>
      <c r="O97" s="58">
        <f t="shared" si="40"/>
        <v>6.8</v>
      </c>
      <c r="P97" s="58">
        <f t="shared" si="40"/>
        <v>7</v>
      </c>
      <c r="Q97" s="58">
        <f t="shared" si="40"/>
        <v>6.5</v>
      </c>
      <c r="R97" s="58">
        <f t="shared" si="40"/>
        <v>6.5</v>
      </c>
      <c r="S97" s="58">
        <f t="shared" si="40"/>
        <v>6.8</v>
      </c>
      <c r="T97" s="58">
        <f t="shared" si="40"/>
        <v>6.7</v>
      </c>
      <c r="U97" s="58">
        <f t="shared" si="40"/>
        <v>6.5</v>
      </c>
      <c r="V97" s="58">
        <f t="shared" si="40"/>
        <v>6.5</v>
      </c>
      <c r="W97" s="58">
        <f t="shared" si="40"/>
        <v>6.7</v>
      </c>
      <c r="X97" s="58">
        <f t="shared" si="40"/>
        <v>7</v>
      </c>
      <c r="Y97" s="58">
        <f t="shared" si="40"/>
        <v>6.9</v>
      </c>
      <c r="Z97" s="58">
        <f t="shared" si="40"/>
        <v>11.1</v>
      </c>
      <c r="AA97" s="58">
        <f t="shared" si="40"/>
        <v>13.2</v>
      </c>
      <c r="AB97" s="58">
        <f t="shared" si="40"/>
        <v>13.4</v>
      </c>
      <c r="AC97" s="58">
        <f t="shared" si="40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0.505</v>
      </c>
      <c r="G98" s="62">
        <v>0.51</v>
      </c>
      <c r="H98" s="62">
        <v>0.438</v>
      </c>
      <c r="I98" s="62">
        <v>0.44700000000000001</v>
      </c>
      <c r="J98" s="62">
        <v>0.50600000000000001</v>
      </c>
      <c r="K98" s="62">
        <v>0.60499999999999998</v>
      </c>
      <c r="L98" s="62">
        <v>0.47099999999999997</v>
      </c>
      <c r="M98" s="62">
        <v>0.376</v>
      </c>
      <c r="N98" s="62">
        <v>0.35299999999999998</v>
      </c>
      <c r="O98" s="62">
        <v>0.38400000000000001</v>
      </c>
      <c r="P98" s="62">
        <v>0.38100000000000001</v>
      </c>
      <c r="Q98" s="62">
        <v>0.39900000000000002</v>
      </c>
      <c r="R98" s="62">
        <v>0.40100000000000002</v>
      </c>
      <c r="S98" s="62">
        <v>0.38400000000000001</v>
      </c>
      <c r="T98" s="62">
        <v>0.45</v>
      </c>
      <c r="U98" s="62">
        <v>0.60499999999999998</v>
      </c>
      <c r="V98" s="62">
        <v>0.47899999999999998</v>
      </c>
      <c r="W98" s="62">
        <v>0.442</v>
      </c>
      <c r="X98" s="62">
        <v>0.45900000000000002</v>
      </c>
      <c r="Y98" s="62">
        <v>0.5</v>
      </c>
      <c r="Z98" s="62">
        <v>0.60799999999999998</v>
      </c>
      <c r="AA98" s="62">
        <v>0.61599999999999999</v>
      </c>
      <c r="AB98" s="62">
        <v>0.56699999999999995</v>
      </c>
      <c r="AC98" s="62">
        <v>0.46700000000000003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41">F33</f>
        <v>2.9129999999999998</v>
      </c>
      <c r="G99" s="58">
        <f t="shared" si="41"/>
        <v>0</v>
      </c>
      <c r="H99" s="58">
        <f t="shared" si="41"/>
        <v>4.915</v>
      </c>
      <c r="I99" s="58">
        <f t="shared" si="41"/>
        <v>3.9369999999999998</v>
      </c>
      <c r="J99" s="58">
        <f t="shared" si="41"/>
        <v>3.9620000000000002</v>
      </c>
      <c r="K99" s="58">
        <f t="shared" si="41"/>
        <v>4.9130000000000003</v>
      </c>
      <c r="L99" s="58">
        <f t="shared" si="41"/>
        <v>8.9169999999999998</v>
      </c>
      <c r="M99" s="58">
        <f t="shared" si="41"/>
        <v>6.9270000000000005</v>
      </c>
      <c r="N99" s="58">
        <f t="shared" si="41"/>
        <v>9.9060000000000006</v>
      </c>
      <c r="O99" s="58">
        <f t="shared" si="41"/>
        <v>13.803000000000001</v>
      </c>
      <c r="P99" s="58">
        <f t="shared" si="41"/>
        <v>13.852000000000004</v>
      </c>
      <c r="Q99" s="58">
        <f t="shared" si="41"/>
        <v>13.857000000000001</v>
      </c>
      <c r="R99" s="58">
        <f t="shared" si="41"/>
        <v>13.788</v>
      </c>
      <c r="S99" s="58">
        <f t="shared" si="41"/>
        <v>13.720999999999997</v>
      </c>
      <c r="T99" s="58">
        <f t="shared" si="41"/>
        <v>13.732999999999997</v>
      </c>
      <c r="U99" s="58">
        <f t="shared" si="41"/>
        <v>13.783000000000001</v>
      </c>
      <c r="V99" s="58">
        <f t="shared" si="41"/>
        <v>13.798999999999998</v>
      </c>
      <c r="W99" s="58">
        <f t="shared" si="41"/>
        <v>13.747000000000002</v>
      </c>
      <c r="X99" s="58">
        <f t="shared" si="41"/>
        <v>13.726999999999997</v>
      </c>
      <c r="Y99" s="58">
        <f t="shared" si="41"/>
        <v>13.705000000000004</v>
      </c>
      <c r="Z99" s="58">
        <f t="shared" si="41"/>
        <v>11.899999999999997</v>
      </c>
      <c r="AA99" s="58">
        <f t="shared" si="41"/>
        <v>10.471999999999996</v>
      </c>
      <c r="AB99" s="58">
        <f t="shared" si="41"/>
        <v>7.9029999999999996</v>
      </c>
      <c r="AC99" s="58">
        <f t="shared" si="41"/>
        <v>3.879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42">F47</f>
        <v>11</v>
      </c>
      <c r="G101" s="59">
        <f t="shared" si="42"/>
        <v>11</v>
      </c>
      <c r="H101" s="59">
        <f t="shared" si="42"/>
        <v>11</v>
      </c>
      <c r="I101" s="59">
        <f t="shared" si="42"/>
        <v>11</v>
      </c>
      <c r="J101" s="59">
        <f t="shared" si="42"/>
        <v>11</v>
      </c>
      <c r="K101" s="59">
        <f t="shared" si="42"/>
        <v>10.8</v>
      </c>
      <c r="L101" s="59">
        <f t="shared" si="42"/>
        <v>11</v>
      </c>
      <c r="M101" s="59">
        <f t="shared" si="42"/>
        <v>11</v>
      </c>
      <c r="N101" s="59">
        <f t="shared" si="42"/>
        <v>11</v>
      </c>
      <c r="O101" s="59">
        <f t="shared" si="42"/>
        <v>11</v>
      </c>
      <c r="P101" s="59">
        <f t="shared" si="42"/>
        <v>14</v>
      </c>
      <c r="Q101" s="59">
        <f t="shared" si="42"/>
        <v>16.5</v>
      </c>
      <c r="R101" s="59">
        <f t="shared" si="42"/>
        <v>16.5</v>
      </c>
      <c r="S101" s="59">
        <f t="shared" si="42"/>
        <v>17</v>
      </c>
      <c r="T101" s="59">
        <f t="shared" si="42"/>
        <v>19.2</v>
      </c>
      <c r="U101" s="59">
        <f t="shared" si="42"/>
        <v>18.8</v>
      </c>
      <c r="V101" s="59">
        <f t="shared" si="42"/>
        <v>17.899999999999999</v>
      </c>
      <c r="W101" s="59">
        <f t="shared" si="42"/>
        <v>15.5</v>
      </c>
      <c r="X101" s="59">
        <f t="shared" si="42"/>
        <v>18.5</v>
      </c>
      <c r="Y101" s="59">
        <f t="shared" si="42"/>
        <v>15.5</v>
      </c>
      <c r="Z101" s="59">
        <f t="shared" si="42"/>
        <v>14</v>
      </c>
      <c r="AA101" s="59">
        <f t="shared" si="42"/>
        <v>13.7</v>
      </c>
      <c r="AB101" s="59">
        <f t="shared" si="42"/>
        <v>11</v>
      </c>
      <c r="AC101" s="59">
        <f t="shared" si="42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0.19</v>
      </c>
      <c r="G102" s="62">
        <v>0.19400000000000001</v>
      </c>
      <c r="H102" s="62">
        <v>0.20100000000000001</v>
      </c>
      <c r="I102" s="62">
        <v>0.192</v>
      </c>
      <c r="J102" s="62">
        <v>0.187</v>
      </c>
      <c r="K102" s="62">
        <v>0.188</v>
      </c>
      <c r="L102" s="62">
        <v>0.193</v>
      </c>
      <c r="M102" s="62">
        <v>0.19600000000000001</v>
      </c>
      <c r="N102" s="62">
        <v>0.16500000000000001</v>
      </c>
      <c r="O102" s="62">
        <v>0.17399999999999999</v>
      </c>
      <c r="P102" s="62">
        <v>0.17100000000000001</v>
      </c>
      <c r="Q102" s="62">
        <v>0.187</v>
      </c>
      <c r="R102" s="62">
        <v>0.17499999999999999</v>
      </c>
      <c r="S102" s="62">
        <v>0.17599999999999999</v>
      </c>
      <c r="T102" s="62">
        <v>0.27500000000000002</v>
      </c>
      <c r="U102" s="62">
        <v>0.27800000000000002</v>
      </c>
      <c r="V102" s="62">
        <v>0.27500000000000002</v>
      </c>
      <c r="W102" s="62">
        <v>0.28499999999999998</v>
      </c>
      <c r="X102" s="62">
        <v>0.221</v>
      </c>
      <c r="Y102" s="62">
        <v>0.20300000000000001</v>
      </c>
      <c r="Z102" s="62">
        <v>0.17899999999999999</v>
      </c>
      <c r="AA102" s="62">
        <v>0.158</v>
      </c>
      <c r="AB102" s="62">
        <v>0.161</v>
      </c>
      <c r="AC102" s="62">
        <v>0.153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0.16700000000000001</v>
      </c>
      <c r="G103" s="62">
        <v>0.16900000000000001</v>
      </c>
      <c r="H103" s="62">
        <v>0.17499999999999999</v>
      </c>
      <c r="I103" s="62">
        <v>0.17</v>
      </c>
      <c r="J103" s="62">
        <v>0.16600000000000001</v>
      </c>
      <c r="K103" s="62">
        <v>0.16700000000000001</v>
      </c>
      <c r="L103" s="62">
        <v>0.17699999999999999</v>
      </c>
      <c r="M103" s="62">
        <v>0.189</v>
      </c>
      <c r="N103" s="62">
        <v>0.185</v>
      </c>
      <c r="O103" s="62">
        <v>0.192</v>
      </c>
      <c r="P103" s="62">
        <v>0.376</v>
      </c>
      <c r="Q103" s="62">
        <v>0.36199999999999999</v>
      </c>
      <c r="R103" s="62">
        <v>0.3543</v>
      </c>
      <c r="S103" s="62">
        <v>0.35699999999999998</v>
      </c>
      <c r="T103" s="62">
        <v>0.37</v>
      </c>
      <c r="U103" s="62">
        <v>0.35899999999999999</v>
      </c>
      <c r="V103" s="62">
        <v>0.35920000000000002</v>
      </c>
      <c r="W103" s="62">
        <v>0.33979999999999999</v>
      </c>
      <c r="X103" s="62">
        <v>0.3508</v>
      </c>
      <c r="Y103" s="62">
        <v>0.3261</v>
      </c>
      <c r="Z103" s="62">
        <v>0.31309999999999999</v>
      </c>
      <c r="AA103" s="62">
        <v>0.32</v>
      </c>
      <c r="AB103" s="62">
        <v>0.189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43">F50</f>
        <v>14.23</v>
      </c>
      <c r="G104" s="59">
        <f t="shared" si="43"/>
        <v>14.25</v>
      </c>
      <c r="H104" s="59">
        <f t="shared" si="43"/>
        <v>14.24</v>
      </c>
      <c r="I104" s="59">
        <f t="shared" si="43"/>
        <v>14.27</v>
      </c>
      <c r="J104" s="59">
        <f t="shared" si="43"/>
        <v>14.27</v>
      </c>
      <c r="K104" s="59">
        <f t="shared" si="43"/>
        <v>14.28</v>
      </c>
      <c r="L104" s="59">
        <f t="shared" si="43"/>
        <v>14.22</v>
      </c>
      <c r="M104" s="59">
        <f t="shared" si="43"/>
        <v>14.24</v>
      </c>
      <c r="N104" s="59">
        <f t="shared" si="43"/>
        <v>14.25</v>
      </c>
      <c r="O104" s="59">
        <f t="shared" si="43"/>
        <v>14.28</v>
      </c>
      <c r="P104" s="59">
        <f t="shared" si="43"/>
        <v>14.21</v>
      </c>
      <c r="Q104" s="59">
        <f t="shared" si="43"/>
        <v>14.23</v>
      </c>
      <c r="R104" s="59">
        <f t="shared" si="43"/>
        <v>14.19</v>
      </c>
      <c r="S104" s="59">
        <f t="shared" si="43"/>
        <v>14.21</v>
      </c>
      <c r="T104" s="59">
        <f t="shared" si="43"/>
        <v>14.17</v>
      </c>
      <c r="U104" s="59">
        <f t="shared" si="43"/>
        <v>14.22</v>
      </c>
      <c r="V104" s="59">
        <f t="shared" si="43"/>
        <v>14.19</v>
      </c>
      <c r="W104" s="59">
        <f t="shared" si="43"/>
        <v>14.23</v>
      </c>
      <c r="X104" s="59">
        <f t="shared" si="43"/>
        <v>14.2</v>
      </c>
      <c r="Y104" s="59">
        <f t="shared" si="43"/>
        <v>14.23</v>
      </c>
      <c r="Z104" s="59">
        <f t="shared" si="43"/>
        <v>14.23</v>
      </c>
      <c r="AA104" s="59">
        <f t="shared" si="43"/>
        <v>14.27</v>
      </c>
      <c r="AB104" s="59">
        <f t="shared" si="43"/>
        <v>14.25</v>
      </c>
      <c r="AC104" s="59">
        <f t="shared" si="43"/>
        <v>14.23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0.77</v>
      </c>
      <c r="G105" s="62">
        <v>0.75</v>
      </c>
      <c r="H105" s="62">
        <v>0.76</v>
      </c>
      <c r="I105" s="62">
        <v>0.73</v>
      </c>
      <c r="J105" s="62">
        <v>0.74</v>
      </c>
      <c r="K105" s="62">
        <v>0.72</v>
      </c>
      <c r="L105" s="62">
        <v>0.78</v>
      </c>
      <c r="M105" s="62">
        <v>0.76</v>
      </c>
      <c r="N105" s="62">
        <v>0.75</v>
      </c>
      <c r="O105" s="62">
        <v>0.82</v>
      </c>
      <c r="P105" s="62">
        <v>0.79</v>
      </c>
      <c r="Q105" s="62">
        <v>0.77</v>
      </c>
      <c r="R105" s="62">
        <v>0.81</v>
      </c>
      <c r="S105" s="62">
        <v>0.79</v>
      </c>
      <c r="T105" s="62">
        <v>0.83</v>
      </c>
      <c r="U105" s="62">
        <v>0.78</v>
      </c>
      <c r="V105" s="62">
        <v>0.78</v>
      </c>
      <c r="W105" s="62">
        <v>0.77</v>
      </c>
      <c r="X105" s="62">
        <v>0.8</v>
      </c>
      <c r="Y105" s="62">
        <v>0.77</v>
      </c>
      <c r="Z105" s="62">
        <v>0.81</v>
      </c>
      <c r="AA105" s="62">
        <v>0.73</v>
      </c>
      <c r="AB105" s="62">
        <v>0.75</v>
      </c>
      <c r="AC105" s="62">
        <v>0.77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44">G66</f>
        <v>0</v>
      </c>
      <c r="H106" s="58">
        <f t="shared" si="44"/>
        <v>0</v>
      </c>
      <c r="I106" s="58">
        <f t="shared" si="44"/>
        <v>0</v>
      </c>
      <c r="J106" s="58">
        <f t="shared" si="44"/>
        <v>0</v>
      </c>
      <c r="K106" s="58">
        <f t="shared" si="44"/>
        <v>0</v>
      </c>
      <c r="L106" s="58">
        <f t="shared" si="44"/>
        <v>0</v>
      </c>
      <c r="M106" s="58">
        <f t="shared" si="44"/>
        <v>0</v>
      </c>
      <c r="N106" s="58">
        <f t="shared" si="44"/>
        <v>0</v>
      </c>
      <c r="O106" s="58">
        <f t="shared" si="44"/>
        <v>5.1000000000000005</v>
      </c>
      <c r="P106" s="58">
        <f t="shared" si="44"/>
        <v>6.0999999999999988</v>
      </c>
      <c r="Q106" s="58">
        <f t="shared" si="44"/>
        <v>6.8999999999999995</v>
      </c>
      <c r="R106" s="58">
        <f t="shared" si="44"/>
        <v>6.8999999999999995</v>
      </c>
      <c r="S106" s="58">
        <f t="shared" si="44"/>
        <v>6.8000000000000007</v>
      </c>
      <c r="T106" s="58">
        <f t="shared" si="44"/>
        <v>6.8000000000000007</v>
      </c>
      <c r="U106" s="58">
        <f t="shared" si="44"/>
        <v>6.8000000000000007</v>
      </c>
      <c r="V106" s="58">
        <f t="shared" si="44"/>
        <v>6.9</v>
      </c>
      <c r="W106" s="58">
        <f t="shared" si="44"/>
        <v>6.1000000000000005</v>
      </c>
      <c r="X106" s="58">
        <f t="shared" si="44"/>
        <v>5</v>
      </c>
      <c r="Y106" s="58">
        <f t="shared" si="44"/>
        <v>6</v>
      </c>
      <c r="Z106" s="58">
        <f t="shared" si="44"/>
        <v>2.1</v>
      </c>
      <c r="AA106" s="58">
        <f t="shared" si="44"/>
        <v>0</v>
      </c>
      <c r="AB106" s="58">
        <f t="shared" si="44"/>
        <v>0</v>
      </c>
      <c r="AC106" s="58">
        <f t="shared" si="44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0.87</v>
      </c>
      <c r="G107" s="58">
        <f t="shared" ref="G107:AC107" si="45">G71</f>
        <v>0.78</v>
      </c>
      <c r="H107" s="58">
        <f t="shared" si="45"/>
        <v>0.77</v>
      </c>
      <c r="I107" s="58">
        <f t="shared" si="45"/>
        <v>0.76</v>
      </c>
      <c r="J107" s="58">
        <f t="shared" si="45"/>
        <v>0.75</v>
      </c>
      <c r="K107" s="58">
        <f t="shared" si="45"/>
        <v>0.79</v>
      </c>
      <c r="L107" s="58">
        <f t="shared" si="45"/>
        <v>0.91</v>
      </c>
      <c r="M107" s="58">
        <f t="shared" si="45"/>
        <v>1.02</v>
      </c>
      <c r="N107" s="58">
        <f t="shared" si="45"/>
        <v>1.01</v>
      </c>
      <c r="O107" s="58">
        <f t="shared" si="45"/>
        <v>1.34</v>
      </c>
      <c r="P107" s="58">
        <f t="shared" si="45"/>
        <v>1.39</v>
      </c>
      <c r="Q107" s="58">
        <f t="shared" si="45"/>
        <v>1.44</v>
      </c>
      <c r="R107" s="58">
        <f t="shared" si="45"/>
        <v>1.38</v>
      </c>
      <c r="S107" s="58">
        <f t="shared" si="45"/>
        <v>1.36</v>
      </c>
      <c r="T107" s="58">
        <f t="shared" si="45"/>
        <v>1.42</v>
      </c>
      <c r="U107" s="58">
        <f t="shared" si="45"/>
        <v>1.45</v>
      </c>
      <c r="V107" s="58">
        <f t="shared" si="45"/>
        <v>1.47</v>
      </c>
      <c r="W107" s="58">
        <f t="shared" si="45"/>
        <v>1.43</v>
      </c>
      <c r="X107" s="58">
        <f t="shared" si="45"/>
        <v>1.47</v>
      </c>
      <c r="Y107" s="58">
        <f t="shared" si="45"/>
        <v>1.5699999999999998</v>
      </c>
      <c r="Z107" s="58">
        <f t="shared" si="45"/>
        <v>1.46</v>
      </c>
      <c r="AA107" s="58">
        <f t="shared" si="45"/>
        <v>1.35</v>
      </c>
      <c r="AB107" s="58">
        <f t="shared" si="45"/>
        <v>1.25</v>
      </c>
      <c r="AC107" s="58">
        <f t="shared" si="45"/>
        <v>1.04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0.82</v>
      </c>
      <c r="G109" s="58">
        <f t="shared" ref="G109:AC109" si="46">G86</f>
        <v>0.79</v>
      </c>
      <c r="H109" s="58">
        <f t="shared" si="46"/>
        <v>0.77</v>
      </c>
      <c r="I109" s="58">
        <f t="shared" si="46"/>
        <v>0.73</v>
      </c>
      <c r="J109" s="58">
        <f t="shared" si="46"/>
        <v>0.73</v>
      </c>
      <c r="K109" s="58">
        <f t="shared" si="46"/>
        <v>0.75</v>
      </c>
      <c r="L109" s="58">
        <f t="shared" si="46"/>
        <v>0.78</v>
      </c>
      <c r="M109" s="58">
        <f t="shared" si="46"/>
        <v>0.79</v>
      </c>
      <c r="N109" s="58">
        <f t="shared" si="46"/>
        <v>0.75</v>
      </c>
      <c r="O109" s="58">
        <f t="shared" si="46"/>
        <v>0.8</v>
      </c>
      <c r="P109" s="58">
        <f t="shared" si="46"/>
        <v>0.82</v>
      </c>
      <c r="Q109" s="58">
        <f t="shared" si="46"/>
        <v>0.82</v>
      </c>
      <c r="R109" s="58">
        <f t="shared" si="46"/>
        <v>0.87</v>
      </c>
      <c r="S109" s="58">
        <f t="shared" si="46"/>
        <v>0.89</v>
      </c>
      <c r="T109" s="58">
        <f t="shared" si="46"/>
        <v>0.88</v>
      </c>
      <c r="U109" s="58">
        <f t="shared" si="46"/>
        <v>0.86</v>
      </c>
      <c r="V109" s="58">
        <f t="shared" si="46"/>
        <v>0.79</v>
      </c>
      <c r="W109" s="58">
        <f t="shared" si="46"/>
        <v>0.81</v>
      </c>
      <c r="X109" s="58">
        <f t="shared" si="46"/>
        <v>0.82</v>
      </c>
      <c r="Y109" s="58">
        <f t="shared" si="46"/>
        <v>0.94</v>
      </c>
      <c r="Z109" s="58">
        <f t="shared" si="46"/>
        <v>0.91</v>
      </c>
      <c r="AA109" s="58">
        <f t="shared" si="46"/>
        <v>0.86</v>
      </c>
      <c r="AB109" s="58">
        <f t="shared" si="46"/>
        <v>0.86</v>
      </c>
      <c r="AC109" s="58">
        <f t="shared" si="46"/>
        <v>0.82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47">SUM(F13:F16,F19:F32,F43:F46,F49,F68:F70,F84:F85,F52,F53,F54,F55,F56,F57,F58,F59,F60,F61,F62,F63,F64,F65)</f>
        <v>43.033000000000008</v>
      </c>
      <c r="G111" s="55">
        <f t="shared" si="47"/>
        <v>39.82</v>
      </c>
      <c r="H111" s="55">
        <f t="shared" si="47"/>
        <v>38.395000000000003</v>
      </c>
      <c r="I111" s="55">
        <f t="shared" si="47"/>
        <v>37.396999999999998</v>
      </c>
      <c r="J111" s="55">
        <f t="shared" si="47"/>
        <v>37.311999999999998</v>
      </c>
      <c r="K111" s="55">
        <f t="shared" si="47"/>
        <v>37.633000000000003</v>
      </c>
      <c r="L111" s="55">
        <f t="shared" si="47"/>
        <v>41.626999999999995</v>
      </c>
      <c r="M111" s="55">
        <f t="shared" si="47"/>
        <v>40.276999999999994</v>
      </c>
      <c r="N111" s="55">
        <f t="shared" si="47"/>
        <v>43.716000000000008</v>
      </c>
      <c r="O111" s="55">
        <f t="shared" si="47"/>
        <v>53.123000000000019</v>
      </c>
      <c r="P111" s="55">
        <f t="shared" si="47"/>
        <v>57.372</v>
      </c>
      <c r="Q111" s="55">
        <f t="shared" si="47"/>
        <v>60.246999999999993</v>
      </c>
      <c r="R111" s="55">
        <f t="shared" si="47"/>
        <v>60.127999999999986</v>
      </c>
      <c r="S111" s="55">
        <f t="shared" si="47"/>
        <v>60.780999999999999</v>
      </c>
      <c r="T111" s="55">
        <f t="shared" si="47"/>
        <v>62.903000000000013</v>
      </c>
      <c r="U111" s="55">
        <f t="shared" si="47"/>
        <v>62.413000000000018</v>
      </c>
      <c r="V111" s="55">
        <f t="shared" si="47"/>
        <v>61.549000000000014</v>
      </c>
      <c r="W111" s="55">
        <f t="shared" si="47"/>
        <v>58.517000000000039</v>
      </c>
      <c r="X111" s="55">
        <f t="shared" si="47"/>
        <v>60.716999999999999</v>
      </c>
      <c r="Y111" s="55">
        <f t="shared" si="47"/>
        <v>58.845000000000006</v>
      </c>
      <c r="Z111" s="55">
        <f t="shared" si="47"/>
        <v>55.700000000000017</v>
      </c>
      <c r="AA111" s="55">
        <f t="shared" si="47"/>
        <v>53.85199999999999</v>
      </c>
      <c r="AB111" s="55">
        <f t="shared" si="47"/>
        <v>48.662999999999997</v>
      </c>
      <c r="AC111" s="55">
        <f t="shared" si="47"/>
        <v>44.369000000000007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>
        <v>1.1000000000000001</v>
      </c>
      <c r="N115" s="509"/>
      <c r="O115" s="509"/>
      <c r="P115" s="509"/>
      <c r="Q115" s="509">
        <f>1.29-1.06</f>
        <v>0.22999999999999998</v>
      </c>
      <c r="R115" s="509"/>
      <c r="S115" s="509"/>
      <c r="T115" s="509"/>
      <c r="U115" s="509">
        <v>1.63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48">SUM(G112:G115)</f>
        <v>0</v>
      </c>
      <c r="H116" s="55">
        <f t="shared" si="48"/>
        <v>0</v>
      </c>
      <c r="I116" s="55">
        <f t="shared" si="48"/>
        <v>0</v>
      </c>
      <c r="J116" s="55">
        <f t="shared" si="48"/>
        <v>0</v>
      </c>
      <c r="K116" s="55">
        <f t="shared" si="48"/>
        <v>0</v>
      </c>
      <c r="L116" s="55">
        <f t="shared" si="48"/>
        <v>0</v>
      </c>
      <c r="M116" s="55">
        <f t="shared" si="48"/>
        <v>1.1000000000000001</v>
      </c>
      <c r="N116" s="55">
        <f t="shared" si="48"/>
        <v>0</v>
      </c>
      <c r="O116" s="55">
        <f t="shared" si="48"/>
        <v>0</v>
      </c>
      <c r="P116" s="55">
        <f t="shared" si="48"/>
        <v>0</v>
      </c>
      <c r="Q116" s="55">
        <f t="shared" si="48"/>
        <v>0.22999999999999998</v>
      </c>
      <c r="R116" s="55">
        <f t="shared" si="48"/>
        <v>0</v>
      </c>
      <c r="S116" s="55">
        <f t="shared" si="48"/>
        <v>0</v>
      </c>
      <c r="T116" s="55">
        <f t="shared" si="48"/>
        <v>0</v>
      </c>
      <c r="U116" s="55">
        <f t="shared" si="48"/>
        <v>1.63</v>
      </c>
      <c r="V116" s="55">
        <f t="shared" si="48"/>
        <v>0</v>
      </c>
      <c r="W116" s="55">
        <f t="shared" si="48"/>
        <v>0</v>
      </c>
      <c r="X116" s="55">
        <f t="shared" si="48"/>
        <v>0</v>
      </c>
      <c r="Y116" s="55">
        <f t="shared" si="48"/>
        <v>0</v>
      </c>
      <c r="Z116" s="55">
        <f t="shared" si="48"/>
        <v>0</v>
      </c>
      <c r="AA116" s="55">
        <f t="shared" si="48"/>
        <v>0</v>
      </c>
      <c r="AB116" s="55">
        <f t="shared" si="48"/>
        <v>0</v>
      </c>
      <c r="AC116" s="55">
        <f t="shared" si="48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43.033000000000008</v>
      </c>
      <c r="G117" s="56">
        <f t="shared" ref="G117:AC117" si="49">SUM(G111,G116)</f>
        <v>39.82</v>
      </c>
      <c r="H117" s="56">
        <f t="shared" si="49"/>
        <v>38.395000000000003</v>
      </c>
      <c r="I117" s="56">
        <f t="shared" si="49"/>
        <v>37.396999999999998</v>
      </c>
      <c r="J117" s="56">
        <f t="shared" si="49"/>
        <v>37.311999999999998</v>
      </c>
      <c r="K117" s="56">
        <f t="shared" si="49"/>
        <v>37.633000000000003</v>
      </c>
      <c r="L117" s="56">
        <f t="shared" si="49"/>
        <v>41.626999999999995</v>
      </c>
      <c r="M117" s="56">
        <f t="shared" si="49"/>
        <v>41.376999999999995</v>
      </c>
      <c r="N117" s="56">
        <f t="shared" si="49"/>
        <v>43.716000000000008</v>
      </c>
      <c r="O117" s="56">
        <f t="shared" si="49"/>
        <v>53.123000000000019</v>
      </c>
      <c r="P117" s="56">
        <f t="shared" si="49"/>
        <v>57.372</v>
      </c>
      <c r="Q117" s="56">
        <f t="shared" si="49"/>
        <v>60.47699999999999</v>
      </c>
      <c r="R117" s="56">
        <f t="shared" si="49"/>
        <v>60.127999999999986</v>
      </c>
      <c r="S117" s="56">
        <f t="shared" si="49"/>
        <v>60.780999999999999</v>
      </c>
      <c r="T117" s="56">
        <f t="shared" si="49"/>
        <v>62.903000000000013</v>
      </c>
      <c r="U117" s="56">
        <f t="shared" si="49"/>
        <v>64.043000000000021</v>
      </c>
      <c r="V117" s="56">
        <f t="shared" si="49"/>
        <v>61.549000000000014</v>
      </c>
      <c r="W117" s="56">
        <f t="shared" si="49"/>
        <v>58.517000000000039</v>
      </c>
      <c r="X117" s="56">
        <f t="shared" si="49"/>
        <v>60.716999999999999</v>
      </c>
      <c r="Y117" s="56">
        <f t="shared" si="49"/>
        <v>58.845000000000006</v>
      </c>
      <c r="Z117" s="56">
        <f t="shared" si="49"/>
        <v>55.700000000000017</v>
      </c>
      <c r="AA117" s="56">
        <f t="shared" si="49"/>
        <v>53.85199999999999</v>
      </c>
      <c r="AB117" s="56">
        <f t="shared" si="49"/>
        <v>48.662999999999997</v>
      </c>
      <c r="AC117" s="56">
        <f t="shared" si="49"/>
        <v>44.369000000000007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60.12</v>
      </c>
      <c r="G120" s="343">
        <v>60.09</v>
      </c>
      <c r="H120" s="343">
        <v>60.09</v>
      </c>
      <c r="I120" s="343">
        <v>60.03</v>
      </c>
      <c r="J120" s="343">
        <v>60.13</v>
      </c>
      <c r="K120" s="343">
        <v>60.14</v>
      </c>
      <c r="L120" s="343">
        <v>60.11</v>
      </c>
      <c r="M120" s="343">
        <v>60.18</v>
      </c>
      <c r="N120" s="343">
        <v>60.06</v>
      </c>
      <c r="O120" s="343">
        <v>60</v>
      </c>
      <c r="P120" s="343">
        <v>60</v>
      </c>
      <c r="Q120" s="343">
        <v>60.2</v>
      </c>
      <c r="R120" s="343">
        <v>60.14</v>
      </c>
      <c r="S120" s="343">
        <v>60.12</v>
      </c>
      <c r="T120" s="343">
        <v>60.12</v>
      </c>
      <c r="U120" s="343">
        <v>60.26</v>
      </c>
      <c r="V120" s="343">
        <v>60.13</v>
      </c>
      <c r="W120" s="343">
        <v>60.15</v>
      </c>
      <c r="X120" s="343">
        <v>60.02</v>
      </c>
      <c r="Y120" s="343">
        <v>60.05</v>
      </c>
      <c r="Z120" s="343">
        <v>60.05</v>
      </c>
      <c r="AA120" s="343">
        <v>60.06</v>
      </c>
      <c r="AB120" s="343">
        <v>60.06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95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 t="shared" ref="F127:AC127" si="50">(7.2*(4-COUNTIF(F13:F16,"=CMS")-COUNTIF(F13:F16,"=PMS")))</f>
        <v>14.4</v>
      </c>
      <c r="G127" s="516">
        <f t="shared" si="50"/>
        <v>14.4</v>
      </c>
      <c r="H127" s="516">
        <f t="shared" si="50"/>
        <v>7.2</v>
      </c>
      <c r="I127" s="516">
        <f t="shared" si="50"/>
        <v>7.2</v>
      </c>
      <c r="J127" s="516">
        <f t="shared" si="50"/>
        <v>7.2</v>
      </c>
      <c r="K127" s="516">
        <f t="shared" si="50"/>
        <v>7.2</v>
      </c>
      <c r="L127" s="516">
        <f t="shared" si="50"/>
        <v>7.2</v>
      </c>
      <c r="M127" s="516">
        <f t="shared" si="50"/>
        <v>7.2</v>
      </c>
      <c r="N127" s="516">
        <f t="shared" si="50"/>
        <v>7.2</v>
      </c>
      <c r="O127" s="516">
        <f t="shared" si="50"/>
        <v>7.2</v>
      </c>
      <c r="P127" s="516">
        <f t="shared" si="50"/>
        <v>7.2</v>
      </c>
      <c r="Q127" s="516">
        <f t="shared" si="50"/>
        <v>7.2</v>
      </c>
      <c r="R127" s="516">
        <f t="shared" si="50"/>
        <v>7.2</v>
      </c>
      <c r="S127" s="516">
        <f t="shared" si="50"/>
        <v>7.2</v>
      </c>
      <c r="T127" s="516">
        <f t="shared" si="50"/>
        <v>7.2</v>
      </c>
      <c r="U127" s="516">
        <f t="shared" si="50"/>
        <v>7.2</v>
      </c>
      <c r="V127" s="516">
        <f t="shared" si="50"/>
        <v>7.2</v>
      </c>
      <c r="W127" s="516">
        <f t="shared" si="50"/>
        <v>7.2</v>
      </c>
      <c r="X127" s="516">
        <f t="shared" si="50"/>
        <v>7.2</v>
      </c>
      <c r="Y127" s="516">
        <f t="shared" si="50"/>
        <v>7.2</v>
      </c>
      <c r="Z127" s="516">
        <f t="shared" si="50"/>
        <v>14.4</v>
      </c>
      <c r="AA127" s="516">
        <f t="shared" si="50"/>
        <v>14.4</v>
      </c>
      <c r="AB127" s="516">
        <f t="shared" si="50"/>
        <v>14.4</v>
      </c>
      <c r="AC127" s="516">
        <f t="shared" si="5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96</v>
      </c>
      <c r="B128" s="574"/>
      <c r="C128" s="575"/>
      <c r="D128" s="515"/>
      <c r="E128" s="515"/>
      <c r="F128" s="516">
        <f>13-COUNTIF(F19:F32,"=CMS")-COUNTIF(F19:F32,"=PMS")</f>
        <v>13</v>
      </c>
      <c r="G128" s="516">
        <f>13-COUNTIF(G19:G32,"=CMS")-COUNTIF(G19:G32,"=PMS")</f>
        <v>13</v>
      </c>
      <c r="H128" s="516">
        <v>14</v>
      </c>
      <c r="I128" s="516">
        <v>14</v>
      </c>
      <c r="J128" s="516">
        <v>14</v>
      </c>
      <c r="K128" s="516">
        <v>14</v>
      </c>
      <c r="L128" s="516">
        <v>14</v>
      </c>
      <c r="M128" s="516">
        <v>14</v>
      </c>
      <c r="N128" s="516">
        <v>14</v>
      </c>
      <c r="O128" s="516">
        <v>14</v>
      </c>
      <c r="P128" s="516">
        <v>14</v>
      </c>
      <c r="Q128" s="516">
        <v>14</v>
      </c>
      <c r="R128" s="516">
        <v>14</v>
      </c>
      <c r="S128" s="516">
        <v>14</v>
      </c>
      <c r="T128" s="516">
        <v>14</v>
      </c>
      <c r="U128" s="516">
        <v>14</v>
      </c>
      <c r="V128" s="516">
        <v>14</v>
      </c>
      <c r="W128" s="516">
        <v>14</v>
      </c>
      <c r="X128" s="516">
        <v>14</v>
      </c>
      <c r="Y128" s="516">
        <v>14</v>
      </c>
      <c r="Z128" s="516">
        <f>13-COUNTIF(Z19:Z32,"=CMS")-COUNTIF(Z19:Z32,"=PMS")</f>
        <v>13</v>
      </c>
      <c r="AA128" s="516">
        <f>13-COUNTIF(AA19:AA32,"=CMS")-COUNTIF(AA19:AA32,"=PMS")</f>
        <v>13</v>
      </c>
      <c r="AB128" s="516">
        <f>13-COUNTIF(AB19:AB32,"=CMS")-COUNTIF(AB19:AB32,"=PMS")</f>
        <v>13</v>
      </c>
      <c r="AC128" s="516">
        <f>13-COUNTIF(AC19:AC32,"=CMS")-COUNTIF(AC19:AC32,"=PMS")</f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97</v>
      </c>
      <c r="B129" s="574"/>
      <c r="C129" s="575"/>
      <c r="D129" s="515"/>
      <c r="E129" s="515"/>
      <c r="F129" s="516">
        <f t="shared" ref="F129" si="51">4.5*(2-COUNTIF(F43:F44,"=CMS")-COUNTIF(F43:F44,"=PMS"))</f>
        <v>9</v>
      </c>
      <c r="G129" s="516">
        <f t="shared" ref="G129:L129" si="52">4.5*(2-COUNTIF(G43:G44,"=CMS")-COUNTIF(G43:G44,"=PMS"))</f>
        <v>9</v>
      </c>
      <c r="H129" s="516">
        <f t="shared" si="52"/>
        <v>9</v>
      </c>
      <c r="I129" s="516">
        <f t="shared" si="52"/>
        <v>9</v>
      </c>
      <c r="J129" s="516">
        <f t="shared" si="52"/>
        <v>9</v>
      </c>
      <c r="K129" s="516">
        <f t="shared" si="52"/>
        <v>9</v>
      </c>
      <c r="L129" s="516">
        <f t="shared" si="52"/>
        <v>9</v>
      </c>
      <c r="M129" s="516">
        <f t="shared" ref="M129:O129" si="53">4.5*(2-COUNTIF(M43:M44,"=CMS")-COUNTIF(M43:M44,"=PMS"))</f>
        <v>9</v>
      </c>
      <c r="N129" s="516">
        <f t="shared" si="53"/>
        <v>9</v>
      </c>
      <c r="O129" s="516">
        <f t="shared" si="53"/>
        <v>9</v>
      </c>
      <c r="P129" s="516">
        <f t="shared" ref="P129:Q129" si="54">4.5*(2-COUNTIF(P43:P44,"=CMS")-COUNTIF(P43:P44,"=PMS"))</f>
        <v>9</v>
      </c>
      <c r="Q129" s="516">
        <f t="shared" si="54"/>
        <v>9</v>
      </c>
      <c r="R129" s="516">
        <f t="shared" ref="R129:S129" si="55">4.5*(2-COUNTIF(R43:R44,"=CMS")-COUNTIF(R43:R44,"=PMS"))</f>
        <v>9</v>
      </c>
      <c r="S129" s="516">
        <f t="shared" si="55"/>
        <v>9</v>
      </c>
      <c r="T129" s="516">
        <f t="shared" ref="T129:U129" si="56">4.5*(2-COUNTIF(T43:T44,"=CMS")-COUNTIF(T43:T44,"=PMS"))</f>
        <v>9</v>
      </c>
      <c r="U129" s="516">
        <f t="shared" si="56"/>
        <v>9</v>
      </c>
      <c r="V129" s="516">
        <f t="shared" ref="V129:W129" si="57">4.5*(2-COUNTIF(V43:V44,"=CMS")-COUNTIF(V43:V44,"=PMS"))</f>
        <v>9</v>
      </c>
      <c r="W129" s="516">
        <f t="shared" si="57"/>
        <v>9</v>
      </c>
      <c r="X129" s="516">
        <f t="shared" ref="X129:Y129" si="58">4.5*(2-COUNTIF(X43:X44,"=CMS")-COUNTIF(X43:X44,"=PMS"))</f>
        <v>4.5</v>
      </c>
      <c r="Y129" s="516">
        <f t="shared" si="58"/>
        <v>4.5</v>
      </c>
      <c r="Z129" s="516">
        <f t="shared" ref="Z129:AA129" si="59">4.5*(2-COUNTIF(Z43:Z44,"=CMS")-COUNTIF(Z43:Z44,"=PMS"))</f>
        <v>9</v>
      </c>
      <c r="AA129" s="516">
        <f t="shared" si="59"/>
        <v>9</v>
      </c>
      <c r="AB129" s="516">
        <f t="shared" ref="AB129:AC129" si="60">4.5*(2-COUNTIF(AB43:AB44,"=CMS")-COUNTIF(AB43:AB44,"=PMS"))</f>
        <v>9</v>
      </c>
      <c r="AC129" s="516">
        <f t="shared" si="60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98</v>
      </c>
      <c r="B130" s="574"/>
      <c r="C130" s="575"/>
      <c r="D130" s="515"/>
      <c r="E130" s="515"/>
      <c r="F130" s="516">
        <f t="shared" ref="F130:F131" si="61">8.8*(1-COUNTIF(F45,"=CMS")-COUNTIF(F45,"=PMS"))</f>
        <v>8.8000000000000007</v>
      </c>
      <c r="G130" s="516">
        <f t="shared" ref="G130:L130" si="62">8.8*(1-COUNTIF(G45,"=CMS")-COUNTIF(G45,"=PMS"))</f>
        <v>8.8000000000000007</v>
      </c>
      <c r="H130" s="516">
        <f t="shared" si="62"/>
        <v>8.8000000000000007</v>
      </c>
      <c r="I130" s="516">
        <f t="shared" si="62"/>
        <v>8.8000000000000007</v>
      </c>
      <c r="J130" s="516">
        <f t="shared" si="62"/>
        <v>8.8000000000000007</v>
      </c>
      <c r="K130" s="516">
        <f t="shared" si="62"/>
        <v>8.8000000000000007</v>
      </c>
      <c r="L130" s="516">
        <f t="shared" si="62"/>
        <v>8.8000000000000007</v>
      </c>
      <c r="M130" s="516">
        <f t="shared" ref="M130:O130" si="63">8.8*(1-COUNTIF(M45,"=CMS")-COUNTIF(M45,"=PMS"))</f>
        <v>8.8000000000000007</v>
      </c>
      <c r="N130" s="516">
        <f t="shared" si="63"/>
        <v>8.8000000000000007</v>
      </c>
      <c r="O130" s="516">
        <f t="shared" si="63"/>
        <v>8.8000000000000007</v>
      </c>
      <c r="P130" s="516">
        <f t="shared" ref="P130:Q130" si="64">8.8*(1-COUNTIF(P45,"=CMS")-COUNTIF(P45,"=PMS"))</f>
        <v>8.8000000000000007</v>
      </c>
      <c r="Q130" s="516">
        <f t="shared" si="64"/>
        <v>8.8000000000000007</v>
      </c>
      <c r="R130" s="516">
        <f t="shared" ref="R130:S130" si="65">8.8*(1-COUNTIF(R45,"=CMS")-COUNTIF(R45,"=PMS"))</f>
        <v>8.8000000000000007</v>
      </c>
      <c r="S130" s="516">
        <f t="shared" si="65"/>
        <v>8.8000000000000007</v>
      </c>
      <c r="T130" s="516">
        <f t="shared" ref="T130:U130" si="66">8.8*(1-COUNTIF(T45,"=CMS")-COUNTIF(T45,"=PMS"))</f>
        <v>8.8000000000000007</v>
      </c>
      <c r="U130" s="516">
        <f t="shared" si="66"/>
        <v>8.8000000000000007</v>
      </c>
      <c r="V130" s="516">
        <f t="shared" ref="V130:W130" si="67">8.8*(1-COUNTIF(V45,"=CMS")-COUNTIF(V45,"=PMS"))</f>
        <v>8.8000000000000007</v>
      </c>
      <c r="W130" s="516">
        <f t="shared" si="67"/>
        <v>8.8000000000000007</v>
      </c>
      <c r="X130" s="516">
        <f t="shared" ref="X130:Y130" si="68">8.8*(1-COUNTIF(X45,"=CMS")-COUNTIF(X45,"=PMS"))</f>
        <v>8.8000000000000007</v>
      </c>
      <c r="Y130" s="516">
        <f t="shared" si="68"/>
        <v>8.8000000000000007</v>
      </c>
      <c r="Z130" s="516">
        <f t="shared" ref="Z130:AA130" si="69">8.8*(1-COUNTIF(Z45,"=CMS")-COUNTIF(Z45,"=PMS"))</f>
        <v>8.8000000000000007</v>
      </c>
      <c r="AA130" s="516">
        <f t="shared" si="69"/>
        <v>8.8000000000000007</v>
      </c>
      <c r="AB130" s="516">
        <f t="shared" ref="AB130:AC130" si="70">8.8*(1-COUNTIF(AB45,"=CMS")-COUNTIF(AB45,"=PMS"))</f>
        <v>8.8000000000000007</v>
      </c>
      <c r="AC130" s="516">
        <f t="shared" si="70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99</v>
      </c>
      <c r="B131" s="574"/>
      <c r="C131" s="575"/>
      <c r="D131" s="42"/>
      <c r="E131" s="42"/>
      <c r="F131" s="516">
        <f t="shared" si="61"/>
        <v>8.8000000000000007</v>
      </c>
      <c r="G131" s="516">
        <f t="shared" ref="G131:L131" si="71">8.8*(1-COUNTIF(G46,"=CMS")-COUNTIF(G46,"=PMS"))</f>
        <v>8.8000000000000007</v>
      </c>
      <c r="H131" s="516">
        <f t="shared" si="71"/>
        <v>8.8000000000000007</v>
      </c>
      <c r="I131" s="516">
        <f t="shared" si="71"/>
        <v>8.8000000000000007</v>
      </c>
      <c r="J131" s="516">
        <f t="shared" si="71"/>
        <v>8.8000000000000007</v>
      </c>
      <c r="K131" s="516">
        <f t="shared" si="71"/>
        <v>8.8000000000000007</v>
      </c>
      <c r="L131" s="516">
        <f t="shared" si="71"/>
        <v>8.8000000000000007</v>
      </c>
      <c r="M131" s="516">
        <f t="shared" ref="M131:O131" si="72">8.8*(1-COUNTIF(M46,"=CMS")-COUNTIF(M46,"=PMS"))</f>
        <v>8.8000000000000007</v>
      </c>
      <c r="N131" s="516">
        <f t="shared" si="72"/>
        <v>8.8000000000000007</v>
      </c>
      <c r="O131" s="516">
        <f t="shared" si="72"/>
        <v>8.8000000000000007</v>
      </c>
      <c r="P131" s="516">
        <f t="shared" ref="P131:Q131" si="73">8.8*(1-COUNTIF(P46,"=CMS")-COUNTIF(P46,"=PMS"))</f>
        <v>8.8000000000000007</v>
      </c>
      <c r="Q131" s="516">
        <f t="shared" si="73"/>
        <v>8.8000000000000007</v>
      </c>
      <c r="R131" s="516">
        <f t="shared" ref="R131:S131" si="74">8.8*(1-COUNTIF(R46,"=CMS")-COUNTIF(R46,"=PMS"))</f>
        <v>8.8000000000000007</v>
      </c>
      <c r="S131" s="516">
        <f t="shared" si="74"/>
        <v>8.8000000000000007</v>
      </c>
      <c r="T131" s="516">
        <f t="shared" ref="T131:U131" si="75">8.8*(1-COUNTIF(T46,"=CMS")-COUNTIF(T46,"=PMS"))</f>
        <v>8.8000000000000007</v>
      </c>
      <c r="U131" s="516">
        <f t="shared" si="75"/>
        <v>8.8000000000000007</v>
      </c>
      <c r="V131" s="516">
        <f t="shared" ref="V131:W131" si="76">8.8*(1-COUNTIF(V46,"=CMS")-COUNTIF(V46,"=PMS"))</f>
        <v>8.8000000000000007</v>
      </c>
      <c r="W131" s="516">
        <f t="shared" si="76"/>
        <v>8.8000000000000007</v>
      </c>
      <c r="X131" s="516">
        <f t="shared" ref="X131:Y131" si="77">8.8*(1-COUNTIF(X46,"=CMS")-COUNTIF(X46,"=PMS"))</f>
        <v>8.8000000000000007</v>
      </c>
      <c r="Y131" s="516">
        <f t="shared" si="77"/>
        <v>8.8000000000000007</v>
      </c>
      <c r="Z131" s="516">
        <f t="shared" ref="Z131:AA131" si="78">8.8*(1-COUNTIF(Z46,"=CMS")-COUNTIF(Z46,"=PMS"))</f>
        <v>8.8000000000000007</v>
      </c>
      <c r="AA131" s="516">
        <f t="shared" si="78"/>
        <v>8.8000000000000007</v>
      </c>
      <c r="AB131" s="516">
        <f t="shared" ref="AB131:AC131" si="79">8.8*(1-COUNTIF(AB46,"=CMS")-COUNTIF(AB46,"=PMS"))</f>
        <v>8.8000000000000007</v>
      </c>
      <c r="AC131" s="516">
        <f t="shared" si="79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100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101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7.05</v>
      </c>
      <c r="R133" s="516">
        <v>7.05</v>
      </c>
      <c r="S133" s="516">
        <v>7.05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102</v>
      </c>
      <c r="B134" s="574"/>
      <c r="C134" s="575"/>
      <c r="D134" s="42"/>
      <c r="E134" s="42"/>
      <c r="F134" s="516">
        <f t="shared" ref="F134" si="80">0.85*(3-COUNTIF(F68:F70,"=CMS"))</f>
        <v>2.5499999999999998</v>
      </c>
      <c r="G134" s="516">
        <f t="shared" ref="G134:L134" si="81">0.85*(3-COUNTIF(G68:G70,"=CMS"))</f>
        <v>2.5499999999999998</v>
      </c>
      <c r="H134" s="516">
        <f t="shared" si="81"/>
        <v>2.5499999999999998</v>
      </c>
      <c r="I134" s="516">
        <f t="shared" si="81"/>
        <v>2.5499999999999998</v>
      </c>
      <c r="J134" s="516">
        <f t="shared" si="81"/>
        <v>2.5499999999999998</v>
      </c>
      <c r="K134" s="516">
        <f t="shared" si="81"/>
        <v>2.5499999999999998</v>
      </c>
      <c r="L134" s="516">
        <f t="shared" si="81"/>
        <v>2.5499999999999998</v>
      </c>
      <c r="M134" s="516">
        <f t="shared" ref="M134:O134" si="82">0.85*(3-COUNTIF(M68:M70,"=CMS"))</f>
        <v>2.5499999999999998</v>
      </c>
      <c r="N134" s="516">
        <f t="shared" si="82"/>
        <v>2.5499999999999998</v>
      </c>
      <c r="O134" s="516">
        <f t="shared" si="82"/>
        <v>2.5499999999999998</v>
      </c>
      <c r="P134" s="516">
        <f t="shared" ref="P134:Q134" si="83">0.85*(3-COUNTIF(P68:P70,"=CMS"))</f>
        <v>2.5499999999999998</v>
      </c>
      <c r="Q134" s="516">
        <f t="shared" si="83"/>
        <v>2.5499999999999998</v>
      </c>
      <c r="R134" s="516">
        <f t="shared" ref="R134:S134" si="84">0.85*(3-COUNTIF(R68:R70,"=CMS"))</f>
        <v>2.5499999999999998</v>
      </c>
      <c r="S134" s="516">
        <f t="shared" si="84"/>
        <v>2.5499999999999998</v>
      </c>
      <c r="T134" s="516">
        <f t="shared" ref="T134:U134" si="85">0.85*(3-COUNTIF(T68:T70,"=CMS"))</f>
        <v>2.5499999999999998</v>
      </c>
      <c r="U134" s="516">
        <f t="shared" si="85"/>
        <v>2.5499999999999998</v>
      </c>
      <c r="V134" s="516">
        <f t="shared" ref="V134:W134" si="86">0.85*(3-COUNTIF(V68:V70,"=CMS"))</f>
        <v>2.5499999999999998</v>
      </c>
      <c r="W134" s="516">
        <f t="shared" si="86"/>
        <v>2.5499999999999998</v>
      </c>
      <c r="X134" s="516">
        <f t="shared" ref="X134:Y134" si="87">0.85*(3-COUNTIF(X68:X70,"=CMS"))</f>
        <v>2.5499999999999998</v>
      </c>
      <c r="Y134" s="516">
        <f t="shared" si="87"/>
        <v>2.5499999999999998</v>
      </c>
      <c r="Z134" s="516">
        <f t="shared" ref="Z134:AA134" si="88">0.85*(3-COUNTIF(Z68:Z70,"=CMS"))</f>
        <v>2.5499999999999998</v>
      </c>
      <c r="AA134" s="516">
        <f t="shared" si="88"/>
        <v>2.5499999999999998</v>
      </c>
      <c r="AB134" s="516">
        <f t="shared" ref="AB134:AC134" si="89">0.85*(3-COUNTIF(AB68:AB70,"=CMS"))</f>
        <v>2.5499999999999998</v>
      </c>
      <c r="AC134" s="516">
        <f t="shared" si="89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103</v>
      </c>
      <c r="B135" s="574"/>
      <c r="C135" s="575"/>
      <c r="D135" s="42"/>
      <c r="E135" s="42"/>
      <c r="F135" s="516">
        <f t="shared" ref="F135" si="90">1*(2-COUNTIF(F84:F85,"=CMS"))</f>
        <v>2</v>
      </c>
      <c r="G135" s="516">
        <f t="shared" ref="G135:L135" si="91">1*(2-COUNTIF(G84:G85,"=CMS"))</f>
        <v>2</v>
      </c>
      <c r="H135" s="516">
        <f t="shared" si="91"/>
        <v>2</v>
      </c>
      <c r="I135" s="516">
        <f t="shared" si="91"/>
        <v>2</v>
      </c>
      <c r="J135" s="516">
        <f t="shared" si="91"/>
        <v>2</v>
      </c>
      <c r="K135" s="516">
        <f t="shared" si="91"/>
        <v>2</v>
      </c>
      <c r="L135" s="516">
        <f t="shared" si="91"/>
        <v>2</v>
      </c>
      <c r="M135" s="516">
        <f t="shared" ref="M135:O135" si="92">1*(2-COUNTIF(M84:M85,"=CMS"))</f>
        <v>2</v>
      </c>
      <c r="N135" s="516">
        <f t="shared" si="92"/>
        <v>2</v>
      </c>
      <c r="O135" s="516">
        <f t="shared" si="92"/>
        <v>2</v>
      </c>
      <c r="P135" s="516">
        <f t="shared" ref="P135:Q135" si="93">1*(2-COUNTIF(P84:P85,"=CMS"))</f>
        <v>2</v>
      </c>
      <c r="Q135" s="516">
        <f t="shared" si="93"/>
        <v>2</v>
      </c>
      <c r="R135" s="516">
        <f t="shared" ref="R135:S135" si="94">1*(2-COUNTIF(R84:R85,"=CMS"))</f>
        <v>2</v>
      </c>
      <c r="S135" s="516">
        <f t="shared" si="94"/>
        <v>2</v>
      </c>
      <c r="T135" s="516">
        <f t="shared" ref="T135:U135" si="95">1*(2-COUNTIF(T84:T85,"=CMS"))</f>
        <v>2</v>
      </c>
      <c r="U135" s="516">
        <f t="shared" si="95"/>
        <v>2</v>
      </c>
      <c r="V135" s="516">
        <f t="shared" ref="V135:W135" si="96">1*(2-COUNTIF(V84:V85,"=CMS"))</f>
        <v>2</v>
      </c>
      <c r="W135" s="516">
        <f t="shared" si="96"/>
        <v>2</v>
      </c>
      <c r="X135" s="516">
        <f t="shared" ref="X135:Y135" si="97">1*(2-COUNTIF(X84:X85,"=CMS"))</f>
        <v>2</v>
      </c>
      <c r="Y135" s="516">
        <f t="shared" si="97"/>
        <v>2</v>
      </c>
      <c r="Z135" s="516">
        <f t="shared" ref="Z135:AA135" si="98">1*(2-COUNTIF(Z84:Z85,"=CMS"))</f>
        <v>2</v>
      </c>
      <c r="AA135" s="516">
        <f t="shared" si="98"/>
        <v>2</v>
      </c>
      <c r="AB135" s="516">
        <f t="shared" ref="AB135:AC135" si="99">1*(2-COUNTIF(AB84:AB85,"=CMS"))</f>
        <v>2</v>
      </c>
      <c r="AC135" s="516">
        <f t="shared" si="99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104</v>
      </c>
      <c r="B136" s="577"/>
      <c r="C136" s="578"/>
      <c r="D136" s="422"/>
      <c r="E136" s="423"/>
      <c r="F136" s="517">
        <f t="shared" ref="F136:AC136" si="100">IF(SUM(F127:F128)&gt;33,0,33-SUM(F127:F128))</f>
        <v>5.6000000000000014</v>
      </c>
      <c r="G136" s="517">
        <f t="shared" si="100"/>
        <v>5.6000000000000014</v>
      </c>
      <c r="H136" s="517">
        <f t="shared" si="100"/>
        <v>11.8</v>
      </c>
      <c r="I136" s="517">
        <f t="shared" si="100"/>
        <v>11.8</v>
      </c>
      <c r="J136" s="517">
        <f t="shared" si="100"/>
        <v>11.8</v>
      </c>
      <c r="K136" s="517">
        <f t="shared" si="100"/>
        <v>11.8</v>
      </c>
      <c r="L136" s="517">
        <f t="shared" si="100"/>
        <v>11.8</v>
      </c>
      <c r="M136" s="517">
        <f t="shared" si="100"/>
        <v>11.8</v>
      </c>
      <c r="N136" s="517">
        <f t="shared" si="100"/>
        <v>11.8</v>
      </c>
      <c r="O136" s="517">
        <f t="shared" si="100"/>
        <v>11.8</v>
      </c>
      <c r="P136" s="517">
        <f t="shared" si="100"/>
        <v>11.8</v>
      </c>
      <c r="Q136" s="517">
        <f t="shared" si="100"/>
        <v>11.8</v>
      </c>
      <c r="R136" s="517">
        <f t="shared" si="100"/>
        <v>11.8</v>
      </c>
      <c r="S136" s="517">
        <f t="shared" si="100"/>
        <v>11.8</v>
      </c>
      <c r="T136" s="517">
        <f t="shared" si="100"/>
        <v>11.8</v>
      </c>
      <c r="U136" s="517">
        <f t="shared" si="100"/>
        <v>11.8</v>
      </c>
      <c r="V136" s="517">
        <f t="shared" si="100"/>
        <v>11.8</v>
      </c>
      <c r="W136" s="517">
        <f t="shared" si="100"/>
        <v>11.8</v>
      </c>
      <c r="X136" s="517">
        <f t="shared" si="100"/>
        <v>11.8</v>
      </c>
      <c r="Y136" s="517">
        <f t="shared" si="100"/>
        <v>11.8</v>
      </c>
      <c r="Z136" s="517">
        <f t="shared" si="100"/>
        <v>5.6000000000000014</v>
      </c>
      <c r="AA136" s="517">
        <f t="shared" si="100"/>
        <v>5.6000000000000014</v>
      </c>
      <c r="AB136" s="517">
        <f t="shared" si="100"/>
        <v>5.6000000000000014</v>
      </c>
      <c r="AC136" s="517">
        <f t="shared" si="100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105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101">IF(SUM(G129,G131,G132)&gt;25,0,25-SUM(G129,G131,G132))</f>
        <v>0</v>
      </c>
      <c r="H137" s="518">
        <f t="shared" si="101"/>
        <v>0</v>
      </c>
      <c r="I137" s="518">
        <f t="shared" si="101"/>
        <v>0</v>
      </c>
      <c r="J137" s="518">
        <f t="shared" si="101"/>
        <v>0</v>
      </c>
      <c r="K137" s="518">
        <f t="shared" si="101"/>
        <v>0</v>
      </c>
      <c r="L137" s="518">
        <f>IF(SUM(L129,L131,L132)&gt;25,0,25-SUM(L129,L131,L132))</f>
        <v>0</v>
      </c>
      <c r="M137" s="518">
        <f t="shared" si="101"/>
        <v>0</v>
      </c>
      <c r="N137" s="518">
        <f t="shared" si="101"/>
        <v>0</v>
      </c>
      <c r="O137" s="518">
        <f t="shared" si="101"/>
        <v>0</v>
      </c>
      <c r="P137" s="518">
        <f>IF(SUM(P129,P131,P132)&gt;25,0,25-SUM(P129,P131,P132))</f>
        <v>0</v>
      </c>
      <c r="Q137" s="518">
        <f t="shared" si="101"/>
        <v>0</v>
      </c>
      <c r="R137" s="518">
        <f t="shared" si="101"/>
        <v>0</v>
      </c>
      <c r="S137" s="518">
        <f t="shared" si="101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1"/>
        <v>0</v>
      </c>
      <c r="X137" s="518">
        <f t="shared" si="101"/>
        <v>0</v>
      </c>
      <c r="Y137" s="518">
        <f t="shared" si="101"/>
        <v>0</v>
      </c>
      <c r="Z137" s="518">
        <f t="shared" si="101"/>
        <v>0</v>
      </c>
      <c r="AA137" s="518">
        <f t="shared" si="101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106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102">IF(SUM(G130,G133,G134,G135)&gt;17,0,17-SUM(G130,G133,G134,G135))</f>
        <v>0</v>
      </c>
      <c r="H138" s="519">
        <f t="shared" si="102"/>
        <v>0</v>
      </c>
      <c r="I138" s="519">
        <f t="shared" si="102"/>
        <v>0</v>
      </c>
      <c r="J138" s="519">
        <f t="shared" si="102"/>
        <v>0</v>
      </c>
      <c r="K138" s="519">
        <f t="shared" si="102"/>
        <v>0</v>
      </c>
      <c r="L138" s="519">
        <f t="shared" si="102"/>
        <v>0</v>
      </c>
      <c r="M138" s="519">
        <f t="shared" si="102"/>
        <v>0</v>
      </c>
      <c r="N138" s="519">
        <f t="shared" si="102"/>
        <v>0</v>
      </c>
      <c r="O138" s="519">
        <f t="shared" si="102"/>
        <v>0</v>
      </c>
      <c r="P138" s="519">
        <f t="shared" si="102"/>
        <v>0</v>
      </c>
      <c r="Q138" s="519">
        <f t="shared" si="102"/>
        <v>0</v>
      </c>
      <c r="R138" s="519">
        <f t="shared" si="102"/>
        <v>0</v>
      </c>
      <c r="S138" s="519">
        <f t="shared" si="102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2"/>
        <v>0</v>
      </c>
      <c r="X138" s="519">
        <f t="shared" si="102"/>
        <v>0</v>
      </c>
      <c r="Y138" s="519">
        <f t="shared" si="102"/>
        <v>0</v>
      </c>
      <c r="Z138" s="519">
        <f t="shared" si="102"/>
        <v>0</v>
      </c>
      <c r="AA138" s="519">
        <f t="shared" si="102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107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108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241" priority="130" operator="greaterThan">
      <formula>60.3</formula>
    </cfRule>
  </conditionalFormatting>
  <conditionalFormatting sqref="G49:AC49 AB55:AC64 G19:G23 G84:AC84 G24:N24 G25 I25:M25 I19:AC19 G26:M26 N25:N26 G27:N32 G43:AC46 G13:AC16 I20:N23 O55:AA55 G56:V65 I85:AC85 X60:Y65 W56:AA64 W65:AC65 G68:AC70 O20:AC32">
    <cfRule type="cellIs" dxfId="1240" priority="127" operator="equal">
      <formula>"PMS"</formula>
    </cfRule>
    <cfRule type="cellIs" dxfId="1239" priority="128" operator="equal">
      <formula>"CMS"</formula>
    </cfRule>
    <cfRule type="cellIs" dxfId="1238" priority="129" operator="greaterThan">
      <formula>0</formula>
    </cfRule>
  </conditionalFormatting>
  <conditionalFormatting sqref="F138:AC138">
    <cfRule type="cellIs" dxfId="1237" priority="126" operator="greaterThan">
      <formula>60.3</formula>
    </cfRule>
  </conditionalFormatting>
  <conditionalFormatting sqref="F137:AC137">
    <cfRule type="cellIs" dxfId="1236" priority="124" operator="greaterThan">
      <formula>60.3</formula>
    </cfRule>
  </conditionalFormatting>
  <conditionalFormatting sqref="G85:I85">
    <cfRule type="cellIs" dxfId="1235" priority="120" operator="equal">
      <formula>"PMS"</formula>
    </cfRule>
    <cfRule type="cellIs" dxfId="1234" priority="121" operator="equal">
      <formula>"CMS"</formula>
    </cfRule>
    <cfRule type="cellIs" dxfId="1233" priority="122" operator="greaterThan">
      <formula>0</formula>
    </cfRule>
  </conditionalFormatting>
  <conditionalFormatting sqref="G85:I85 V55:W65">
    <cfRule type="cellIs" dxfId="1232" priority="123" operator="lessThanOrEqual">
      <formula>0</formula>
    </cfRule>
  </conditionalFormatting>
  <conditionalFormatting sqref="AC62:AC64">
    <cfRule type="cellIs" dxfId="1231" priority="116" operator="equal">
      <formula>"PMS"</formula>
    </cfRule>
    <cfRule type="cellIs" dxfId="1230" priority="117" operator="equal">
      <formula>"CMS"</formula>
    </cfRule>
    <cfRule type="cellIs" dxfId="1229" priority="118" operator="greaterThan">
      <formula>0</formula>
    </cfRule>
  </conditionalFormatting>
  <conditionalFormatting sqref="AC62:AC64">
    <cfRule type="cellIs" dxfId="1228" priority="119" operator="lessThanOrEqual">
      <formula>0</formula>
    </cfRule>
  </conditionalFormatting>
  <conditionalFormatting sqref="G55:N55">
    <cfRule type="cellIs" dxfId="1227" priority="112" operator="equal">
      <formula>"PMS"</formula>
    </cfRule>
    <cfRule type="cellIs" dxfId="1226" priority="113" operator="equal">
      <formula>"CMS"</formula>
    </cfRule>
    <cfRule type="cellIs" dxfId="1225" priority="114" operator="greaterThan">
      <formula>0</formula>
    </cfRule>
  </conditionalFormatting>
  <conditionalFormatting sqref="G55:N55">
    <cfRule type="cellIs" dxfId="1224" priority="115" operator="lessThanOrEqual">
      <formula>0</formula>
    </cfRule>
  </conditionalFormatting>
  <conditionalFormatting sqref="G49:AC49 G52:AC53 V56:V57 V61:V65 G43:AC46 G13:AC16 G55:U65 G84:AC85 X55:AC65 G68:AC70">
    <cfRule type="cellIs" dxfId="1223" priority="111" operator="lessThanOrEqual">
      <formula>0</formula>
    </cfRule>
  </conditionalFormatting>
  <conditionalFormatting sqref="G49:AC49 G19:G23 G24:N24 G25 I25:M25 I19:AC19 G26:M26 N25:N26 G27:N32 G43:AC46 G13:AC16 I20:N23 G84:AC85 G52:AC65 G68:AC70 O20:AC32">
    <cfRule type="cellIs" dxfId="1222" priority="108" operator="equal">
      <formula>"CMS"</formula>
    </cfRule>
    <cfRule type="cellIs" dxfId="1221" priority="109" operator="equal">
      <formula>"PMS"</formula>
    </cfRule>
    <cfRule type="cellIs" dxfId="1220" priority="110" operator="greaterThan">
      <formula>0</formula>
    </cfRule>
  </conditionalFormatting>
  <conditionalFormatting sqref="G54:AC54">
    <cfRule type="cellIs" dxfId="1219" priority="104" operator="equal">
      <formula>"PMS"</formula>
    </cfRule>
    <cfRule type="cellIs" dxfId="1218" priority="105" operator="equal">
      <formula>"CMS"</formula>
    </cfRule>
    <cfRule type="cellIs" dxfId="1217" priority="106" operator="greaterThan">
      <formula>0</formula>
    </cfRule>
  </conditionalFormatting>
  <conditionalFormatting sqref="G54:AC54">
    <cfRule type="cellIs" dxfId="1216" priority="107" operator="lessThanOrEqual">
      <formula>0</formula>
    </cfRule>
  </conditionalFormatting>
  <conditionalFormatting sqref="G54:AC54">
    <cfRule type="cellIs" dxfId="1215" priority="103" operator="lessThanOrEqual">
      <formula>0</formula>
    </cfRule>
  </conditionalFormatting>
  <conditionalFormatting sqref="G54:T54">
    <cfRule type="cellIs" dxfId="1214" priority="100" operator="equal">
      <formula>"PMS"</formula>
    </cfRule>
    <cfRule type="cellIs" dxfId="1213" priority="101" operator="equal">
      <formula>"CMS"</formula>
    </cfRule>
    <cfRule type="cellIs" dxfId="1212" priority="102" operator="greaterThan">
      <formula>0</formula>
    </cfRule>
  </conditionalFormatting>
  <conditionalFormatting sqref="G54:T54">
    <cfRule type="cellIs" dxfId="1211" priority="99" operator="lessThanOrEqual">
      <formula>0</formula>
    </cfRule>
  </conditionalFormatting>
  <conditionalFormatting sqref="L60">
    <cfRule type="cellIs" dxfId="1210" priority="95" operator="equal">
      <formula>"PMS"</formula>
    </cfRule>
    <cfRule type="cellIs" dxfId="1209" priority="96" operator="equal">
      <formula>"CMS"</formula>
    </cfRule>
    <cfRule type="cellIs" dxfId="1208" priority="97" operator="greaterThan">
      <formula>0</formula>
    </cfRule>
  </conditionalFormatting>
  <conditionalFormatting sqref="L60">
    <cfRule type="cellIs" dxfId="1207" priority="98" operator="lessThanOrEqual">
      <formula>0</formula>
    </cfRule>
  </conditionalFormatting>
  <conditionalFormatting sqref="G19:G23 G24:N24 G25 I25:M25 I19:AC19 G26:M26 N25:N26 G27:N32 I20:N23 O20:AC32">
    <cfRule type="cellIs" dxfId="1206" priority="94" operator="lessThanOrEqual">
      <formula>0</formula>
    </cfRule>
  </conditionalFormatting>
  <conditionalFormatting sqref="AC65">
    <cfRule type="cellIs" dxfId="1205" priority="90" operator="equal">
      <formula>"PMS"</formula>
    </cfRule>
    <cfRule type="cellIs" dxfId="1204" priority="91" operator="equal">
      <formula>"CMS"</formula>
    </cfRule>
    <cfRule type="cellIs" dxfId="1203" priority="92" operator="greaterThan">
      <formula>0</formula>
    </cfRule>
  </conditionalFormatting>
  <conditionalFormatting sqref="AC65">
    <cfRule type="cellIs" dxfId="1202" priority="93" operator="lessThanOrEqual">
      <formula>0</formula>
    </cfRule>
  </conditionalFormatting>
  <conditionalFormatting sqref="F49 F55:F65 F13:F16 F84:F85 F43:F46 F19:F32 F68:F70">
    <cfRule type="cellIs" dxfId="1201" priority="52" operator="equal">
      <formula>"PMS"</formula>
    </cfRule>
    <cfRule type="cellIs" dxfId="1200" priority="53" operator="equal">
      <formula>"CMS"</formula>
    </cfRule>
    <cfRule type="cellIs" dxfId="1199" priority="54" operator="greaterThan">
      <formula>0</formula>
    </cfRule>
  </conditionalFormatting>
  <conditionalFormatting sqref="F62:F64">
    <cfRule type="cellIs" dxfId="1198" priority="48" operator="equal">
      <formula>"PMS"</formula>
    </cfRule>
    <cfRule type="cellIs" dxfId="1197" priority="49" operator="equal">
      <formula>"CMS"</formula>
    </cfRule>
    <cfRule type="cellIs" dxfId="1196" priority="50" operator="greaterThan">
      <formula>0</formula>
    </cfRule>
  </conditionalFormatting>
  <conditionalFormatting sqref="F62:F64">
    <cfRule type="cellIs" dxfId="1195" priority="51" operator="lessThanOrEqual">
      <formula>0</formula>
    </cfRule>
  </conditionalFormatting>
  <conditionalFormatting sqref="F49 F52:F53 F55:F65 F13:F16 F84:F85 F43:F46 F68:F70">
    <cfRule type="cellIs" dxfId="1194" priority="47" operator="lessThanOrEqual">
      <formula>0</formula>
    </cfRule>
  </conditionalFormatting>
  <conditionalFormatting sqref="F49 F13:F16 F84:F85 F43:F46 F52:F65 F19:F32 F68:F70">
    <cfRule type="cellIs" dxfId="1193" priority="44" operator="equal">
      <formula>"CMS"</formula>
    </cfRule>
    <cfRule type="cellIs" dxfId="1192" priority="45" operator="equal">
      <formula>"PMS"</formula>
    </cfRule>
    <cfRule type="cellIs" dxfId="1191" priority="46" operator="greaterThan">
      <formula>0</formula>
    </cfRule>
  </conditionalFormatting>
  <conditionalFormatting sqref="F54">
    <cfRule type="cellIs" dxfId="1190" priority="40" operator="equal">
      <formula>"PMS"</formula>
    </cfRule>
    <cfRule type="cellIs" dxfId="1189" priority="41" operator="equal">
      <formula>"CMS"</formula>
    </cfRule>
    <cfRule type="cellIs" dxfId="1188" priority="42" operator="greaterThan">
      <formula>0</formula>
    </cfRule>
  </conditionalFormatting>
  <conditionalFormatting sqref="F54">
    <cfRule type="cellIs" dxfId="1187" priority="43" operator="lessThanOrEqual">
      <formula>0</formula>
    </cfRule>
  </conditionalFormatting>
  <conditionalFormatting sqref="F54">
    <cfRule type="cellIs" dxfId="1186" priority="39" operator="lessThanOrEqual">
      <formula>0</formula>
    </cfRule>
  </conditionalFormatting>
  <conditionalFormatting sqref="F19:F32">
    <cfRule type="cellIs" dxfId="1185" priority="38" operator="lessThanOrEqual">
      <formula>0</formula>
    </cfRule>
  </conditionalFormatting>
  <conditionalFormatting sqref="F65">
    <cfRule type="cellIs" dxfId="1184" priority="34" operator="equal">
      <formula>"PMS"</formula>
    </cfRule>
    <cfRule type="cellIs" dxfId="1183" priority="35" operator="equal">
      <formula>"CMS"</formula>
    </cfRule>
    <cfRule type="cellIs" dxfId="1182" priority="36" operator="greaterThan">
      <formula>0</formula>
    </cfRule>
  </conditionalFormatting>
  <conditionalFormatting sqref="F65">
    <cfRule type="cellIs" dxfId="1181" priority="37" operator="lessThanOrEqual">
      <formula>0</formula>
    </cfRule>
  </conditionalFormatting>
  <conditionalFormatting sqref="H19:H23">
    <cfRule type="cellIs" dxfId="1180" priority="31" operator="equal">
      <formula>"PMS"</formula>
    </cfRule>
    <cfRule type="cellIs" dxfId="1179" priority="32" operator="equal">
      <formula>"CMS"</formula>
    </cfRule>
    <cfRule type="cellIs" dxfId="1178" priority="33" operator="greaterThan">
      <formula>0</formula>
    </cfRule>
  </conditionalFormatting>
  <conditionalFormatting sqref="H19:H23">
    <cfRule type="cellIs" dxfId="1177" priority="28" operator="equal">
      <formula>"CMS"</formula>
    </cfRule>
    <cfRule type="cellIs" dxfId="1176" priority="29" operator="equal">
      <formula>"PMS"</formula>
    </cfRule>
    <cfRule type="cellIs" dxfId="1175" priority="30" operator="greaterThan">
      <formula>0</formula>
    </cfRule>
  </conditionalFormatting>
  <conditionalFormatting sqref="H19:H23">
    <cfRule type="cellIs" dxfId="1174" priority="27" operator="lessThanOrEqual">
      <formula>0</formula>
    </cfRule>
  </conditionalFormatting>
  <conditionalFormatting sqref="H25">
    <cfRule type="cellIs" dxfId="1173" priority="17" operator="equal">
      <formula>"PMS"</formula>
    </cfRule>
    <cfRule type="cellIs" dxfId="1172" priority="18" operator="equal">
      <formula>"CMS"</formula>
    </cfRule>
    <cfRule type="cellIs" dxfId="1171" priority="19" operator="greaterThan">
      <formula>0</formula>
    </cfRule>
  </conditionalFormatting>
  <conditionalFormatting sqref="H25">
    <cfRule type="cellIs" dxfId="1170" priority="14" operator="equal">
      <formula>"CMS"</formula>
    </cfRule>
    <cfRule type="cellIs" dxfId="1169" priority="15" operator="equal">
      <formula>"PMS"</formula>
    </cfRule>
    <cfRule type="cellIs" dxfId="1168" priority="16" operator="greaterThan">
      <formula>0</formula>
    </cfRule>
  </conditionalFormatting>
  <conditionalFormatting sqref="H25">
    <cfRule type="cellIs" dxfId="1167" priority="13" operator="lessThanOrEqual">
      <formula>0</formula>
    </cfRule>
  </conditionalFormatting>
  <conditionalFormatting sqref="M44">
    <cfRule type="cellIs" dxfId="1166" priority="12" operator="lessThanOrEqual">
      <formula>0</formula>
    </cfRule>
  </conditionalFormatting>
  <conditionalFormatting sqref="N44">
    <cfRule type="cellIs" dxfId="1165" priority="11" operator="lessThanOrEqual">
      <formula>0</formula>
    </cfRule>
  </conditionalFormatting>
  <conditionalFormatting sqref="Q55">
    <cfRule type="cellIs" dxfId="1164" priority="7" operator="equal">
      <formula>"PMS"</formula>
    </cfRule>
    <cfRule type="cellIs" dxfId="1163" priority="8" operator="equal">
      <formula>"CMS"</formula>
    </cfRule>
    <cfRule type="cellIs" dxfId="1162" priority="9" operator="greaterThan">
      <formula>0</formula>
    </cfRule>
  </conditionalFormatting>
  <conditionalFormatting sqref="Q55">
    <cfRule type="cellIs" dxfId="1161" priority="10" operator="lessThanOrEqual">
      <formula>0</formula>
    </cfRule>
  </conditionalFormatting>
  <conditionalFormatting sqref="Q55">
    <cfRule type="cellIs" dxfId="1160" priority="6" operator="lessThanOrEqual">
      <formula>0</formula>
    </cfRule>
  </conditionalFormatting>
  <conditionalFormatting sqref="Q55">
    <cfRule type="cellIs" dxfId="1159" priority="3" operator="equal">
      <formula>"PMS"</formula>
    </cfRule>
    <cfRule type="cellIs" dxfId="1158" priority="4" operator="equal">
      <formula>"CMS"</formula>
    </cfRule>
    <cfRule type="cellIs" dxfId="1157" priority="5" operator="greaterThan">
      <formula>0</formula>
    </cfRule>
  </conditionalFormatting>
  <conditionalFormatting sqref="Q55">
    <cfRule type="cellIs" dxfId="1156" priority="2" operator="lessThanOrEqual">
      <formula>0</formula>
    </cfRule>
  </conditionalFormatting>
  <conditionalFormatting sqref="F136:AC136">
    <cfRule type="cellIs" dxfId="1155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36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718BF-43FF-4F2C-8A41-2731459FCD0F}">
  <sheetPr codeName="Sheet318"/>
  <dimension ref="A1:XFD167"/>
  <sheetViews>
    <sheetView zoomScale="70" zoomScaleNormal="70" workbookViewId="0">
      <pane xSplit="5" ySplit="11" topLeftCell="F89" activePane="bottomRight" state="frozen"/>
      <selection pane="topRight" activeCell="F1" sqref="F1"/>
      <selection pane="bottomLeft" activeCell="A12" sqref="A12"/>
      <selection pane="bottomRight" activeCell="T127" sqref="T127:W13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6,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/>
      <c r="W13" s="273"/>
      <c r="X13" s="273"/>
      <c r="Y13" s="273"/>
      <c r="Z13" s="273"/>
      <c r="AA13" s="273"/>
      <c r="AB13" s="273"/>
      <c r="AC13" s="273"/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/>
      <c r="W14" s="275"/>
      <c r="X14" s="275"/>
      <c r="Y14" s="275"/>
      <c r="Z14" s="346"/>
      <c r="AA14" s="346"/>
      <c r="AB14" s="273"/>
      <c r="AC14" s="273"/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6.6</v>
      </c>
      <c r="H15" s="273">
        <v>6.5</v>
      </c>
      <c r="I15" s="273">
        <v>6.4</v>
      </c>
      <c r="J15" s="273">
        <v>6.4</v>
      </c>
      <c r="K15" s="273">
        <v>6.4</v>
      </c>
      <c r="L15" s="273">
        <v>6.7</v>
      </c>
      <c r="M15" s="273">
        <v>6.5</v>
      </c>
      <c r="N15" s="275">
        <v>6.6</v>
      </c>
      <c r="O15" s="275">
        <v>6.7</v>
      </c>
      <c r="P15" s="275">
        <v>6.7</v>
      </c>
      <c r="Q15" s="275">
        <v>6.7</v>
      </c>
      <c r="R15" s="273">
        <v>6.6</v>
      </c>
      <c r="S15" s="273">
        <v>7</v>
      </c>
      <c r="T15" s="346">
        <v>6.5</v>
      </c>
      <c r="U15" s="346">
        <v>6.5</v>
      </c>
      <c r="V15" s="346"/>
      <c r="W15" s="275"/>
      <c r="X15" s="275"/>
      <c r="Y15" s="275"/>
      <c r="Z15" s="273"/>
      <c r="AA15" s="273"/>
      <c r="AB15" s="346"/>
      <c r="AC15" s="273"/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16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6.6</v>
      </c>
      <c r="H16" s="273">
        <v>6.5</v>
      </c>
      <c r="I16" s="275">
        <v>6.4</v>
      </c>
      <c r="J16" s="275">
        <v>6.4</v>
      </c>
      <c r="K16" s="275">
        <v>6.4</v>
      </c>
      <c r="L16" s="275">
        <v>6.7</v>
      </c>
      <c r="M16" s="275">
        <v>6.5</v>
      </c>
      <c r="N16" s="275">
        <v>6.6</v>
      </c>
      <c r="O16" s="275">
        <v>6.7</v>
      </c>
      <c r="P16" s="275">
        <v>6.7</v>
      </c>
      <c r="Q16" s="275">
        <v>6.7</v>
      </c>
      <c r="R16" s="273">
        <v>6.6</v>
      </c>
      <c r="S16" s="273">
        <v>7</v>
      </c>
      <c r="T16" s="346">
        <v>6.5</v>
      </c>
      <c r="U16" s="346">
        <v>6.5</v>
      </c>
      <c r="V16" s="346"/>
      <c r="W16" s="275"/>
      <c r="X16" s="275"/>
      <c r="Y16" s="275"/>
      <c r="Z16" s="273"/>
      <c r="AA16" s="273"/>
      <c r="AB16" s="346"/>
      <c r="AC16" s="273"/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16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13.2</v>
      </c>
      <c r="H17" s="16">
        <f t="shared" si="0"/>
        <v>13</v>
      </c>
      <c r="I17" s="16">
        <f t="shared" si="0"/>
        <v>12.8</v>
      </c>
      <c r="J17" s="16">
        <f t="shared" si="0"/>
        <v>12.8</v>
      </c>
      <c r="K17" s="16">
        <f t="shared" si="0"/>
        <v>12.8</v>
      </c>
      <c r="L17" s="16">
        <f t="shared" si="0"/>
        <v>13.4</v>
      </c>
      <c r="M17" s="16">
        <f t="shared" si="0"/>
        <v>13</v>
      </c>
      <c r="N17" s="16">
        <f t="shared" si="0"/>
        <v>13.2</v>
      </c>
      <c r="O17" s="16">
        <f t="shared" si="0"/>
        <v>13.4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v>7</v>
      </c>
      <c r="T17" s="16">
        <f t="shared" si="0"/>
        <v>13</v>
      </c>
      <c r="U17" s="16">
        <f t="shared" si="0"/>
        <v>13</v>
      </c>
      <c r="V17" s="16">
        <f t="shared" si="0"/>
        <v>0</v>
      </c>
      <c r="W17" s="16">
        <f t="shared" si="0"/>
        <v>0</v>
      </c>
      <c r="X17" s="16">
        <f t="shared" si="0"/>
        <v>0</v>
      </c>
      <c r="Y17" s="16">
        <f t="shared" si="0"/>
        <v>0</v>
      </c>
      <c r="Z17" s="16">
        <f t="shared" si="0"/>
        <v>0</v>
      </c>
      <c r="AA17" s="16">
        <f t="shared" si="0"/>
        <v>0</v>
      </c>
      <c r="AB17" s="16">
        <f t="shared" si="0"/>
        <v>0</v>
      </c>
      <c r="AC17" s="16">
        <f t="shared" si="0"/>
        <v>0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>
        <f>5.934/6</f>
        <v>0.98899999999999999</v>
      </c>
      <c r="P19" s="275">
        <f>12.83/13</f>
        <v>0.9869230769230769</v>
      </c>
      <c r="Q19" s="275">
        <f>12.81/13</f>
        <v>0.98538461538461541</v>
      </c>
      <c r="R19" s="273">
        <f>12.83/13</f>
        <v>0.9869230769230769</v>
      </c>
      <c r="S19" s="275">
        <f>12.816/13</f>
        <v>0.98584615384615393</v>
      </c>
      <c r="T19" s="275">
        <f>12.808/13</f>
        <v>0.98523076923076924</v>
      </c>
      <c r="U19" s="275">
        <f>12.808/13</f>
        <v>0.98523076923076924</v>
      </c>
      <c r="V19" s="275"/>
      <c r="W19" s="275"/>
      <c r="X19" s="275"/>
      <c r="Y19" s="275"/>
      <c r="Z19" s="275"/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>
        <f t="shared" ref="O20:O24" si="1">5.934/6</f>
        <v>0.98899999999999999</v>
      </c>
      <c r="P20" s="275">
        <f t="shared" ref="P20:P31" si="2">12.83/13</f>
        <v>0.9869230769230769</v>
      </c>
      <c r="Q20" s="275">
        <f t="shared" ref="Q20:Q23" si="3">12.81/13</f>
        <v>0.98538461538461541</v>
      </c>
      <c r="R20" s="273">
        <f>12.83/13</f>
        <v>0.9869230769230769</v>
      </c>
      <c r="S20" s="275">
        <f t="shared" ref="S20:S23" si="4">12.816/13</f>
        <v>0.98584615384615393</v>
      </c>
      <c r="T20" s="275">
        <f t="shared" ref="T20:T23" si="5">12.808/13</f>
        <v>0.98523076923076924</v>
      </c>
      <c r="U20" s="275">
        <f>12.808/13</f>
        <v>0.98523076923076924</v>
      </c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>
        <f t="shared" si="1"/>
        <v>0.98899999999999999</v>
      </c>
      <c r="P21" s="275">
        <f t="shared" si="2"/>
        <v>0.9869230769230769</v>
      </c>
      <c r="Q21" s="275">
        <f t="shared" si="3"/>
        <v>0.98538461538461541</v>
      </c>
      <c r="R21" s="273">
        <f>12.83/13</f>
        <v>0.9869230769230769</v>
      </c>
      <c r="S21" s="275">
        <f t="shared" si="4"/>
        <v>0.98584615384615393</v>
      </c>
      <c r="T21" s="275">
        <f t="shared" si="5"/>
        <v>0.98523076923076924</v>
      </c>
      <c r="U21" s="275">
        <f>12.808/13</f>
        <v>0.98523076923076924</v>
      </c>
      <c r="V21" s="275"/>
      <c r="W21" s="275"/>
      <c r="X21" s="275"/>
      <c r="Y21" s="275"/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>
        <f t="shared" si="1"/>
        <v>0.98899999999999999</v>
      </c>
      <c r="P22" s="275">
        <f t="shared" si="2"/>
        <v>0.9869230769230769</v>
      </c>
      <c r="Q22" s="275">
        <f t="shared" si="3"/>
        <v>0.98538461538461541</v>
      </c>
      <c r="R22" s="273">
        <f>12.83/13</f>
        <v>0.9869230769230769</v>
      </c>
      <c r="S22" s="275">
        <f t="shared" si="4"/>
        <v>0.98584615384615393</v>
      </c>
      <c r="T22" s="275">
        <f t="shared" si="5"/>
        <v>0.98523076923076924</v>
      </c>
      <c r="U22" s="275">
        <f>12.808/13</f>
        <v>0.98523076923076924</v>
      </c>
      <c r="V22" s="275"/>
      <c r="W22" s="275"/>
      <c r="X22" s="275"/>
      <c r="Y22" s="275"/>
      <c r="Z22" s="275"/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f>1.947/2</f>
        <v>0.97350000000000003</v>
      </c>
      <c r="G23" s="275"/>
      <c r="H23" s="275"/>
      <c r="I23" s="275"/>
      <c r="J23" s="275"/>
      <c r="K23" s="275"/>
      <c r="L23" s="275"/>
      <c r="M23" s="275"/>
      <c r="N23" s="275"/>
      <c r="O23" s="275">
        <f t="shared" si="1"/>
        <v>0.98899999999999999</v>
      </c>
      <c r="P23" s="275">
        <f t="shared" si="2"/>
        <v>0.9869230769230769</v>
      </c>
      <c r="Q23" s="275">
        <f t="shared" si="3"/>
        <v>0.98538461538461541</v>
      </c>
      <c r="R23" s="273">
        <f>12.83/13</f>
        <v>0.9869230769230769</v>
      </c>
      <c r="S23" s="275">
        <f t="shared" si="4"/>
        <v>0.98584615384615393</v>
      </c>
      <c r="T23" s="275">
        <f t="shared" si="5"/>
        <v>0.98523076923076924</v>
      </c>
      <c r="U23" s="275">
        <f>12.808/13</f>
        <v>0.98523076923076924</v>
      </c>
      <c r="V23" s="275"/>
      <c r="W23" s="275"/>
      <c r="X23" s="275"/>
      <c r="Y23" s="275"/>
      <c r="Z23" s="275"/>
      <c r="AA23" s="275"/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>
        <f>F23</f>
        <v>0.97350000000000003</v>
      </c>
      <c r="G24" s="275"/>
      <c r="H24" s="275"/>
      <c r="I24" s="275"/>
      <c r="J24" s="275"/>
      <c r="K24" s="275"/>
      <c r="L24" s="275"/>
      <c r="M24" s="275"/>
      <c r="N24" s="275"/>
      <c r="O24" s="275">
        <f t="shared" si="1"/>
        <v>0.98899999999999999</v>
      </c>
      <c r="P24" s="275">
        <f t="shared" si="2"/>
        <v>0.9869230769230769</v>
      </c>
      <c r="Q24" s="275">
        <v>0</v>
      </c>
      <c r="R24" s="273">
        <v>0</v>
      </c>
      <c r="S24" s="275">
        <v>0</v>
      </c>
      <c r="T24" s="275">
        <v>0</v>
      </c>
      <c r="U24" s="275">
        <v>0</v>
      </c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>
        <f t="shared" si="2"/>
        <v>0.9869230769230769</v>
      </c>
      <c r="Q25" s="275">
        <f t="shared" ref="Q25:Q32" si="6">12.81/13</f>
        <v>0.98538461538461541</v>
      </c>
      <c r="R25" s="273">
        <f>12.83/13</f>
        <v>0.9869230769230769</v>
      </c>
      <c r="S25" s="275">
        <f t="shared" ref="S25:S32" si="7">12.816/13</f>
        <v>0.98584615384615393</v>
      </c>
      <c r="T25" s="275">
        <f t="shared" ref="T25:T32" si="8">12.808/13</f>
        <v>0.98523076923076924</v>
      </c>
      <c r="U25" s="275">
        <f>12.808/13</f>
        <v>0.98523076923076924</v>
      </c>
      <c r="V25" s="275"/>
      <c r="W25" s="275"/>
      <c r="X25" s="275"/>
      <c r="Y25" s="275"/>
      <c r="Z25" s="275"/>
      <c r="AA25" s="275"/>
      <c r="AB25" s="275"/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2"/>
        <v>0.9869230769230769</v>
      </c>
      <c r="Q26" s="275">
        <f t="shared" si="6"/>
        <v>0.98538461538461541</v>
      </c>
      <c r="R26" s="273">
        <f>12.83/13</f>
        <v>0.9869230769230769</v>
      </c>
      <c r="S26" s="275">
        <f t="shared" si="7"/>
        <v>0.98584615384615393</v>
      </c>
      <c r="T26" s="275">
        <f t="shared" si="8"/>
        <v>0.98523076923076924</v>
      </c>
      <c r="U26" s="275">
        <f>12.808/13</f>
        <v>0.98523076923076924</v>
      </c>
      <c r="V26" s="275"/>
      <c r="W26" s="275"/>
      <c r="X26" s="275"/>
      <c r="Y26" s="275"/>
      <c r="Z26" s="275"/>
      <c r="AA26" s="275"/>
      <c r="AB26" s="275"/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2"/>
        <v>0.9869230769230769</v>
      </c>
      <c r="Q27" s="275">
        <f t="shared" si="6"/>
        <v>0.98538461538461541</v>
      </c>
      <c r="R27" s="273">
        <f>12.83/13</f>
        <v>0.9869230769230769</v>
      </c>
      <c r="S27" s="275">
        <f t="shared" si="7"/>
        <v>0.98584615384615393</v>
      </c>
      <c r="T27" s="275">
        <f t="shared" si="8"/>
        <v>0.98523076923076924</v>
      </c>
      <c r="U27" s="275">
        <f>12.808/13</f>
        <v>0.98523076923076924</v>
      </c>
      <c r="V27" s="275"/>
      <c r="W27" s="275"/>
      <c r="X27" s="275"/>
      <c r="Y27" s="275"/>
      <c r="Z27" s="275"/>
      <c r="AA27" s="275"/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2"/>
        <v>0.9869230769230769</v>
      </c>
      <c r="Q28" s="275">
        <f t="shared" si="6"/>
        <v>0.98538461538461541</v>
      </c>
      <c r="R28" s="273">
        <f>12.83/13</f>
        <v>0.9869230769230769</v>
      </c>
      <c r="S28" s="275">
        <f t="shared" si="7"/>
        <v>0.98584615384615393</v>
      </c>
      <c r="T28" s="275">
        <f t="shared" si="8"/>
        <v>0.98523076923076924</v>
      </c>
      <c r="U28" s="275">
        <f>12.808/13</f>
        <v>0.98523076923076924</v>
      </c>
      <c r="V28" s="275"/>
      <c r="W28" s="275"/>
      <c r="X28" s="275"/>
      <c r="Y28" s="275"/>
      <c r="Z28" s="275"/>
      <c r="AA28" s="275"/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2"/>
        <v>0.9869230769230769</v>
      </c>
      <c r="Q29" s="275">
        <f t="shared" si="6"/>
        <v>0.98538461538461541</v>
      </c>
      <c r="R29" s="273">
        <f>12.83/13</f>
        <v>0.9869230769230769</v>
      </c>
      <c r="S29" s="275">
        <f t="shared" si="7"/>
        <v>0.98584615384615393</v>
      </c>
      <c r="T29" s="275">
        <f t="shared" si="8"/>
        <v>0.98523076923076924</v>
      </c>
      <c r="U29" s="275">
        <f>12.808/13</f>
        <v>0.98523076923076924</v>
      </c>
      <c r="V29" s="275"/>
      <c r="W29" s="275"/>
      <c r="X29" s="275"/>
      <c r="Y29" s="275"/>
      <c r="Z29" s="275"/>
      <c r="AA29" s="275"/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>
        <f t="shared" si="2"/>
        <v>0.9869230769230769</v>
      </c>
      <c r="Q30" s="275">
        <f t="shared" si="6"/>
        <v>0.98538461538461541</v>
      </c>
      <c r="R30" s="273">
        <f>12.83/13</f>
        <v>0.9869230769230769</v>
      </c>
      <c r="S30" s="275">
        <f t="shared" si="7"/>
        <v>0.98584615384615393</v>
      </c>
      <c r="T30" s="275">
        <f t="shared" si="8"/>
        <v>0.98523076923076924</v>
      </c>
      <c r="U30" s="275">
        <f>12.808/13</f>
        <v>0.98523076923076924</v>
      </c>
      <c r="V30" s="275"/>
      <c r="W30" s="275"/>
      <c r="X30" s="275"/>
      <c r="Y30" s="275"/>
      <c r="Z30" s="275"/>
      <c r="AA30" s="275"/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>
        <f t="shared" si="2"/>
        <v>0.9869230769230769</v>
      </c>
      <c r="Q31" s="275">
        <f t="shared" si="6"/>
        <v>0.98538461538461541</v>
      </c>
      <c r="R31" s="273">
        <f>12.83/13</f>
        <v>0.9869230769230769</v>
      </c>
      <c r="S31" s="275">
        <f t="shared" si="7"/>
        <v>0.98584615384615393</v>
      </c>
      <c r="T31" s="275">
        <f t="shared" si="8"/>
        <v>0.98523076923076924</v>
      </c>
      <c r="U31" s="275">
        <f>12.808/13</f>
        <v>0.98523076923076924</v>
      </c>
      <c r="V31" s="275"/>
      <c r="W31" s="275"/>
      <c r="X31" s="275"/>
      <c r="Y31" s="275"/>
      <c r="Z31" s="275"/>
      <c r="AA31" s="275"/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>
        <f t="shared" si="6"/>
        <v>0.98538461538461541</v>
      </c>
      <c r="R32" s="273">
        <v>0.99</v>
      </c>
      <c r="S32" s="275">
        <f t="shared" si="7"/>
        <v>0.98584615384615393</v>
      </c>
      <c r="T32" s="275">
        <f t="shared" si="8"/>
        <v>0.98523076923076924</v>
      </c>
      <c r="U32" s="275">
        <f>12.808/13</f>
        <v>0.98523076923076924</v>
      </c>
      <c r="V32" s="275"/>
      <c r="W32" s="275"/>
      <c r="X32" s="275"/>
      <c r="Y32" s="275"/>
      <c r="Z32" s="275"/>
      <c r="AA32" s="275"/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F33" si="9">SUM(C19:C32)</f>
        <v>0</v>
      </c>
      <c r="D33" s="16">
        <f t="shared" si="9"/>
        <v>0</v>
      </c>
      <c r="E33" s="16">
        <f t="shared" si="9"/>
        <v>0</v>
      </c>
      <c r="F33" s="16">
        <f t="shared" si="9"/>
        <v>1.9470000000000001</v>
      </c>
      <c r="G33" s="16">
        <f t="shared" ref="G33:AC33" si="10">SUM(G19:G32)</f>
        <v>0</v>
      </c>
      <c r="H33" s="16">
        <f t="shared" si="10"/>
        <v>0</v>
      </c>
      <c r="I33" s="16">
        <f t="shared" si="10"/>
        <v>0</v>
      </c>
      <c r="J33" s="16">
        <f t="shared" si="10"/>
        <v>0</v>
      </c>
      <c r="K33" s="16">
        <f t="shared" si="10"/>
        <v>0</v>
      </c>
      <c r="L33" s="16">
        <f t="shared" si="10"/>
        <v>0</v>
      </c>
      <c r="M33" s="16">
        <f t="shared" si="10"/>
        <v>0</v>
      </c>
      <c r="N33" s="16">
        <f t="shared" si="10"/>
        <v>0</v>
      </c>
      <c r="O33" s="16">
        <f t="shared" si="10"/>
        <v>5.9340000000000002</v>
      </c>
      <c r="P33" s="16">
        <f t="shared" si="10"/>
        <v>12.83</v>
      </c>
      <c r="Q33" s="16">
        <f t="shared" si="10"/>
        <v>12.810000000000002</v>
      </c>
      <c r="R33" s="16">
        <f t="shared" si="10"/>
        <v>12.833076923076923</v>
      </c>
      <c r="S33" s="16">
        <f t="shared" si="10"/>
        <v>12.816000000000001</v>
      </c>
      <c r="T33" s="16">
        <f t="shared" si="10"/>
        <v>12.808</v>
      </c>
      <c r="U33" s="16">
        <f t="shared" si="10"/>
        <v>12.808</v>
      </c>
      <c r="V33" s="16">
        <f t="shared" si="10"/>
        <v>0</v>
      </c>
      <c r="W33" s="16">
        <f t="shared" si="10"/>
        <v>0</v>
      </c>
      <c r="X33" s="16">
        <f t="shared" si="10"/>
        <v>0</v>
      </c>
      <c r="Y33" s="16">
        <f t="shared" si="10"/>
        <v>0</v>
      </c>
      <c r="Z33" s="16">
        <f t="shared" si="10"/>
        <v>0</v>
      </c>
      <c r="AA33" s="16">
        <f t="shared" si="10"/>
        <v>0</v>
      </c>
      <c r="AB33" s="16">
        <f t="shared" si="10"/>
        <v>0</v>
      </c>
      <c r="AC33" s="16">
        <f t="shared" si="10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>
        <v>4</v>
      </c>
      <c r="O43" s="273">
        <v>4</v>
      </c>
      <c r="P43" s="273">
        <v>4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8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3.5</v>
      </c>
      <c r="H44" s="275">
        <v>2.5</v>
      </c>
      <c r="I44" s="273">
        <v>2.5</v>
      </c>
      <c r="J44" s="273">
        <v>2.5</v>
      </c>
      <c r="K44" s="273">
        <v>2.5</v>
      </c>
      <c r="L44" s="346">
        <v>2.8</v>
      </c>
      <c r="M44" s="275">
        <v>2.5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8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/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6</v>
      </c>
      <c r="I46" s="273">
        <v>5</v>
      </c>
      <c r="J46" s="273">
        <v>4</v>
      </c>
      <c r="K46" s="273">
        <v>4.2</v>
      </c>
      <c r="L46" s="273">
        <v>6</v>
      </c>
      <c r="M46" s="273">
        <v>6.4</v>
      </c>
      <c r="N46" s="273">
        <v>7</v>
      </c>
      <c r="O46" s="273">
        <v>7.4</v>
      </c>
      <c r="P46" s="273">
        <v>7.5</v>
      </c>
      <c r="Q46" s="273">
        <v>7.6</v>
      </c>
      <c r="R46" s="273">
        <v>7.2</v>
      </c>
      <c r="S46" s="273">
        <v>7.4</v>
      </c>
      <c r="T46" s="275">
        <v>6.8</v>
      </c>
      <c r="U46" s="275">
        <v>6.8</v>
      </c>
      <c r="V46" s="275"/>
      <c r="W46" s="273"/>
      <c r="X46" s="346"/>
      <c r="Y46" s="346"/>
      <c r="Z46" s="275"/>
      <c r="AA46" s="273"/>
      <c r="AB46" s="275"/>
      <c r="AC46" s="275"/>
    </row>
    <row r="47" spans="1:51" x14ac:dyDescent="0.25">
      <c r="A47" s="8" t="s">
        <v>21</v>
      </c>
      <c r="B47" s="16">
        <f>SUM(B43:B46)</f>
        <v>0</v>
      </c>
      <c r="C47" s="16">
        <f t="shared" ref="C47:AC47" si="11">SUM(C43:C46)</f>
        <v>26.6</v>
      </c>
      <c r="D47" s="16">
        <f t="shared" si="11"/>
        <v>0</v>
      </c>
      <c r="E47" s="16">
        <f t="shared" si="11"/>
        <v>0</v>
      </c>
      <c r="F47" s="16">
        <f t="shared" si="11"/>
        <v>11</v>
      </c>
      <c r="G47" s="16">
        <f t="shared" si="11"/>
        <v>10.5</v>
      </c>
      <c r="H47" s="16">
        <f t="shared" si="11"/>
        <v>8.5</v>
      </c>
      <c r="I47" s="16">
        <f t="shared" si="11"/>
        <v>7.5</v>
      </c>
      <c r="J47" s="16">
        <f t="shared" si="11"/>
        <v>6.5</v>
      </c>
      <c r="K47" s="16">
        <f t="shared" si="11"/>
        <v>6.7</v>
      </c>
      <c r="L47" s="16">
        <f t="shared" si="11"/>
        <v>8.8000000000000007</v>
      </c>
      <c r="M47" s="16">
        <f t="shared" si="11"/>
        <v>8.9</v>
      </c>
      <c r="N47" s="16">
        <f t="shared" si="11"/>
        <v>11</v>
      </c>
      <c r="O47" s="16">
        <f t="shared" si="11"/>
        <v>11.4</v>
      </c>
      <c r="P47" s="16">
        <f t="shared" si="11"/>
        <v>11.5</v>
      </c>
      <c r="Q47" s="16">
        <f t="shared" si="11"/>
        <v>11.6</v>
      </c>
      <c r="R47" s="16">
        <f t="shared" si="11"/>
        <v>11.2</v>
      </c>
      <c r="S47" s="16">
        <f t="shared" si="11"/>
        <v>11.4</v>
      </c>
      <c r="T47" s="16">
        <f t="shared" si="11"/>
        <v>10.8</v>
      </c>
      <c r="U47" s="16">
        <f t="shared" si="11"/>
        <v>10.8</v>
      </c>
      <c r="V47" s="16">
        <f t="shared" si="11"/>
        <v>0</v>
      </c>
      <c r="W47" s="16">
        <f t="shared" si="11"/>
        <v>0</v>
      </c>
      <c r="X47" s="16">
        <f t="shared" si="11"/>
        <v>0</v>
      </c>
      <c r="Y47" s="16">
        <f t="shared" si="11"/>
        <v>0</v>
      </c>
      <c r="Z47" s="16">
        <f t="shared" si="11"/>
        <v>0</v>
      </c>
      <c r="AA47" s="16">
        <f t="shared" si="11"/>
        <v>0</v>
      </c>
      <c r="AB47" s="16">
        <f t="shared" si="11"/>
        <v>0</v>
      </c>
      <c r="AC47" s="16">
        <f t="shared" si="11"/>
        <v>0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14.25</v>
      </c>
      <c r="H49" s="273">
        <v>14.21</v>
      </c>
      <c r="I49" s="273">
        <v>14.25</v>
      </c>
      <c r="J49" s="275">
        <v>14.28</v>
      </c>
      <c r="K49" s="273">
        <v>14.29</v>
      </c>
      <c r="L49" s="273">
        <v>14.04</v>
      </c>
      <c r="M49" s="273">
        <v>14.23</v>
      </c>
      <c r="N49" s="273">
        <v>14.28</v>
      </c>
      <c r="O49" s="273">
        <v>14.21</v>
      </c>
      <c r="P49" s="273">
        <v>14.19</v>
      </c>
      <c r="Q49" s="273">
        <v>14.23</v>
      </c>
      <c r="R49" s="273">
        <v>14.19</v>
      </c>
      <c r="S49" s="346">
        <v>14.21</v>
      </c>
      <c r="T49" s="275">
        <v>14.22</v>
      </c>
      <c r="U49" s="273">
        <v>14.22</v>
      </c>
      <c r="V49" s="273"/>
      <c r="W49" s="273"/>
      <c r="X49" s="273"/>
      <c r="Y49" s="273"/>
      <c r="Z49" s="273"/>
      <c r="AA49" s="273"/>
      <c r="AB49" s="273"/>
      <c r="AC49" s="273"/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16</v>
      </c>
    </row>
    <row r="50" spans="1:35" x14ac:dyDescent="0.25">
      <c r="A50" s="8" t="s">
        <v>21</v>
      </c>
      <c r="B50" s="16">
        <f>B49</f>
        <v>0</v>
      </c>
      <c r="C50" s="16">
        <f t="shared" ref="C50:AC50" si="12">C49</f>
        <v>15</v>
      </c>
      <c r="D50" s="16">
        <f t="shared" si="12"/>
        <v>0</v>
      </c>
      <c r="E50" s="16">
        <f t="shared" si="12"/>
        <v>0</v>
      </c>
      <c r="F50" s="16">
        <f t="shared" si="12"/>
        <v>14.21</v>
      </c>
      <c r="G50" s="16">
        <f t="shared" si="12"/>
        <v>14.25</v>
      </c>
      <c r="H50" s="16">
        <f t="shared" si="12"/>
        <v>14.21</v>
      </c>
      <c r="I50" s="16">
        <f t="shared" si="12"/>
        <v>14.25</v>
      </c>
      <c r="J50" s="16">
        <f t="shared" si="12"/>
        <v>14.28</v>
      </c>
      <c r="K50" s="16">
        <f t="shared" si="12"/>
        <v>14.29</v>
      </c>
      <c r="L50" s="16">
        <f t="shared" si="12"/>
        <v>14.04</v>
      </c>
      <c r="M50" s="16">
        <f t="shared" si="12"/>
        <v>14.23</v>
      </c>
      <c r="N50" s="16">
        <f t="shared" si="12"/>
        <v>14.28</v>
      </c>
      <c r="O50" s="16">
        <f t="shared" si="12"/>
        <v>14.21</v>
      </c>
      <c r="P50" s="16">
        <f t="shared" si="12"/>
        <v>14.19</v>
      </c>
      <c r="Q50" s="16">
        <f t="shared" si="12"/>
        <v>14.23</v>
      </c>
      <c r="R50" s="16">
        <f t="shared" si="12"/>
        <v>14.19</v>
      </c>
      <c r="S50" s="16">
        <f t="shared" si="12"/>
        <v>14.21</v>
      </c>
      <c r="T50" s="16">
        <f t="shared" si="12"/>
        <v>14.22</v>
      </c>
      <c r="U50" s="16">
        <f t="shared" si="12"/>
        <v>14.22</v>
      </c>
      <c r="V50" s="16">
        <f t="shared" si="12"/>
        <v>0</v>
      </c>
      <c r="W50" s="16">
        <f t="shared" si="12"/>
        <v>0</v>
      </c>
      <c r="X50" s="16">
        <f t="shared" si="12"/>
        <v>0</v>
      </c>
      <c r="Y50" s="16">
        <f t="shared" si="12"/>
        <v>0</v>
      </c>
      <c r="Z50" s="16">
        <f t="shared" si="12"/>
        <v>0</v>
      </c>
      <c r="AA50" s="16">
        <f t="shared" si="12"/>
        <v>0</v>
      </c>
      <c r="AB50" s="16">
        <f t="shared" si="12"/>
        <v>0</v>
      </c>
      <c r="AC50" s="16">
        <f t="shared" si="12"/>
        <v>0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/>
      <c r="W52" s="273"/>
      <c r="X52" s="273"/>
      <c r="Y52" s="273"/>
      <c r="Z52" s="273"/>
      <c r="AA52" s="273"/>
      <c r="AB52" s="273"/>
      <c r="AC52" s="273"/>
      <c r="AD52" s="36"/>
      <c r="AE52" s="36"/>
      <c r="AF52" s="10">
        <f t="shared" ref="AF52:AF65" si="13">COUNTIF(F52:AC52,$AJ$8)</f>
        <v>0</v>
      </c>
      <c r="AG52" s="10">
        <f t="shared" ref="AG52:AG65" si="14">COUNTIF(G52:AD52,$AJ$7)</f>
        <v>0</v>
      </c>
      <c r="AH52" s="10">
        <f t="shared" ref="AH52:AH65" si="15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/>
      <c r="W53" s="273"/>
      <c r="X53" s="273"/>
      <c r="Y53" s="273"/>
      <c r="Z53" s="273"/>
      <c r="AA53" s="273"/>
      <c r="AB53" s="273"/>
      <c r="AC53" s="273"/>
      <c r="AD53" s="36"/>
      <c r="AE53" s="36"/>
      <c r="AF53" s="10">
        <f t="shared" si="13"/>
        <v>0</v>
      </c>
      <c r="AG53" s="10">
        <f t="shared" si="14"/>
        <v>0</v>
      </c>
      <c r="AH53" s="10">
        <f t="shared" si="15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/>
      <c r="W54" s="273"/>
      <c r="X54" s="273"/>
      <c r="Y54" s="273"/>
      <c r="Z54" s="273"/>
      <c r="AA54" s="273"/>
      <c r="AB54" s="273"/>
      <c r="AC54" s="273"/>
      <c r="AD54" s="36"/>
      <c r="AE54" s="36"/>
      <c r="AF54" s="10">
        <f t="shared" si="13"/>
        <v>0</v>
      </c>
      <c r="AG54" s="10">
        <f t="shared" si="14"/>
        <v>0</v>
      </c>
      <c r="AH54" s="10">
        <f t="shared" si="15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13"/>
        <v>0</v>
      </c>
      <c r="AG55" s="10">
        <f t="shared" si="14"/>
        <v>0</v>
      </c>
      <c r="AH55" s="10">
        <f t="shared" si="15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13"/>
        <v>0</v>
      </c>
      <c r="AG56" s="10">
        <f t="shared" si="14"/>
        <v>0</v>
      </c>
      <c r="AH56" s="10">
        <f t="shared" si="15"/>
        <v>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/>
      <c r="Y57" s="273"/>
      <c r="Z57" s="273"/>
      <c r="AA57" s="273"/>
      <c r="AB57" s="273"/>
      <c r="AC57" s="273"/>
      <c r="AD57" s="36"/>
      <c r="AE57" s="36"/>
      <c r="AF57" s="10">
        <f t="shared" si="13"/>
        <v>0</v>
      </c>
      <c r="AG57" s="10">
        <f t="shared" si="14"/>
        <v>0</v>
      </c>
      <c r="AH57" s="10">
        <f t="shared" si="15"/>
        <v>0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13"/>
        <v>0</v>
      </c>
      <c r="AG58" s="10">
        <f t="shared" si="14"/>
        <v>0</v>
      </c>
      <c r="AH58" s="10">
        <f t="shared" si="15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/>
      <c r="W59" s="273"/>
      <c r="X59" s="273"/>
      <c r="Y59" s="273"/>
      <c r="Z59" s="273"/>
      <c r="AA59" s="273"/>
      <c r="AB59" s="273"/>
      <c r="AC59" s="273"/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13"/>
        <v>0</v>
      </c>
      <c r="AG60" s="10">
        <f t="shared" si="14"/>
        <v>0</v>
      </c>
      <c r="AH60" s="10">
        <f t="shared" si="15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>
        <v>0.7</v>
      </c>
      <c r="S61" s="346">
        <v>0</v>
      </c>
      <c r="T61" s="346">
        <v>0.7</v>
      </c>
      <c r="U61" s="273">
        <v>0.7</v>
      </c>
      <c r="V61" s="273"/>
      <c r="W61" s="273"/>
      <c r="X61" s="273"/>
      <c r="Y61" s="273"/>
      <c r="Z61" s="273"/>
      <c r="AA61" s="273"/>
      <c r="AB61" s="273"/>
      <c r="AC61" s="273"/>
      <c r="AD61" s="36"/>
      <c r="AE61" s="36"/>
      <c r="AF61" s="10">
        <f t="shared" si="13"/>
        <v>1</v>
      </c>
      <c r="AG61" s="10">
        <f t="shared" si="14"/>
        <v>1</v>
      </c>
      <c r="AH61" s="10">
        <f t="shared" si="15"/>
        <v>4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>
        <v>0.7</v>
      </c>
      <c r="R62" s="346">
        <v>0</v>
      </c>
      <c r="S62" s="346">
        <v>0</v>
      </c>
      <c r="T62" s="346"/>
      <c r="U62" s="273"/>
      <c r="V62" s="273"/>
      <c r="W62" s="273"/>
      <c r="X62" s="273"/>
      <c r="Y62" s="273"/>
      <c r="Z62" s="273"/>
      <c r="AA62" s="273"/>
      <c r="AB62" s="273"/>
      <c r="AC62" s="273"/>
      <c r="AD62" s="36"/>
      <c r="AE62" s="36"/>
      <c r="AF62" s="10">
        <f t="shared" si="13"/>
        <v>2</v>
      </c>
      <c r="AG62" s="10">
        <f t="shared" si="14"/>
        <v>2</v>
      </c>
      <c r="AH62" s="10">
        <f t="shared" si="15"/>
        <v>3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>
        <v>0.7</v>
      </c>
      <c r="S63" s="346">
        <v>0</v>
      </c>
      <c r="T63" s="346">
        <v>0.7</v>
      </c>
      <c r="U63" s="273">
        <v>0.7</v>
      </c>
      <c r="V63" s="273"/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13"/>
        <v>1</v>
      </c>
      <c r="AG63" s="10">
        <f t="shared" si="14"/>
        <v>1</v>
      </c>
      <c r="AH63" s="10">
        <f t="shared" si="15"/>
        <v>4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v>0.7</v>
      </c>
      <c r="R64" s="346">
        <v>0</v>
      </c>
      <c r="S64" s="346">
        <v>0</v>
      </c>
      <c r="T64" s="346"/>
      <c r="U64" s="273"/>
      <c r="V64" s="273"/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13"/>
        <v>2</v>
      </c>
      <c r="AG64" s="10">
        <f t="shared" si="14"/>
        <v>2</v>
      </c>
      <c r="AH64" s="10">
        <f t="shared" si="15"/>
        <v>3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>
        <v>0.7</v>
      </c>
      <c r="U65" s="273">
        <v>0.7</v>
      </c>
      <c r="V65" s="273"/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13"/>
        <v>0</v>
      </c>
      <c r="AG65" s="10">
        <f t="shared" si="14"/>
        <v>0</v>
      </c>
      <c r="AH65" s="10">
        <f t="shared" si="15"/>
        <v>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16">SUM(F52:F65)</f>
        <v>0</v>
      </c>
      <c r="G66" s="16">
        <f t="shared" ref="G66:AC66" si="17">SUM(G52:G65)</f>
        <v>0</v>
      </c>
      <c r="H66" s="16">
        <f t="shared" si="17"/>
        <v>0</v>
      </c>
      <c r="I66" s="16">
        <f t="shared" si="17"/>
        <v>0</v>
      </c>
      <c r="J66" s="16">
        <f t="shared" si="17"/>
        <v>0</v>
      </c>
      <c r="K66" s="16">
        <f t="shared" si="17"/>
        <v>0</v>
      </c>
      <c r="L66" s="16">
        <f t="shared" si="17"/>
        <v>0</v>
      </c>
      <c r="M66" s="16">
        <f t="shared" si="17"/>
        <v>0</v>
      </c>
      <c r="N66" s="16">
        <f t="shared" si="17"/>
        <v>0</v>
      </c>
      <c r="O66" s="16">
        <f t="shared" si="17"/>
        <v>0</v>
      </c>
      <c r="P66" s="16">
        <f t="shared" si="17"/>
        <v>0</v>
      </c>
      <c r="Q66" s="16">
        <f t="shared" si="17"/>
        <v>1.4</v>
      </c>
      <c r="R66" s="16">
        <f t="shared" si="17"/>
        <v>1.4</v>
      </c>
      <c r="S66" s="16">
        <f t="shared" si="17"/>
        <v>0</v>
      </c>
      <c r="T66" s="16">
        <f>SUM(T52:T65)</f>
        <v>2.0999999999999996</v>
      </c>
      <c r="U66" s="16">
        <f t="shared" si="17"/>
        <v>2.0999999999999996</v>
      </c>
      <c r="V66" s="16">
        <f t="shared" si="17"/>
        <v>0</v>
      </c>
      <c r="W66" s="16">
        <f t="shared" si="17"/>
        <v>0</v>
      </c>
      <c r="X66" s="16">
        <f t="shared" si="17"/>
        <v>0</v>
      </c>
      <c r="Y66" s="16">
        <f t="shared" si="17"/>
        <v>0</v>
      </c>
      <c r="Z66" s="16">
        <f t="shared" si="17"/>
        <v>0</v>
      </c>
      <c r="AA66" s="16">
        <f t="shared" si="17"/>
        <v>0</v>
      </c>
      <c r="AB66" s="16">
        <f t="shared" si="17"/>
        <v>0</v>
      </c>
      <c r="AC66" s="16">
        <f t="shared" si="17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1.04/2</f>
        <v>0.52</v>
      </c>
      <c r="G68" s="346">
        <f>0.84/2</f>
        <v>0.42</v>
      </c>
      <c r="H68" s="346"/>
      <c r="I68" s="346"/>
      <c r="J68" s="346"/>
      <c r="K68" s="346"/>
      <c r="L68" s="346"/>
      <c r="M68" s="346">
        <f t="shared" ref="M68:M69" si="18">0.94/2</f>
        <v>0.47</v>
      </c>
      <c r="N68" s="346">
        <v>0.49</v>
      </c>
      <c r="O68" s="346">
        <v>0.5</v>
      </c>
      <c r="P68" s="346">
        <f>1.16/2</f>
        <v>0.57999999999999996</v>
      </c>
      <c r="Q68" s="346">
        <f>1.16/2</f>
        <v>0.57999999999999996</v>
      </c>
      <c r="R68" s="346">
        <f>1.28/2</f>
        <v>0.64</v>
      </c>
      <c r="S68" s="346">
        <f>1.29/2</f>
        <v>0.64500000000000002</v>
      </c>
      <c r="T68" s="273">
        <f>1.29/2</f>
        <v>0.64500000000000002</v>
      </c>
      <c r="U68" s="273">
        <f>1.29/2</f>
        <v>0.64500000000000002</v>
      </c>
      <c r="V68" s="273"/>
      <c r="W68" s="273"/>
      <c r="X68" s="273"/>
      <c r="Y68" s="273"/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11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>
        <v>0.4</v>
      </c>
      <c r="I69" s="346">
        <f>0.73/2</f>
        <v>0.36499999999999999</v>
      </c>
      <c r="J69" s="346">
        <f>0.72/2</f>
        <v>0.36</v>
      </c>
      <c r="K69" s="346">
        <f>0.74/2</f>
        <v>0.37</v>
      </c>
      <c r="L69" s="346">
        <f>0.79/2</f>
        <v>0.39500000000000002</v>
      </c>
      <c r="M69" s="346">
        <f t="shared" si="18"/>
        <v>0.47</v>
      </c>
      <c r="N69" s="346">
        <v>0.49</v>
      </c>
      <c r="O69" s="346">
        <v>0.5</v>
      </c>
      <c r="P69" s="346">
        <f>1.16/2</f>
        <v>0.57999999999999996</v>
      </c>
      <c r="Q69" s="346">
        <f>1.16/2</f>
        <v>0.57999999999999996</v>
      </c>
      <c r="R69" s="346">
        <f>1.28/2</f>
        <v>0.64</v>
      </c>
      <c r="S69" s="346">
        <f>1.29/2</f>
        <v>0.64500000000000002</v>
      </c>
      <c r="T69" s="273">
        <v>0</v>
      </c>
      <c r="U69" s="273">
        <v>0</v>
      </c>
      <c r="V69" s="273"/>
      <c r="W69" s="273"/>
      <c r="X69" s="273"/>
      <c r="Y69" s="273"/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14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1.04/2</f>
        <v>0.52</v>
      </c>
      <c r="G70" s="346">
        <f>G68</f>
        <v>0.42</v>
      </c>
      <c r="H70" s="346">
        <v>0.4</v>
      </c>
      <c r="I70" s="346">
        <f>0.73/2</f>
        <v>0.36499999999999999</v>
      </c>
      <c r="J70" s="346">
        <f>0.72/2</f>
        <v>0.36</v>
      </c>
      <c r="K70" s="346">
        <f>0.74/2</f>
        <v>0.37</v>
      </c>
      <c r="L70" s="346">
        <f>0.79/2</f>
        <v>0.39500000000000002</v>
      </c>
      <c r="M70" s="346"/>
      <c r="N70" s="275"/>
      <c r="O70" s="346"/>
      <c r="P70" s="346"/>
      <c r="Q70" s="346"/>
      <c r="R70" s="346"/>
      <c r="S70" s="346"/>
      <c r="T70" s="273">
        <f>1.29/2</f>
        <v>0.64500000000000002</v>
      </c>
      <c r="U70" s="273">
        <f>1.29/2</f>
        <v>0.64500000000000002</v>
      </c>
      <c r="V70" s="273"/>
      <c r="W70" s="273"/>
      <c r="X70" s="273"/>
      <c r="Y70" s="273"/>
      <c r="Z70" s="273"/>
      <c r="AA70" s="273"/>
      <c r="AB70" s="273"/>
      <c r="AC70" s="273"/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9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9">SUM(C68:C70)</f>
        <v>2.5499999999999998</v>
      </c>
      <c r="D71" s="16">
        <f t="shared" si="19"/>
        <v>0</v>
      </c>
      <c r="E71" s="16">
        <f t="shared" si="19"/>
        <v>0</v>
      </c>
      <c r="F71" s="16">
        <f t="shared" si="19"/>
        <v>1.04</v>
      </c>
      <c r="G71" s="16">
        <f t="shared" si="19"/>
        <v>0.84</v>
      </c>
      <c r="H71" s="16">
        <f t="shared" si="19"/>
        <v>0.8</v>
      </c>
      <c r="I71" s="16">
        <f t="shared" si="19"/>
        <v>0.73</v>
      </c>
      <c r="J71" s="16">
        <f t="shared" si="19"/>
        <v>0.72</v>
      </c>
      <c r="K71" s="16">
        <f t="shared" si="19"/>
        <v>0.74</v>
      </c>
      <c r="L71" s="16">
        <f t="shared" si="19"/>
        <v>0.79</v>
      </c>
      <c r="M71" s="16">
        <f t="shared" si="19"/>
        <v>0.94</v>
      </c>
      <c r="N71" s="16">
        <f t="shared" si="19"/>
        <v>0.98</v>
      </c>
      <c r="O71" s="16">
        <f t="shared" si="19"/>
        <v>1</v>
      </c>
      <c r="P71" s="16">
        <f t="shared" si="19"/>
        <v>1.1599999999999999</v>
      </c>
      <c r="Q71" s="16">
        <f t="shared" si="19"/>
        <v>1.1599999999999999</v>
      </c>
      <c r="R71" s="16">
        <f t="shared" si="19"/>
        <v>1.28</v>
      </c>
      <c r="S71" s="16">
        <f t="shared" si="19"/>
        <v>1.29</v>
      </c>
      <c r="T71" s="16">
        <f t="shared" si="19"/>
        <v>1.29</v>
      </c>
      <c r="U71" s="16">
        <f t="shared" si="19"/>
        <v>1.29</v>
      </c>
      <c r="V71" s="16">
        <f t="shared" si="19"/>
        <v>0</v>
      </c>
      <c r="W71" s="16">
        <f t="shared" si="19"/>
        <v>0</v>
      </c>
      <c r="X71" s="16">
        <f t="shared" si="19"/>
        <v>0</v>
      </c>
      <c r="Y71" s="16">
        <f t="shared" si="19"/>
        <v>0</v>
      </c>
      <c r="Z71" s="16">
        <f t="shared" si="19"/>
        <v>0</v>
      </c>
      <c r="AA71" s="16">
        <f t="shared" si="19"/>
        <v>0</v>
      </c>
      <c r="AB71" s="16">
        <f t="shared" si="19"/>
        <v>0</v>
      </c>
      <c r="AC71" s="16">
        <f t="shared" si="19"/>
        <v>0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20">COUNTIF(F73:AC73,$AF$11)</f>
        <v>0</v>
      </c>
      <c r="AG73" s="10">
        <f t="shared" ref="AG73:AG81" si="21">COUNTIF(G73:AC73,$AG$11)</f>
        <v>0</v>
      </c>
      <c r="AH73" s="10">
        <f t="shared" ref="AH73:AH81" si="22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20"/>
        <v>0</v>
      </c>
      <c r="AG74" s="10">
        <f t="shared" si="21"/>
        <v>0</v>
      </c>
      <c r="AH74" s="10">
        <f t="shared" si="22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22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20"/>
        <v>0</v>
      </c>
      <c r="AG76" s="10">
        <f t="shared" si="21"/>
        <v>0</v>
      </c>
      <c r="AH76" s="10">
        <f t="shared" si="22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20"/>
        <v>0</v>
      </c>
      <c r="AG77" s="10">
        <f t="shared" si="21"/>
        <v>0</v>
      </c>
      <c r="AH77" s="10">
        <f t="shared" si="22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20"/>
        <v>0</v>
      </c>
      <c r="AG78" s="10">
        <f t="shared" si="21"/>
        <v>0</v>
      </c>
      <c r="AH78" s="10">
        <f t="shared" si="22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20"/>
        <v>0</v>
      </c>
      <c r="AG79" s="10">
        <f t="shared" si="21"/>
        <v>0</v>
      </c>
      <c r="AH79" s="10">
        <f t="shared" si="22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20"/>
        <v>0</v>
      </c>
      <c r="AG80" s="10">
        <f t="shared" si="21"/>
        <v>0</v>
      </c>
      <c r="AH80" s="10">
        <f t="shared" si="22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20"/>
        <v>0</v>
      </c>
      <c r="AG81" s="10">
        <f t="shared" si="21"/>
        <v>0</v>
      </c>
      <c r="AH81" s="10">
        <f t="shared" si="22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0.69</v>
      </c>
      <c r="N84" s="275">
        <v>0.72</v>
      </c>
      <c r="O84" s="273">
        <v>0.77</v>
      </c>
      <c r="P84" s="273">
        <v>0.8</v>
      </c>
      <c r="Q84" s="273">
        <v>0.83</v>
      </c>
      <c r="R84" s="273">
        <v>0.86</v>
      </c>
      <c r="S84" s="346">
        <v>0.89</v>
      </c>
      <c r="T84" s="346">
        <v>0.82</v>
      </c>
      <c r="U84" s="273">
        <v>0.82</v>
      </c>
      <c r="V84" s="273"/>
      <c r="W84" s="273"/>
      <c r="X84" s="273"/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9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0.74</v>
      </c>
      <c r="H85" s="273">
        <v>0.71</v>
      </c>
      <c r="I85" s="273">
        <v>0.69</v>
      </c>
      <c r="J85" s="275">
        <v>0.67</v>
      </c>
      <c r="K85" s="275">
        <v>0.68</v>
      </c>
      <c r="L85" s="275">
        <v>0.7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/>
      <c r="Z85" s="273"/>
      <c r="AA85" s="273"/>
      <c r="AB85" s="273"/>
      <c r="AC85" s="273"/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7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23">SUM(C84:C85)</f>
        <v>2</v>
      </c>
      <c r="D86" s="16">
        <f t="shared" si="23"/>
        <v>0</v>
      </c>
      <c r="E86" s="16">
        <f t="shared" si="23"/>
        <v>0</v>
      </c>
      <c r="F86" s="16">
        <f t="shared" si="23"/>
        <v>0.82</v>
      </c>
      <c r="G86" s="16">
        <f t="shared" si="23"/>
        <v>0.74</v>
      </c>
      <c r="H86" s="16">
        <f t="shared" si="23"/>
        <v>0.71</v>
      </c>
      <c r="I86" s="16">
        <f t="shared" si="23"/>
        <v>0.69</v>
      </c>
      <c r="J86" s="16">
        <f t="shared" si="23"/>
        <v>0.67</v>
      </c>
      <c r="K86" s="16">
        <f t="shared" si="23"/>
        <v>0.68</v>
      </c>
      <c r="L86" s="16">
        <f t="shared" si="23"/>
        <v>0.7</v>
      </c>
      <c r="M86" s="16">
        <f t="shared" si="23"/>
        <v>0.69</v>
      </c>
      <c r="N86" s="16">
        <f t="shared" si="23"/>
        <v>0.72</v>
      </c>
      <c r="O86" s="16">
        <f t="shared" si="23"/>
        <v>0.77</v>
      </c>
      <c r="P86" s="16">
        <f t="shared" si="23"/>
        <v>0.8</v>
      </c>
      <c r="Q86" s="16">
        <f t="shared" si="23"/>
        <v>0.83</v>
      </c>
      <c r="R86" s="16">
        <f t="shared" si="23"/>
        <v>0.86</v>
      </c>
      <c r="S86" s="16">
        <f t="shared" si="23"/>
        <v>0.89</v>
      </c>
      <c r="T86" s="16">
        <f t="shared" si="23"/>
        <v>0.82</v>
      </c>
      <c r="U86" s="16">
        <f t="shared" si="23"/>
        <v>0.82</v>
      </c>
      <c r="V86" s="16">
        <f t="shared" si="23"/>
        <v>0</v>
      </c>
      <c r="W86" s="16">
        <f t="shared" si="23"/>
        <v>0</v>
      </c>
      <c r="X86" s="16">
        <f t="shared" si="23"/>
        <v>0</v>
      </c>
      <c r="Y86" s="16">
        <f t="shared" si="23"/>
        <v>0</v>
      </c>
      <c r="Z86" s="16">
        <f t="shared" si="23"/>
        <v>0</v>
      </c>
      <c r="AA86" s="16">
        <f t="shared" si="23"/>
        <v>0</v>
      </c>
      <c r="AB86" s="16">
        <f t="shared" si="23"/>
        <v>0</v>
      </c>
      <c r="AC86" s="16">
        <f t="shared" si="23"/>
        <v>0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24">SUM(F13:F16,F19:F32,F35:F37,F40,F43:F46,F49,F55,F56,F58,F60,F61,F62,F63,F64,F65,F68:F70,F84:F85,F57)</f>
        <v>42.017000000000003</v>
      </c>
      <c r="G89" s="23">
        <f t="shared" ref="G89:N89" si="25">SUM(G13:G16,G19:G32,G35:G37,G40,G43:G46,G49,G55,G56,G58,G60,G61,G62,G63,G64,G65,G68:G70,G84:G85,G57)</f>
        <v>39.530000000000008</v>
      </c>
      <c r="H89" s="23">
        <f t="shared" si="25"/>
        <v>37.22</v>
      </c>
      <c r="I89" s="23">
        <f t="shared" si="25"/>
        <v>35.97</v>
      </c>
      <c r="J89" s="23">
        <f t="shared" si="25"/>
        <v>34.97</v>
      </c>
      <c r="K89" s="23">
        <f t="shared" si="25"/>
        <v>35.209999999999994</v>
      </c>
      <c r="L89" s="23">
        <f t="shared" si="25"/>
        <v>37.730000000000004</v>
      </c>
      <c r="M89" s="23">
        <f t="shared" si="25"/>
        <v>37.759999999999991</v>
      </c>
      <c r="N89" s="23">
        <f t="shared" si="25"/>
        <v>40.18</v>
      </c>
      <c r="O89" s="23">
        <f>SUM(O13:O16,O19:O32,O35:O37,O40,O43:O46,O49,O55,O56,O58,O60,O61,O62,O63,O64,O65,O68:O70,O84:O85,O57)</f>
        <v>46.714000000000006</v>
      </c>
      <c r="P89" s="23">
        <f t="shared" ref="P89:AC89" si="26">SUM(P13:P16,P19:P32,P35:P37,P40,P43:P46,P49,P55,P56,P58,P60,P61,P62,P63,P64,P65,P68:P70,P84:P85,P57)</f>
        <v>53.879999999999995</v>
      </c>
      <c r="Q89" s="23">
        <f t="shared" si="26"/>
        <v>55.429999999999993</v>
      </c>
      <c r="R89" s="23">
        <f t="shared" si="26"/>
        <v>54.963076923076926</v>
      </c>
      <c r="S89" s="23">
        <f t="shared" si="26"/>
        <v>54.606000000000009</v>
      </c>
      <c r="T89" s="23">
        <f t="shared" si="26"/>
        <v>55.037999999999997</v>
      </c>
      <c r="U89" s="23">
        <f t="shared" si="26"/>
        <v>55.037999999999997</v>
      </c>
      <c r="V89" s="23">
        <f t="shared" si="26"/>
        <v>0</v>
      </c>
      <c r="W89" s="23">
        <f t="shared" si="26"/>
        <v>0</v>
      </c>
      <c r="X89" s="23">
        <f t="shared" si="26"/>
        <v>0</v>
      </c>
      <c r="Y89" s="23">
        <f t="shared" si="26"/>
        <v>0</v>
      </c>
      <c r="Z89" s="23">
        <f t="shared" si="26"/>
        <v>0</v>
      </c>
      <c r="AA89" s="23">
        <f t="shared" si="26"/>
        <v>0</v>
      </c>
      <c r="AB89" s="23">
        <f t="shared" si="26"/>
        <v>0</v>
      </c>
      <c r="AC89" s="23">
        <f t="shared" si="26"/>
        <v>0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</v>
      </c>
      <c r="AG92" s="19"/>
      <c r="AH92" s="138">
        <f>Z89-AA89</f>
        <v>0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27">F17</f>
        <v>13</v>
      </c>
      <c r="G97" s="58">
        <f t="shared" si="27"/>
        <v>13.2</v>
      </c>
      <c r="H97" s="58">
        <f t="shared" si="27"/>
        <v>13</v>
      </c>
      <c r="I97" s="58">
        <f t="shared" si="27"/>
        <v>12.8</v>
      </c>
      <c r="J97" s="58">
        <f t="shared" si="27"/>
        <v>12.8</v>
      </c>
      <c r="K97" s="58">
        <f t="shared" si="27"/>
        <v>12.8</v>
      </c>
      <c r="L97" s="58">
        <f t="shared" si="27"/>
        <v>13.4</v>
      </c>
      <c r="M97" s="58">
        <f t="shared" si="27"/>
        <v>13</v>
      </c>
      <c r="N97" s="58">
        <f t="shared" si="27"/>
        <v>13.2</v>
      </c>
      <c r="O97" s="58">
        <f t="shared" si="27"/>
        <v>13.4</v>
      </c>
      <c r="P97" s="58">
        <f t="shared" si="27"/>
        <v>13.4</v>
      </c>
      <c r="Q97" s="58">
        <f t="shared" si="27"/>
        <v>13.4</v>
      </c>
      <c r="R97" s="58">
        <f t="shared" si="27"/>
        <v>13.2</v>
      </c>
      <c r="S97" s="58">
        <f t="shared" si="27"/>
        <v>7</v>
      </c>
      <c r="T97" s="58">
        <f t="shared" si="27"/>
        <v>13</v>
      </c>
      <c r="U97" s="58">
        <f t="shared" si="27"/>
        <v>13</v>
      </c>
      <c r="V97" s="58">
        <f t="shared" si="27"/>
        <v>0</v>
      </c>
      <c r="W97" s="58">
        <f t="shared" si="27"/>
        <v>0</v>
      </c>
      <c r="X97" s="58">
        <f t="shared" si="27"/>
        <v>0</v>
      </c>
      <c r="Y97" s="58">
        <f t="shared" si="27"/>
        <v>0</v>
      </c>
      <c r="Z97" s="58">
        <f t="shared" si="27"/>
        <v>0</v>
      </c>
      <c r="AA97" s="58">
        <f t="shared" si="27"/>
        <v>0</v>
      </c>
      <c r="AB97" s="58">
        <f t="shared" si="27"/>
        <v>0</v>
      </c>
      <c r="AC97" s="58">
        <f t="shared" si="27"/>
        <v>0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0.48099999999999998</v>
      </c>
      <c r="G98" s="62">
        <v>0.47199999999999998</v>
      </c>
      <c r="H98" s="62">
        <v>0.46300000000000002</v>
      </c>
      <c r="I98" s="62">
        <v>0.48599999999999999</v>
      </c>
      <c r="J98" s="62">
        <v>0.5</v>
      </c>
      <c r="K98" s="62">
        <v>0.45</v>
      </c>
      <c r="L98" s="62">
        <v>0.53900000000000003</v>
      </c>
      <c r="M98" s="62">
        <v>0.57699999999999996</v>
      </c>
      <c r="N98" s="62">
        <v>0.69799999999999995</v>
      </c>
      <c r="O98" s="62">
        <v>0.69699999999999995</v>
      </c>
      <c r="P98" s="62">
        <v>0.53100000000000003</v>
      </c>
      <c r="Q98" s="62">
        <v>0.50900000000000001</v>
      </c>
      <c r="R98" s="62">
        <v>0.48799999999999999</v>
      </c>
      <c r="S98" s="62">
        <v>0.49099999999999999</v>
      </c>
      <c r="T98" s="62">
        <v>0.49099999999999999</v>
      </c>
      <c r="U98" s="62"/>
      <c r="V98" s="62"/>
      <c r="W98" s="62"/>
      <c r="X98" s="62"/>
      <c r="Y98" s="62"/>
      <c r="Z98" s="62"/>
      <c r="AA98" s="62"/>
      <c r="AB98" s="62"/>
      <c r="AC98" s="62"/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28">F33</f>
        <v>1.9470000000000001</v>
      </c>
      <c r="G99" s="58">
        <f t="shared" si="28"/>
        <v>0</v>
      </c>
      <c r="H99" s="58">
        <f t="shared" si="28"/>
        <v>0</v>
      </c>
      <c r="I99" s="58">
        <f t="shared" si="28"/>
        <v>0</v>
      </c>
      <c r="J99" s="58">
        <f t="shared" si="28"/>
        <v>0</v>
      </c>
      <c r="K99" s="58">
        <f t="shared" si="28"/>
        <v>0</v>
      </c>
      <c r="L99" s="58">
        <f t="shared" si="28"/>
        <v>0</v>
      </c>
      <c r="M99" s="58">
        <f t="shared" si="28"/>
        <v>0</v>
      </c>
      <c r="N99" s="58">
        <f t="shared" si="28"/>
        <v>0</v>
      </c>
      <c r="O99" s="58">
        <f t="shared" si="28"/>
        <v>5.9340000000000002</v>
      </c>
      <c r="P99" s="58">
        <f t="shared" si="28"/>
        <v>12.83</v>
      </c>
      <c r="Q99" s="58">
        <f t="shared" si="28"/>
        <v>12.810000000000002</v>
      </c>
      <c r="R99" s="58">
        <f t="shared" si="28"/>
        <v>12.833076923076923</v>
      </c>
      <c r="S99" s="58">
        <f t="shared" si="28"/>
        <v>12.816000000000001</v>
      </c>
      <c r="T99" s="58">
        <f t="shared" si="28"/>
        <v>12.808</v>
      </c>
      <c r="U99" s="58">
        <f t="shared" si="28"/>
        <v>12.808</v>
      </c>
      <c r="V99" s="58">
        <f t="shared" si="28"/>
        <v>0</v>
      </c>
      <c r="W99" s="58">
        <f t="shared" si="28"/>
        <v>0</v>
      </c>
      <c r="X99" s="58">
        <f t="shared" si="28"/>
        <v>0</v>
      </c>
      <c r="Y99" s="58">
        <f t="shared" si="28"/>
        <v>0</v>
      </c>
      <c r="Z99" s="58">
        <f t="shared" si="28"/>
        <v>0</v>
      </c>
      <c r="AA99" s="58">
        <f t="shared" si="28"/>
        <v>0</v>
      </c>
      <c r="AB99" s="58">
        <f t="shared" si="28"/>
        <v>0</v>
      </c>
      <c r="AC99" s="58">
        <f t="shared" si="28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29">F47</f>
        <v>11</v>
      </c>
      <c r="G101" s="59">
        <f t="shared" si="29"/>
        <v>10.5</v>
      </c>
      <c r="H101" s="59">
        <f t="shared" si="29"/>
        <v>8.5</v>
      </c>
      <c r="I101" s="59">
        <f t="shared" si="29"/>
        <v>7.5</v>
      </c>
      <c r="J101" s="59">
        <f t="shared" si="29"/>
        <v>6.5</v>
      </c>
      <c r="K101" s="59">
        <f t="shared" si="29"/>
        <v>6.7</v>
      </c>
      <c r="L101" s="59">
        <f t="shared" si="29"/>
        <v>8.8000000000000007</v>
      </c>
      <c r="M101" s="59">
        <f t="shared" si="29"/>
        <v>8.9</v>
      </c>
      <c r="N101" s="59">
        <f t="shared" si="29"/>
        <v>11</v>
      </c>
      <c r="O101" s="59">
        <f t="shared" si="29"/>
        <v>11.4</v>
      </c>
      <c r="P101" s="59">
        <f t="shared" si="29"/>
        <v>11.5</v>
      </c>
      <c r="Q101" s="59">
        <f t="shared" si="29"/>
        <v>11.6</v>
      </c>
      <c r="R101" s="59">
        <f t="shared" si="29"/>
        <v>11.2</v>
      </c>
      <c r="S101" s="59">
        <f t="shared" si="29"/>
        <v>11.4</v>
      </c>
      <c r="T101" s="59">
        <f t="shared" si="29"/>
        <v>10.8</v>
      </c>
      <c r="U101" s="59">
        <f t="shared" si="29"/>
        <v>10.8</v>
      </c>
      <c r="V101" s="59">
        <f t="shared" si="29"/>
        <v>0</v>
      </c>
      <c r="W101" s="59">
        <f t="shared" si="29"/>
        <v>0</v>
      </c>
      <c r="X101" s="59">
        <f t="shared" si="29"/>
        <v>0</v>
      </c>
      <c r="Y101" s="59">
        <f t="shared" si="29"/>
        <v>0</v>
      </c>
      <c r="Z101" s="59">
        <f t="shared" si="29"/>
        <v>0</v>
      </c>
      <c r="AA101" s="59">
        <f t="shared" si="29"/>
        <v>0</v>
      </c>
      <c r="AB101" s="59">
        <f t="shared" si="29"/>
        <v>0</v>
      </c>
      <c r="AC101" s="59">
        <f t="shared" si="29"/>
        <v>0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0.16500000000000001</v>
      </c>
      <c r="G102" s="62">
        <v>0.184</v>
      </c>
      <c r="H102" s="62">
        <v>0.17599999999999999</v>
      </c>
      <c r="I102" s="62">
        <v>0.16800000000000001</v>
      </c>
      <c r="J102" s="62">
        <v>0.16300000000000001</v>
      </c>
      <c r="K102" s="62">
        <v>0.16200000000000001</v>
      </c>
      <c r="L102" s="62">
        <v>0.185</v>
      </c>
      <c r="M102" s="62">
        <v>0.184</v>
      </c>
      <c r="N102" s="62">
        <v>0.224</v>
      </c>
      <c r="O102" s="62">
        <v>0.14399999999999999</v>
      </c>
      <c r="P102" s="62">
        <v>0.156</v>
      </c>
      <c r="Q102" s="62">
        <v>0.17</v>
      </c>
      <c r="R102" s="62">
        <v>0.17499999999999999</v>
      </c>
      <c r="S102" s="62">
        <v>0.17599999999999999</v>
      </c>
      <c r="T102" s="62">
        <v>0.17499999999999999</v>
      </c>
      <c r="U102" s="62"/>
      <c r="V102" s="62"/>
      <c r="W102" s="62"/>
      <c r="X102" s="62"/>
      <c r="Y102" s="62"/>
      <c r="Z102" s="62"/>
      <c r="AA102" s="62"/>
      <c r="AB102" s="62"/>
      <c r="AC102" s="62"/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0.17399999999999999</v>
      </c>
      <c r="G103" s="62">
        <v>0.18099999999999999</v>
      </c>
      <c r="H103" s="62">
        <v>0.20100000000000001</v>
      </c>
      <c r="I103" s="62">
        <v>0.19800000000000001</v>
      </c>
      <c r="J103" s="62">
        <v>0.184</v>
      </c>
      <c r="K103" s="62">
        <v>0.189</v>
      </c>
      <c r="L103" s="62">
        <v>0.20499999999999999</v>
      </c>
      <c r="M103" s="62">
        <v>0.191</v>
      </c>
      <c r="N103" s="62">
        <v>0.188</v>
      </c>
      <c r="O103" s="62">
        <v>0.19020000000000001</v>
      </c>
      <c r="P103" s="62">
        <v>0.19800000000000001</v>
      </c>
      <c r="Q103" s="62">
        <v>0.20799999999999999</v>
      </c>
      <c r="R103" s="62">
        <v>0.20799999999999999</v>
      </c>
      <c r="S103" s="62">
        <v>0.21099999999999999</v>
      </c>
      <c r="T103" s="62">
        <v>0.19719999999999999</v>
      </c>
      <c r="U103" s="62"/>
      <c r="V103" s="62"/>
      <c r="W103" s="62"/>
      <c r="X103" s="62"/>
      <c r="Y103" s="62"/>
      <c r="Z103" s="62"/>
      <c r="AA103" s="62"/>
      <c r="AB103" s="62"/>
      <c r="AC103" s="62"/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30">F50</f>
        <v>14.21</v>
      </c>
      <c r="G104" s="59">
        <f t="shared" si="30"/>
        <v>14.25</v>
      </c>
      <c r="H104" s="59">
        <f t="shared" si="30"/>
        <v>14.21</v>
      </c>
      <c r="I104" s="59">
        <f t="shared" si="30"/>
        <v>14.25</v>
      </c>
      <c r="J104" s="59">
        <f t="shared" si="30"/>
        <v>14.28</v>
      </c>
      <c r="K104" s="59">
        <f t="shared" si="30"/>
        <v>14.29</v>
      </c>
      <c r="L104" s="59">
        <f t="shared" si="30"/>
        <v>14.04</v>
      </c>
      <c r="M104" s="59">
        <f t="shared" si="30"/>
        <v>14.23</v>
      </c>
      <c r="N104" s="59">
        <f t="shared" si="30"/>
        <v>14.28</v>
      </c>
      <c r="O104" s="59">
        <f t="shared" si="30"/>
        <v>14.21</v>
      </c>
      <c r="P104" s="59">
        <f t="shared" si="30"/>
        <v>14.19</v>
      </c>
      <c r="Q104" s="59">
        <f t="shared" si="30"/>
        <v>14.23</v>
      </c>
      <c r="R104" s="59">
        <f t="shared" si="30"/>
        <v>14.19</v>
      </c>
      <c r="S104" s="59">
        <f t="shared" si="30"/>
        <v>14.21</v>
      </c>
      <c r="T104" s="59">
        <f t="shared" si="30"/>
        <v>14.22</v>
      </c>
      <c r="U104" s="59">
        <f t="shared" si="30"/>
        <v>14.22</v>
      </c>
      <c r="V104" s="59">
        <f t="shared" si="30"/>
        <v>0</v>
      </c>
      <c r="W104" s="59">
        <f t="shared" si="30"/>
        <v>0</v>
      </c>
      <c r="X104" s="59">
        <f t="shared" si="30"/>
        <v>0</v>
      </c>
      <c r="Y104" s="59">
        <f t="shared" si="30"/>
        <v>0</v>
      </c>
      <c r="Z104" s="59">
        <f t="shared" si="30"/>
        <v>0</v>
      </c>
      <c r="AA104" s="59">
        <f t="shared" si="30"/>
        <v>0</v>
      </c>
      <c r="AB104" s="59">
        <f t="shared" si="30"/>
        <v>0</v>
      </c>
      <c r="AC104" s="59">
        <f t="shared" si="30"/>
        <v>0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0.79</v>
      </c>
      <c r="G105" s="62">
        <v>0.75</v>
      </c>
      <c r="H105" s="62">
        <v>0.79</v>
      </c>
      <c r="I105" s="62">
        <v>0.75</v>
      </c>
      <c r="J105" s="62">
        <v>0.72</v>
      </c>
      <c r="K105" s="62">
        <v>0.71</v>
      </c>
      <c r="L105" s="62">
        <v>0.96</v>
      </c>
      <c r="M105" s="62">
        <v>0.77</v>
      </c>
      <c r="N105" s="62">
        <v>0.72</v>
      </c>
      <c r="O105" s="62">
        <v>0.79</v>
      </c>
      <c r="P105" s="62">
        <v>0.81</v>
      </c>
      <c r="Q105" s="62">
        <v>0.77</v>
      </c>
      <c r="R105" s="62">
        <v>0.82</v>
      </c>
      <c r="S105" s="62">
        <v>0.79</v>
      </c>
      <c r="T105" s="62">
        <v>0.78</v>
      </c>
      <c r="U105" s="62"/>
      <c r="V105" s="62"/>
      <c r="W105" s="62"/>
      <c r="X105" s="62"/>
      <c r="Y105" s="62"/>
      <c r="Z105" s="62"/>
      <c r="AA105" s="62"/>
      <c r="AB105" s="62"/>
      <c r="AC105" s="62"/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31">G66</f>
        <v>0</v>
      </c>
      <c r="H106" s="58">
        <f t="shared" si="31"/>
        <v>0</v>
      </c>
      <c r="I106" s="58">
        <f t="shared" si="31"/>
        <v>0</v>
      </c>
      <c r="J106" s="58">
        <f t="shared" si="31"/>
        <v>0</v>
      </c>
      <c r="K106" s="58">
        <f t="shared" si="31"/>
        <v>0</v>
      </c>
      <c r="L106" s="58">
        <f t="shared" si="31"/>
        <v>0</v>
      </c>
      <c r="M106" s="58">
        <f t="shared" si="31"/>
        <v>0</v>
      </c>
      <c r="N106" s="58">
        <f t="shared" si="31"/>
        <v>0</v>
      </c>
      <c r="O106" s="58">
        <f t="shared" si="31"/>
        <v>0</v>
      </c>
      <c r="P106" s="58">
        <f t="shared" si="31"/>
        <v>0</v>
      </c>
      <c r="Q106" s="58">
        <f t="shared" si="31"/>
        <v>1.4</v>
      </c>
      <c r="R106" s="58">
        <f t="shared" si="31"/>
        <v>1.4</v>
      </c>
      <c r="S106" s="58">
        <f t="shared" si="31"/>
        <v>0</v>
      </c>
      <c r="T106" s="58">
        <f t="shared" si="31"/>
        <v>2.0999999999999996</v>
      </c>
      <c r="U106" s="58">
        <f t="shared" si="31"/>
        <v>2.0999999999999996</v>
      </c>
      <c r="V106" s="58">
        <f t="shared" si="31"/>
        <v>0</v>
      </c>
      <c r="W106" s="58">
        <f t="shared" si="31"/>
        <v>0</v>
      </c>
      <c r="X106" s="58">
        <f t="shared" si="31"/>
        <v>0</v>
      </c>
      <c r="Y106" s="58">
        <f t="shared" si="31"/>
        <v>0</v>
      </c>
      <c r="Z106" s="58">
        <f t="shared" si="31"/>
        <v>0</v>
      </c>
      <c r="AA106" s="58">
        <f t="shared" si="31"/>
        <v>0</v>
      </c>
      <c r="AB106" s="58">
        <f t="shared" si="31"/>
        <v>0</v>
      </c>
      <c r="AC106" s="58">
        <f t="shared" si="31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1.04</v>
      </c>
      <c r="G107" s="58">
        <f t="shared" ref="G107:AC107" si="32">G71</f>
        <v>0.84</v>
      </c>
      <c r="H107" s="58">
        <f t="shared" si="32"/>
        <v>0.8</v>
      </c>
      <c r="I107" s="58">
        <f t="shared" si="32"/>
        <v>0.73</v>
      </c>
      <c r="J107" s="58">
        <f t="shared" si="32"/>
        <v>0.72</v>
      </c>
      <c r="K107" s="58">
        <f t="shared" si="32"/>
        <v>0.74</v>
      </c>
      <c r="L107" s="58">
        <f t="shared" si="32"/>
        <v>0.79</v>
      </c>
      <c r="M107" s="58">
        <f t="shared" si="32"/>
        <v>0.94</v>
      </c>
      <c r="N107" s="58">
        <f t="shared" si="32"/>
        <v>0.98</v>
      </c>
      <c r="O107" s="58">
        <f t="shared" si="32"/>
        <v>1</v>
      </c>
      <c r="P107" s="58">
        <f t="shared" si="32"/>
        <v>1.1599999999999999</v>
      </c>
      <c r="Q107" s="58">
        <f t="shared" si="32"/>
        <v>1.1599999999999999</v>
      </c>
      <c r="R107" s="58">
        <f t="shared" si="32"/>
        <v>1.28</v>
      </c>
      <c r="S107" s="58">
        <f t="shared" si="32"/>
        <v>1.29</v>
      </c>
      <c r="T107" s="58">
        <f t="shared" si="32"/>
        <v>1.29</v>
      </c>
      <c r="U107" s="58">
        <f t="shared" si="32"/>
        <v>1.29</v>
      </c>
      <c r="V107" s="58">
        <f t="shared" si="32"/>
        <v>0</v>
      </c>
      <c r="W107" s="58">
        <f t="shared" si="32"/>
        <v>0</v>
      </c>
      <c r="X107" s="58">
        <f t="shared" si="32"/>
        <v>0</v>
      </c>
      <c r="Y107" s="58">
        <f t="shared" si="32"/>
        <v>0</v>
      </c>
      <c r="Z107" s="58">
        <f t="shared" si="32"/>
        <v>0</v>
      </c>
      <c r="AA107" s="58">
        <f t="shared" si="32"/>
        <v>0</v>
      </c>
      <c r="AB107" s="58">
        <f t="shared" si="32"/>
        <v>0</v>
      </c>
      <c r="AC107" s="58">
        <f t="shared" si="32"/>
        <v>0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0.82</v>
      </c>
      <c r="G109" s="58">
        <f t="shared" ref="G109:AC109" si="33">G86</f>
        <v>0.74</v>
      </c>
      <c r="H109" s="58">
        <f t="shared" si="33"/>
        <v>0.71</v>
      </c>
      <c r="I109" s="58">
        <f t="shared" si="33"/>
        <v>0.69</v>
      </c>
      <c r="J109" s="58">
        <f t="shared" si="33"/>
        <v>0.67</v>
      </c>
      <c r="K109" s="58">
        <f t="shared" si="33"/>
        <v>0.68</v>
      </c>
      <c r="L109" s="58">
        <f t="shared" si="33"/>
        <v>0.7</v>
      </c>
      <c r="M109" s="58">
        <f t="shared" si="33"/>
        <v>0.69</v>
      </c>
      <c r="N109" s="58">
        <f t="shared" si="33"/>
        <v>0.72</v>
      </c>
      <c r="O109" s="58">
        <f t="shared" si="33"/>
        <v>0.77</v>
      </c>
      <c r="P109" s="58">
        <f t="shared" si="33"/>
        <v>0.8</v>
      </c>
      <c r="Q109" s="58">
        <f t="shared" si="33"/>
        <v>0.83</v>
      </c>
      <c r="R109" s="58">
        <f t="shared" si="33"/>
        <v>0.86</v>
      </c>
      <c r="S109" s="58">
        <f t="shared" si="33"/>
        <v>0.89</v>
      </c>
      <c r="T109" s="58">
        <f t="shared" si="33"/>
        <v>0.82</v>
      </c>
      <c r="U109" s="58">
        <f t="shared" si="33"/>
        <v>0.82</v>
      </c>
      <c r="V109" s="58">
        <f t="shared" si="33"/>
        <v>0</v>
      </c>
      <c r="W109" s="58">
        <f t="shared" si="33"/>
        <v>0</v>
      </c>
      <c r="X109" s="58">
        <f t="shared" si="33"/>
        <v>0</v>
      </c>
      <c r="Y109" s="58">
        <f t="shared" si="33"/>
        <v>0</v>
      </c>
      <c r="Z109" s="58">
        <f t="shared" si="33"/>
        <v>0</v>
      </c>
      <c r="AA109" s="58">
        <f t="shared" si="33"/>
        <v>0</v>
      </c>
      <c r="AB109" s="58">
        <f t="shared" si="33"/>
        <v>0</v>
      </c>
      <c r="AC109" s="58">
        <f t="shared" si="33"/>
        <v>0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34">SUM(F13:F16,F19:F32,F43:F46,F49,F68:F70,F84:F85,F52,F53,F54,F55,F56,F57,F58,F59,F60,F61,F62,F63,F64,F65)</f>
        <v>42.017000000000003</v>
      </c>
      <c r="G111" s="55">
        <f t="shared" si="34"/>
        <v>39.530000000000008</v>
      </c>
      <c r="H111" s="55">
        <f t="shared" si="34"/>
        <v>37.22</v>
      </c>
      <c r="I111" s="55">
        <f t="shared" si="34"/>
        <v>35.97</v>
      </c>
      <c r="J111" s="55">
        <f t="shared" si="34"/>
        <v>34.97</v>
      </c>
      <c r="K111" s="55">
        <f t="shared" si="34"/>
        <v>35.209999999999994</v>
      </c>
      <c r="L111" s="55">
        <f t="shared" si="34"/>
        <v>37.730000000000004</v>
      </c>
      <c r="M111" s="55">
        <f t="shared" si="34"/>
        <v>37.759999999999991</v>
      </c>
      <c r="N111" s="55">
        <f t="shared" si="34"/>
        <v>40.18</v>
      </c>
      <c r="O111" s="55">
        <f t="shared" si="34"/>
        <v>46.714000000000006</v>
      </c>
      <c r="P111" s="55">
        <f t="shared" si="34"/>
        <v>53.879999999999995</v>
      </c>
      <c r="Q111" s="55">
        <f t="shared" si="34"/>
        <v>55.429999999999993</v>
      </c>
      <c r="R111" s="55">
        <f t="shared" si="34"/>
        <v>54.963076923076926</v>
      </c>
      <c r="S111" s="55">
        <f t="shared" si="34"/>
        <v>54.606000000000009</v>
      </c>
      <c r="T111" s="55">
        <f t="shared" si="34"/>
        <v>55.037999999999997</v>
      </c>
      <c r="U111" s="55">
        <f t="shared" si="34"/>
        <v>55.037999999999997</v>
      </c>
      <c r="V111" s="55">
        <f t="shared" si="34"/>
        <v>0</v>
      </c>
      <c r="W111" s="55">
        <f t="shared" si="34"/>
        <v>0</v>
      </c>
      <c r="X111" s="55">
        <f t="shared" si="34"/>
        <v>0</v>
      </c>
      <c r="Y111" s="55">
        <f t="shared" si="34"/>
        <v>0</v>
      </c>
      <c r="Z111" s="55">
        <f t="shared" si="34"/>
        <v>0</v>
      </c>
      <c r="AA111" s="55">
        <f t="shared" si="34"/>
        <v>0</v>
      </c>
      <c r="AB111" s="55">
        <f t="shared" si="34"/>
        <v>0</v>
      </c>
      <c r="AC111" s="55">
        <f t="shared" si="34"/>
        <v>0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>
        <v>0.85299999999999998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35">SUM(G112:G115)</f>
        <v>0</v>
      </c>
      <c r="H116" s="55">
        <f t="shared" si="35"/>
        <v>0</v>
      </c>
      <c r="I116" s="55">
        <f t="shared" si="35"/>
        <v>0</v>
      </c>
      <c r="J116" s="55">
        <f t="shared" si="35"/>
        <v>0</v>
      </c>
      <c r="K116" s="55">
        <f t="shared" si="35"/>
        <v>0</v>
      </c>
      <c r="L116" s="55">
        <f t="shared" si="35"/>
        <v>0</v>
      </c>
      <c r="M116" s="55">
        <f t="shared" si="35"/>
        <v>0</v>
      </c>
      <c r="N116" s="55">
        <f t="shared" si="35"/>
        <v>0</v>
      </c>
      <c r="O116" s="55">
        <f t="shared" si="35"/>
        <v>0</v>
      </c>
      <c r="P116" s="55">
        <f t="shared" si="35"/>
        <v>0</v>
      </c>
      <c r="Q116" s="55">
        <f t="shared" si="35"/>
        <v>0</v>
      </c>
      <c r="R116" s="55">
        <f t="shared" si="35"/>
        <v>0</v>
      </c>
      <c r="S116" s="55">
        <f t="shared" si="35"/>
        <v>0.85299999999999998</v>
      </c>
      <c r="T116" s="55">
        <f t="shared" si="35"/>
        <v>0</v>
      </c>
      <c r="U116" s="55">
        <f t="shared" si="35"/>
        <v>0</v>
      </c>
      <c r="V116" s="55">
        <f t="shared" si="35"/>
        <v>0</v>
      </c>
      <c r="W116" s="55">
        <f t="shared" si="35"/>
        <v>0</v>
      </c>
      <c r="X116" s="55">
        <f t="shared" si="35"/>
        <v>0</v>
      </c>
      <c r="Y116" s="55">
        <f t="shared" si="35"/>
        <v>0</v>
      </c>
      <c r="Z116" s="55">
        <f t="shared" si="35"/>
        <v>0</v>
      </c>
      <c r="AA116" s="55">
        <f t="shared" si="35"/>
        <v>0</v>
      </c>
      <c r="AB116" s="55">
        <f t="shared" si="35"/>
        <v>0</v>
      </c>
      <c r="AC116" s="55">
        <f t="shared" si="35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42.017000000000003</v>
      </c>
      <c r="G117" s="56">
        <f t="shared" ref="G117:AC117" si="36">SUM(G111,G116)</f>
        <v>39.530000000000008</v>
      </c>
      <c r="H117" s="56">
        <f t="shared" si="36"/>
        <v>37.22</v>
      </c>
      <c r="I117" s="56">
        <f t="shared" si="36"/>
        <v>35.97</v>
      </c>
      <c r="J117" s="56">
        <f t="shared" si="36"/>
        <v>34.97</v>
      </c>
      <c r="K117" s="56">
        <f t="shared" si="36"/>
        <v>35.209999999999994</v>
      </c>
      <c r="L117" s="56">
        <f t="shared" si="36"/>
        <v>37.730000000000004</v>
      </c>
      <c r="M117" s="56">
        <f t="shared" si="36"/>
        <v>37.759999999999991</v>
      </c>
      <c r="N117" s="56">
        <f t="shared" si="36"/>
        <v>40.18</v>
      </c>
      <c r="O117" s="56">
        <f t="shared" si="36"/>
        <v>46.714000000000006</v>
      </c>
      <c r="P117" s="56">
        <f t="shared" si="36"/>
        <v>53.879999999999995</v>
      </c>
      <c r="Q117" s="56">
        <f t="shared" si="36"/>
        <v>55.429999999999993</v>
      </c>
      <c r="R117" s="56">
        <f t="shared" si="36"/>
        <v>54.963076923076926</v>
      </c>
      <c r="S117" s="56">
        <f t="shared" si="36"/>
        <v>55.45900000000001</v>
      </c>
      <c r="T117" s="56">
        <f t="shared" si="36"/>
        <v>55.037999999999997</v>
      </c>
      <c r="U117" s="56">
        <f t="shared" si="36"/>
        <v>55.037999999999997</v>
      </c>
      <c r="V117" s="56">
        <f t="shared" si="36"/>
        <v>0</v>
      </c>
      <c r="W117" s="56">
        <f t="shared" si="36"/>
        <v>0</v>
      </c>
      <c r="X117" s="56">
        <f t="shared" si="36"/>
        <v>0</v>
      </c>
      <c r="Y117" s="56">
        <f t="shared" si="36"/>
        <v>0</v>
      </c>
      <c r="Z117" s="56">
        <f t="shared" si="36"/>
        <v>0</v>
      </c>
      <c r="AA117" s="56">
        <f t="shared" si="36"/>
        <v>0</v>
      </c>
      <c r="AB117" s="56">
        <f t="shared" si="36"/>
        <v>0</v>
      </c>
      <c r="AC117" s="56">
        <f t="shared" si="36"/>
        <v>0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60.11</v>
      </c>
      <c r="G120" s="343">
        <v>60.1</v>
      </c>
      <c r="H120" s="343">
        <v>60.09</v>
      </c>
      <c r="I120" s="343">
        <v>60.17</v>
      </c>
      <c r="J120" s="343">
        <v>60.15</v>
      </c>
      <c r="K120" s="343">
        <v>60.14</v>
      </c>
      <c r="L120" s="343">
        <v>60.1</v>
      </c>
      <c r="M120" s="343">
        <v>60.2</v>
      </c>
      <c r="N120" s="343">
        <v>60.14</v>
      </c>
      <c r="O120" s="343">
        <v>60.03</v>
      </c>
      <c r="P120" s="343">
        <v>60.09</v>
      </c>
      <c r="Q120" s="343">
        <v>60.18</v>
      </c>
      <c r="R120" s="343">
        <v>60.17</v>
      </c>
      <c r="S120" s="343">
        <v>60.05</v>
      </c>
      <c r="T120" s="343">
        <v>60.08</v>
      </c>
      <c r="U120" s="343"/>
      <c r="V120" s="343"/>
      <c r="W120" s="343"/>
      <c r="X120" s="343"/>
      <c r="Y120" s="343"/>
      <c r="Z120" s="343"/>
      <c r="AA120" s="343"/>
      <c r="AB120" s="343"/>
      <c r="AC120" s="343"/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/>
      <c r="Y121" s="403"/>
      <c r="Z121" s="403"/>
      <c r="AA121" s="403"/>
      <c r="AB121" s="403"/>
      <c r="AC121" s="403"/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95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>(7.2*(4-COUNTIF(F13:F16,"=CMS")-COUNTIF(F13:F16,"=PMS")))</f>
        <v>14.4</v>
      </c>
      <c r="G127" s="516">
        <f t="shared" ref="G127:L127" si="37">(7.2*(4-COUNTIF(G13:G16,"=CMS")-COUNTIF(G13:G16,"=PMS")))</f>
        <v>14.4</v>
      </c>
      <c r="H127" s="516">
        <f t="shared" si="37"/>
        <v>14.4</v>
      </c>
      <c r="I127" s="516">
        <f t="shared" si="37"/>
        <v>14.4</v>
      </c>
      <c r="J127" s="516">
        <f t="shared" si="37"/>
        <v>14.4</v>
      </c>
      <c r="K127" s="516">
        <f t="shared" si="37"/>
        <v>14.4</v>
      </c>
      <c r="L127" s="516">
        <f t="shared" si="37"/>
        <v>14.4</v>
      </c>
      <c r="M127" s="516">
        <f t="shared" ref="M127:N127" si="38">(7.2*(4-COUNTIF(M13:M16,"=CMS")-COUNTIF(M13:M16,"=PMS")))</f>
        <v>14.4</v>
      </c>
      <c r="N127" s="516">
        <f t="shared" si="38"/>
        <v>14.4</v>
      </c>
      <c r="O127" s="516">
        <f t="shared" ref="O127:S127" si="39">(7.2*(4-COUNTIF(O13:O16,"=CMS")-COUNTIF(O13:O16,"=PMS")))</f>
        <v>14.4</v>
      </c>
      <c r="P127" s="516">
        <f t="shared" si="39"/>
        <v>14.4</v>
      </c>
      <c r="Q127" s="516">
        <f t="shared" si="39"/>
        <v>14.4</v>
      </c>
      <c r="R127" s="516">
        <f t="shared" si="39"/>
        <v>14.4</v>
      </c>
      <c r="S127" s="516">
        <f t="shared" si="39"/>
        <v>14.4</v>
      </c>
      <c r="T127" s="516">
        <f t="shared" ref="T127:W127" si="40">(7.2*(4-COUNTIF(T13:T16,"=CMS")-COUNTIF(T13:T16,"=PMS")))</f>
        <v>14.4</v>
      </c>
      <c r="U127" s="516">
        <f t="shared" si="40"/>
        <v>14.4</v>
      </c>
      <c r="V127" s="516">
        <f t="shared" si="40"/>
        <v>28.8</v>
      </c>
      <c r="W127" s="516">
        <f t="shared" si="40"/>
        <v>28.8</v>
      </c>
      <c r="X127" s="516"/>
      <c r="Y127" s="516"/>
      <c r="Z127" s="516"/>
      <c r="AA127" s="516"/>
      <c r="AB127" s="516"/>
      <c r="AC127" s="516"/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96</v>
      </c>
      <c r="B128" s="574"/>
      <c r="C128" s="575"/>
      <c r="D128" s="515"/>
      <c r="E128" s="515"/>
      <c r="F128" s="516">
        <f>13-COUNTIF(F19:F32,"=CMS")-COUNTIF(F19:F32,"=PMS")</f>
        <v>13</v>
      </c>
      <c r="G128" s="516">
        <f t="shared" ref="G128:L128" si="41">13-COUNTIF(G19:G32,"=CMS")-COUNTIF(G19:G32,"=PMS")</f>
        <v>13</v>
      </c>
      <c r="H128" s="516">
        <f t="shared" si="41"/>
        <v>13</v>
      </c>
      <c r="I128" s="516">
        <f t="shared" si="41"/>
        <v>13</v>
      </c>
      <c r="J128" s="516">
        <f t="shared" si="41"/>
        <v>13</v>
      </c>
      <c r="K128" s="516">
        <f t="shared" si="41"/>
        <v>13</v>
      </c>
      <c r="L128" s="516">
        <f t="shared" si="41"/>
        <v>13</v>
      </c>
      <c r="M128" s="516">
        <f t="shared" ref="M128:N128" si="42">13-COUNTIF(M19:M32,"=CMS")-COUNTIF(M19:M32,"=PMS")</f>
        <v>13</v>
      </c>
      <c r="N128" s="516">
        <f t="shared" si="42"/>
        <v>13</v>
      </c>
      <c r="O128" s="516">
        <f t="shared" ref="O128:S128" si="43">13-COUNTIF(O19:O32,"=CMS")-COUNTIF(O19:O32,"=PMS")</f>
        <v>13</v>
      </c>
      <c r="P128" s="516">
        <f t="shared" si="43"/>
        <v>13</v>
      </c>
      <c r="Q128" s="516">
        <f t="shared" si="43"/>
        <v>13</v>
      </c>
      <c r="R128" s="516">
        <f t="shared" si="43"/>
        <v>13</v>
      </c>
      <c r="S128" s="516">
        <f t="shared" si="43"/>
        <v>13</v>
      </c>
      <c r="T128" s="516">
        <f t="shared" ref="T128:W128" si="44">13-COUNTIF(T19:T32,"=CMS")-COUNTIF(T19:T32,"=PMS")</f>
        <v>13</v>
      </c>
      <c r="U128" s="516">
        <f t="shared" si="44"/>
        <v>13</v>
      </c>
      <c r="V128" s="516">
        <f t="shared" si="44"/>
        <v>13</v>
      </c>
      <c r="W128" s="516">
        <f t="shared" si="44"/>
        <v>13</v>
      </c>
      <c r="X128" s="516"/>
      <c r="Y128" s="516"/>
      <c r="Z128" s="516"/>
      <c r="AA128" s="516"/>
      <c r="AB128" s="516"/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97</v>
      </c>
      <c r="B129" s="574"/>
      <c r="C129" s="575"/>
      <c r="D129" s="515"/>
      <c r="E129" s="515"/>
      <c r="F129" s="516">
        <f t="shared" ref="F129:L129" si="45">4.5*(2-COUNTIF(F43:F44,"=CMS")-COUNTIF(F43:F44,"=PMS"))</f>
        <v>9</v>
      </c>
      <c r="G129" s="516">
        <f t="shared" si="45"/>
        <v>9</v>
      </c>
      <c r="H129" s="516">
        <f t="shared" si="45"/>
        <v>9</v>
      </c>
      <c r="I129" s="516">
        <f t="shared" si="45"/>
        <v>9</v>
      </c>
      <c r="J129" s="516">
        <f t="shared" si="45"/>
        <v>9</v>
      </c>
      <c r="K129" s="516">
        <f t="shared" si="45"/>
        <v>9</v>
      </c>
      <c r="L129" s="516">
        <f t="shared" si="45"/>
        <v>9</v>
      </c>
      <c r="M129" s="516">
        <f t="shared" ref="M129:N129" si="46">4.5*(2-COUNTIF(M43:M44,"=CMS")-COUNTIF(M43:M44,"=PMS"))</f>
        <v>9</v>
      </c>
      <c r="N129" s="516">
        <f t="shared" si="46"/>
        <v>9</v>
      </c>
      <c r="O129" s="516">
        <f t="shared" ref="O129:S129" si="47">4.5*(2-COUNTIF(O43:O44,"=CMS")-COUNTIF(O43:O44,"=PMS"))</f>
        <v>9</v>
      </c>
      <c r="P129" s="516">
        <f t="shared" si="47"/>
        <v>9</v>
      </c>
      <c r="Q129" s="516">
        <f t="shared" si="47"/>
        <v>9</v>
      </c>
      <c r="R129" s="516">
        <f t="shared" si="47"/>
        <v>9</v>
      </c>
      <c r="S129" s="516">
        <f t="shared" si="47"/>
        <v>9</v>
      </c>
      <c r="T129" s="516">
        <f t="shared" ref="T129:W129" si="48">4.5*(2-COUNTIF(T43:T44,"=CMS")-COUNTIF(T43:T44,"=PMS"))</f>
        <v>9</v>
      </c>
      <c r="U129" s="516">
        <f t="shared" si="48"/>
        <v>9</v>
      </c>
      <c r="V129" s="516">
        <f t="shared" si="48"/>
        <v>9</v>
      </c>
      <c r="W129" s="516">
        <f t="shared" si="48"/>
        <v>9</v>
      </c>
      <c r="X129" s="516"/>
      <c r="Y129" s="516"/>
      <c r="Z129" s="516"/>
      <c r="AA129" s="516"/>
      <c r="AB129" s="516"/>
      <c r="AC129" s="516"/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98</v>
      </c>
      <c r="B130" s="574"/>
      <c r="C130" s="575"/>
      <c r="D130" s="515"/>
      <c r="E130" s="515"/>
      <c r="F130" s="516">
        <f t="shared" ref="F130:L131" si="49">8.8*(1-COUNTIF(F45,"=CMS")-COUNTIF(F45,"=PMS"))</f>
        <v>8.8000000000000007</v>
      </c>
      <c r="G130" s="516">
        <f t="shared" si="49"/>
        <v>8.8000000000000007</v>
      </c>
      <c r="H130" s="516">
        <f t="shared" si="49"/>
        <v>8.8000000000000007</v>
      </c>
      <c r="I130" s="516">
        <f t="shared" si="49"/>
        <v>8.8000000000000007</v>
      </c>
      <c r="J130" s="516">
        <f t="shared" si="49"/>
        <v>8.8000000000000007</v>
      </c>
      <c r="K130" s="516">
        <f t="shared" si="49"/>
        <v>8.8000000000000007</v>
      </c>
      <c r="L130" s="516">
        <f t="shared" si="49"/>
        <v>8.8000000000000007</v>
      </c>
      <c r="M130" s="516">
        <f t="shared" ref="M130:N130" si="50">8.8*(1-COUNTIF(M45,"=CMS")-COUNTIF(M45,"=PMS"))</f>
        <v>8.8000000000000007</v>
      </c>
      <c r="N130" s="516">
        <f t="shared" si="50"/>
        <v>8.8000000000000007</v>
      </c>
      <c r="O130" s="516">
        <f t="shared" ref="O130:S130" si="51">8.8*(1-COUNTIF(O45,"=CMS")-COUNTIF(O45,"=PMS"))</f>
        <v>8.8000000000000007</v>
      </c>
      <c r="P130" s="516">
        <f t="shared" si="51"/>
        <v>8.8000000000000007</v>
      </c>
      <c r="Q130" s="516">
        <f t="shared" si="51"/>
        <v>8.8000000000000007</v>
      </c>
      <c r="R130" s="516">
        <f t="shared" si="51"/>
        <v>8.8000000000000007</v>
      </c>
      <c r="S130" s="516">
        <f t="shared" si="51"/>
        <v>8.8000000000000007</v>
      </c>
      <c r="T130" s="516">
        <f t="shared" ref="T130:W130" si="52">8.8*(1-COUNTIF(T45,"=CMS")-COUNTIF(T45,"=PMS"))</f>
        <v>8.8000000000000007</v>
      </c>
      <c r="U130" s="516">
        <f t="shared" si="52"/>
        <v>8.8000000000000007</v>
      </c>
      <c r="V130" s="516">
        <f t="shared" si="52"/>
        <v>8.8000000000000007</v>
      </c>
      <c r="W130" s="516">
        <f t="shared" si="52"/>
        <v>8.8000000000000007</v>
      </c>
      <c r="X130" s="516"/>
      <c r="Y130" s="516"/>
      <c r="Z130" s="516"/>
      <c r="AA130" s="516"/>
      <c r="AB130" s="516"/>
      <c r="AC130" s="516"/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99</v>
      </c>
      <c r="B131" s="574"/>
      <c r="C131" s="575"/>
      <c r="D131" s="42"/>
      <c r="E131" s="42"/>
      <c r="F131" s="516">
        <f t="shared" si="49"/>
        <v>8.8000000000000007</v>
      </c>
      <c r="G131" s="516">
        <f t="shared" si="49"/>
        <v>8.8000000000000007</v>
      </c>
      <c r="H131" s="516">
        <f t="shared" si="49"/>
        <v>8.8000000000000007</v>
      </c>
      <c r="I131" s="516">
        <f t="shared" si="49"/>
        <v>8.8000000000000007</v>
      </c>
      <c r="J131" s="516">
        <f t="shared" si="49"/>
        <v>8.8000000000000007</v>
      </c>
      <c r="K131" s="516">
        <f t="shared" si="49"/>
        <v>8.8000000000000007</v>
      </c>
      <c r="L131" s="516">
        <f t="shared" si="49"/>
        <v>8.8000000000000007</v>
      </c>
      <c r="M131" s="516">
        <f t="shared" ref="M131:N131" si="53">8.8*(1-COUNTIF(M46,"=CMS")-COUNTIF(M46,"=PMS"))</f>
        <v>8.8000000000000007</v>
      </c>
      <c r="N131" s="516">
        <f t="shared" si="53"/>
        <v>8.8000000000000007</v>
      </c>
      <c r="O131" s="516">
        <f t="shared" ref="O131:S131" si="54">8.8*(1-COUNTIF(O46,"=CMS")-COUNTIF(O46,"=PMS"))</f>
        <v>8.8000000000000007</v>
      </c>
      <c r="P131" s="516">
        <f t="shared" si="54"/>
        <v>8.8000000000000007</v>
      </c>
      <c r="Q131" s="516">
        <f t="shared" si="54"/>
        <v>8.8000000000000007</v>
      </c>
      <c r="R131" s="516">
        <f t="shared" si="54"/>
        <v>8.8000000000000007</v>
      </c>
      <c r="S131" s="516">
        <f t="shared" si="54"/>
        <v>8.8000000000000007</v>
      </c>
      <c r="T131" s="516">
        <f t="shared" ref="T131:W131" si="55">8.8*(1-COUNTIF(T46,"=CMS")-COUNTIF(T46,"=PMS"))</f>
        <v>8.8000000000000007</v>
      </c>
      <c r="U131" s="516">
        <f t="shared" si="55"/>
        <v>8.8000000000000007</v>
      </c>
      <c r="V131" s="516">
        <f t="shared" si="55"/>
        <v>8.8000000000000007</v>
      </c>
      <c r="W131" s="516">
        <f t="shared" si="55"/>
        <v>8.8000000000000007</v>
      </c>
      <c r="X131" s="516"/>
      <c r="Y131" s="516"/>
      <c r="Z131" s="516"/>
      <c r="AA131" s="516"/>
      <c r="AB131" s="516"/>
      <c r="AC131" s="516"/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100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/>
      <c r="Y132" s="516"/>
      <c r="Z132" s="516"/>
      <c r="AA132" s="516"/>
      <c r="AB132" s="516"/>
      <c r="AC132" s="516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101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/>
      <c r="Y133" s="516"/>
      <c r="Z133" s="516"/>
      <c r="AA133" s="516"/>
      <c r="AB133" s="516"/>
      <c r="AC133" s="516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102</v>
      </c>
      <c r="B134" s="574"/>
      <c r="C134" s="575"/>
      <c r="D134" s="42"/>
      <c r="E134" s="42"/>
      <c r="F134" s="516">
        <f t="shared" ref="F134:L134" si="56">0.85*(3-COUNTIF(F68:F70,"=CMS"))</f>
        <v>2.5499999999999998</v>
      </c>
      <c r="G134" s="516">
        <f t="shared" si="56"/>
        <v>2.5499999999999998</v>
      </c>
      <c r="H134" s="516">
        <f t="shared" si="56"/>
        <v>2.5499999999999998</v>
      </c>
      <c r="I134" s="516">
        <f t="shared" si="56"/>
        <v>2.5499999999999998</v>
      </c>
      <c r="J134" s="516">
        <f t="shared" si="56"/>
        <v>2.5499999999999998</v>
      </c>
      <c r="K134" s="516">
        <f t="shared" si="56"/>
        <v>2.5499999999999998</v>
      </c>
      <c r="L134" s="516">
        <f t="shared" si="56"/>
        <v>2.5499999999999998</v>
      </c>
      <c r="M134" s="516">
        <f t="shared" ref="M134:N134" si="57">0.85*(3-COUNTIF(M68:M70,"=CMS"))</f>
        <v>2.5499999999999998</v>
      </c>
      <c r="N134" s="516">
        <f t="shared" si="57"/>
        <v>2.5499999999999998</v>
      </c>
      <c r="O134" s="516">
        <f t="shared" ref="O134:S134" si="58">0.85*(3-COUNTIF(O68:O70,"=CMS"))</f>
        <v>2.5499999999999998</v>
      </c>
      <c r="P134" s="516">
        <f t="shared" si="58"/>
        <v>2.5499999999999998</v>
      </c>
      <c r="Q134" s="516">
        <f t="shared" si="58"/>
        <v>2.5499999999999998</v>
      </c>
      <c r="R134" s="516">
        <f t="shared" si="58"/>
        <v>2.5499999999999998</v>
      </c>
      <c r="S134" s="516">
        <f t="shared" si="58"/>
        <v>2.5499999999999998</v>
      </c>
      <c r="T134" s="516">
        <f t="shared" ref="T134:W134" si="59">0.85*(3-COUNTIF(T68:T70,"=CMS"))</f>
        <v>2.5499999999999998</v>
      </c>
      <c r="U134" s="516">
        <f t="shared" si="59"/>
        <v>2.5499999999999998</v>
      </c>
      <c r="V134" s="516">
        <f t="shared" si="59"/>
        <v>2.5499999999999998</v>
      </c>
      <c r="W134" s="516">
        <f t="shared" si="59"/>
        <v>2.5499999999999998</v>
      </c>
      <c r="X134" s="516"/>
      <c r="Y134" s="516"/>
      <c r="Z134" s="516"/>
      <c r="AA134" s="516"/>
      <c r="AB134" s="516"/>
      <c r="AC134" s="516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103</v>
      </c>
      <c r="B135" s="574"/>
      <c r="C135" s="575"/>
      <c r="D135" s="42"/>
      <c r="E135" s="42"/>
      <c r="F135" s="516">
        <f t="shared" ref="F135:L135" si="60">1*(2-COUNTIF(F84:F85,"=CMS"))</f>
        <v>2</v>
      </c>
      <c r="G135" s="516">
        <f t="shared" si="60"/>
        <v>2</v>
      </c>
      <c r="H135" s="516">
        <f t="shared" si="60"/>
        <v>2</v>
      </c>
      <c r="I135" s="516">
        <f t="shared" si="60"/>
        <v>2</v>
      </c>
      <c r="J135" s="516">
        <f t="shared" si="60"/>
        <v>2</v>
      </c>
      <c r="K135" s="516">
        <f t="shared" si="60"/>
        <v>2</v>
      </c>
      <c r="L135" s="516">
        <f t="shared" si="60"/>
        <v>2</v>
      </c>
      <c r="M135" s="516">
        <f t="shared" ref="M135:N135" si="61">1*(2-COUNTIF(M84:M85,"=CMS"))</f>
        <v>2</v>
      </c>
      <c r="N135" s="516">
        <f t="shared" si="61"/>
        <v>2</v>
      </c>
      <c r="O135" s="516">
        <f t="shared" ref="O135:S135" si="62">1*(2-COUNTIF(O84:O85,"=CMS"))</f>
        <v>2</v>
      </c>
      <c r="P135" s="516">
        <f t="shared" si="62"/>
        <v>2</v>
      </c>
      <c r="Q135" s="516">
        <f t="shared" si="62"/>
        <v>2</v>
      </c>
      <c r="R135" s="516">
        <f t="shared" si="62"/>
        <v>2</v>
      </c>
      <c r="S135" s="516">
        <f t="shared" si="62"/>
        <v>2</v>
      </c>
      <c r="T135" s="516">
        <f t="shared" ref="T135:W135" si="63">1*(2-COUNTIF(T84:T85,"=CMS"))</f>
        <v>2</v>
      </c>
      <c r="U135" s="516">
        <f t="shared" si="63"/>
        <v>2</v>
      </c>
      <c r="V135" s="516">
        <f t="shared" si="63"/>
        <v>2</v>
      </c>
      <c r="W135" s="516">
        <f t="shared" si="63"/>
        <v>2</v>
      </c>
      <c r="X135" s="516"/>
      <c r="Y135" s="516"/>
      <c r="Z135" s="516"/>
      <c r="AA135" s="516"/>
      <c r="AB135" s="516"/>
      <c r="AC135" s="51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104</v>
      </c>
      <c r="B136" s="577"/>
      <c r="C136" s="578"/>
      <c r="D136" s="422"/>
      <c r="E136" s="423"/>
      <c r="F136" s="517">
        <f>IF(SUM(F127:F128)&gt;33,0,33-SUM(F127:F128))</f>
        <v>5.6000000000000014</v>
      </c>
      <c r="G136" s="517">
        <f t="shared" ref="G136:AC136" si="64">IF(SUM(G127:G128)&gt;33,0,33-SUM(G127:G128))</f>
        <v>5.6000000000000014</v>
      </c>
      <c r="H136" s="517">
        <f t="shared" si="64"/>
        <v>5.6000000000000014</v>
      </c>
      <c r="I136" s="517">
        <f t="shared" si="64"/>
        <v>5.6000000000000014</v>
      </c>
      <c r="J136" s="517">
        <f t="shared" si="64"/>
        <v>5.6000000000000014</v>
      </c>
      <c r="K136" s="517">
        <f t="shared" si="64"/>
        <v>5.6000000000000014</v>
      </c>
      <c r="L136" s="517">
        <f t="shared" si="64"/>
        <v>5.6000000000000014</v>
      </c>
      <c r="M136" s="517">
        <f t="shared" si="64"/>
        <v>5.6000000000000014</v>
      </c>
      <c r="N136" s="517">
        <f t="shared" si="64"/>
        <v>5.6000000000000014</v>
      </c>
      <c r="O136" s="517">
        <f t="shared" si="64"/>
        <v>5.6000000000000014</v>
      </c>
      <c r="P136" s="517">
        <f t="shared" si="64"/>
        <v>5.6000000000000014</v>
      </c>
      <c r="Q136" s="517">
        <f t="shared" si="64"/>
        <v>5.6000000000000014</v>
      </c>
      <c r="R136" s="517">
        <f t="shared" si="64"/>
        <v>5.6000000000000014</v>
      </c>
      <c r="S136" s="517">
        <f t="shared" si="64"/>
        <v>5.6000000000000014</v>
      </c>
      <c r="T136" s="517">
        <f t="shared" si="64"/>
        <v>5.6000000000000014</v>
      </c>
      <c r="U136" s="517">
        <f t="shared" si="64"/>
        <v>5.6000000000000014</v>
      </c>
      <c r="V136" s="517">
        <f t="shared" si="64"/>
        <v>0</v>
      </c>
      <c r="W136" s="517">
        <f t="shared" si="64"/>
        <v>0</v>
      </c>
      <c r="X136" s="517">
        <f t="shared" si="64"/>
        <v>33</v>
      </c>
      <c r="Y136" s="517">
        <f t="shared" si="64"/>
        <v>33</v>
      </c>
      <c r="Z136" s="517">
        <f t="shared" si="64"/>
        <v>33</v>
      </c>
      <c r="AA136" s="517">
        <f t="shared" si="64"/>
        <v>33</v>
      </c>
      <c r="AB136" s="517">
        <f t="shared" si="64"/>
        <v>33</v>
      </c>
      <c r="AC136" s="517">
        <f t="shared" si="64"/>
        <v>33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105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65">IF(SUM(G129,G131,G132)&gt;25,0,25-SUM(G129,G131,G132))</f>
        <v>0</v>
      </c>
      <c r="H137" s="518">
        <f t="shared" si="65"/>
        <v>0</v>
      </c>
      <c r="I137" s="518">
        <f t="shared" si="65"/>
        <v>0</v>
      </c>
      <c r="J137" s="518">
        <f t="shared" si="65"/>
        <v>0</v>
      </c>
      <c r="K137" s="518">
        <f t="shared" si="65"/>
        <v>0</v>
      </c>
      <c r="L137" s="518">
        <f>IF(SUM(L129,L131,L132)&gt;25,0,25-SUM(L129,L131,L132))</f>
        <v>0</v>
      </c>
      <c r="M137" s="518">
        <f t="shared" si="65"/>
        <v>0</v>
      </c>
      <c r="N137" s="518">
        <f t="shared" si="65"/>
        <v>0</v>
      </c>
      <c r="O137" s="518">
        <f t="shared" si="65"/>
        <v>0</v>
      </c>
      <c r="P137" s="518">
        <f>IF(SUM(P129,P131,P132)&gt;25,0,25-SUM(P129,P131,P132))</f>
        <v>0</v>
      </c>
      <c r="Q137" s="518">
        <f t="shared" si="65"/>
        <v>0</v>
      </c>
      <c r="R137" s="518">
        <f t="shared" si="65"/>
        <v>0</v>
      </c>
      <c r="S137" s="518">
        <f t="shared" si="65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65"/>
        <v>0</v>
      </c>
      <c r="X137" s="518">
        <f t="shared" si="65"/>
        <v>25</v>
      </c>
      <c r="Y137" s="518">
        <f t="shared" si="65"/>
        <v>25</v>
      </c>
      <c r="Z137" s="518">
        <f t="shared" si="65"/>
        <v>25</v>
      </c>
      <c r="AA137" s="518">
        <f t="shared" si="65"/>
        <v>25</v>
      </c>
      <c r="AB137" s="518">
        <f>IF(SUM(AB129,AB131,AB132)&gt;25,0,25-SUM(AB129,AB131,AB132))</f>
        <v>25</v>
      </c>
      <c r="AC137" s="518">
        <f>IF(SUM(AC129,AC131,AC132)&gt;25,0,25-SUM(AC129,AC131,AC132))</f>
        <v>25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106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66">IF(SUM(G130,G133,G134,G135)&gt;17,0,17-SUM(G130,G133,G134,G135))</f>
        <v>0</v>
      </c>
      <c r="H138" s="519">
        <f t="shared" si="66"/>
        <v>0</v>
      </c>
      <c r="I138" s="519">
        <f t="shared" si="66"/>
        <v>0</v>
      </c>
      <c r="J138" s="519">
        <f t="shared" si="66"/>
        <v>0</v>
      </c>
      <c r="K138" s="519">
        <f t="shared" si="66"/>
        <v>0</v>
      </c>
      <c r="L138" s="519">
        <f t="shared" si="66"/>
        <v>0</v>
      </c>
      <c r="M138" s="519">
        <f t="shared" si="66"/>
        <v>0</v>
      </c>
      <c r="N138" s="519">
        <f t="shared" si="66"/>
        <v>0</v>
      </c>
      <c r="O138" s="519">
        <f t="shared" si="66"/>
        <v>0</v>
      </c>
      <c r="P138" s="519">
        <f t="shared" si="66"/>
        <v>0</v>
      </c>
      <c r="Q138" s="519">
        <f t="shared" si="66"/>
        <v>0</v>
      </c>
      <c r="R138" s="519">
        <f t="shared" si="66"/>
        <v>0</v>
      </c>
      <c r="S138" s="519">
        <f t="shared" si="66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66"/>
        <v>0</v>
      </c>
      <c r="X138" s="519">
        <f t="shared" si="66"/>
        <v>17</v>
      </c>
      <c r="Y138" s="519">
        <f t="shared" si="66"/>
        <v>17</v>
      </c>
      <c r="Z138" s="519">
        <f t="shared" si="66"/>
        <v>17</v>
      </c>
      <c r="AA138" s="519">
        <f t="shared" si="66"/>
        <v>17</v>
      </c>
      <c r="AB138" s="519">
        <f>IF(SUM(AB130,AB133,AB134,AB135)&gt;17,0,17-SUM(AB130,AB133,AB134,AB135))</f>
        <v>17</v>
      </c>
      <c r="AC138" s="519">
        <f>IF(SUM(AC130,AC133,AC134,AC135)&gt;17,0,17-SUM(AC130,AC133,AC134,AC135))</f>
        <v>17</v>
      </c>
      <c r="AD138" s="21"/>
      <c r="AE138" s="21"/>
      <c r="AF138" s="341"/>
      <c r="AG138" s="342" t="s">
        <v>107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108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154" priority="108" operator="greaterThan">
      <formula>60.3</formula>
    </cfRule>
  </conditionalFormatting>
  <conditionalFormatting sqref="G49:AC49 AB55:AC64 G19:G23 G24:N24 G25 I25:M25 I19:AC19 G26:M26 N25:N26 G27:N32 G13:AC16 I20:N23 O55:AA55 I85:AC85 Z56:AA64 Z65:AC65 G84:AC84 G43:AC46 G56:Y65 O20:AC32 G68:AC70">
    <cfRule type="cellIs" dxfId="1153" priority="105" operator="equal">
      <formula>"PMS"</formula>
    </cfRule>
    <cfRule type="cellIs" dxfId="1152" priority="106" operator="equal">
      <formula>"CMS"</formula>
    </cfRule>
    <cfRule type="cellIs" dxfId="1151" priority="107" operator="greaterThan">
      <formula>0</formula>
    </cfRule>
  </conditionalFormatting>
  <conditionalFormatting sqref="F138:AC138">
    <cfRule type="cellIs" dxfId="1150" priority="104" operator="greaterThan">
      <formula>60.3</formula>
    </cfRule>
  </conditionalFormatting>
  <conditionalFormatting sqref="F136:AC136">
    <cfRule type="cellIs" dxfId="1149" priority="103" operator="greaterThan">
      <formula>60.3</formula>
    </cfRule>
  </conditionalFormatting>
  <conditionalFormatting sqref="F137:AC137">
    <cfRule type="cellIs" dxfId="1148" priority="102" operator="greaterThan">
      <formula>60.3</formula>
    </cfRule>
  </conditionalFormatting>
  <conditionalFormatting sqref="G85:I85">
    <cfRule type="cellIs" dxfId="1147" priority="98" operator="equal">
      <formula>"PMS"</formula>
    </cfRule>
    <cfRule type="cellIs" dxfId="1146" priority="99" operator="equal">
      <formula>"CMS"</formula>
    </cfRule>
    <cfRule type="cellIs" dxfId="1145" priority="100" operator="greaterThan">
      <formula>0</formula>
    </cfRule>
  </conditionalFormatting>
  <conditionalFormatting sqref="V55:W65 G85:I85">
    <cfRule type="cellIs" dxfId="1144" priority="101" operator="lessThanOrEqual">
      <formula>0</formula>
    </cfRule>
  </conditionalFormatting>
  <conditionalFormatting sqref="AC62:AC64">
    <cfRule type="cellIs" dxfId="1143" priority="94" operator="equal">
      <formula>"PMS"</formula>
    </cfRule>
    <cfRule type="cellIs" dxfId="1142" priority="95" operator="equal">
      <formula>"CMS"</formula>
    </cfRule>
    <cfRule type="cellIs" dxfId="1141" priority="96" operator="greaterThan">
      <formula>0</formula>
    </cfRule>
  </conditionalFormatting>
  <conditionalFormatting sqref="AC62:AC64">
    <cfRule type="cellIs" dxfId="1140" priority="97" operator="lessThanOrEqual">
      <formula>0</formula>
    </cfRule>
  </conditionalFormatting>
  <conditionalFormatting sqref="G55:N55">
    <cfRule type="cellIs" dxfId="1139" priority="90" operator="equal">
      <formula>"PMS"</formula>
    </cfRule>
    <cfRule type="cellIs" dxfId="1138" priority="91" operator="equal">
      <formula>"CMS"</formula>
    </cfRule>
    <cfRule type="cellIs" dxfId="1137" priority="92" operator="greaterThan">
      <formula>0</formula>
    </cfRule>
  </conditionalFormatting>
  <conditionalFormatting sqref="G55:N55">
    <cfRule type="cellIs" dxfId="1136" priority="93" operator="lessThanOrEqual">
      <formula>0</formula>
    </cfRule>
  </conditionalFormatting>
  <conditionalFormatting sqref="G49:AC49 G52:AC53 V56:V57 V61:V65 G13:AC16 X55:AC65 G84:AC85 G43:AC46 G55:U65 G68:AC70">
    <cfRule type="cellIs" dxfId="1135" priority="89" operator="lessThanOrEqual">
      <formula>0</formula>
    </cfRule>
  </conditionalFormatting>
  <conditionalFormatting sqref="G49:AC49 G19:G23 G24:N24 G25 I25:M25 I19:AC19 G26:M26 N25:N26 G27:N32 G13:AC16 I20:N23 G84:AC85 G43:AC46 G52:AC65 O20:AC32 G68:AC70">
    <cfRule type="cellIs" dxfId="1134" priority="86" operator="equal">
      <formula>"CMS"</formula>
    </cfRule>
    <cfRule type="cellIs" dxfId="1133" priority="87" operator="equal">
      <formula>"PMS"</formula>
    </cfRule>
    <cfRule type="cellIs" dxfId="1132" priority="88" operator="greaterThan">
      <formula>0</formula>
    </cfRule>
  </conditionalFormatting>
  <conditionalFormatting sqref="G54:AC54">
    <cfRule type="cellIs" dxfId="1131" priority="82" operator="equal">
      <formula>"PMS"</formula>
    </cfRule>
    <cfRule type="cellIs" dxfId="1130" priority="83" operator="equal">
      <formula>"CMS"</formula>
    </cfRule>
    <cfRule type="cellIs" dxfId="1129" priority="84" operator="greaterThan">
      <formula>0</formula>
    </cfRule>
  </conditionalFormatting>
  <conditionalFormatting sqref="G54:AC54">
    <cfRule type="cellIs" dxfId="1128" priority="85" operator="lessThanOrEqual">
      <formula>0</formula>
    </cfRule>
  </conditionalFormatting>
  <conditionalFormatting sqref="G54:AC54">
    <cfRule type="cellIs" dxfId="1127" priority="81" operator="lessThanOrEqual">
      <formula>0</formula>
    </cfRule>
  </conditionalFormatting>
  <conditionalFormatting sqref="G54:T54">
    <cfRule type="cellIs" dxfId="1126" priority="78" operator="equal">
      <formula>"PMS"</formula>
    </cfRule>
    <cfRule type="cellIs" dxfId="1125" priority="79" operator="equal">
      <formula>"CMS"</formula>
    </cfRule>
    <cfRule type="cellIs" dxfId="1124" priority="80" operator="greaterThan">
      <formula>0</formula>
    </cfRule>
  </conditionalFormatting>
  <conditionalFormatting sqref="G54:T54">
    <cfRule type="cellIs" dxfId="1123" priority="77" operator="lessThanOrEqual">
      <formula>0</formula>
    </cfRule>
  </conditionalFormatting>
  <conditionalFormatting sqref="L60">
    <cfRule type="cellIs" dxfId="1122" priority="73" operator="equal">
      <formula>"PMS"</formula>
    </cfRule>
    <cfRule type="cellIs" dxfId="1121" priority="74" operator="equal">
      <formula>"CMS"</formula>
    </cfRule>
    <cfRule type="cellIs" dxfId="1120" priority="75" operator="greaterThan">
      <formula>0</formula>
    </cfRule>
  </conditionalFormatting>
  <conditionalFormatting sqref="L60">
    <cfRule type="cellIs" dxfId="1119" priority="76" operator="lessThanOrEqual">
      <formula>0</formula>
    </cfRule>
  </conditionalFormatting>
  <conditionalFormatting sqref="G19:G23 G24:N24 G25 I25:M25 I19:AC19 G26:M26 N25:N26 G27:N32 I20:N23 O20:AC32">
    <cfRule type="cellIs" dxfId="1118" priority="72" operator="lessThanOrEqual">
      <formula>0</formula>
    </cfRule>
  </conditionalFormatting>
  <conditionalFormatting sqref="AC65">
    <cfRule type="cellIs" dxfId="1117" priority="68" operator="equal">
      <formula>"PMS"</formula>
    </cfRule>
    <cfRule type="cellIs" dxfId="1116" priority="69" operator="equal">
      <formula>"CMS"</formula>
    </cfRule>
    <cfRule type="cellIs" dxfId="1115" priority="70" operator="greaterThan">
      <formula>0</formula>
    </cfRule>
  </conditionalFormatting>
  <conditionalFormatting sqref="AC65">
    <cfRule type="cellIs" dxfId="1114" priority="71" operator="lessThanOrEqual">
      <formula>0</formula>
    </cfRule>
  </conditionalFormatting>
  <conditionalFormatting sqref="H19:H23">
    <cfRule type="cellIs" dxfId="1113" priority="44" operator="equal">
      <formula>"PMS"</formula>
    </cfRule>
    <cfRule type="cellIs" dxfId="1112" priority="45" operator="equal">
      <formula>"CMS"</formula>
    </cfRule>
    <cfRule type="cellIs" dxfId="1111" priority="46" operator="greaterThan">
      <formula>0</formula>
    </cfRule>
  </conditionalFormatting>
  <conditionalFormatting sqref="H19:H23">
    <cfRule type="cellIs" dxfId="1110" priority="41" operator="equal">
      <formula>"CMS"</formula>
    </cfRule>
    <cfRule type="cellIs" dxfId="1109" priority="42" operator="equal">
      <formula>"PMS"</formula>
    </cfRule>
    <cfRule type="cellIs" dxfId="1108" priority="43" operator="greaterThan">
      <formula>0</formula>
    </cfRule>
  </conditionalFormatting>
  <conditionalFormatting sqref="H19:H23">
    <cfRule type="cellIs" dxfId="1107" priority="40" operator="lessThanOrEqual">
      <formula>0</formula>
    </cfRule>
  </conditionalFormatting>
  <conditionalFormatting sqref="H25">
    <cfRule type="cellIs" dxfId="1106" priority="37" operator="equal">
      <formula>"PMS"</formula>
    </cfRule>
    <cfRule type="cellIs" dxfId="1105" priority="38" operator="equal">
      <formula>"CMS"</formula>
    </cfRule>
    <cfRule type="cellIs" dxfId="1104" priority="39" operator="greaterThan">
      <formula>0</formula>
    </cfRule>
  </conditionalFormatting>
  <conditionalFormatting sqref="H25">
    <cfRule type="cellIs" dxfId="1103" priority="34" operator="equal">
      <formula>"CMS"</formula>
    </cfRule>
    <cfRule type="cellIs" dxfId="1102" priority="35" operator="equal">
      <formula>"PMS"</formula>
    </cfRule>
    <cfRule type="cellIs" dxfId="1101" priority="36" operator="greaterThan">
      <formula>0</formula>
    </cfRule>
  </conditionalFormatting>
  <conditionalFormatting sqref="H25">
    <cfRule type="cellIs" dxfId="1100" priority="33" operator="lessThanOrEqual">
      <formula>0</formula>
    </cfRule>
  </conditionalFormatting>
  <conditionalFormatting sqref="M44">
    <cfRule type="cellIs" dxfId="1099" priority="32" operator="lessThanOrEqual">
      <formula>0</formula>
    </cfRule>
  </conditionalFormatting>
  <conditionalFormatting sqref="N44">
    <cfRule type="cellIs" dxfId="1098" priority="31" operator="lessThanOrEqual">
      <formula>0</formula>
    </cfRule>
  </conditionalFormatting>
  <conditionalFormatting sqref="Q55">
    <cfRule type="cellIs" dxfId="1097" priority="27" operator="equal">
      <formula>"PMS"</formula>
    </cfRule>
    <cfRule type="cellIs" dxfId="1096" priority="28" operator="equal">
      <formula>"CMS"</formula>
    </cfRule>
    <cfRule type="cellIs" dxfId="1095" priority="29" operator="greaterThan">
      <formula>0</formula>
    </cfRule>
  </conditionalFormatting>
  <conditionalFormatting sqref="Q55">
    <cfRule type="cellIs" dxfId="1094" priority="30" operator="lessThanOrEqual">
      <formula>0</formula>
    </cfRule>
  </conditionalFormatting>
  <conditionalFormatting sqref="Q55">
    <cfRule type="cellIs" dxfId="1093" priority="26" operator="lessThanOrEqual">
      <formula>0</formula>
    </cfRule>
  </conditionalFormatting>
  <conditionalFormatting sqref="Q55">
    <cfRule type="cellIs" dxfId="1092" priority="23" operator="equal">
      <formula>"PMS"</formula>
    </cfRule>
    <cfRule type="cellIs" dxfId="1091" priority="24" operator="equal">
      <formula>"CMS"</formula>
    </cfRule>
    <cfRule type="cellIs" dxfId="1090" priority="25" operator="greaterThan">
      <formula>0</formula>
    </cfRule>
  </conditionalFormatting>
  <conditionalFormatting sqref="Q55">
    <cfRule type="cellIs" dxfId="1089" priority="22" operator="lessThanOrEqual">
      <formula>0</formula>
    </cfRule>
  </conditionalFormatting>
  <conditionalFormatting sqref="F49 F43:F46 F13:F16 F84:F85 F55:F65 F68:F70 F19:F32">
    <cfRule type="cellIs" dxfId="1088" priority="19" operator="equal">
      <formula>"PMS"</formula>
    </cfRule>
    <cfRule type="cellIs" dxfId="1087" priority="20" operator="equal">
      <formula>"CMS"</formula>
    </cfRule>
    <cfRule type="cellIs" dxfId="1086" priority="21" operator="greaterThan">
      <formula>0</formula>
    </cfRule>
  </conditionalFormatting>
  <conditionalFormatting sqref="F62:F64">
    <cfRule type="cellIs" dxfId="1085" priority="15" operator="equal">
      <formula>"PMS"</formula>
    </cfRule>
    <cfRule type="cellIs" dxfId="1084" priority="16" operator="equal">
      <formula>"CMS"</formula>
    </cfRule>
    <cfRule type="cellIs" dxfId="1083" priority="17" operator="greaterThan">
      <formula>0</formula>
    </cfRule>
  </conditionalFormatting>
  <conditionalFormatting sqref="F62:F64">
    <cfRule type="cellIs" dxfId="1082" priority="18" operator="lessThanOrEqual">
      <formula>0</formula>
    </cfRule>
  </conditionalFormatting>
  <conditionalFormatting sqref="F49 F52:F53 F43:F46 F13:F16 F84:F85 F55:F65 F68:F70">
    <cfRule type="cellIs" dxfId="1081" priority="14" operator="lessThanOrEqual">
      <formula>0</formula>
    </cfRule>
  </conditionalFormatting>
  <conditionalFormatting sqref="F49 F43:F46 F13:F16 F84:F85 F52:F65 F68:F70 F19:F32">
    <cfRule type="cellIs" dxfId="1080" priority="11" operator="equal">
      <formula>"CMS"</formula>
    </cfRule>
    <cfRule type="cellIs" dxfId="1079" priority="12" operator="equal">
      <formula>"PMS"</formula>
    </cfRule>
    <cfRule type="cellIs" dxfId="1078" priority="13" operator="greaterThan">
      <formula>0</formula>
    </cfRule>
  </conditionalFormatting>
  <conditionalFormatting sqref="F54">
    <cfRule type="cellIs" dxfId="1077" priority="7" operator="equal">
      <formula>"PMS"</formula>
    </cfRule>
    <cfRule type="cellIs" dxfId="1076" priority="8" operator="equal">
      <formula>"CMS"</formula>
    </cfRule>
    <cfRule type="cellIs" dxfId="1075" priority="9" operator="greaterThan">
      <formula>0</formula>
    </cfRule>
  </conditionalFormatting>
  <conditionalFormatting sqref="F54">
    <cfRule type="cellIs" dxfId="1074" priority="10" operator="lessThanOrEqual">
      <formula>0</formula>
    </cfRule>
  </conditionalFormatting>
  <conditionalFormatting sqref="F54">
    <cfRule type="cellIs" dxfId="1073" priority="6" operator="lessThanOrEqual">
      <formula>0</formula>
    </cfRule>
  </conditionalFormatting>
  <conditionalFormatting sqref="F19:F32">
    <cfRule type="cellIs" dxfId="1072" priority="5" operator="lessThanOrEqual">
      <formula>0</formula>
    </cfRule>
  </conditionalFormatting>
  <conditionalFormatting sqref="F65">
    <cfRule type="cellIs" dxfId="1071" priority="1" operator="equal">
      <formula>"PMS"</formula>
    </cfRule>
    <cfRule type="cellIs" dxfId="1070" priority="2" operator="equal">
      <formula>"CMS"</formula>
    </cfRule>
    <cfRule type="cellIs" dxfId="1069" priority="3" operator="greaterThan">
      <formula>0</formula>
    </cfRule>
  </conditionalFormatting>
  <conditionalFormatting sqref="F65">
    <cfRule type="cellIs" dxfId="1068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465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7481A-284F-46AF-8267-8355D01D7FF3}">
  <sheetPr codeName="Sheet12"/>
  <dimension ref="A1:CB753"/>
  <sheetViews>
    <sheetView tabSelected="1" zoomScale="82" zoomScaleNormal="82" workbookViewId="0">
      <pane xSplit="4" ySplit="4" topLeftCell="E112" activePane="bottomRight" state="frozen"/>
      <selection pane="topRight" activeCell="BY777" sqref="BY777"/>
      <selection pane="bottomLeft" activeCell="BY777" sqref="BY777"/>
      <selection pane="bottomRight" activeCell="BS150" sqref="BS150"/>
    </sheetView>
  </sheetViews>
  <sheetFormatPr defaultColWidth="8.42578125" defaultRowHeight="14.25" x14ac:dyDescent="0.2"/>
  <cols>
    <col min="1" max="1" width="14.42578125" style="19" bestFit="1" customWidth="1"/>
    <col min="2" max="2" width="9.42578125" style="19" customWidth="1"/>
    <col min="3" max="3" width="3.5703125" style="19" hidden="1" customWidth="1"/>
    <col min="4" max="4" width="5" style="19" hidden="1" customWidth="1"/>
    <col min="5" max="5" width="10" style="243" customWidth="1"/>
    <col min="6" max="10" width="10.28515625" style="243" customWidth="1"/>
    <col min="11" max="11" width="10.28515625" style="243" hidden="1" customWidth="1"/>
    <col min="12" max="12" width="9.5703125" style="243" customWidth="1"/>
    <col min="13" max="14" width="10.28515625" style="243" customWidth="1"/>
    <col min="15" max="15" width="10.28515625" style="243" hidden="1" customWidth="1"/>
    <col min="16" max="18" width="10.28515625" style="243" customWidth="1"/>
    <col min="19" max="19" width="10.28515625" style="243" hidden="1" customWidth="1"/>
    <col min="20" max="22" width="10.28515625" style="243" customWidth="1"/>
    <col min="23" max="23" width="12.140625" style="243" bestFit="1" customWidth="1"/>
    <col min="24" max="25" width="10.28515625" style="243" customWidth="1"/>
    <col min="26" max="41" width="10.28515625" style="243" hidden="1" customWidth="1"/>
    <col min="42" max="51" width="10.28515625" style="243" customWidth="1"/>
    <col min="52" max="52" width="12.140625" style="243" customWidth="1"/>
    <col min="53" max="53" width="12" style="243" hidden="1" customWidth="1"/>
    <col min="54" max="55" width="10.28515625" style="243" customWidth="1"/>
    <col min="56" max="56" width="12.140625" style="243" customWidth="1"/>
    <col min="57" max="57" width="12" style="243" hidden="1" customWidth="1"/>
    <col min="58" max="60" width="10.28515625" style="243" customWidth="1"/>
    <col min="61" max="61" width="10.28515625" style="244" customWidth="1"/>
    <col min="62" max="69" width="10.28515625" style="243" customWidth="1"/>
    <col min="70" max="70" width="10.28515625" style="243" hidden="1" customWidth="1"/>
    <col min="71" max="73" width="10.28515625" style="243" customWidth="1"/>
    <col min="74" max="74" width="10.28515625" style="243" hidden="1" customWidth="1"/>
    <col min="75" max="76" width="10.28515625" style="243" customWidth="1"/>
    <col min="77" max="77" width="10.28515625" style="243" hidden="1" customWidth="1"/>
    <col min="78" max="78" width="9.85546875" style="243" hidden="1" customWidth="1"/>
    <col min="79" max="80" width="10.28515625" style="243" hidden="1" customWidth="1"/>
    <col min="81" max="16384" width="8.42578125" style="19"/>
  </cols>
  <sheetData>
    <row r="1" spans="1:80" ht="15" thickBot="1" x14ac:dyDescent="0.25">
      <c r="A1" s="195" t="s">
        <v>109</v>
      </c>
      <c r="E1" s="20"/>
      <c r="F1" s="20"/>
      <c r="G1" s="20">
        <v>13</v>
      </c>
      <c r="H1" s="20"/>
      <c r="I1" s="20"/>
      <c r="J1" s="20">
        <v>14</v>
      </c>
      <c r="K1" s="20"/>
      <c r="L1" s="20"/>
      <c r="M1" s="20"/>
      <c r="N1" s="20">
        <v>15</v>
      </c>
      <c r="O1" s="20"/>
      <c r="P1" s="20"/>
      <c r="Q1" s="20"/>
      <c r="R1" s="20">
        <v>16</v>
      </c>
      <c r="S1" s="20"/>
      <c r="T1" s="20"/>
      <c r="U1" s="20"/>
      <c r="V1" s="20"/>
      <c r="W1" s="20">
        <v>33</v>
      </c>
      <c r="X1" s="20"/>
      <c r="Y1" s="20"/>
      <c r="Z1" s="20">
        <v>35</v>
      </c>
      <c r="AA1" s="20"/>
      <c r="AB1" s="20"/>
      <c r="AC1" s="20"/>
      <c r="AD1" s="20">
        <v>36</v>
      </c>
      <c r="AE1" s="20"/>
      <c r="AF1" s="20"/>
      <c r="AG1" s="20"/>
      <c r="AH1" s="20">
        <v>37</v>
      </c>
      <c r="AI1" s="20"/>
      <c r="AJ1" s="20"/>
      <c r="AK1" s="20"/>
      <c r="AL1" s="20">
        <v>40</v>
      </c>
      <c r="AM1" s="20"/>
      <c r="AN1" s="20"/>
      <c r="AO1" s="20"/>
      <c r="AP1" s="20"/>
      <c r="AQ1" s="20"/>
      <c r="AR1" s="20">
        <v>43</v>
      </c>
      <c r="AS1" s="20"/>
      <c r="AT1" s="20"/>
      <c r="AU1" s="20">
        <v>44</v>
      </c>
      <c r="AV1" s="20"/>
      <c r="AW1" s="20"/>
      <c r="AX1" s="20"/>
      <c r="AY1" s="20"/>
      <c r="AZ1" s="20">
        <v>45</v>
      </c>
      <c r="BA1" s="20"/>
      <c r="BB1" s="20"/>
      <c r="BC1" s="20"/>
      <c r="BD1" s="20">
        <v>46</v>
      </c>
      <c r="BE1" s="20"/>
      <c r="BF1" s="20"/>
      <c r="BG1" s="20"/>
      <c r="BH1" s="20"/>
      <c r="BI1" s="196"/>
      <c r="BJ1" s="20">
        <v>49</v>
      </c>
      <c r="BK1" s="20"/>
      <c r="BL1" s="20"/>
      <c r="BM1" s="20"/>
      <c r="BN1" s="20">
        <v>66</v>
      </c>
      <c r="BO1" s="20"/>
      <c r="BP1" s="20"/>
      <c r="BQ1" s="20">
        <v>71</v>
      </c>
      <c r="BR1" s="20"/>
      <c r="BS1" s="20"/>
      <c r="BT1" s="20"/>
      <c r="BU1" s="20">
        <v>86</v>
      </c>
      <c r="BV1" s="20"/>
      <c r="BW1" s="20"/>
      <c r="BX1" s="20"/>
      <c r="BY1" s="20"/>
      <c r="BZ1" s="20"/>
      <c r="CA1" s="20"/>
      <c r="CB1" s="20"/>
    </row>
    <row r="2" spans="1:80" s="198" customFormat="1" ht="16.5" thickBot="1" x14ac:dyDescent="0.25">
      <c r="A2" s="610" t="s">
        <v>110</v>
      </c>
      <c r="B2" s="610" t="s">
        <v>73</v>
      </c>
      <c r="C2" s="92"/>
      <c r="D2" s="197"/>
      <c r="E2" s="612" t="s">
        <v>111</v>
      </c>
      <c r="F2" s="613"/>
      <c r="G2" s="613"/>
      <c r="H2" s="613"/>
      <c r="I2" s="613"/>
      <c r="J2" s="613"/>
      <c r="K2" s="613"/>
      <c r="L2" s="613"/>
      <c r="M2" s="613"/>
      <c r="N2" s="613"/>
      <c r="O2" s="613"/>
      <c r="P2" s="613"/>
      <c r="Q2" s="613"/>
      <c r="R2" s="613"/>
      <c r="S2" s="613"/>
      <c r="T2" s="613"/>
      <c r="U2" s="614"/>
      <c r="V2" s="622" t="s">
        <v>112</v>
      </c>
      <c r="W2" s="623"/>
      <c r="X2" s="623"/>
      <c r="Y2" s="624"/>
      <c r="Z2" s="615" t="s">
        <v>37</v>
      </c>
      <c r="AA2" s="613"/>
      <c r="AB2" s="613"/>
      <c r="AC2" s="613"/>
      <c r="AD2" s="613"/>
      <c r="AE2" s="613"/>
      <c r="AF2" s="613"/>
      <c r="AG2" s="613"/>
      <c r="AH2" s="613"/>
      <c r="AI2" s="613"/>
      <c r="AJ2" s="613"/>
      <c r="AK2" s="616"/>
      <c r="AL2" s="592" t="s">
        <v>113</v>
      </c>
      <c r="AM2" s="593"/>
      <c r="AN2" s="593"/>
      <c r="AO2" s="594"/>
      <c r="AP2" s="631" t="s">
        <v>114</v>
      </c>
      <c r="AQ2" s="632"/>
      <c r="AR2" s="632"/>
      <c r="AS2" s="632"/>
      <c r="AT2" s="632"/>
      <c r="AU2" s="632"/>
      <c r="AV2" s="632"/>
      <c r="AW2" s="633"/>
      <c r="AX2" s="592" t="s">
        <v>115</v>
      </c>
      <c r="AY2" s="593"/>
      <c r="AZ2" s="593"/>
      <c r="BA2" s="593"/>
      <c r="BB2" s="593"/>
      <c r="BC2" s="593"/>
      <c r="BD2" s="593"/>
      <c r="BE2" s="593"/>
      <c r="BF2" s="593"/>
      <c r="BG2" s="594"/>
      <c r="BH2" s="592" t="s">
        <v>116</v>
      </c>
      <c r="BI2" s="593"/>
      <c r="BJ2" s="623"/>
      <c r="BK2" s="623"/>
      <c r="BL2" s="624"/>
      <c r="BM2" s="592" t="s">
        <v>117</v>
      </c>
      <c r="BN2" s="623"/>
      <c r="BO2" s="623"/>
      <c r="BP2" s="624"/>
      <c r="BQ2" s="592" t="s">
        <v>118</v>
      </c>
      <c r="BR2" s="593"/>
      <c r="BS2" s="593"/>
      <c r="BT2" s="594"/>
      <c r="BU2" s="592" t="s">
        <v>119</v>
      </c>
      <c r="BV2" s="593"/>
      <c r="BW2" s="593"/>
      <c r="BX2" s="594"/>
      <c r="BY2" s="592" t="s">
        <v>120</v>
      </c>
      <c r="BZ2" s="593"/>
      <c r="CA2" s="593"/>
      <c r="CB2" s="594"/>
    </row>
    <row r="3" spans="1:80" ht="29.45" customHeight="1" thickBot="1" x14ac:dyDescent="0.25">
      <c r="A3" s="611"/>
      <c r="B3" s="611"/>
      <c r="C3" s="199"/>
      <c r="D3" s="200"/>
      <c r="E3" s="625" t="s">
        <v>121</v>
      </c>
      <c r="F3" s="626"/>
      <c r="G3" s="201" t="s">
        <v>122</v>
      </c>
      <c r="H3" s="201" t="s">
        <v>123</v>
      </c>
      <c r="I3" s="201" t="s">
        <v>124</v>
      </c>
      <c r="J3" s="201" t="s">
        <v>122</v>
      </c>
      <c r="K3" s="201" t="s">
        <v>125</v>
      </c>
      <c r="L3" s="201" t="s">
        <v>123</v>
      </c>
      <c r="M3" s="201" t="s">
        <v>124</v>
      </c>
      <c r="N3" s="201" t="s">
        <v>122</v>
      </c>
      <c r="O3" s="201" t="s">
        <v>125</v>
      </c>
      <c r="P3" s="201" t="s">
        <v>123</v>
      </c>
      <c r="Q3" s="201" t="s">
        <v>124</v>
      </c>
      <c r="R3" s="201" t="s">
        <v>122</v>
      </c>
      <c r="S3" s="201" t="s">
        <v>125</v>
      </c>
      <c r="T3" s="201" t="s">
        <v>123</v>
      </c>
      <c r="U3" s="202" t="s">
        <v>124</v>
      </c>
      <c r="V3" s="537" t="s">
        <v>125</v>
      </c>
      <c r="W3" s="542" t="s">
        <v>122</v>
      </c>
      <c r="X3" s="543" t="s">
        <v>123</v>
      </c>
      <c r="Y3" s="544" t="s">
        <v>124</v>
      </c>
      <c r="Z3" s="203" t="s">
        <v>122</v>
      </c>
      <c r="AA3" s="204" t="s">
        <v>125</v>
      </c>
      <c r="AB3" s="204" t="s">
        <v>123</v>
      </c>
      <c r="AC3" s="204" t="s">
        <v>124</v>
      </c>
      <c r="AD3" s="204" t="s">
        <v>122</v>
      </c>
      <c r="AE3" s="204" t="s">
        <v>125</v>
      </c>
      <c r="AF3" s="204" t="s">
        <v>123</v>
      </c>
      <c r="AG3" s="204" t="s">
        <v>124</v>
      </c>
      <c r="AH3" s="204" t="s">
        <v>122</v>
      </c>
      <c r="AI3" s="204" t="s">
        <v>125</v>
      </c>
      <c r="AJ3" s="204" t="s">
        <v>123</v>
      </c>
      <c r="AK3" s="205" t="s">
        <v>124</v>
      </c>
      <c r="AL3" s="206" t="s">
        <v>122</v>
      </c>
      <c r="AM3" s="204" t="s">
        <v>125</v>
      </c>
      <c r="AN3" s="204" t="s">
        <v>123</v>
      </c>
      <c r="AO3" s="207" t="s">
        <v>124</v>
      </c>
      <c r="AP3" s="627" t="s">
        <v>126</v>
      </c>
      <c r="AQ3" s="628"/>
      <c r="AR3" s="348" t="s">
        <v>122</v>
      </c>
      <c r="AS3" s="348" t="s">
        <v>123</v>
      </c>
      <c r="AT3" s="348" t="s">
        <v>124</v>
      </c>
      <c r="AU3" s="348" t="s">
        <v>122</v>
      </c>
      <c r="AV3" s="348" t="s">
        <v>123</v>
      </c>
      <c r="AW3" s="349" t="s">
        <v>124</v>
      </c>
      <c r="AX3" s="625" t="s">
        <v>121</v>
      </c>
      <c r="AY3" s="626"/>
      <c r="AZ3" s="201" t="s">
        <v>122</v>
      </c>
      <c r="BA3" s="319" t="s">
        <v>127</v>
      </c>
      <c r="BB3" s="201" t="s">
        <v>123</v>
      </c>
      <c r="BC3" s="202" t="s">
        <v>124</v>
      </c>
      <c r="BD3" s="201" t="s">
        <v>122</v>
      </c>
      <c r="BE3" s="319" t="s">
        <v>127</v>
      </c>
      <c r="BF3" s="201" t="s">
        <v>123</v>
      </c>
      <c r="BG3" s="202" t="s">
        <v>124</v>
      </c>
      <c r="BH3" s="629" t="s">
        <v>121</v>
      </c>
      <c r="BI3" s="630"/>
      <c r="BJ3" s="208" t="s">
        <v>122</v>
      </c>
      <c r="BK3" s="209" t="s">
        <v>123</v>
      </c>
      <c r="BL3" s="210" t="s">
        <v>124</v>
      </c>
      <c r="BM3" s="481" t="s">
        <v>128</v>
      </c>
      <c r="BN3" s="208" t="s">
        <v>122</v>
      </c>
      <c r="BO3" s="209" t="s">
        <v>123</v>
      </c>
      <c r="BP3" s="210" t="s">
        <v>124</v>
      </c>
      <c r="BQ3" s="206" t="s">
        <v>122</v>
      </c>
      <c r="BR3" s="204" t="s">
        <v>125</v>
      </c>
      <c r="BS3" s="204" t="s">
        <v>123</v>
      </c>
      <c r="BT3" s="207" t="s">
        <v>124</v>
      </c>
      <c r="BU3" s="206" t="s">
        <v>122</v>
      </c>
      <c r="BV3" s="204" t="s">
        <v>125</v>
      </c>
      <c r="BW3" s="204" t="s">
        <v>123</v>
      </c>
      <c r="BX3" s="207" t="s">
        <v>124</v>
      </c>
      <c r="BY3" s="206" t="s">
        <v>122</v>
      </c>
      <c r="BZ3" s="204" t="s">
        <v>125</v>
      </c>
      <c r="CA3" s="204" t="s">
        <v>123</v>
      </c>
      <c r="CB3" s="207" t="s">
        <v>124</v>
      </c>
    </row>
    <row r="4" spans="1:80" ht="15" customHeight="1" thickBot="1" x14ac:dyDescent="0.3">
      <c r="A4" s="611"/>
      <c r="B4" s="611"/>
      <c r="C4" s="211"/>
      <c r="D4" s="212"/>
      <c r="E4" s="213"/>
      <c r="F4" s="214"/>
      <c r="G4" s="602" t="s">
        <v>129</v>
      </c>
      <c r="H4" s="603"/>
      <c r="I4" s="604"/>
      <c r="J4" s="617" t="s">
        <v>130</v>
      </c>
      <c r="K4" s="618"/>
      <c r="L4" s="618"/>
      <c r="M4" s="619"/>
      <c r="N4" s="617" t="s">
        <v>131</v>
      </c>
      <c r="O4" s="618"/>
      <c r="P4" s="618"/>
      <c r="Q4" s="619"/>
      <c r="R4" s="620" t="s">
        <v>132</v>
      </c>
      <c r="S4" s="618"/>
      <c r="T4" s="618"/>
      <c r="U4" s="621"/>
      <c r="V4" s="541"/>
      <c r="W4" s="589"/>
      <c r="X4" s="590"/>
      <c r="Y4" s="591"/>
      <c r="Z4" s="595" t="s">
        <v>129</v>
      </c>
      <c r="AA4" s="596"/>
      <c r="AB4" s="596"/>
      <c r="AC4" s="597"/>
      <c r="AD4" s="598" t="s">
        <v>130</v>
      </c>
      <c r="AE4" s="596"/>
      <c r="AF4" s="596"/>
      <c r="AG4" s="599"/>
      <c r="AH4" s="595" t="s">
        <v>131</v>
      </c>
      <c r="AI4" s="596"/>
      <c r="AJ4" s="596"/>
      <c r="AK4" s="597"/>
      <c r="AL4" s="589" t="s">
        <v>129</v>
      </c>
      <c r="AM4" s="590"/>
      <c r="AN4" s="590"/>
      <c r="AO4" s="591"/>
      <c r="AP4" s="600"/>
      <c r="AQ4" s="601"/>
      <c r="AR4" s="589" t="s">
        <v>129</v>
      </c>
      <c r="AS4" s="590"/>
      <c r="AT4" s="591"/>
      <c r="AU4" s="602" t="s">
        <v>130</v>
      </c>
      <c r="AV4" s="603"/>
      <c r="AW4" s="604"/>
      <c r="AX4" s="600"/>
      <c r="AY4" s="601"/>
      <c r="AZ4" s="605" t="s">
        <v>40</v>
      </c>
      <c r="BA4" s="606"/>
      <c r="BB4" s="606"/>
      <c r="BC4" s="607"/>
      <c r="BD4" s="605" t="s">
        <v>41</v>
      </c>
      <c r="BE4" s="606"/>
      <c r="BF4" s="606"/>
      <c r="BG4" s="607"/>
      <c r="BH4" s="608"/>
      <c r="BI4" s="609"/>
      <c r="BJ4" s="589" t="s">
        <v>129</v>
      </c>
      <c r="BK4" s="590"/>
      <c r="BL4" s="591"/>
      <c r="BM4" s="215"/>
      <c r="BN4" s="589" t="s">
        <v>133</v>
      </c>
      <c r="BO4" s="590"/>
      <c r="BP4" s="591"/>
      <c r="BQ4" s="589" t="s">
        <v>129</v>
      </c>
      <c r="BR4" s="590"/>
      <c r="BS4" s="590"/>
      <c r="BT4" s="591"/>
      <c r="BU4" s="589" t="s">
        <v>129</v>
      </c>
      <c r="BV4" s="590"/>
      <c r="BW4" s="590"/>
      <c r="BX4" s="591"/>
      <c r="BY4" s="589" t="s">
        <v>129</v>
      </c>
      <c r="BZ4" s="590"/>
      <c r="CA4" s="590"/>
      <c r="CB4" s="591"/>
    </row>
    <row r="5" spans="1:80" ht="15" x14ac:dyDescent="0.2">
      <c r="A5" s="263">
        <v>45992</v>
      </c>
      <c r="B5" s="260">
        <v>0</v>
      </c>
      <c r="C5" s="245">
        <f>DAY(A5)</f>
        <v>1</v>
      </c>
      <c r="D5" s="246" t="s">
        <v>134</v>
      </c>
      <c r="E5" s="216">
        <v>14</v>
      </c>
      <c r="F5" s="217">
        <v>69.08</v>
      </c>
      <c r="G5" s="218" t="str" cm="1">
        <f t="array" aca="1" ref="G5" ca="1">INDIRECT("'"&amp;$C5&amp;"'!"&amp;"$"&amp;$D5&amp;$G$1&amp;"")</f>
        <v>CMS</v>
      </c>
      <c r="H5" s="219" t="s">
        <v>1</v>
      </c>
      <c r="I5" s="217" t="s">
        <v>1</v>
      </c>
      <c r="J5" s="218" t="str" cm="1">
        <f t="array" aca="1" ref="J5" ca="1">INDIRECT("'"&amp;$C5&amp;"'!"&amp;"$"&amp;$D5&amp;$J$1&amp;"")</f>
        <v>PMS</v>
      </c>
      <c r="K5" s="219"/>
      <c r="L5" s="219" t="s">
        <v>1</v>
      </c>
      <c r="M5" s="220" t="s">
        <v>1</v>
      </c>
      <c r="N5" s="216" cm="1">
        <f t="array" aca="1" ref="N5" ca="1">INDIRECT("'"&amp;$C5&amp;"'!"&amp;"$"&amp;$D5&amp;$N$1&amp;"")</f>
        <v>6.5</v>
      </c>
      <c r="O5" s="219"/>
      <c r="P5" s="219">
        <v>0.96</v>
      </c>
      <c r="Q5" s="217">
        <v>1.83</v>
      </c>
      <c r="R5" s="351" cm="1">
        <f t="array" aca="1" ref="R5" ca="1">INDIRECT("'"&amp;$C5&amp;"'!"&amp;"$"&amp;$D5&amp;$R$1&amp;"")</f>
        <v>6.5</v>
      </c>
      <c r="S5" s="219"/>
      <c r="T5" s="219">
        <v>0.96</v>
      </c>
      <c r="U5" s="220">
        <v>2.0099999999999998</v>
      </c>
      <c r="V5" s="216" t="s">
        <v>1</v>
      </c>
      <c r="W5" s="538" cm="1">
        <f t="array" aca="1" ref="W5" ca="1">INDIRECT("'"&amp;$C5&amp;"'!"&amp;"$"&amp;$D5&amp;$W$1&amp;"")</f>
        <v>0</v>
      </c>
      <c r="X5" s="539" t="s">
        <v>1</v>
      </c>
      <c r="Y5" s="540" t="s">
        <v>1</v>
      </c>
      <c r="Z5" s="218" cm="1">
        <f t="array" aca="1" ref="Z5" ca="1">INDIRECT("'"&amp;$C5&amp;"'!"&amp;"$"&amp;$D5&amp;$Z$1&amp;"")</f>
        <v>0</v>
      </c>
      <c r="AA5" s="219" t="s">
        <v>1</v>
      </c>
      <c r="AB5" s="219" t="s">
        <v>1</v>
      </c>
      <c r="AC5" s="220" t="s">
        <v>1</v>
      </c>
      <c r="AD5" s="216" cm="1">
        <f t="array" aca="1" ref="AD5" ca="1">INDIRECT("'"&amp;$C5&amp;"'!"&amp;"$"&amp;$D5&amp;$AD$1&amp;"")</f>
        <v>0</v>
      </c>
      <c r="AE5" s="219" t="s">
        <v>1</v>
      </c>
      <c r="AF5" s="219" t="s">
        <v>1</v>
      </c>
      <c r="AG5" s="217" t="s">
        <v>1</v>
      </c>
      <c r="AH5" s="218" cm="1">
        <f t="array" aca="1" ref="AH5" ca="1">INDIRECT("'"&amp;$C5&amp;"'!"&amp;"$"&amp;$D5&amp;$AH$1&amp;"")</f>
        <v>0</v>
      </c>
      <c r="AI5" s="219" t="s">
        <v>1</v>
      </c>
      <c r="AJ5" s="219" t="s">
        <v>1</v>
      </c>
      <c r="AK5" s="217" t="s">
        <v>1</v>
      </c>
      <c r="AL5" s="216" cm="1">
        <f t="array" aca="1" ref="AL5" ca="1">INDIRECT("'"&amp;$C5&amp;"'!"&amp;"$"&amp;$D5&amp;$AL$1&amp;"")</f>
        <v>0</v>
      </c>
      <c r="AM5" s="219" t="s">
        <v>1</v>
      </c>
      <c r="AN5" s="219" t="s">
        <v>1</v>
      </c>
      <c r="AO5" s="217" t="s">
        <v>1</v>
      </c>
      <c r="AP5" s="216" t="s">
        <v>1</v>
      </c>
      <c r="AQ5" s="220">
        <v>70.3</v>
      </c>
      <c r="AR5" s="216" cm="1">
        <f t="array" aca="1" ref="AR5" ca="1">INDIRECT("'"&amp;$C5&amp;"'!"&amp;"$"&amp;$D5&amp;$AR$1&amp;"")</f>
        <v>0</v>
      </c>
      <c r="AS5" s="219" t="s">
        <v>1</v>
      </c>
      <c r="AT5" s="217" t="s">
        <v>1</v>
      </c>
      <c r="AU5" s="218" cm="1">
        <f t="array" aca="1" ref="AU5" ca="1">INDIRECT("'"&amp;$C5&amp;"'!"&amp;"$"&amp;$D5&amp;$AU$1&amp;"")</f>
        <v>0</v>
      </c>
      <c r="AV5" s="219" t="s">
        <v>1</v>
      </c>
      <c r="AW5" s="217" t="s">
        <v>1</v>
      </c>
      <c r="AX5" s="216">
        <v>13.82</v>
      </c>
      <c r="AY5" s="220">
        <v>70.3</v>
      </c>
      <c r="AZ5" s="219" cm="1">
        <f t="array" aca="1" ref="AZ5" ca="1">INDIRECT("'"&amp;$C5&amp;"'!"&amp;"$"&amp;$D5&amp;$AZ$1&amp;"")</f>
        <v>0</v>
      </c>
      <c r="BA5" s="218"/>
      <c r="BB5" s="219" t="s">
        <v>1</v>
      </c>
      <c r="BC5" s="217" t="s">
        <v>1</v>
      </c>
      <c r="BD5" s="219" cm="1">
        <f t="array" aca="1" ref="BD5" ca="1">INDIRECT("'"&amp;$C5&amp;"'!"&amp;"$"&amp;$D5&amp;$BD$1&amp;"")</f>
        <v>5.3</v>
      </c>
      <c r="BE5" s="218"/>
      <c r="BF5" s="219">
        <v>0.9</v>
      </c>
      <c r="BG5" s="217">
        <v>2.4</v>
      </c>
      <c r="BH5" s="221">
        <v>13.95</v>
      </c>
      <c r="BI5" s="217">
        <v>71.3</v>
      </c>
      <c r="BJ5" s="221" cm="1">
        <f t="array" aca="1" ref="BJ5" ca="1">INDIRECT("'"&amp;$C5&amp;"'!"&amp;"$"&amp;$D5&amp;$BJ$1&amp;"")</f>
        <v>14.27</v>
      </c>
      <c r="BK5" s="219">
        <v>1</v>
      </c>
      <c r="BL5" s="217">
        <v>1.3</v>
      </c>
      <c r="BM5" s="406">
        <v>68.099999999999994</v>
      </c>
      <c r="BN5" s="216" cm="1">
        <f t="array" aca="1" ref="BN5" ca="1">INDIRECT("'"&amp;$C5&amp;"'!"&amp;"$"&amp;$D5&amp;$BN$1&amp;"")</f>
        <v>0</v>
      </c>
      <c r="BO5" s="218" t="s">
        <v>1</v>
      </c>
      <c r="BP5" s="217" t="s">
        <v>1</v>
      </c>
      <c r="BQ5" s="221" cm="1">
        <f t="array" aca="1" ref="BQ5" ca="1">INDIRECT("'"&amp;$C5&amp;"'!"&amp;"$"&amp;$D5&amp;$BQ$1&amp;"")</f>
        <v>0.93</v>
      </c>
      <c r="BR5" s="219"/>
      <c r="BS5" s="219">
        <v>0.99</v>
      </c>
      <c r="BT5" s="217">
        <v>0.11</v>
      </c>
      <c r="BU5" s="221" cm="1">
        <f t="array" aca="1" ref="BU5" ca="1">INDIRECT("'"&amp;$C5&amp;"'!"&amp;"$"&amp;$D5&amp;$BU$1&amp;"")</f>
        <v>0.8</v>
      </c>
      <c r="BV5" s="219"/>
      <c r="BW5" s="219">
        <v>0.8</v>
      </c>
      <c r="BX5" s="217">
        <v>0.21</v>
      </c>
      <c r="BY5" s="274" cm="1">
        <f t="array" aca="1" ref="BY5" ca="1">INDIRECT("'"&amp;$C5&amp;"'!"&amp;"$"&amp;$D5&amp;74&amp;"")</f>
        <v>0</v>
      </c>
      <c r="BZ5" s="219"/>
      <c r="CA5" s="219"/>
      <c r="CB5" s="217"/>
    </row>
    <row r="6" spans="1:80" ht="15" x14ac:dyDescent="0.2">
      <c r="A6" s="344">
        <v>45992</v>
      </c>
      <c r="B6" s="261">
        <v>4.1666666666666699E-2</v>
      </c>
      <c r="C6" s="247">
        <f>DAY(A6)</f>
        <v>1</v>
      </c>
      <c r="D6" s="248" t="s">
        <v>135</v>
      </c>
      <c r="E6" s="222">
        <v>14</v>
      </c>
      <c r="F6" s="223">
        <v>69.11</v>
      </c>
      <c r="G6" s="224" t="str" cm="1">
        <f t="array" aca="1" ref="G6" ca="1">INDIRECT("'"&amp;$C6&amp;"'!"&amp;"$"&amp;$D6&amp;$G$1&amp;"")</f>
        <v>CMS</v>
      </c>
      <c r="H6" s="225" t="s">
        <v>1</v>
      </c>
      <c r="I6" s="223" t="s">
        <v>1</v>
      </c>
      <c r="J6" s="224" t="str" cm="1">
        <f t="array" aca="1" ref="J6" ca="1">INDIRECT("'"&amp;$C6&amp;"'!"&amp;"$"&amp;$D6&amp;$J$1&amp;"")</f>
        <v>PMS</v>
      </c>
      <c r="K6" s="225"/>
      <c r="L6" s="225" t="s">
        <v>1</v>
      </c>
      <c r="M6" s="226" t="s">
        <v>1</v>
      </c>
      <c r="N6" s="222" cm="1">
        <f t="array" aca="1" ref="N6" ca="1">INDIRECT("'"&amp;$C6&amp;"'!"&amp;"$"&amp;$D6&amp;$N$1&amp;"")</f>
        <v>6.5</v>
      </c>
      <c r="O6" s="225"/>
      <c r="P6" s="225">
        <v>0.96</v>
      </c>
      <c r="Q6" s="223">
        <v>1.87</v>
      </c>
      <c r="R6" s="352" cm="1">
        <f t="array" aca="1" ref="R6" ca="1">INDIRECT("'"&amp;$C6&amp;"'!"&amp;"$"&amp;$D6&amp;$R$1&amp;"")</f>
        <v>6.5</v>
      </c>
      <c r="S6" s="225"/>
      <c r="T6" s="225">
        <v>0.97</v>
      </c>
      <c r="U6" s="226">
        <v>1.75</v>
      </c>
      <c r="V6" s="222" t="s">
        <v>1</v>
      </c>
      <c r="W6" s="227" cm="1">
        <f t="array" aca="1" ref="W6" ca="1">INDIRECT("'"&amp;$C6&amp;"'!"&amp;"$"&amp;$D6&amp;$W$1&amp;"")</f>
        <v>0</v>
      </c>
      <c r="X6" s="225" t="s">
        <v>1</v>
      </c>
      <c r="Y6" s="223" t="s">
        <v>1</v>
      </c>
      <c r="Z6" s="224">
        <v>0</v>
      </c>
      <c r="AA6" s="225" t="s">
        <v>1</v>
      </c>
      <c r="AB6" s="225" t="s">
        <v>1</v>
      </c>
      <c r="AC6" s="226" t="s">
        <v>1</v>
      </c>
      <c r="AD6" s="222">
        <v>0</v>
      </c>
      <c r="AE6" s="225" t="s">
        <v>1</v>
      </c>
      <c r="AF6" s="225" t="s">
        <v>1</v>
      </c>
      <c r="AG6" s="223" t="s">
        <v>1</v>
      </c>
      <c r="AH6" s="224">
        <v>0</v>
      </c>
      <c r="AI6" s="225" t="s">
        <v>1</v>
      </c>
      <c r="AJ6" s="225" t="s">
        <v>1</v>
      </c>
      <c r="AK6" s="226" t="s">
        <v>1</v>
      </c>
      <c r="AL6" s="222">
        <v>0</v>
      </c>
      <c r="AM6" s="225" t="s">
        <v>1</v>
      </c>
      <c r="AN6" s="225" t="s">
        <v>1</v>
      </c>
      <c r="AO6" s="223" t="s">
        <v>1</v>
      </c>
      <c r="AP6" s="222" t="s">
        <v>1</v>
      </c>
      <c r="AQ6" s="226">
        <v>70.099999999999994</v>
      </c>
      <c r="AR6" s="222" cm="1">
        <f t="array" aca="1" ref="AR6" ca="1">INDIRECT("'"&amp;$C6&amp;"'!"&amp;"$"&amp;$D6&amp;$AR$1&amp;"")</f>
        <v>0</v>
      </c>
      <c r="AS6" s="225" t="s">
        <v>1</v>
      </c>
      <c r="AT6" s="223" t="s">
        <v>1</v>
      </c>
      <c r="AU6" s="224" cm="1">
        <f t="array" aca="1" ref="AU6" ca="1">INDIRECT("'"&amp;$C6&amp;"'!"&amp;"$"&amp;$D6&amp;$AU$1&amp;"")</f>
        <v>0</v>
      </c>
      <c r="AV6" s="225" t="s">
        <v>1</v>
      </c>
      <c r="AW6" s="223" t="s">
        <v>1</v>
      </c>
      <c r="AX6" s="222">
        <v>13.7</v>
      </c>
      <c r="AY6" s="226">
        <v>70.099999999999994</v>
      </c>
      <c r="AZ6" s="225" cm="1">
        <f t="array" aca="1" ref="AZ6" ca="1">INDIRECT("'"&amp;$C6&amp;"'!"&amp;"$"&amp;$D6&amp;$AZ$1&amp;"")</f>
        <v>0</v>
      </c>
      <c r="BA6" s="224"/>
      <c r="BB6" s="225" t="s">
        <v>1</v>
      </c>
      <c r="BC6" s="223" t="s">
        <v>1</v>
      </c>
      <c r="BD6" s="225" cm="1">
        <f t="array" aca="1" ref="BD6" ca="1">INDIRECT("'"&amp;$C6&amp;"'!"&amp;"$"&amp;$D6&amp;$BD$1&amp;"")</f>
        <v>3.4</v>
      </c>
      <c r="BE6" s="224"/>
      <c r="BF6" s="225">
        <v>0.95</v>
      </c>
      <c r="BG6" s="223">
        <v>1.1000000000000001</v>
      </c>
      <c r="BH6" s="227">
        <v>14.1</v>
      </c>
      <c r="BI6" s="223">
        <v>71.569999999999993</v>
      </c>
      <c r="BJ6" s="227" cm="1">
        <f t="array" aca="1" ref="BJ6" ca="1">INDIRECT("'"&amp;$C6&amp;"'!"&amp;"$"&amp;$D6&amp;$BJ$1&amp;"")</f>
        <v>14.28</v>
      </c>
      <c r="BK6" s="225">
        <v>1</v>
      </c>
      <c r="BL6" s="223">
        <v>1.2</v>
      </c>
      <c r="BM6" s="407">
        <v>68.2</v>
      </c>
      <c r="BN6" s="222" cm="1">
        <f t="array" aca="1" ref="BN6" ca="1">INDIRECT("'"&amp;$C6&amp;"'!"&amp;"$"&amp;$D6&amp;$BN$1&amp;"")</f>
        <v>0</v>
      </c>
      <c r="BO6" s="224" t="s">
        <v>1</v>
      </c>
      <c r="BP6" s="223" t="s">
        <v>1</v>
      </c>
      <c r="BQ6" s="227" cm="1">
        <f t="array" aca="1" ref="BQ6" ca="1">INDIRECT("'"&amp;$C6&amp;"'!"&amp;"$"&amp;$D6&amp;$BQ$1&amp;"")</f>
        <v>0.9</v>
      </c>
      <c r="BR6" s="225"/>
      <c r="BS6" s="225">
        <v>0.99</v>
      </c>
      <c r="BT6" s="223">
        <v>0.1</v>
      </c>
      <c r="BU6" s="227" cm="1">
        <f t="array" aca="1" ref="BU6" ca="1">INDIRECT("'"&amp;$C6&amp;"'!"&amp;"$"&amp;$D6&amp;$BU$1&amp;"")</f>
        <v>0.77</v>
      </c>
      <c r="BV6" s="225"/>
      <c r="BW6" s="225">
        <v>0.97</v>
      </c>
      <c r="BX6" s="223">
        <v>0.2</v>
      </c>
      <c r="BY6" s="228" cm="1">
        <f t="array" aca="1" ref="BY6" ca="1">INDIRECT("'"&amp;$C6&amp;"'!"&amp;"$"&amp;$D6&amp;74&amp;"")</f>
        <v>0</v>
      </c>
      <c r="BZ6" s="225"/>
      <c r="CA6" s="225"/>
      <c r="CB6" s="223"/>
    </row>
    <row r="7" spans="1:80" ht="15" x14ac:dyDescent="0.2">
      <c r="A7" s="344">
        <v>45992</v>
      </c>
      <c r="B7" s="261">
        <v>8.3333333333333301E-2</v>
      </c>
      <c r="C7" s="247">
        <f>DAY(A7)</f>
        <v>1</v>
      </c>
      <c r="D7" s="248" t="s">
        <v>136</v>
      </c>
      <c r="E7" s="229">
        <v>14</v>
      </c>
      <c r="F7" s="230">
        <v>69.66</v>
      </c>
      <c r="G7" s="231" t="str" cm="1">
        <f t="array" aca="1" ref="G7" ca="1">INDIRECT("'"&amp;$C7&amp;"'!"&amp;"$"&amp;$D7&amp;$G$1&amp;"")</f>
        <v>CMS</v>
      </c>
      <c r="H7" s="232" t="s">
        <v>1</v>
      </c>
      <c r="I7" s="230" t="s">
        <v>1</v>
      </c>
      <c r="J7" s="231" t="str" cm="1">
        <f t="array" aca="1" ref="J7" ca="1">INDIRECT("'"&amp;$C7&amp;"'!"&amp;"$"&amp;$D7&amp;$J$1&amp;"")</f>
        <v>PMS</v>
      </c>
      <c r="K7" s="232"/>
      <c r="L7" s="232" t="s">
        <v>1</v>
      </c>
      <c r="M7" s="233" t="s">
        <v>1</v>
      </c>
      <c r="N7" s="229" cm="1">
        <f t="array" aca="1" ref="N7" ca="1">INDIRECT("'"&amp;$C7&amp;"'!"&amp;"$"&amp;$D7&amp;$N$1&amp;"")</f>
        <v>6.3</v>
      </c>
      <c r="O7" s="232"/>
      <c r="P7" s="232">
        <v>0.98</v>
      </c>
      <c r="Q7" s="230">
        <v>1.07</v>
      </c>
      <c r="R7" s="229" cm="1">
        <f t="array" aca="1" ref="R7" ca="1">INDIRECT("'"&amp;$C7&amp;"'!"&amp;"$"&amp;$D7&amp;$R$1&amp;"")</f>
        <v>6.3</v>
      </c>
      <c r="S7" s="232"/>
      <c r="T7" s="232">
        <v>0.98</v>
      </c>
      <c r="U7" s="233">
        <v>1.06</v>
      </c>
      <c r="V7" s="229" t="s">
        <v>1</v>
      </c>
      <c r="W7" s="234" cm="1">
        <f t="array" aca="1" ref="W7" ca="1">INDIRECT("'"&amp;$C7&amp;"'!"&amp;"$"&amp;$D7&amp;$W$1&amp;"")</f>
        <v>0</v>
      </c>
      <c r="X7" s="232" t="s">
        <v>1</v>
      </c>
      <c r="Y7" s="230" t="s">
        <v>1</v>
      </c>
      <c r="Z7" s="231">
        <v>0</v>
      </c>
      <c r="AA7" s="232" t="s">
        <v>1</v>
      </c>
      <c r="AB7" s="232" t="s">
        <v>1</v>
      </c>
      <c r="AC7" s="233" t="s">
        <v>1</v>
      </c>
      <c r="AD7" s="229">
        <v>0</v>
      </c>
      <c r="AE7" s="232" t="s">
        <v>1</v>
      </c>
      <c r="AF7" s="232" t="s">
        <v>1</v>
      </c>
      <c r="AG7" s="230" t="s">
        <v>1</v>
      </c>
      <c r="AH7" s="231">
        <v>0</v>
      </c>
      <c r="AI7" s="232" t="s">
        <v>1</v>
      </c>
      <c r="AJ7" s="232" t="s">
        <v>1</v>
      </c>
      <c r="AK7" s="233" t="s">
        <v>1</v>
      </c>
      <c r="AL7" s="229">
        <v>0</v>
      </c>
      <c r="AM7" s="232" t="s">
        <v>1</v>
      </c>
      <c r="AN7" s="232" t="s">
        <v>1</v>
      </c>
      <c r="AO7" s="233" t="s">
        <v>1</v>
      </c>
      <c r="AP7" s="229" t="s">
        <v>1</v>
      </c>
      <c r="AQ7" s="233">
        <v>70.400000000000006</v>
      </c>
      <c r="AR7" s="229" cm="1">
        <f t="array" aca="1" ref="AR7" ca="1">INDIRECT("'"&amp;$C7&amp;"'!"&amp;"$"&amp;$D7&amp;$AR$1&amp;"")</f>
        <v>0</v>
      </c>
      <c r="AS7" s="232" t="s">
        <v>1</v>
      </c>
      <c r="AT7" s="230" t="s">
        <v>1</v>
      </c>
      <c r="AU7" s="231" cm="1">
        <f t="array" aca="1" ref="AU7" ca="1">INDIRECT("'"&amp;$C7&amp;"'!"&amp;"$"&amp;$D7&amp;$AU$1&amp;"")</f>
        <v>0</v>
      </c>
      <c r="AV7" s="232" t="s">
        <v>1</v>
      </c>
      <c r="AW7" s="230" t="s">
        <v>1</v>
      </c>
      <c r="AX7" s="229">
        <v>13.77</v>
      </c>
      <c r="AY7" s="233">
        <v>70.400000000000006</v>
      </c>
      <c r="AZ7" s="232" cm="1">
        <f t="array" aca="1" ref="AZ7" ca="1">INDIRECT("'"&amp;$C7&amp;"'!"&amp;"$"&amp;$D7&amp;$AZ$1&amp;"")</f>
        <v>0</v>
      </c>
      <c r="BA7" s="231"/>
      <c r="BB7" s="232" t="s">
        <v>1</v>
      </c>
      <c r="BC7" s="230" t="s">
        <v>1</v>
      </c>
      <c r="BD7" s="232" cm="1">
        <f t="array" aca="1" ref="BD7" ca="1">INDIRECT("'"&amp;$C7&amp;"'!"&amp;"$"&amp;$D7&amp;$BD$1&amp;"")</f>
        <v>2.7</v>
      </c>
      <c r="BE7" s="231"/>
      <c r="BF7" s="232">
        <v>0.98</v>
      </c>
      <c r="BG7" s="230">
        <v>0.4</v>
      </c>
      <c r="BH7" s="234">
        <v>14.15</v>
      </c>
      <c r="BI7" s="230">
        <v>71.849999999999994</v>
      </c>
      <c r="BJ7" s="234" cm="1">
        <f t="array" aca="1" ref="BJ7" ca="1">INDIRECT("'"&amp;$C7&amp;"'!"&amp;"$"&amp;$D7&amp;$BJ$1&amp;"")</f>
        <v>14.29</v>
      </c>
      <c r="BK7" s="232">
        <v>0.99</v>
      </c>
      <c r="BL7" s="230">
        <v>2.4</v>
      </c>
      <c r="BM7" s="408">
        <v>68.3</v>
      </c>
      <c r="BN7" s="229" cm="1">
        <f t="array" aca="1" ref="BN7" ca="1">INDIRECT("'"&amp;$C7&amp;"'!"&amp;"$"&amp;$D7&amp;$BN$1&amp;"")</f>
        <v>0</v>
      </c>
      <c r="BO7" s="231" t="s">
        <v>1</v>
      </c>
      <c r="BP7" s="230" t="s">
        <v>1</v>
      </c>
      <c r="BQ7" s="234" cm="1">
        <f t="array" aca="1" ref="BQ7" ca="1">INDIRECT("'"&amp;$C7&amp;"'!"&amp;"$"&amp;$D7&amp;$BQ$1&amp;"")</f>
        <v>0.87</v>
      </c>
      <c r="BR7" s="232"/>
      <c r="BS7" s="232">
        <v>0.99</v>
      </c>
      <c r="BT7" s="230">
        <v>0.09</v>
      </c>
      <c r="BU7" s="234" cm="1">
        <f t="array" aca="1" ref="BU7" ca="1">INDIRECT("'"&amp;$C7&amp;"'!"&amp;"$"&amp;$D7&amp;$BU$1&amp;"")</f>
        <v>0.73</v>
      </c>
      <c r="BV7" s="232"/>
      <c r="BW7" s="232">
        <v>0.97</v>
      </c>
      <c r="BX7" s="230">
        <v>0.19</v>
      </c>
      <c r="BY7" s="235" cm="1">
        <f t="array" aca="1" ref="BY7" ca="1">INDIRECT("'"&amp;$C7&amp;"'!"&amp;"$"&amp;$D7&amp;74&amp;"")</f>
        <v>0</v>
      </c>
      <c r="BZ7" s="232"/>
      <c r="CA7" s="232"/>
      <c r="CB7" s="230"/>
    </row>
    <row r="8" spans="1:80" ht="15" x14ac:dyDescent="0.2">
      <c r="A8" s="344">
        <v>45992</v>
      </c>
      <c r="B8" s="261">
        <v>0.125</v>
      </c>
      <c r="C8" s="247">
        <f>DAY(A8)</f>
        <v>1</v>
      </c>
      <c r="D8" s="248" t="s">
        <v>137</v>
      </c>
      <c r="E8" s="222">
        <v>14.1</v>
      </c>
      <c r="F8" s="223">
        <v>69.819999999999993</v>
      </c>
      <c r="G8" s="224" t="str" cm="1">
        <f t="array" aca="1" ref="G8" ca="1">INDIRECT("'"&amp;$C8&amp;"'!"&amp;"$"&amp;$D8&amp;$G$1&amp;"")</f>
        <v>CMS</v>
      </c>
      <c r="H8" s="225" t="s">
        <v>1</v>
      </c>
      <c r="I8" s="223" t="s">
        <v>1</v>
      </c>
      <c r="J8" s="224" t="str" cm="1">
        <f t="array" aca="1" ref="J8" ca="1">INDIRECT("'"&amp;$C8&amp;"'!"&amp;"$"&amp;$D8&amp;$J$1&amp;"")</f>
        <v>PMS</v>
      </c>
      <c r="K8" s="225"/>
      <c r="L8" s="225" t="s">
        <v>1</v>
      </c>
      <c r="M8" s="226" t="s">
        <v>1</v>
      </c>
      <c r="N8" s="222" cm="1">
        <f t="array" aca="1" ref="N8" ca="1">INDIRECT("'"&amp;$C8&amp;"'!"&amp;"$"&amp;$D8&amp;$N$1&amp;"")</f>
        <v>6.5</v>
      </c>
      <c r="O8" s="225"/>
      <c r="P8" s="225">
        <v>0.98</v>
      </c>
      <c r="Q8" s="223">
        <v>1.27</v>
      </c>
      <c r="R8" s="352" cm="1">
        <f t="array" aca="1" ref="R8" ca="1">INDIRECT("'"&amp;$C8&amp;"'!"&amp;"$"&amp;$D8&amp;$R$1&amp;"")</f>
        <v>6.5</v>
      </c>
      <c r="S8" s="225"/>
      <c r="T8" s="225">
        <v>0.99</v>
      </c>
      <c r="U8" s="226">
        <v>1</v>
      </c>
      <c r="V8" s="222" t="s">
        <v>1</v>
      </c>
      <c r="W8" s="227" cm="1">
        <f t="array" aca="1" ref="W8" ca="1">INDIRECT("'"&amp;$C8&amp;"'!"&amp;"$"&amp;$D8&amp;$W$1&amp;"")</f>
        <v>0</v>
      </c>
      <c r="X8" s="225" t="s">
        <v>1</v>
      </c>
      <c r="Y8" s="223" t="s">
        <v>1</v>
      </c>
      <c r="Z8" s="224">
        <v>0</v>
      </c>
      <c r="AA8" s="225" t="s">
        <v>1</v>
      </c>
      <c r="AB8" s="225" t="s">
        <v>1</v>
      </c>
      <c r="AC8" s="226" t="s">
        <v>1</v>
      </c>
      <c r="AD8" s="222">
        <v>0</v>
      </c>
      <c r="AE8" s="225" t="s">
        <v>1</v>
      </c>
      <c r="AF8" s="225" t="s">
        <v>1</v>
      </c>
      <c r="AG8" s="223" t="s">
        <v>1</v>
      </c>
      <c r="AH8" s="224">
        <v>0</v>
      </c>
      <c r="AI8" s="225" t="s">
        <v>1</v>
      </c>
      <c r="AJ8" s="225" t="s">
        <v>1</v>
      </c>
      <c r="AK8" s="226" t="s">
        <v>1</v>
      </c>
      <c r="AL8" s="222">
        <v>0</v>
      </c>
      <c r="AM8" s="225" t="s">
        <v>1</v>
      </c>
      <c r="AN8" s="225" t="s">
        <v>1</v>
      </c>
      <c r="AO8" s="223" t="s">
        <v>1</v>
      </c>
      <c r="AP8" s="222" t="s">
        <v>1</v>
      </c>
      <c r="AQ8" s="226">
        <v>70.599999999999994</v>
      </c>
      <c r="AR8" s="222" cm="1">
        <f t="array" aca="1" ref="AR8" ca="1">INDIRECT("'"&amp;$C8&amp;"'!"&amp;"$"&amp;$D8&amp;$AR$1&amp;"")</f>
        <v>0</v>
      </c>
      <c r="AS8" s="225" t="s">
        <v>1</v>
      </c>
      <c r="AT8" s="223" t="s">
        <v>1</v>
      </c>
      <c r="AU8" s="224" cm="1">
        <f t="array" aca="1" ref="AU8" ca="1">INDIRECT("'"&amp;$C8&amp;"'!"&amp;"$"&amp;$D8&amp;$AU$1&amp;"")</f>
        <v>0</v>
      </c>
      <c r="AV8" s="225" t="s">
        <v>1</v>
      </c>
      <c r="AW8" s="223" t="s">
        <v>1</v>
      </c>
      <c r="AX8" s="222">
        <v>13.85</v>
      </c>
      <c r="AY8" s="226">
        <v>70.599999999999994</v>
      </c>
      <c r="AZ8" s="225" cm="1">
        <f t="array" aca="1" ref="AZ8" ca="1">INDIRECT("'"&amp;$C8&amp;"'!"&amp;"$"&amp;$D8&amp;$AZ$1&amp;"")</f>
        <v>0</v>
      </c>
      <c r="BA8" s="224"/>
      <c r="BB8" s="225" t="s">
        <v>1</v>
      </c>
      <c r="BC8" s="223" t="s">
        <v>1</v>
      </c>
      <c r="BD8" s="225" cm="1">
        <f t="array" aca="1" ref="BD8" ca="1">INDIRECT("'"&amp;$C8&amp;"'!"&amp;"$"&amp;$D8&amp;$BD$1&amp;"")</f>
        <v>4.5999999999999996</v>
      </c>
      <c r="BE8" s="224"/>
      <c r="BF8" s="225">
        <v>0.97</v>
      </c>
      <c r="BG8" s="223">
        <v>1</v>
      </c>
      <c r="BH8" s="227">
        <v>14.09</v>
      </c>
      <c r="BI8" s="223">
        <v>71.88</v>
      </c>
      <c r="BJ8" s="227" cm="1">
        <f t="array" aca="1" ref="BJ8" ca="1">INDIRECT("'"&amp;$C8&amp;"'!"&amp;"$"&amp;$D8&amp;$BJ$1&amp;"")</f>
        <v>14.27</v>
      </c>
      <c r="BK8" s="225">
        <v>1</v>
      </c>
      <c r="BL8" s="223">
        <v>1.2</v>
      </c>
      <c r="BM8" s="407">
        <v>68.900000000000006</v>
      </c>
      <c r="BN8" s="222" cm="1">
        <f t="array" aca="1" ref="BN8" ca="1">INDIRECT("'"&amp;$C8&amp;"'!"&amp;"$"&amp;$D8&amp;$BN$1&amp;"")</f>
        <v>0</v>
      </c>
      <c r="BO8" s="224" t="s">
        <v>1</v>
      </c>
      <c r="BP8" s="223" t="s">
        <v>1</v>
      </c>
      <c r="BQ8" s="227" cm="1">
        <f t="array" aca="1" ref="BQ8" ca="1">INDIRECT("'"&amp;$C8&amp;"'!"&amp;"$"&amp;$D8&amp;$BQ$1&amp;"")</f>
        <v>0.79</v>
      </c>
      <c r="BR8" s="225"/>
      <c r="BS8" s="225">
        <v>0.99</v>
      </c>
      <c r="BT8" s="223">
        <v>7.0000000000000007E-2</v>
      </c>
      <c r="BU8" s="227" cm="1">
        <f t="array" aca="1" ref="BU8" ca="1">INDIRECT("'"&amp;$C8&amp;"'!"&amp;"$"&amp;$D8&amp;$BU$1&amp;"")</f>
        <v>0.71</v>
      </c>
      <c r="BV8" s="225"/>
      <c r="BW8" s="225">
        <v>0.97</v>
      </c>
      <c r="BX8" s="223">
        <v>0.18</v>
      </c>
      <c r="BY8" s="228" cm="1">
        <f t="array" aca="1" ref="BY8" ca="1">INDIRECT("'"&amp;$C8&amp;"'!"&amp;"$"&amp;$D8&amp;74&amp;"")</f>
        <v>0</v>
      </c>
      <c r="BZ8" s="225"/>
      <c r="CA8" s="225"/>
      <c r="CB8" s="223"/>
    </row>
    <row r="9" spans="1:80" ht="15" x14ac:dyDescent="0.2">
      <c r="A9" s="344">
        <v>45992</v>
      </c>
      <c r="B9" s="261">
        <v>0.16666666666666699</v>
      </c>
      <c r="C9" s="247">
        <f>DAY(A9)</f>
        <v>1</v>
      </c>
      <c r="D9" s="505" t="s">
        <v>138</v>
      </c>
      <c r="E9" s="229">
        <v>14.1</v>
      </c>
      <c r="F9" s="230">
        <v>69.84</v>
      </c>
      <c r="G9" s="231" t="str" cm="1">
        <f t="array" aca="1" ref="G9" ca="1">INDIRECT("'"&amp;$C9&amp;"'!"&amp;"$"&amp;$D9&amp;$G$1&amp;"")</f>
        <v>CMS</v>
      </c>
      <c r="H9" s="232" t="s">
        <v>1</v>
      </c>
      <c r="I9" s="230" t="s">
        <v>1</v>
      </c>
      <c r="J9" s="231" t="str" cm="1">
        <f t="array" aca="1" ref="J9" ca="1">INDIRECT("'"&amp;$C9&amp;"'!"&amp;"$"&amp;$D9&amp;$J$1&amp;"")</f>
        <v>PMS</v>
      </c>
      <c r="K9" s="232"/>
      <c r="L9" s="232" t="s">
        <v>1</v>
      </c>
      <c r="M9" s="233" t="s">
        <v>1</v>
      </c>
      <c r="N9" s="229" cm="1">
        <f t="array" aca="1" ref="N9" ca="1">INDIRECT("'"&amp;$C9&amp;"'!"&amp;"$"&amp;$D9&amp;$N$1&amp;"")</f>
        <v>6.7</v>
      </c>
      <c r="O9" s="232"/>
      <c r="P9" s="232">
        <v>0.98</v>
      </c>
      <c r="Q9" s="230">
        <v>1.31</v>
      </c>
      <c r="R9" s="229" cm="1">
        <f t="array" aca="1" ref="R9" ca="1">INDIRECT("'"&amp;$C9&amp;"'!"&amp;"$"&amp;$D9&amp;$R$1&amp;"")</f>
        <v>6.7</v>
      </c>
      <c r="S9" s="232"/>
      <c r="T9" s="232">
        <v>0.99</v>
      </c>
      <c r="U9" s="233">
        <v>0.98</v>
      </c>
      <c r="V9" s="229" t="s">
        <v>1</v>
      </c>
      <c r="W9" s="234" cm="1">
        <f t="array" aca="1" ref="W9" ca="1">INDIRECT("'"&amp;$C9&amp;"'!"&amp;"$"&amp;$D9&amp;$W$1&amp;"")</f>
        <v>0</v>
      </c>
      <c r="X9" s="232" t="s">
        <v>1</v>
      </c>
      <c r="Y9" s="230" t="s">
        <v>1</v>
      </c>
      <c r="Z9" s="231">
        <v>0</v>
      </c>
      <c r="AA9" s="232" t="s">
        <v>1</v>
      </c>
      <c r="AB9" s="232" t="s">
        <v>1</v>
      </c>
      <c r="AC9" s="233" t="s">
        <v>1</v>
      </c>
      <c r="AD9" s="229">
        <v>0</v>
      </c>
      <c r="AE9" s="232" t="s">
        <v>1</v>
      </c>
      <c r="AF9" s="232" t="s">
        <v>1</v>
      </c>
      <c r="AG9" s="230" t="s">
        <v>1</v>
      </c>
      <c r="AH9" s="231">
        <v>0</v>
      </c>
      <c r="AI9" s="232" t="s">
        <v>1</v>
      </c>
      <c r="AJ9" s="232" t="s">
        <v>1</v>
      </c>
      <c r="AK9" s="233" t="s">
        <v>1</v>
      </c>
      <c r="AL9" s="229">
        <v>0</v>
      </c>
      <c r="AM9" s="232" t="s">
        <v>1</v>
      </c>
      <c r="AN9" s="232" t="s">
        <v>1</v>
      </c>
      <c r="AO9" s="230" t="s">
        <v>1</v>
      </c>
      <c r="AP9" s="229" t="s">
        <v>1</v>
      </c>
      <c r="AQ9" s="233">
        <v>70.599999999999994</v>
      </c>
      <c r="AR9" s="229" cm="1">
        <f t="array" aca="1" ref="AR9" ca="1">INDIRECT("'"&amp;$C9&amp;"'!"&amp;"$"&amp;$D9&amp;$AR$1&amp;"")</f>
        <v>0</v>
      </c>
      <c r="AS9" s="232" t="s">
        <v>1</v>
      </c>
      <c r="AT9" s="230" t="s">
        <v>1</v>
      </c>
      <c r="AU9" s="231" cm="1">
        <f t="array" aca="1" ref="AU9" ca="1">INDIRECT("'"&amp;$C9&amp;"'!"&amp;"$"&amp;$D9&amp;$AU$1&amp;"")</f>
        <v>0</v>
      </c>
      <c r="AV9" s="232" t="s">
        <v>1</v>
      </c>
      <c r="AW9" s="230" t="s">
        <v>1</v>
      </c>
      <c r="AX9" s="229">
        <v>13.85</v>
      </c>
      <c r="AY9" s="233">
        <v>70.599999999999994</v>
      </c>
      <c r="AZ9" s="232" cm="1">
        <f t="array" aca="1" ref="AZ9" ca="1">INDIRECT("'"&amp;$C9&amp;"'!"&amp;"$"&amp;$D9&amp;$AZ$1&amp;"")</f>
        <v>0</v>
      </c>
      <c r="BA9" s="231"/>
      <c r="BB9" s="232" t="s">
        <v>1</v>
      </c>
      <c r="BC9" s="230" t="s">
        <v>1</v>
      </c>
      <c r="BD9" s="232" cm="1">
        <f t="array" aca="1" ref="BD9" ca="1">INDIRECT("'"&amp;$C9&amp;"'!"&amp;"$"&amp;$D9&amp;$BD$1&amp;"")</f>
        <v>3.8</v>
      </c>
      <c r="BE9" s="231"/>
      <c r="BF9" s="232">
        <v>0.96</v>
      </c>
      <c r="BG9" s="230">
        <v>1</v>
      </c>
      <c r="BH9" s="234">
        <v>14.12</v>
      </c>
      <c r="BI9" s="230">
        <v>71.900000000000006</v>
      </c>
      <c r="BJ9" s="234" cm="1">
        <f t="array" aca="1" ref="BJ9" ca="1">INDIRECT("'"&amp;$C9&amp;"'!"&amp;"$"&amp;$D9&amp;$BJ$1&amp;"")</f>
        <v>14.26</v>
      </c>
      <c r="BK9" s="232">
        <v>1</v>
      </c>
      <c r="BL9" s="230">
        <v>1.2</v>
      </c>
      <c r="BM9" s="408">
        <v>68.900000000000006</v>
      </c>
      <c r="BN9" s="229" cm="1">
        <f t="array" aca="1" ref="BN9" ca="1">INDIRECT("'"&amp;$C9&amp;"'!"&amp;"$"&amp;$D9&amp;$BN$1&amp;"")</f>
        <v>0</v>
      </c>
      <c r="BO9" s="231" t="s">
        <v>1</v>
      </c>
      <c r="BP9" s="230" t="s">
        <v>1</v>
      </c>
      <c r="BQ9" s="234" cm="1">
        <f t="array" aca="1" ref="BQ9" ca="1">INDIRECT("'"&amp;$C9&amp;"'!"&amp;"$"&amp;$D9&amp;$BQ$1&amp;"")</f>
        <v>0.76</v>
      </c>
      <c r="BR9" s="232"/>
      <c r="BS9" s="232">
        <v>0.99</v>
      </c>
      <c r="BT9" s="230">
        <v>0.06</v>
      </c>
      <c r="BU9" s="234" cm="1">
        <f t="array" aca="1" ref="BU9" ca="1">INDIRECT("'"&amp;$C9&amp;"'!"&amp;"$"&amp;$D9&amp;$BU$1&amp;"")</f>
        <v>0.7</v>
      </c>
      <c r="BV9" s="232"/>
      <c r="BW9" s="232">
        <v>0.97</v>
      </c>
      <c r="BX9" s="230">
        <v>0.17</v>
      </c>
      <c r="BY9" s="235" cm="1">
        <f t="array" aca="1" ref="BY9" ca="1">INDIRECT("'"&amp;$C9&amp;"'!"&amp;"$"&amp;$D9&amp;74&amp;"")</f>
        <v>0</v>
      </c>
      <c r="BZ9" s="232"/>
      <c r="CA9" s="232"/>
      <c r="CB9" s="230"/>
    </row>
    <row r="10" spans="1:80" ht="15" x14ac:dyDescent="0.2">
      <c r="A10" s="494">
        <v>45992</v>
      </c>
      <c r="B10" s="495">
        <v>0.20833333333333301</v>
      </c>
      <c r="C10" s="496">
        <f t="shared" ref="C10:C28" si="0">DAY(A10)</f>
        <v>1</v>
      </c>
      <c r="D10" s="248" t="s">
        <v>139</v>
      </c>
      <c r="E10" s="497">
        <v>14</v>
      </c>
      <c r="F10" s="498">
        <v>1</v>
      </c>
      <c r="G10" s="499" t="str" cm="1">
        <f t="array" aca="1" ref="G10" ca="1">INDIRECT("'"&amp;$C10&amp;"'!"&amp;"$"&amp;$D10&amp;$G$1&amp;"")</f>
        <v>CMS</v>
      </c>
      <c r="H10" s="500" t="s">
        <v>1</v>
      </c>
      <c r="I10" s="498" t="s">
        <v>1</v>
      </c>
      <c r="J10" s="499" t="str" cm="1">
        <f t="array" aca="1" ref="J10" ca="1">INDIRECT("'"&amp;$C10&amp;"'!"&amp;"$"&amp;$D10&amp;$J$1&amp;"")</f>
        <v>PMS</v>
      </c>
      <c r="K10" s="500"/>
      <c r="L10" s="500" t="s">
        <v>1</v>
      </c>
      <c r="M10" s="501" t="s">
        <v>1</v>
      </c>
      <c r="N10" s="497" cm="1">
        <f t="array" aca="1" ref="N10" ca="1">INDIRECT("'"&amp;$C10&amp;"'!"&amp;"$"&amp;$D10&amp;$N$1&amp;"")</f>
        <v>6.8</v>
      </c>
      <c r="O10" s="500"/>
      <c r="P10" s="500">
        <v>0.98</v>
      </c>
      <c r="Q10" s="498">
        <v>1.4</v>
      </c>
      <c r="R10" s="502" cm="1">
        <f t="array" aca="1" ref="R10" ca="1">INDIRECT("'"&amp;$C10&amp;"'!"&amp;"$"&amp;$D10&amp;$R$1&amp;"")</f>
        <v>6.8</v>
      </c>
      <c r="S10" s="500"/>
      <c r="T10" s="500">
        <v>0.98</v>
      </c>
      <c r="U10" s="501">
        <v>1.33</v>
      </c>
      <c r="V10" s="497" t="s">
        <v>1</v>
      </c>
      <c r="W10" s="503" cm="1">
        <f t="array" aca="1" ref="W10" ca="1">INDIRECT("'"&amp;$C10&amp;"'!"&amp;"$"&amp;$D10&amp;$W$1&amp;"")</f>
        <v>0</v>
      </c>
      <c r="X10" s="500" t="s">
        <v>1</v>
      </c>
      <c r="Y10" s="498" t="s">
        <v>1</v>
      </c>
      <c r="Z10" s="499">
        <v>0</v>
      </c>
      <c r="AA10" s="500" t="s">
        <v>1</v>
      </c>
      <c r="AB10" s="500" t="s">
        <v>1</v>
      </c>
      <c r="AC10" s="501" t="s">
        <v>1</v>
      </c>
      <c r="AD10" s="497">
        <v>0</v>
      </c>
      <c r="AE10" s="500" t="s">
        <v>1</v>
      </c>
      <c r="AF10" s="500" t="s">
        <v>1</v>
      </c>
      <c r="AG10" s="498" t="s">
        <v>1</v>
      </c>
      <c r="AH10" s="499">
        <v>0</v>
      </c>
      <c r="AI10" s="500" t="s">
        <v>1</v>
      </c>
      <c r="AJ10" s="500" t="s">
        <v>1</v>
      </c>
      <c r="AK10" s="501" t="s">
        <v>1</v>
      </c>
      <c r="AL10" s="497">
        <v>0</v>
      </c>
      <c r="AM10" s="500" t="s">
        <v>1</v>
      </c>
      <c r="AN10" s="500" t="s">
        <v>1</v>
      </c>
      <c r="AO10" s="498" t="s">
        <v>1</v>
      </c>
      <c r="AP10" s="497" t="s">
        <v>1</v>
      </c>
      <c r="AQ10" s="501">
        <v>70.5</v>
      </c>
      <c r="AR10" s="497" cm="1">
        <f t="array" aca="1" ref="AR10" ca="1">INDIRECT("'"&amp;$C10&amp;"'!"&amp;"$"&amp;$D10&amp;$AR$1&amp;"")</f>
        <v>0</v>
      </c>
      <c r="AS10" s="500" t="s">
        <v>1</v>
      </c>
      <c r="AT10" s="498" t="s">
        <v>1</v>
      </c>
      <c r="AU10" s="499" cm="1">
        <f t="array" aca="1" ref="AU10" ca="1">INDIRECT("'"&amp;$C10&amp;"'!"&amp;"$"&amp;$D10&amp;$AU$1&amp;"")</f>
        <v>0</v>
      </c>
      <c r="AV10" s="500" t="s">
        <v>1</v>
      </c>
      <c r="AW10" s="498" t="s">
        <v>1</v>
      </c>
      <c r="AX10" s="497">
        <v>13.85</v>
      </c>
      <c r="AY10" s="501">
        <v>70.599999999999994</v>
      </c>
      <c r="AZ10" s="500" cm="1">
        <f t="array" aca="1" ref="AZ10" ca="1">INDIRECT("'"&amp;$C10&amp;"'!"&amp;"$"&amp;$D10&amp;$AZ$1&amp;"")</f>
        <v>0</v>
      </c>
      <c r="BA10" s="499"/>
      <c r="BB10" s="500" t="s">
        <v>1</v>
      </c>
      <c r="BC10" s="498" t="s">
        <v>1</v>
      </c>
      <c r="BD10" s="500" cm="1">
        <f t="array" aca="1" ref="BD10" ca="1">INDIRECT("'"&amp;$C10&amp;"'!"&amp;"$"&amp;$D10&amp;$BD$1&amp;"")</f>
        <v>6</v>
      </c>
      <c r="BE10" s="499"/>
      <c r="BF10" s="500">
        <v>0.97</v>
      </c>
      <c r="BG10" s="498">
        <v>1.2</v>
      </c>
      <c r="BH10" s="503">
        <v>14.08</v>
      </c>
      <c r="BI10" s="498">
        <v>71.75</v>
      </c>
      <c r="BJ10" s="503" cm="1">
        <f t="array" aca="1" ref="BJ10" ca="1">INDIRECT("'"&amp;$C10&amp;"'!"&amp;"$"&amp;$D10&amp;$BJ$1&amp;"")</f>
        <v>14.24</v>
      </c>
      <c r="BK10" s="500">
        <v>1</v>
      </c>
      <c r="BL10" s="498">
        <v>1.2</v>
      </c>
      <c r="BM10" s="504">
        <v>68.7</v>
      </c>
      <c r="BN10" s="497" cm="1">
        <f t="array" aca="1" ref="BN10" ca="1">INDIRECT("'"&amp;$C10&amp;"'!"&amp;"$"&amp;$D10&amp;$BN$1&amp;"")</f>
        <v>0</v>
      </c>
      <c r="BO10" s="499" t="s">
        <v>1</v>
      </c>
      <c r="BP10" s="498" t="s">
        <v>1</v>
      </c>
      <c r="BQ10" s="503" cm="1">
        <f t="array" aca="1" ref="BQ10" ca="1">INDIRECT("'"&amp;$C10&amp;"'!"&amp;"$"&amp;$D10&amp;$BQ$1&amp;"")</f>
        <v>0.83</v>
      </c>
      <c r="BR10" s="500"/>
      <c r="BS10" s="500">
        <v>0.99</v>
      </c>
      <c r="BT10" s="498">
        <v>0.78</v>
      </c>
      <c r="BU10" s="503" cm="1">
        <f t="array" aca="1" ref="BU10" ca="1">INDIRECT("'"&amp;$C10&amp;"'!"&amp;"$"&amp;$D10&amp;$BU$1&amp;"")</f>
        <v>0.69</v>
      </c>
      <c r="BV10" s="500"/>
      <c r="BW10" s="500">
        <v>0.97</v>
      </c>
      <c r="BX10" s="498">
        <v>0.19</v>
      </c>
      <c r="BY10" s="228" cm="1">
        <f t="array" aca="1" ref="BY10" ca="1">INDIRECT("'"&amp;$C10&amp;"'!"&amp;"$"&amp;$D10&amp;74&amp;"")</f>
        <v>0</v>
      </c>
      <c r="BZ10" s="225"/>
      <c r="CA10" s="225"/>
      <c r="CB10" s="223"/>
    </row>
    <row r="11" spans="1:80" ht="15" x14ac:dyDescent="0.2">
      <c r="A11" s="344">
        <v>45992</v>
      </c>
      <c r="B11" s="261">
        <v>0.25</v>
      </c>
      <c r="C11" s="247">
        <f t="shared" si="0"/>
        <v>1</v>
      </c>
      <c r="D11" s="248" t="s">
        <v>140</v>
      </c>
      <c r="E11" s="229">
        <v>14</v>
      </c>
      <c r="F11" s="230">
        <v>69.19</v>
      </c>
      <c r="G11" s="231" t="str" cm="1">
        <f t="array" aca="1" ref="G11" ca="1">INDIRECT("'"&amp;$C11&amp;"'!"&amp;"$"&amp;$D11&amp;$G$1&amp;"")</f>
        <v>CMS</v>
      </c>
      <c r="H11" s="232" t="s">
        <v>1</v>
      </c>
      <c r="I11" s="230" t="s">
        <v>1</v>
      </c>
      <c r="J11" s="231" t="str" cm="1">
        <f t="array" aca="1" ref="J11" ca="1">INDIRECT("'"&amp;$C11&amp;"'!"&amp;"$"&amp;$D11&amp;$J$1&amp;"")</f>
        <v>PMS</v>
      </c>
      <c r="K11" s="232"/>
      <c r="L11" s="232" t="s">
        <v>1</v>
      </c>
      <c r="M11" s="233" t="s">
        <v>1</v>
      </c>
      <c r="N11" s="229" cm="1">
        <f t="array" aca="1" ref="N11" ca="1">INDIRECT("'"&amp;$C11&amp;"'!"&amp;"$"&amp;$D11&amp;$N$1&amp;"")</f>
        <v>6.9</v>
      </c>
      <c r="O11" s="232"/>
      <c r="P11" s="232">
        <v>0.98</v>
      </c>
      <c r="Q11" s="230">
        <v>1.39</v>
      </c>
      <c r="R11" s="229" cm="1">
        <f t="array" aca="1" ref="R11" ca="1">INDIRECT("'"&amp;$C11&amp;"'!"&amp;"$"&amp;$D11&amp;$R$1&amp;"")</f>
        <v>6.9</v>
      </c>
      <c r="S11" s="232"/>
      <c r="T11" s="232">
        <v>0.96</v>
      </c>
      <c r="U11" s="233">
        <v>2.0499999999999998</v>
      </c>
      <c r="V11" s="229" t="s">
        <v>1</v>
      </c>
      <c r="W11" s="234" cm="1">
        <f t="array" aca="1" ref="W11" ca="1">INDIRECT("'"&amp;$C11&amp;"'!"&amp;"$"&amp;$D11&amp;$W$1&amp;"")</f>
        <v>0</v>
      </c>
      <c r="X11" s="232" t="s">
        <v>1</v>
      </c>
      <c r="Y11" s="230" t="s">
        <v>1</v>
      </c>
      <c r="Z11" s="231" cm="1">
        <f t="array" aca="1" ref="Z11" ca="1">INDIRECT("'"&amp;$C11&amp;"'!"&amp;"$"&amp;$D11&amp;$Z$1&amp;"")</f>
        <v>0</v>
      </c>
      <c r="AA11" s="232" t="s">
        <v>1</v>
      </c>
      <c r="AB11" s="232" t="s">
        <v>1</v>
      </c>
      <c r="AC11" s="233" t="s">
        <v>1</v>
      </c>
      <c r="AD11" s="229" cm="1">
        <f t="array" aca="1" ref="AD11" ca="1">INDIRECT("'"&amp;$C11&amp;"'!"&amp;"$"&amp;$D11&amp;$AD$1&amp;"")</f>
        <v>0</v>
      </c>
      <c r="AE11" s="232" t="s">
        <v>1</v>
      </c>
      <c r="AF11" s="232" t="s">
        <v>1</v>
      </c>
      <c r="AG11" s="230" t="s">
        <v>1</v>
      </c>
      <c r="AH11" s="231" cm="1">
        <f t="array" aca="1" ref="AH11" ca="1">INDIRECT("'"&amp;$C11&amp;"'!"&amp;"$"&amp;$D11&amp;$AH$1&amp;"")</f>
        <v>0</v>
      </c>
      <c r="AI11" s="232" t="s">
        <v>1</v>
      </c>
      <c r="AJ11" s="232" t="s">
        <v>1</v>
      </c>
      <c r="AK11" s="233" t="s">
        <v>1</v>
      </c>
      <c r="AL11" s="229" cm="1">
        <f t="array" aca="1" ref="AL11" ca="1">INDIRECT("'"&amp;$C11&amp;"'!"&amp;"$"&amp;$D11&amp;$AL$1&amp;"")</f>
        <v>0</v>
      </c>
      <c r="AM11" s="232" t="s">
        <v>1</v>
      </c>
      <c r="AN11" s="232" t="s">
        <v>1</v>
      </c>
      <c r="AO11" s="230" t="s">
        <v>1</v>
      </c>
      <c r="AP11" s="229">
        <v>11.6</v>
      </c>
      <c r="AQ11" s="233">
        <v>70.5</v>
      </c>
      <c r="AR11" s="229" cm="1">
        <f t="array" aca="1" ref="AR11" ca="1">INDIRECT("'"&amp;$C11&amp;"'!"&amp;"$"&amp;$D11&amp;$AR$1&amp;"")</f>
        <v>0</v>
      </c>
      <c r="AS11" s="232" t="s">
        <v>1</v>
      </c>
      <c r="AT11" s="230" t="s">
        <v>1</v>
      </c>
      <c r="AU11" s="231" cm="1">
        <f t="array" aca="1" ref="AU11" ca="1">INDIRECT("'"&amp;$C11&amp;"'!"&amp;"$"&amp;$D11&amp;$AU$1&amp;"")</f>
        <v>3.7</v>
      </c>
      <c r="AV11" s="232">
        <v>0.97</v>
      </c>
      <c r="AW11" s="230">
        <v>0.97</v>
      </c>
      <c r="AX11" s="229">
        <v>13.85</v>
      </c>
      <c r="AY11" s="233">
        <v>70.5</v>
      </c>
      <c r="AZ11" s="232" cm="1">
        <f t="array" aca="1" ref="AZ11" ca="1">INDIRECT("'"&amp;$C11&amp;"'!"&amp;"$"&amp;$D11&amp;$AZ$1&amp;"")</f>
        <v>0</v>
      </c>
      <c r="BA11" s="231"/>
      <c r="BB11" s="232" t="s">
        <v>1</v>
      </c>
      <c r="BC11" s="230" t="s">
        <v>1</v>
      </c>
      <c r="BD11" s="232" cm="1">
        <f t="array" aca="1" ref="BD11" ca="1">INDIRECT("'"&amp;$C11&amp;"'!"&amp;"$"&amp;$D11&amp;$BD$1&amp;"")</f>
        <v>7</v>
      </c>
      <c r="BE11" s="231"/>
      <c r="BF11" s="232">
        <v>0.98</v>
      </c>
      <c r="BG11" s="230">
        <v>1.2</v>
      </c>
      <c r="BH11" s="234">
        <v>14.02</v>
      </c>
      <c r="BI11" s="230">
        <v>71.45</v>
      </c>
      <c r="BJ11" s="234" cm="1">
        <f t="array" aca="1" ref="BJ11" ca="1">INDIRECT("'"&amp;$C11&amp;"'!"&amp;"$"&amp;$D11&amp;$BJ$1&amp;"")</f>
        <v>14.2</v>
      </c>
      <c r="BK11" s="232">
        <v>1</v>
      </c>
      <c r="BL11" s="230">
        <v>1.2</v>
      </c>
      <c r="BM11" s="408">
        <v>68.2</v>
      </c>
      <c r="BN11" s="229" cm="1">
        <f t="array" aca="1" ref="BN11" ca="1">INDIRECT("'"&amp;$C11&amp;"'!"&amp;"$"&amp;$D11&amp;$BN$1&amp;"")</f>
        <v>0</v>
      </c>
      <c r="BO11" s="231" t="s">
        <v>1</v>
      </c>
      <c r="BP11" s="230" t="s">
        <v>1</v>
      </c>
      <c r="BQ11" s="234" cm="1">
        <f t="array" aca="1" ref="BQ11" ca="1">INDIRECT("'"&amp;$C11&amp;"'!"&amp;"$"&amp;$D11&amp;$BQ$1&amp;"")</f>
        <v>1</v>
      </c>
      <c r="BR11" s="232"/>
      <c r="BS11" s="232">
        <v>0.99</v>
      </c>
      <c r="BT11" s="230">
        <v>7.0000000000000007E-2</v>
      </c>
      <c r="BU11" s="234" cm="1">
        <f t="array" aca="1" ref="BU11" ca="1">INDIRECT("'"&amp;$C11&amp;"'!"&amp;"$"&amp;$D11&amp;$BU$1&amp;"")</f>
        <v>0.81</v>
      </c>
      <c r="BV11" s="232"/>
      <c r="BW11" s="232">
        <v>0.97</v>
      </c>
      <c r="BX11" s="230">
        <v>0.19</v>
      </c>
      <c r="BY11" s="235" cm="1">
        <f t="array" aca="1" ref="BY11" ca="1">INDIRECT("'"&amp;$C11&amp;"'!"&amp;"$"&amp;$D11&amp;74&amp;"")</f>
        <v>0</v>
      </c>
      <c r="BZ11" s="232"/>
      <c r="CA11" s="232"/>
      <c r="CB11" s="230"/>
    </row>
    <row r="12" spans="1:80" ht="15" x14ac:dyDescent="0.2">
      <c r="A12" s="344">
        <v>45992</v>
      </c>
      <c r="B12" s="261">
        <v>0.29166666666666702</v>
      </c>
      <c r="C12" s="247">
        <f t="shared" si="0"/>
        <v>1</v>
      </c>
      <c r="D12" s="248" t="s">
        <v>141</v>
      </c>
      <c r="E12" s="222">
        <v>14</v>
      </c>
      <c r="F12" s="223">
        <v>69.09</v>
      </c>
      <c r="G12" s="224" t="str" cm="1">
        <f t="array" aca="1" ref="G12" ca="1">INDIRECT("'"&amp;$C12&amp;"'!"&amp;"$"&amp;$D12&amp;$G$1&amp;"")</f>
        <v>CMS</v>
      </c>
      <c r="H12" s="225" t="s">
        <v>1</v>
      </c>
      <c r="I12" s="223" t="s">
        <v>1</v>
      </c>
      <c r="J12" s="224" t="str" cm="1">
        <f t="array" aca="1" ref="J12" ca="1">INDIRECT("'"&amp;$C12&amp;"'!"&amp;"$"&amp;$D12&amp;$J$1&amp;"")</f>
        <v>PMS</v>
      </c>
      <c r="K12" s="225"/>
      <c r="L12" s="225" t="s">
        <v>1</v>
      </c>
      <c r="M12" s="226" t="s">
        <v>1</v>
      </c>
      <c r="N12" s="222" cm="1">
        <f t="array" aca="1" ref="N12" ca="1">INDIRECT("'"&amp;$C12&amp;"'!"&amp;"$"&amp;$D12&amp;$N$1&amp;"")</f>
        <v>6.6</v>
      </c>
      <c r="O12" s="225"/>
      <c r="P12" s="225">
        <v>0.98</v>
      </c>
      <c r="Q12" s="223">
        <v>1.31</v>
      </c>
      <c r="R12" s="352" cm="1">
        <f t="array" aca="1" ref="R12" ca="1">INDIRECT("'"&amp;$C12&amp;"'!"&amp;"$"&amp;$D12&amp;$R$1&amp;"")</f>
        <v>6.6</v>
      </c>
      <c r="S12" s="225"/>
      <c r="T12" s="225">
        <v>0.94</v>
      </c>
      <c r="U12" s="226">
        <v>2.33</v>
      </c>
      <c r="V12" s="222" t="s">
        <v>1</v>
      </c>
      <c r="W12" s="227" cm="1">
        <f t="array" aca="1" ref="W12" ca="1">INDIRECT("'"&amp;$C12&amp;"'!"&amp;"$"&amp;$D12&amp;$W$1&amp;"")</f>
        <v>0</v>
      </c>
      <c r="X12" s="225" t="s">
        <v>1</v>
      </c>
      <c r="Y12" s="223" t="s">
        <v>1</v>
      </c>
      <c r="Z12" s="224" cm="1">
        <f t="array" aca="1" ref="Z12" ca="1">INDIRECT("'"&amp;$C12&amp;"'!"&amp;"$"&amp;$D12&amp;$Z$1&amp;"")</f>
        <v>0</v>
      </c>
      <c r="AA12" s="225" t="s">
        <v>1</v>
      </c>
      <c r="AB12" s="225" t="s">
        <v>1</v>
      </c>
      <c r="AC12" s="226" t="s">
        <v>1</v>
      </c>
      <c r="AD12" s="222" cm="1">
        <f t="array" aca="1" ref="AD12" ca="1">INDIRECT("'"&amp;$C12&amp;"'!"&amp;"$"&amp;$D12&amp;$AD$1&amp;"")</f>
        <v>0</v>
      </c>
      <c r="AE12" s="225" t="s">
        <v>1</v>
      </c>
      <c r="AF12" s="225" t="s">
        <v>1</v>
      </c>
      <c r="AG12" s="223" t="s">
        <v>1</v>
      </c>
      <c r="AH12" s="224" cm="1">
        <f t="array" aca="1" ref="AH12" ca="1">INDIRECT("'"&amp;$C12&amp;"'!"&amp;"$"&amp;$D12&amp;$AH$1&amp;"")</f>
        <v>0</v>
      </c>
      <c r="AI12" s="225" t="s">
        <v>1</v>
      </c>
      <c r="AJ12" s="225" t="s">
        <v>1</v>
      </c>
      <c r="AK12" s="226" t="s">
        <v>1</v>
      </c>
      <c r="AL12" s="222" cm="1">
        <f t="array" aca="1" ref="AL12" ca="1">INDIRECT("'"&amp;$C12&amp;"'!"&amp;"$"&amp;$D12&amp;$AL$1&amp;"")</f>
        <v>0</v>
      </c>
      <c r="AM12" s="225" t="s">
        <v>1</v>
      </c>
      <c r="AN12" s="225" t="s">
        <v>1</v>
      </c>
      <c r="AO12" s="223" t="s">
        <v>1</v>
      </c>
      <c r="AP12" s="222">
        <v>11.5</v>
      </c>
      <c r="AQ12" s="226">
        <v>70.5</v>
      </c>
      <c r="AR12" s="222" cm="1">
        <f t="array" aca="1" ref="AR12" ca="1">INDIRECT("'"&amp;$C12&amp;"'!"&amp;"$"&amp;$D12&amp;$AR$1&amp;"")</f>
        <v>0</v>
      </c>
      <c r="AS12" s="225" t="s">
        <v>1</v>
      </c>
      <c r="AT12" s="223" t="s">
        <v>1</v>
      </c>
      <c r="AU12" s="224" cm="1">
        <f t="array" aca="1" ref="AU12" ca="1">INDIRECT("'"&amp;$C12&amp;"'!"&amp;"$"&amp;$D12&amp;$AU$1&amp;"")</f>
        <v>2.5</v>
      </c>
      <c r="AV12" s="225">
        <v>0.93</v>
      </c>
      <c r="AW12" s="223">
        <v>1.03</v>
      </c>
      <c r="AX12" s="222">
        <v>13.83</v>
      </c>
      <c r="AY12" s="226">
        <v>70.599999999999994</v>
      </c>
      <c r="AZ12" s="225" cm="1">
        <f t="array" aca="1" ref="AZ12" ca="1">INDIRECT("'"&amp;$C12&amp;"'!"&amp;"$"&amp;$D12&amp;$AZ$1&amp;"")</f>
        <v>0</v>
      </c>
      <c r="BA12" s="224"/>
      <c r="BB12" s="225" t="s">
        <v>1</v>
      </c>
      <c r="BC12" s="223" t="s">
        <v>1</v>
      </c>
      <c r="BD12" s="225" cm="1">
        <f t="array" aca="1" ref="BD12" ca="1">INDIRECT("'"&amp;$C12&amp;"'!"&amp;"$"&amp;$D12&amp;$BD$1&amp;"")</f>
        <v>6.8</v>
      </c>
      <c r="BE12" s="224"/>
      <c r="BF12" s="225">
        <v>0.98</v>
      </c>
      <c r="BG12" s="223">
        <v>1.3</v>
      </c>
      <c r="BH12" s="227">
        <v>14.05</v>
      </c>
      <c r="BI12" s="223">
        <v>71.59</v>
      </c>
      <c r="BJ12" s="227" cm="1">
        <f t="array" aca="1" ref="BJ12" ca="1">INDIRECT("'"&amp;$C12&amp;"'!"&amp;"$"&amp;$D12&amp;$BJ$1&amp;"")</f>
        <v>14.27</v>
      </c>
      <c r="BK12" s="225">
        <v>1</v>
      </c>
      <c r="BL12" s="223">
        <v>1.2</v>
      </c>
      <c r="BM12" s="407">
        <v>68.099999999999994</v>
      </c>
      <c r="BN12" s="222" cm="1">
        <f t="array" aca="1" ref="BN12" ca="1">INDIRECT("'"&amp;$C12&amp;"'!"&amp;"$"&amp;$D12&amp;$BN$1&amp;"")</f>
        <v>0</v>
      </c>
      <c r="BO12" s="224" t="s">
        <v>1</v>
      </c>
      <c r="BP12" s="223" t="s">
        <v>1</v>
      </c>
      <c r="BQ12" s="227" cm="1">
        <f t="array" aca="1" ref="BQ12" ca="1">INDIRECT("'"&amp;$C12&amp;"'!"&amp;"$"&amp;$D12&amp;$BQ$1&amp;"")</f>
        <v>1</v>
      </c>
      <c r="BR12" s="225"/>
      <c r="BS12" s="225">
        <v>0.99</v>
      </c>
      <c r="BT12" s="223">
        <v>0.09</v>
      </c>
      <c r="BU12" s="228" cm="1">
        <f t="array" aca="1" ref="BU12" ca="1">INDIRECT("'"&amp;$C12&amp;"'!"&amp;"$"&amp;$D12&amp;$BU$1&amp;"")</f>
        <v>0.77</v>
      </c>
      <c r="BV12" s="225"/>
      <c r="BW12" s="225">
        <v>0.97</v>
      </c>
      <c r="BX12" s="223">
        <v>0.2</v>
      </c>
      <c r="BY12" s="228" cm="1">
        <f t="array" aca="1" ref="BY12" ca="1">INDIRECT("'"&amp;$C12&amp;"'!"&amp;"$"&amp;$D12&amp;74&amp;"")</f>
        <v>0</v>
      </c>
      <c r="BZ12" s="225"/>
      <c r="CA12" s="225"/>
      <c r="CB12" s="223"/>
    </row>
    <row r="13" spans="1:80" ht="15" x14ac:dyDescent="0.2">
      <c r="A13" s="344">
        <v>45992</v>
      </c>
      <c r="B13" s="261">
        <v>0.33333333333333398</v>
      </c>
      <c r="C13" s="247">
        <f t="shared" si="0"/>
        <v>1</v>
      </c>
      <c r="D13" s="248" t="s">
        <v>142</v>
      </c>
      <c r="E13" s="229">
        <v>14</v>
      </c>
      <c r="F13" s="230">
        <v>68.87</v>
      </c>
      <c r="G13" s="231" t="str" cm="1">
        <f t="array" aca="1" ref="G13" ca="1">INDIRECT("'"&amp;$C13&amp;"'!"&amp;"$"&amp;$D13&amp;$G$1&amp;"")</f>
        <v>CMS</v>
      </c>
      <c r="H13" s="232" t="s">
        <v>1</v>
      </c>
      <c r="I13" s="230" t="s">
        <v>1</v>
      </c>
      <c r="J13" s="231" t="str" cm="1">
        <f t="array" aca="1" ref="J13" ca="1">INDIRECT("'"&amp;$C13&amp;"'!"&amp;"$"&amp;$D13&amp;$J$1&amp;"")</f>
        <v>PMS</v>
      </c>
      <c r="K13" s="232"/>
      <c r="L13" s="232" t="s">
        <v>1</v>
      </c>
      <c r="M13" s="233" t="s">
        <v>1</v>
      </c>
      <c r="N13" s="229" cm="1">
        <f t="array" aca="1" ref="N13" ca="1">INDIRECT("'"&amp;$C13&amp;"'!"&amp;"$"&amp;$D13&amp;$N$1&amp;"")</f>
        <v>6.7</v>
      </c>
      <c r="O13" s="232"/>
      <c r="P13" s="232">
        <v>0.96</v>
      </c>
      <c r="Q13" s="230">
        <v>2.08</v>
      </c>
      <c r="R13" s="229" cm="1">
        <f t="array" aca="1" ref="R13" ca="1">INDIRECT("'"&amp;$C13&amp;"'!"&amp;"$"&amp;$D13&amp;$R$1&amp;"")</f>
        <v>6.7</v>
      </c>
      <c r="S13" s="232"/>
      <c r="T13" s="232">
        <v>0.96</v>
      </c>
      <c r="U13" s="233">
        <v>2.08</v>
      </c>
      <c r="V13" s="229" t="s">
        <v>1</v>
      </c>
      <c r="W13" s="234" cm="1">
        <f t="array" aca="1" ref="W13" ca="1">INDIRECT("'"&amp;$C13&amp;"'!"&amp;"$"&amp;$D13&amp;$W$1&amp;"")</f>
        <v>0</v>
      </c>
      <c r="X13" s="232" t="s">
        <v>1</v>
      </c>
      <c r="Y13" s="230" t="s">
        <v>1</v>
      </c>
      <c r="Z13" s="231" cm="1">
        <f t="array" aca="1" ref="Z13" ca="1">INDIRECT("'"&amp;$C13&amp;"'!"&amp;"$"&amp;$D13&amp;$Z$1&amp;"")</f>
        <v>0</v>
      </c>
      <c r="AA13" s="232" t="s">
        <v>1</v>
      </c>
      <c r="AB13" s="232" t="s">
        <v>1</v>
      </c>
      <c r="AC13" s="233" t="s">
        <v>1</v>
      </c>
      <c r="AD13" s="229" cm="1">
        <f t="array" aca="1" ref="AD13" ca="1">INDIRECT("'"&amp;$C13&amp;"'!"&amp;"$"&amp;$D13&amp;$AD$1&amp;"")</f>
        <v>0</v>
      </c>
      <c r="AE13" s="232" t="s">
        <v>1</v>
      </c>
      <c r="AF13" s="232" t="s">
        <v>1</v>
      </c>
      <c r="AG13" s="230" t="s">
        <v>1</v>
      </c>
      <c r="AH13" s="231" cm="1">
        <f t="array" aca="1" ref="AH13" ca="1">INDIRECT("'"&amp;$C13&amp;"'!"&amp;"$"&amp;$D13&amp;$AH$1&amp;"")</f>
        <v>0</v>
      </c>
      <c r="AI13" s="232" t="s">
        <v>1</v>
      </c>
      <c r="AJ13" s="232" t="s">
        <v>1</v>
      </c>
      <c r="AK13" s="233" t="s">
        <v>1</v>
      </c>
      <c r="AL13" s="229" cm="1">
        <f t="array" aca="1" ref="AL13" ca="1">INDIRECT("'"&amp;$C13&amp;"'!"&amp;"$"&amp;$D13&amp;$AL$1&amp;"")</f>
        <v>0</v>
      </c>
      <c r="AM13" s="232" t="s">
        <v>1</v>
      </c>
      <c r="AN13" s="232" t="s">
        <v>1</v>
      </c>
      <c r="AO13" s="230" t="s">
        <v>1</v>
      </c>
      <c r="AP13" s="229">
        <v>11.6</v>
      </c>
      <c r="AQ13" s="233">
        <v>70.3</v>
      </c>
      <c r="AR13" s="229" cm="1">
        <f t="array" aca="1" ref="AR13" ca="1">INDIRECT("'"&amp;$C13&amp;"'!"&amp;"$"&amp;$D13&amp;$AR$1&amp;"")</f>
        <v>0</v>
      </c>
      <c r="AS13" s="232" t="s">
        <v>1</v>
      </c>
      <c r="AT13" s="230" t="s">
        <v>1</v>
      </c>
      <c r="AU13" s="231" cm="1">
        <f t="array" aca="1" ref="AU13" ca="1">INDIRECT("'"&amp;$C13&amp;"'!"&amp;"$"&amp;$D13&amp;$AU$1&amp;"")</f>
        <v>4.2</v>
      </c>
      <c r="AV13" s="232">
        <v>0.94</v>
      </c>
      <c r="AW13" s="230">
        <v>1.4</v>
      </c>
      <c r="AX13" s="229">
        <v>13.83</v>
      </c>
      <c r="AY13" s="233">
        <v>70.599999999999994</v>
      </c>
      <c r="AZ13" s="232" cm="1">
        <f t="array" aca="1" ref="AZ13" ca="1">INDIRECT("'"&amp;$C13&amp;"'!"&amp;"$"&amp;$D13&amp;$AZ$1&amp;"")</f>
        <v>0</v>
      </c>
      <c r="BA13" s="231"/>
      <c r="BB13" s="232" t="s">
        <v>1</v>
      </c>
      <c r="BC13" s="230" t="s">
        <v>1</v>
      </c>
      <c r="BD13" s="232" cm="1">
        <f t="array" aca="1" ref="BD13" ca="1">INDIRECT("'"&amp;$C13&amp;"'!"&amp;"$"&amp;$D13&amp;$BD$1&amp;"")</f>
        <v>6.9</v>
      </c>
      <c r="BE13" s="231"/>
      <c r="BF13" s="232">
        <v>0.98</v>
      </c>
      <c r="BG13" s="230">
        <v>1.2</v>
      </c>
      <c r="BH13" s="234">
        <v>14.03</v>
      </c>
      <c r="BI13" s="230">
        <v>71.38</v>
      </c>
      <c r="BJ13" s="234" cm="1">
        <f t="array" aca="1" ref="BJ13" ca="1">INDIRECT("'"&amp;$C13&amp;"'!"&amp;"$"&amp;$D13&amp;$BJ$1&amp;"")</f>
        <v>14.27</v>
      </c>
      <c r="BK13" s="232">
        <v>1</v>
      </c>
      <c r="BL13" s="230">
        <v>1.2</v>
      </c>
      <c r="BM13" s="408">
        <v>67.599999999999994</v>
      </c>
      <c r="BN13" s="229" cm="1">
        <f t="array" aca="1" ref="BN13" ca="1">INDIRECT("'"&amp;$C13&amp;"'!"&amp;"$"&amp;$D13&amp;$BN$1&amp;"")</f>
        <v>1.4</v>
      </c>
      <c r="BO13" s="231">
        <v>0.95</v>
      </c>
      <c r="BP13" s="230">
        <v>0.45</v>
      </c>
      <c r="BQ13" s="234" cm="1">
        <f t="array" aca="1" ref="BQ13" ca="1">INDIRECT("'"&amp;$C13&amp;"'!"&amp;"$"&amp;$D13&amp;$BQ$1&amp;"")</f>
        <v>1</v>
      </c>
      <c r="BR13" s="232"/>
      <c r="BS13" s="232">
        <v>0.99</v>
      </c>
      <c r="BT13" s="230">
        <v>0.12</v>
      </c>
      <c r="BU13" s="235" cm="1">
        <f t="array" aca="1" ref="BU13" ca="1">INDIRECT("'"&amp;$C13&amp;"'!"&amp;"$"&amp;$D13&amp;$BU$1&amp;"")</f>
        <v>0.73</v>
      </c>
      <c r="BV13" s="232"/>
      <c r="BW13" s="232">
        <v>0.97</v>
      </c>
      <c r="BX13" s="230">
        <v>0.2</v>
      </c>
      <c r="BY13" s="235" cm="1">
        <f t="array" aca="1" ref="BY13" ca="1">INDIRECT("'"&amp;$C13&amp;"'!"&amp;"$"&amp;$D13&amp;74&amp;"")</f>
        <v>0</v>
      </c>
      <c r="BZ13" s="232"/>
      <c r="CA13" s="232"/>
      <c r="CB13" s="230"/>
    </row>
    <row r="14" spans="1:80" ht="15" x14ac:dyDescent="0.2">
      <c r="A14" s="344">
        <v>45992</v>
      </c>
      <c r="B14" s="261">
        <v>0.375</v>
      </c>
      <c r="C14" s="247">
        <f t="shared" si="0"/>
        <v>1</v>
      </c>
      <c r="D14" s="248" t="s">
        <v>143</v>
      </c>
      <c r="E14" s="222">
        <v>13.9</v>
      </c>
      <c r="F14" s="223">
        <v>68.37</v>
      </c>
      <c r="G14" s="224" t="str" cm="1">
        <f t="array" aca="1" ref="G14" ca="1">INDIRECT("'"&amp;$C14&amp;"'!"&amp;"$"&amp;$D14&amp;$G$1&amp;"")</f>
        <v>CMS</v>
      </c>
      <c r="H14" s="225" t="s">
        <v>1</v>
      </c>
      <c r="I14" s="223" t="s">
        <v>1</v>
      </c>
      <c r="J14" s="224" t="str" cm="1">
        <f t="array" aca="1" ref="J14" ca="1">INDIRECT("'"&amp;$C14&amp;"'!"&amp;"$"&amp;$D14&amp;$J$1&amp;"")</f>
        <v>PMS</v>
      </c>
      <c r="K14" s="225"/>
      <c r="L14" s="225" t="s">
        <v>1</v>
      </c>
      <c r="M14" s="226" t="s">
        <v>1</v>
      </c>
      <c r="N14" s="222" cm="1">
        <f t="array" aca="1" ref="N14" ca="1">INDIRECT("'"&amp;$C14&amp;"'!"&amp;"$"&amp;$D14&amp;$N$1&amp;"")</f>
        <v>6.6</v>
      </c>
      <c r="O14" s="225"/>
      <c r="P14" s="225">
        <v>0.92</v>
      </c>
      <c r="Q14" s="223">
        <v>2.81</v>
      </c>
      <c r="R14" s="352" cm="1">
        <f t="array" aca="1" ref="R14" ca="1">INDIRECT("'"&amp;$C14&amp;"'!"&amp;"$"&amp;$D14&amp;$R$1&amp;"")</f>
        <v>6.6</v>
      </c>
      <c r="S14" s="225"/>
      <c r="T14" s="225">
        <v>0.92</v>
      </c>
      <c r="U14" s="226">
        <v>2.81</v>
      </c>
      <c r="V14" s="222" t="s">
        <v>1</v>
      </c>
      <c r="W14" s="227" cm="1">
        <f t="array" aca="1" ref="W14" ca="1">INDIRECT("'"&amp;$C14&amp;"'!"&amp;"$"&amp;$D14&amp;$W$1&amp;"")</f>
        <v>0</v>
      </c>
      <c r="X14" s="225" t="s">
        <v>1</v>
      </c>
      <c r="Y14" s="223" t="s">
        <v>1</v>
      </c>
      <c r="Z14" s="224" cm="1">
        <f t="array" aca="1" ref="Z14" ca="1">INDIRECT("'"&amp;$C14&amp;"'!"&amp;"$"&amp;$D14&amp;$Z$1&amp;"")</f>
        <v>0</v>
      </c>
      <c r="AA14" s="225" t="s">
        <v>1</v>
      </c>
      <c r="AB14" s="225" t="s">
        <v>1</v>
      </c>
      <c r="AC14" s="226" t="s">
        <v>1</v>
      </c>
      <c r="AD14" s="222" cm="1">
        <f t="array" aca="1" ref="AD14" ca="1">INDIRECT("'"&amp;$C14&amp;"'!"&amp;"$"&amp;$D14&amp;$AD$1&amp;"")</f>
        <v>0</v>
      </c>
      <c r="AE14" s="225" t="s">
        <v>1</v>
      </c>
      <c r="AF14" s="225" t="s">
        <v>1</v>
      </c>
      <c r="AG14" s="223" t="s">
        <v>1</v>
      </c>
      <c r="AH14" s="224" cm="1">
        <f t="array" aca="1" ref="AH14" ca="1">INDIRECT("'"&amp;$C14&amp;"'!"&amp;"$"&amp;$D14&amp;$AH$1&amp;"")</f>
        <v>0</v>
      </c>
      <c r="AI14" s="225" t="s">
        <v>1</v>
      </c>
      <c r="AJ14" s="225" t="s">
        <v>1</v>
      </c>
      <c r="AK14" s="226" t="s">
        <v>1</v>
      </c>
      <c r="AL14" s="222" cm="1">
        <f t="array" aca="1" ref="AL14" ca="1">INDIRECT("'"&amp;$C14&amp;"'!"&amp;"$"&amp;$D14&amp;$AL$1&amp;"")</f>
        <v>0</v>
      </c>
      <c r="AM14" s="225" t="s">
        <v>1</v>
      </c>
      <c r="AN14" s="225" t="s">
        <v>1</v>
      </c>
      <c r="AO14" s="223" t="s">
        <v>1</v>
      </c>
      <c r="AP14" s="222">
        <v>11.6</v>
      </c>
      <c r="AQ14" s="226">
        <v>70.5</v>
      </c>
      <c r="AR14" s="222" cm="1">
        <f t="array" aca="1" ref="AR14" ca="1">INDIRECT("'"&amp;$C14&amp;"'!"&amp;"$"&amp;$D14&amp;$AR$1&amp;"")</f>
        <v>0</v>
      </c>
      <c r="AS14" s="225" t="s">
        <v>1</v>
      </c>
      <c r="AT14" s="223" t="s">
        <v>1</v>
      </c>
      <c r="AU14" s="224" cm="1">
        <f t="array" aca="1" ref="AU14" ca="1">INDIRECT("'"&amp;$C14&amp;"'!"&amp;"$"&amp;$D14&amp;$AU$1&amp;"")</f>
        <v>4</v>
      </c>
      <c r="AV14" s="225">
        <v>0.92</v>
      </c>
      <c r="AW14" s="223">
        <v>1.62</v>
      </c>
      <c r="AX14" s="222">
        <v>13.92</v>
      </c>
      <c r="AY14" s="226">
        <v>70.5</v>
      </c>
      <c r="AZ14" s="225" cm="1">
        <f t="array" aca="1" ref="AZ14" ca="1">INDIRECT("'"&amp;$C14&amp;"'!"&amp;"$"&amp;$D14&amp;$AZ$1&amp;"")</f>
        <v>5.3</v>
      </c>
      <c r="BA14" s="224"/>
      <c r="BB14" s="225">
        <v>0.96</v>
      </c>
      <c r="BC14" s="223">
        <v>1.4</v>
      </c>
      <c r="BD14" s="225" cm="1">
        <f t="array" aca="1" ref="BD14" ca="1">INDIRECT("'"&amp;$C14&amp;"'!"&amp;"$"&amp;$D14&amp;$BD$1&amp;"")</f>
        <v>7</v>
      </c>
      <c r="BE14" s="224"/>
      <c r="BF14" s="225">
        <v>0.98</v>
      </c>
      <c r="BG14" s="223">
        <v>1.4</v>
      </c>
      <c r="BH14" s="227">
        <v>14.22</v>
      </c>
      <c r="BI14" s="223">
        <v>71.930000000000007</v>
      </c>
      <c r="BJ14" s="227" cm="1">
        <f t="array" aca="1" ref="BJ14" ca="1">INDIRECT("'"&amp;$C14&amp;"'!"&amp;"$"&amp;$D14&amp;$BJ$1&amp;"")</f>
        <v>14.3</v>
      </c>
      <c r="BK14" s="225">
        <v>0.99</v>
      </c>
      <c r="BL14" s="223">
        <v>2.2999999999999998</v>
      </c>
      <c r="BM14" s="407">
        <v>67.400000000000006</v>
      </c>
      <c r="BN14" s="222" cm="1">
        <f t="array" aca="1" ref="BN14" ca="1">INDIRECT("'"&amp;$C14&amp;"'!"&amp;"$"&amp;$D14&amp;$BN$1&amp;"")</f>
        <v>6.8998999999999988</v>
      </c>
      <c r="BO14" s="224">
        <v>0.95</v>
      </c>
      <c r="BP14" s="223">
        <v>2.2000000000000002</v>
      </c>
      <c r="BQ14" s="227" cm="1">
        <f t="array" aca="1" ref="BQ14" ca="1">INDIRECT("'"&amp;$C14&amp;"'!"&amp;"$"&amp;$D14&amp;$BQ$1&amp;"")</f>
        <v>1.32</v>
      </c>
      <c r="BR14" s="225"/>
      <c r="BS14" s="225">
        <v>0.99</v>
      </c>
      <c r="BT14" s="223">
        <v>0.14000000000000001</v>
      </c>
      <c r="BU14" s="228" cm="1">
        <f t="array" aca="1" ref="BU14" ca="1">INDIRECT("'"&amp;$C14&amp;"'!"&amp;"$"&amp;$D14&amp;$BU$1&amp;"")</f>
        <v>0.8</v>
      </c>
      <c r="BV14" s="225"/>
      <c r="BW14" s="225">
        <v>0.97</v>
      </c>
      <c r="BX14" s="223">
        <v>0.21</v>
      </c>
      <c r="BY14" s="228" cm="1">
        <f t="array" aca="1" ref="BY14" ca="1">INDIRECT("'"&amp;$C14&amp;"'!"&amp;"$"&amp;$D14&amp;74&amp;"")</f>
        <v>0</v>
      </c>
      <c r="BZ14" s="225"/>
      <c r="CA14" s="225"/>
      <c r="CB14" s="223"/>
    </row>
    <row r="15" spans="1:80" ht="15" x14ac:dyDescent="0.2">
      <c r="A15" s="344">
        <v>45992</v>
      </c>
      <c r="B15" s="261">
        <v>0.41666666666666702</v>
      </c>
      <c r="C15" s="247">
        <f t="shared" si="0"/>
        <v>1</v>
      </c>
      <c r="D15" s="248" t="s">
        <v>144</v>
      </c>
      <c r="E15" s="229">
        <v>13.9</v>
      </c>
      <c r="F15" s="230">
        <v>67.59</v>
      </c>
      <c r="G15" s="231" t="str" cm="1">
        <f t="array" aca="1" ref="G15" ca="1">INDIRECT("'"&amp;$C15&amp;"'!"&amp;"$"&amp;$D15&amp;$G$1&amp;"")</f>
        <v>CMS</v>
      </c>
      <c r="H15" s="232" t="s">
        <v>1</v>
      </c>
      <c r="I15" s="230" t="s">
        <v>1</v>
      </c>
      <c r="J15" s="231" t="str" cm="1">
        <f t="array" aca="1" ref="J15" ca="1">INDIRECT("'"&amp;$C15&amp;"'!"&amp;"$"&amp;$D15&amp;$J$1&amp;"")</f>
        <v>PMS</v>
      </c>
      <c r="K15" s="232"/>
      <c r="L15" s="232" t="s">
        <v>1</v>
      </c>
      <c r="M15" s="233" t="s">
        <v>1</v>
      </c>
      <c r="N15" s="229" cm="1">
        <f t="array" aca="1" ref="N15" ca="1">INDIRECT("'"&amp;$C15&amp;"'!"&amp;"$"&amp;$D15&amp;$N$1&amp;"")</f>
        <v>6.8</v>
      </c>
      <c r="O15" s="232"/>
      <c r="P15" s="232">
        <v>0.97</v>
      </c>
      <c r="Q15" s="230">
        <v>3.91</v>
      </c>
      <c r="R15" s="229" cm="1">
        <f t="array" aca="1" ref="R15" ca="1">INDIRECT("'"&amp;$C15&amp;"'!"&amp;"$"&amp;$D15&amp;$R$1&amp;"")</f>
        <v>6.8</v>
      </c>
      <c r="S15" s="232"/>
      <c r="T15" s="232">
        <v>0.97</v>
      </c>
      <c r="U15" s="233">
        <v>3.91</v>
      </c>
      <c r="V15" s="229" t="s">
        <v>1</v>
      </c>
      <c r="W15" s="234" cm="1">
        <f t="array" aca="1" ref="W15" ca="1">INDIRECT("'"&amp;$C15&amp;"'!"&amp;"$"&amp;$D15&amp;$W$1&amp;"")</f>
        <v>0</v>
      </c>
      <c r="X15" s="232" t="s">
        <v>1</v>
      </c>
      <c r="Y15" s="230" t="s">
        <v>1</v>
      </c>
      <c r="Z15" s="231" cm="1">
        <f t="array" aca="1" ref="Z15" ca="1">INDIRECT("'"&amp;$C15&amp;"'!"&amp;"$"&amp;$D15&amp;$Z$1&amp;"")</f>
        <v>0</v>
      </c>
      <c r="AA15" s="232" t="s">
        <v>1</v>
      </c>
      <c r="AB15" s="232" t="s">
        <v>1</v>
      </c>
      <c r="AC15" s="233" t="s">
        <v>1</v>
      </c>
      <c r="AD15" s="229" cm="1">
        <f t="array" aca="1" ref="AD15" ca="1">INDIRECT("'"&amp;$C15&amp;"'!"&amp;"$"&amp;$D15&amp;$AD$1&amp;"")</f>
        <v>0</v>
      </c>
      <c r="AE15" s="232" t="s">
        <v>1</v>
      </c>
      <c r="AF15" s="232" t="s">
        <v>1</v>
      </c>
      <c r="AG15" s="230" t="s">
        <v>1</v>
      </c>
      <c r="AH15" s="231" cm="1">
        <f t="array" aca="1" ref="AH15" ca="1">INDIRECT("'"&amp;$C15&amp;"'!"&amp;"$"&amp;$D15&amp;$AH$1&amp;"")</f>
        <v>0</v>
      </c>
      <c r="AI15" s="232" t="s">
        <v>1</v>
      </c>
      <c r="AJ15" s="232" t="s">
        <v>1</v>
      </c>
      <c r="AK15" s="233" t="s">
        <v>1</v>
      </c>
      <c r="AL15" s="229" cm="1">
        <f t="array" aca="1" ref="AL15" ca="1">INDIRECT("'"&amp;$C15&amp;"'!"&amp;"$"&amp;$D15&amp;$AL$1&amp;"")</f>
        <v>0</v>
      </c>
      <c r="AM15" s="232" t="s">
        <v>1</v>
      </c>
      <c r="AN15" s="232" t="s">
        <v>1</v>
      </c>
      <c r="AO15" s="230" t="s">
        <v>1</v>
      </c>
      <c r="AP15" s="229">
        <v>11.6</v>
      </c>
      <c r="AQ15" s="233">
        <v>70.599999999999994</v>
      </c>
      <c r="AR15" s="229" cm="1">
        <f t="array" aca="1" ref="AR15" ca="1">INDIRECT("'"&amp;$C15&amp;"'!"&amp;"$"&amp;$D15&amp;$AR$1&amp;"")</f>
        <v>0</v>
      </c>
      <c r="AS15" s="232" t="s">
        <v>1</v>
      </c>
      <c r="AT15" s="230" t="s">
        <v>1</v>
      </c>
      <c r="AU15" s="231" cm="1">
        <f t="array" aca="1" ref="AU15" ca="1">INDIRECT("'"&amp;$C15&amp;"'!"&amp;"$"&amp;$D15&amp;$AU$1&amp;"")</f>
        <v>4.0999999999999996</v>
      </c>
      <c r="AV15" s="232">
        <v>0.9</v>
      </c>
      <c r="AW15" s="230">
        <v>1.84</v>
      </c>
      <c r="AX15" s="229">
        <v>14</v>
      </c>
      <c r="AY15" s="233">
        <v>70.599999999999994</v>
      </c>
      <c r="AZ15" s="232" cm="1">
        <f t="array" aca="1" ref="AZ15" ca="1">INDIRECT("'"&amp;$C15&amp;"'!"&amp;"$"&amp;$D15&amp;$AZ$1&amp;"")</f>
        <v>7</v>
      </c>
      <c r="BA15" s="231"/>
      <c r="BB15" s="232">
        <v>0.95</v>
      </c>
      <c r="BC15" s="230">
        <v>2.1</v>
      </c>
      <c r="BD15" s="232" cm="1">
        <f t="array" aca="1" ref="BD15" ca="1">INDIRECT("'"&amp;$C15&amp;"'!"&amp;"$"&amp;$D15&amp;$BD$1&amp;"")</f>
        <v>7</v>
      </c>
      <c r="BE15" s="231"/>
      <c r="BF15" s="232">
        <v>0.95</v>
      </c>
      <c r="BG15" s="230">
        <v>2.1</v>
      </c>
      <c r="BH15" s="234">
        <v>14.07</v>
      </c>
      <c r="BI15" s="230">
        <v>71.61</v>
      </c>
      <c r="BJ15" s="234" cm="1">
        <f t="array" aca="1" ref="BJ15" ca="1">INDIRECT("'"&amp;$C15&amp;"'!"&amp;"$"&amp;$D15&amp;$BJ$1&amp;"")</f>
        <v>14.29</v>
      </c>
      <c r="BK15" s="232">
        <v>0.99</v>
      </c>
      <c r="BL15" s="230">
        <v>1.23</v>
      </c>
      <c r="BM15" s="408">
        <v>66.5</v>
      </c>
      <c r="BN15" s="229" cm="1">
        <f t="array" aca="1" ref="BN15" ca="1">INDIRECT("'"&amp;$C15&amp;"'!"&amp;"$"&amp;$D15&amp;$BN$1&amp;"")</f>
        <v>6.8998999999999988</v>
      </c>
      <c r="BO15" s="231">
        <v>0.93</v>
      </c>
      <c r="BP15" s="230">
        <v>2.7</v>
      </c>
      <c r="BQ15" s="234" cm="1">
        <f t="array" aca="1" ref="BQ15" ca="1">INDIRECT("'"&amp;$C15&amp;"'!"&amp;"$"&amp;$D15&amp;$BQ$1&amp;"")</f>
        <v>1.37</v>
      </c>
      <c r="BR15" s="232"/>
      <c r="BS15" s="232">
        <v>0.99</v>
      </c>
      <c r="BT15" s="230">
        <v>0.16</v>
      </c>
      <c r="BU15" s="235" cm="1">
        <f t="array" aca="1" ref="BU15" ca="1">INDIRECT("'"&amp;$C15&amp;"'!"&amp;"$"&amp;$D15&amp;$BU$1&amp;"")</f>
        <v>0.11</v>
      </c>
      <c r="BV15" s="232"/>
      <c r="BW15" s="232">
        <v>0.96</v>
      </c>
      <c r="BX15" s="230">
        <v>0.03</v>
      </c>
      <c r="BY15" s="235" cm="1">
        <f t="array" aca="1" ref="BY15" ca="1">INDIRECT("'"&amp;$C15&amp;"'!"&amp;"$"&amp;$D15&amp;74&amp;"")</f>
        <v>0</v>
      </c>
      <c r="BZ15" s="232"/>
      <c r="CA15" s="232"/>
      <c r="CB15" s="230"/>
    </row>
    <row r="16" spans="1:80" ht="15" x14ac:dyDescent="0.2">
      <c r="A16" s="344">
        <v>45992</v>
      </c>
      <c r="B16" s="261">
        <v>0.45833333333333398</v>
      </c>
      <c r="C16" s="247">
        <f t="shared" si="0"/>
        <v>1</v>
      </c>
      <c r="D16" s="248" t="s">
        <v>145</v>
      </c>
      <c r="E16" s="222">
        <v>13.9</v>
      </c>
      <c r="F16" s="223">
        <v>67.77</v>
      </c>
      <c r="G16" s="224" t="str" cm="1">
        <f t="array" aca="1" ref="G16" ca="1">INDIRECT("'"&amp;$C16&amp;"'!"&amp;"$"&amp;$D16&amp;$G$1&amp;"")</f>
        <v>CMS</v>
      </c>
      <c r="H16" s="225" t="s">
        <v>1</v>
      </c>
      <c r="I16" s="223" t="s">
        <v>1</v>
      </c>
      <c r="J16" s="224" t="str" cm="1">
        <f t="array" aca="1" ref="J16" ca="1">INDIRECT("'"&amp;$C16&amp;"'!"&amp;"$"&amp;$D16&amp;$J$1&amp;"")</f>
        <v>PMS</v>
      </c>
      <c r="K16" s="225"/>
      <c r="L16" s="225" t="s">
        <v>1</v>
      </c>
      <c r="M16" s="226" t="s">
        <v>1</v>
      </c>
      <c r="N16" s="222" cm="1">
        <f t="array" aca="1" ref="N16" ca="1">INDIRECT("'"&amp;$C16&amp;"'!"&amp;"$"&amp;$D16&amp;$N$1&amp;"")</f>
        <v>6.7</v>
      </c>
      <c r="O16" s="225"/>
      <c r="P16" s="225">
        <v>0.88</v>
      </c>
      <c r="Q16" s="223">
        <v>3.66</v>
      </c>
      <c r="R16" s="352" cm="1">
        <f t="array" aca="1" ref="R16" ca="1">INDIRECT("'"&amp;$C16&amp;"'!"&amp;"$"&amp;$D16&amp;$R$1&amp;"")</f>
        <v>6.7</v>
      </c>
      <c r="S16" s="225"/>
      <c r="T16" s="225">
        <v>0.88</v>
      </c>
      <c r="U16" s="226">
        <v>3.66</v>
      </c>
      <c r="V16" s="222">
        <v>13.823</v>
      </c>
      <c r="W16" s="227" cm="1">
        <f t="array" aca="1" ref="W16" ca="1">INDIRECT("'"&amp;$C16&amp;"'!"&amp;"$"&amp;$D16&amp;$W$1&amp;"")</f>
        <v>1.99</v>
      </c>
      <c r="X16" s="225">
        <v>0.98</v>
      </c>
      <c r="Y16" s="223">
        <v>0.34499999999999997</v>
      </c>
      <c r="Z16" s="224" cm="1">
        <f t="array" aca="1" ref="Z16" ca="1">INDIRECT("'"&amp;$C16&amp;"'!"&amp;"$"&amp;$D16&amp;$Z$1&amp;"")</f>
        <v>0</v>
      </c>
      <c r="AA16" s="225" t="s">
        <v>1</v>
      </c>
      <c r="AB16" s="225" t="s">
        <v>1</v>
      </c>
      <c r="AC16" s="226" t="s">
        <v>1</v>
      </c>
      <c r="AD16" s="222" cm="1">
        <f t="array" aca="1" ref="AD16" ca="1">INDIRECT("'"&amp;$C16&amp;"'!"&amp;"$"&amp;$D16&amp;$AD$1&amp;"")</f>
        <v>0</v>
      </c>
      <c r="AE16" s="225" t="s">
        <v>1</v>
      </c>
      <c r="AF16" s="225" t="s">
        <v>1</v>
      </c>
      <c r="AG16" s="223" t="s">
        <v>1</v>
      </c>
      <c r="AH16" s="224" cm="1">
        <f t="array" aca="1" ref="AH16" ca="1">INDIRECT("'"&amp;$C16&amp;"'!"&amp;"$"&amp;$D16&amp;$AH$1&amp;"")</f>
        <v>0</v>
      </c>
      <c r="AI16" s="225" t="s">
        <v>1</v>
      </c>
      <c r="AJ16" s="225" t="s">
        <v>1</v>
      </c>
      <c r="AK16" s="226" t="s">
        <v>1</v>
      </c>
      <c r="AL16" s="222" cm="1">
        <f t="array" aca="1" ref="AL16" ca="1">INDIRECT("'"&amp;$C16&amp;"'!"&amp;"$"&amp;$D16&amp;$AL$1&amp;"")</f>
        <v>0</v>
      </c>
      <c r="AM16" s="225" t="s">
        <v>1</v>
      </c>
      <c r="AN16" s="225" t="s">
        <v>1</v>
      </c>
      <c r="AO16" s="223" t="s">
        <v>1</v>
      </c>
      <c r="AP16" s="222">
        <v>11.6</v>
      </c>
      <c r="AQ16" s="226">
        <v>70.599999999999994</v>
      </c>
      <c r="AR16" s="222" cm="1">
        <f t="array" aca="1" ref="AR16" ca="1">INDIRECT("'"&amp;$C16&amp;"'!"&amp;"$"&amp;$D16&amp;$AR$1&amp;"")</f>
        <v>0</v>
      </c>
      <c r="AS16" s="225" t="s">
        <v>1</v>
      </c>
      <c r="AT16" s="223" t="s">
        <v>1</v>
      </c>
      <c r="AU16" s="224" cm="1">
        <f t="array" aca="1" ref="AU16" ca="1">INDIRECT("'"&amp;$C16&amp;"'!"&amp;"$"&amp;$D16&amp;$AU$1&amp;"")</f>
        <v>4</v>
      </c>
      <c r="AV16" s="225">
        <v>0.9</v>
      </c>
      <c r="AW16" s="223">
        <v>1.85</v>
      </c>
      <c r="AX16" s="222">
        <v>14.08</v>
      </c>
      <c r="AY16" s="226">
        <v>70.599999999999994</v>
      </c>
      <c r="AZ16" s="225" cm="1">
        <f t="array" aca="1" ref="AZ16" ca="1">INDIRECT("'"&amp;$C16&amp;"'!"&amp;"$"&amp;$D16&amp;$AZ$1&amp;"")</f>
        <v>7</v>
      </c>
      <c r="BA16" s="224"/>
      <c r="BB16" s="225">
        <v>0.94</v>
      </c>
      <c r="BC16" s="223">
        <v>2.5</v>
      </c>
      <c r="BD16" s="225" cm="1">
        <f t="array" aca="1" ref="BD16" ca="1">INDIRECT("'"&amp;$C16&amp;"'!"&amp;"$"&amp;$D16&amp;$BD$1&amp;"")</f>
        <v>7</v>
      </c>
      <c r="BE16" s="224"/>
      <c r="BF16" s="225">
        <v>0.94</v>
      </c>
      <c r="BG16" s="223">
        <v>2.5</v>
      </c>
      <c r="BH16" s="227">
        <v>14.05</v>
      </c>
      <c r="BI16" s="223">
        <v>71.61</v>
      </c>
      <c r="BJ16" s="227" cm="1">
        <f t="array" aca="1" ref="BJ16" ca="1">INDIRECT("'"&amp;$C16&amp;"'!"&amp;"$"&amp;$D16&amp;$BJ$1&amp;"")</f>
        <v>14.24</v>
      </c>
      <c r="BK16" s="225">
        <v>0.99</v>
      </c>
      <c r="BL16" s="223">
        <v>1.21</v>
      </c>
      <c r="BM16" s="407">
        <v>66.7</v>
      </c>
      <c r="BN16" s="222" cm="1">
        <f t="array" aca="1" ref="BN16" ca="1">INDIRECT("'"&amp;$C16&amp;"'!"&amp;"$"&amp;$D16&amp;$BN$1&amp;"")</f>
        <v>6.8998999999999988</v>
      </c>
      <c r="BO16" s="224">
        <v>0.91</v>
      </c>
      <c r="BP16" s="223">
        <v>3.1</v>
      </c>
      <c r="BQ16" s="227" cm="1">
        <f t="array" aca="1" ref="BQ16" ca="1">INDIRECT("'"&amp;$C16&amp;"'!"&amp;"$"&amp;$D16&amp;$BQ$1&amp;"")</f>
        <v>1.49</v>
      </c>
      <c r="BR16" s="225"/>
      <c r="BS16" s="225">
        <v>0.99</v>
      </c>
      <c r="BT16" s="223">
        <v>0.17</v>
      </c>
      <c r="BU16" s="228" cm="1">
        <f t="array" aca="1" ref="BU16" ca="1">INDIRECT("'"&amp;$C16&amp;"'!"&amp;"$"&amp;$D16&amp;$BU$1&amp;"")</f>
        <v>0</v>
      </c>
      <c r="BV16" s="225"/>
      <c r="BW16" s="225" t="s">
        <v>1</v>
      </c>
      <c r="BX16" s="223" t="s">
        <v>1</v>
      </c>
      <c r="BY16" s="228" cm="1">
        <f t="array" aca="1" ref="BY16" ca="1">INDIRECT("'"&amp;$C16&amp;"'!"&amp;"$"&amp;$D16&amp;74&amp;"")</f>
        <v>0</v>
      </c>
      <c r="BZ16" s="225"/>
      <c r="CA16" s="225"/>
      <c r="CB16" s="223"/>
    </row>
    <row r="17" spans="1:80" ht="15" x14ac:dyDescent="0.2">
      <c r="A17" s="344">
        <v>45992</v>
      </c>
      <c r="B17" s="261">
        <v>0.5</v>
      </c>
      <c r="C17" s="247">
        <f t="shared" si="0"/>
        <v>1</v>
      </c>
      <c r="D17" s="248" t="s">
        <v>146</v>
      </c>
      <c r="E17" s="229">
        <v>14</v>
      </c>
      <c r="F17" s="230">
        <v>68.16</v>
      </c>
      <c r="G17" s="231" t="str" cm="1">
        <f t="array" aca="1" ref="G17" ca="1">INDIRECT("'"&amp;$C17&amp;"'!"&amp;"$"&amp;$D17&amp;$G$1&amp;"")</f>
        <v>CMS</v>
      </c>
      <c r="H17" s="232" t="s">
        <v>1</v>
      </c>
      <c r="I17" s="230" t="s">
        <v>1</v>
      </c>
      <c r="J17" s="231" t="str" cm="1">
        <f t="array" aca="1" ref="J17" ca="1">INDIRECT("'"&amp;$C17&amp;"'!"&amp;"$"&amp;$D17&amp;$J$1&amp;"")</f>
        <v>PMS</v>
      </c>
      <c r="K17" s="232"/>
      <c r="L17" s="232" t="s">
        <v>1</v>
      </c>
      <c r="M17" s="233" t="s">
        <v>1</v>
      </c>
      <c r="N17" s="229" cm="1">
        <f t="array" aca="1" ref="N17" ca="1">INDIRECT("'"&amp;$C17&amp;"'!"&amp;"$"&amp;$D17&amp;$N$1&amp;"")</f>
        <v>6.4</v>
      </c>
      <c r="O17" s="232"/>
      <c r="P17" s="232">
        <v>0.87</v>
      </c>
      <c r="Q17" s="230">
        <v>1.65</v>
      </c>
      <c r="R17" s="229" cm="1">
        <f t="array" aca="1" ref="R17" ca="1">INDIRECT("'"&amp;$C17&amp;"'!"&amp;"$"&amp;$D17&amp;$R$1&amp;"")</f>
        <v>6.4</v>
      </c>
      <c r="S17" s="232"/>
      <c r="T17" s="232">
        <v>0.87</v>
      </c>
      <c r="U17" s="233">
        <v>1.65</v>
      </c>
      <c r="V17" s="229">
        <v>13.872999999999999</v>
      </c>
      <c r="W17" s="234" cm="1">
        <f t="array" aca="1" ref="W17" ca="1">INDIRECT("'"&amp;$C17&amp;"'!"&amp;"$"&amp;$D17&amp;$W$1&amp;"")</f>
        <v>2.9769999999999999</v>
      </c>
      <c r="X17" s="232">
        <v>0.98</v>
      </c>
      <c r="Y17" s="230">
        <v>0.58299999999999996</v>
      </c>
      <c r="Z17" s="231" cm="1">
        <f t="array" aca="1" ref="Z17" ca="1">INDIRECT("'"&amp;$C17&amp;"'!"&amp;"$"&amp;$D17&amp;$Z$1&amp;"")</f>
        <v>0</v>
      </c>
      <c r="AA17" s="232" t="s">
        <v>1</v>
      </c>
      <c r="AB17" s="232" t="s">
        <v>1</v>
      </c>
      <c r="AC17" s="233" t="s">
        <v>1</v>
      </c>
      <c r="AD17" s="229" cm="1">
        <f t="array" aca="1" ref="AD17" ca="1">INDIRECT("'"&amp;$C17&amp;"'!"&amp;"$"&amp;$D17&amp;$AD$1&amp;"")</f>
        <v>0</v>
      </c>
      <c r="AE17" s="232" t="s">
        <v>1</v>
      </c>
      <c r="AF17" s="232" t="s">
        <v>1</v>
      </c>
      <c r="AG17" s="230" t="s">
        <v>1</v>
      </c>
      <c r="AH17" s="231" cm="1">
        <f t="array" aca="1" ref="AH17" ca="1">INDIRECT("'"&amp;$C17&amp;"'!"&amp;"$"&amp;$D17&amp;$AH$1&amp;"")</f>
        <v>0</v>
      </c>
      <c r="AI17" s="232" t="s">
        <v>1</v>
      </c>
      <c r="AJ17" s="232" t="s">
        <v>1</v>
      </c>
      <c r="AK17" s="233" t="s">
        <v>1</v>
      </c>
      <c r="AL17" s="229" cm="1">
        <f t="array" aca="1" ref="AL17" ca="1">INDIRECT("'"&amp;$C17&amp;"'!"&amp;"$"&amp;$D17&amp;$AL$1&amp;"")</f>
        <v>0</v>
      </c>
      <c r="AM17" s="232" t="s">
        <v>1</v>
      </c>
      <c r="AN17" s="232" t="s">
        <v>1</v>
      </c>
      <c r="AO17" s="230" t="s">
        <v>1</v>
      </c>
      <c r="AP17" s="229">
        <v>11.7</v>
      </c>
      <c r="AQ17" s="233">
        <v>70.900000000000006</v>
      </c>
      <c r="AR17" s="229" cm="1">
        <f t="array" aca="1" ref="AR17" ca="1">INDIRECT("'"&amp;$C17&amp;"'!"&amp;"$"&amp;$D17&amp;$AR$1&amp;"")</f>
        <v>0</v>
      </c>
      <c r="AS17" s="232" t="s">
        <v>1</v>
      </c>
      <c r="AT17" s="230" t="s">
        <v>1</v>
      </c>
      <c r="AU17" s="231" cm="1">
        <f t="array" aca="1" ref="AU17" ca="1">INDIRECT("'"&amp;$C17&amp;"'!"&amp;"$"&amp;$D17&amp;$AU$1&amp;"")</f>
        <v>4</v>
      </c>
      <c r="AV17" s="232">
        <v>0.9</v>
      </c>
      <c r="AW17" s="230">
        <v>1.67</v>
      </c>
      <c r="AX17" s="229">
        <v>14.06</v>
      </c>
      <c r="AY17" s="233">
        <v>70.8</v>
      </c>
      <c r="AZ17" s="232" cm="1">
        <f t="array" aca="1" ref="AZ17" ca="1">INDIRECT("'"&amp;$C17&amp;"'!"&amp;"$"&amp;$D17&amp;$AZ$1&amp;"")</f>
        <v>6.5</v>
      </c>
      <c r="BA17" s="231"/>
      <c r="BB17" s="232">
        <v>0.94</v>
      </c>
      <c r="BC17" s="230">
        <v>2.2999999999999998</v>
      </c>
      <c r="BD17" s="232" cm="1">
        <f t="array" aca="1" ref="BD17" ca="1">INDIRECT("'"&amp;$C17&amp;"'!"&amp;"$"&amp;$D17&amp;$BD$1&amp;"")</f>
        <v>7</v>
      </c>
      <c r="BE17" s="231"/>
      <c r="BF17" s="232">
        <v>0.95</v>
      </c>
      <c r="BG17" s="230">
        <v>2.2999999999999998</v>
      </c>
      <c r="BH17" s="234">
        <v>14.14</v>
      </c>
      <c r="BI17" s="230">
        <v>71.989999999999995</v>
      </c>
      <c r="BJ17" s="234" cm="1">
        <f t="array" aca="1" ref="BJ17" ca="1">INDIRECT("'"&amp;$C17&amp;"'!"&amp;"$"&amp;$D17&amp;$BJ$1&amp;"")</f>
        <v>14.29</v>
      </c>
      <c r="BK17" s="232">
        <v>0.99</v>
      </c>
      <c r="BL17" s="230">
        <v>1.26</v>
      </c>
      <c r="BM17" s="408">
        <v>67</v>
      </c>
      <c r="BN17" s="229" cm="1">
        <f t="array" aca="1" ref="BN17" ca="1">INDIRECT("'"&amp;$C17&amp;"'!"&amp;"$"&amp;$D17&amp;$BN$1&amp;"")</f>
        <v>6.9999000000000011</v>
      </c>
      <c r="BO17" s="231">
        <v>0.95</v>
      </c>
      <c r="BP17" s="230">
        <v>2.2999999999999998</v>
      </c>
      <c r="BQ17" s="234" cm="1">
        <f t="array" aca="1" ref="BQ17" ca="1">INDIRECT("'"&amp;$C17&amp;"'!"&amp;"$"&amp;$D17&amp;$BQ$1&amp;"")</f>
        <v>1.48</v>
      </c>
      <c r="BR17" s="232"/>
      <c r="BS17" s="232">
        <v>0.99</v>
      </c>
      <c r="BT17" s="230">
        <v>0.15</v>
      </c>
      <c r="BU17" s="235" cm="1">
        <f t="array" aca="1" ref="BU17" ca="1">INDIRECT("'"&amp;$C17&amp;"'!"&amp;"$"&amp;$D17&amp;$BU$1&amp;"")</f>
        <v>0.95</v>
      </c>
      <c r="BV17" s="232"/>
      <c r="BW17" s="232">
        <v>0.96</v>
      </c>
      <c r="BX17" s="230">
        <v>0.26</v>
      </c>
      <c r="BY17" s="235" cm="1">
        <f t="array" aca="1" ref="BY17" ca="1">INDIRECT("'"&amp;$C17&amp;"'!"&amp;"$"&amp;$D17&amp;74&amp;"")</f>
        <v>0</v>
      </c>
      <c r="BZ17" s="232"/>
      <c r="CA17" s="232"/>
      <c r="CB17" s="230"/>
    </row>
    <row r="18" spans="1:80" ht="15" x14ac:dyDescent="0.2">
      <c r="A18" s="344">
        <v>45992</v>
      </c>
      <c r="B18" s="261">
        <v>0.54166666666666696</v>
      </c>
      <c r="C18" s="247">
        <f t="shared" si="0"/>
        <v>1</v>
      </c>
      <c r="D18" s="248" t="s">
        <v>147</v>
      </c>
      <c r="E18" s="222">
        <v>14</v>
      </c>
      <c r="F18" s="223">
        <v>67.89</v>
      </c>
      <c r="G18" s="224" t="str" cm="1">
        <f t="array" aca="1" ref="G18" ca="1">INDIRECT("'"&amp;$C18&amp;"'!"&amp;"$"&amp;$D18&amp;$G$1&amp;"")</f>
        <v>CMS</v>
      </c>
      <c r="H18" s="225" t="s">
        <v>1</v>
      </c>
      <c r="I18" s="223" t="s">
        <v>1</v>
      </c>
      <c r="J18" s="224" t="str" cm="1">
        <f t="array" aca="1" ref="J18" ca="1">INDIRECT("'"&amp;$C18&amp;"'!"&amp;"$"&amp;$D18&amp;$J$1&amp;"")</f>
        <v>PMS</v>
      </c>
      <c r="K18" s="225"/>
      <c r="L18" s="225" t="s">
        <v>1</v>
      </c>
      <c r="M18" s="223" t="s">
        <v>1</v>
      </c>
      <c r="N18" s="222" cm="1">
        <f t="array" aca="1" ref="N18" ca="1">INDIRECT("'"&amp;$C18&amp;"'!"&amp;"$"&amp;$D18&amp;$N$1&amp;"")</f>
        <v>6.6</v>
      </c>
      <c r="O18" s="225"/>
      <c r="P18" s="225">
        <v>0.86</v>
      </c>
      <c r="Q18" s="223">
        <v>3.95</v>
      </c>
      <c r="R18" s="352" cm="1">
        <f t="array" aca="1" ref="R18" ca="1">INDIRECT("'"&amp;$C18&amp;"'!"&amp;"$"&amp;$D18&amp;$R$1&amp;"")</f>
        <v>6.6</v>
      </c>
      <c r="S18" s="225"/>
      <c r="T18" s="225">
        <v>0.86</v>
      </c>
      <c r="U18" s="226">
        <v>3.95</v>
      </c>
      <c r="V18" s="222">
        <v>13.88</v>
      </c>
      <c r="W18" s="227" cm="1">
        <f t="array" aca="1" ref="W18" ca="1">INDIRECT("'"&amp;$C18&amp;"'!"&amp;"$"&amp;$D18&amp;$W$1&amp;"")</f>
        <v>3.0060000000000002</v>
      </c>
      <c r="X18" s="225">
        <v>0.98</v>
      </c>
      <c r="Y18" s="223">
        <v>0.57440000000000002</v>
      </c>
      <c r="Z18" s="224" cm="1">
        <f t="array" aca="1" ref="Z18" ca="1">INDIRECT("'"&amp;$C18&amp;"'!"&amp;"$"&amp;$D18&amp;$Z$1&amp;"")</f>
        <v>0</v>
      </c>
      <c r="AA18" s="225" t="s">
        <v>1</v>
      </c>
      <c r="AB18" s="225" t="s">
        <v>1</v>
      </c>
      <c r="AC18" s="226" t="s">
        <v>1</v>
      </c>
      <c r="AD18" s="222" cm="1">
        <f t="array" aca="1" ref="AD18" ca="1">INDIRECT("'"&amp;$C18&amp;"'!"&amp;"$"&amp;$D18&amp;$AD$1&amp;"")</f>
        <v>0</v>
      </c>
      <c r="AE18" s="225" t="s">
        <v>1</v>
      </c>
      <c r="AF18" s="225" t="s">
        <v>1</v>
      </c>
      <c r="AG18" s="223" t="s">
        <v>1</v>
      </c>
      <c r="AH18" s="224" cm="1">
        <f t="array" aca="1" ref="AH18" ca="1">INDIRECT("'"&amp;$C18&amp;"'!"&amp;"$"&amp;$D18&amp;$AH$1&amp;"")</f>
        <v>0</v>
      </c>
      <c r="AI18" s="225" t="s">
        <v>1</v>
      </c>
      <c r="AJ18" s="225" t="s">
        <v>1</v>
      </c>
      <c r="AK18" s="226" t="s">
        <v>1</v>
      </c>
      <c r="AL18" s="222" cm="1">
        <f t="array" aca="1" ref="AL18" ca="1">INDIRECT("'"&amp;$C18&amp;"'!"&amp;"$"&amp;$D18&amp;$AL$1&amp;"")</f>
        <v>0</v>
      </c>
      <c r="AM18" s="225" t="s">
        <v>1</v>
      </c>
      <c r="AN18" s="225" t="s">
        <v>1</v>
      </c>
      <c r="AO18" s="223" t="s">
        <v>1</v>
      </c>
      <c r="AP18" s="222">
        <v>11.7</v>
      </c>
      <c r="AQ18" s="226">
        <v>70.8</v>
      </c>
      <c r="AR18" s="222" cm="1">
        <f t="array" aca="1" ref="AR18" ca="1">INDIRECT("'"&amp;$C18&amp;"'!"&amp;"$"&amp;$D18&amp;$AR$1&amp;"")</f>
        <v>0</v>
      </c>
      <c r="AS18" s="225" t="s">
        <v>1</v>
      </c>
      <c r="AT18" s="223" t="s">
        <v>1</v>
      </c>
      <c r="AU18" s="224" cm="1">
        <f t="array" aca="1" ref="AU18" ca="1">INDIRECT("'"&amp;$C18&amp;"'!"&amp;"$"&amp;$D18&amp;$AU$1&amp;"")</f>
        <v>4</v>
      </c>
      <c r="AV18" s="225">
        <v>0.9</v>
      </c>
      <c r="AW18" s="223">
        <v>1.74</v>
      </c>
      <c r="AX18" s="222">
        <v>14.12</v>
      </c>
      <c r="AY18" s="226">
        <v>71.84</v>
      </c>
      <c r="AZ18" s="225" cm="1">
        <f t="array" aca="1" ref="AZ18" ca="1">INDIRECT("'"&amp;$C18&amp;"'!"&amp;"$"&amp;$D18&amp;$AZ$1&amp;"")</f>
        <v>6.6</v>
      </c>
      <c r="BA18" s="224"/>
      <c r="BB18" s="225">
        <v>0.94</v>
      </c>
      <c r="BC18" s="223">
        <v>2.4</v>
      </c>
      <c r="BD18" s="225" cm="1">
        <f t="array" aca="1" ref="BD18" ca="1">INDIRECT("'"&amp;$C18&amp;"'!"&amp;"$"&amp;$D18&amp;$BD$1&amp;"")</f>
        <v>7</v>
      </c>
      <c r="BE18" s="224"/>
      <c r="BF18" s="225">
        <v>0.94</v>
      </c>
      <c r="BG18" s="223">
        <v>2.4</v>
      </c>
      <c r="BH18" s="227">
        <v>14.12</v>
      </c>
      <c r="BI18" s="223">
        <v>71.84</v>
      </c>
      <c r="BJ18" s="227" cm="1">
        <f t="array" aca="1" ref="BJ18" ca="1">INDIRECT("'"&amp;$C18&amp;"'!"&amp;"$"&amp;$D18&amp;$BJ$1&amp;"")</f>
        <v>14.29</v>
      </c>
      <c r="BK18" s="225">
        <v>0.99</v>
      </c>
      <c r="BL18" s="223">
        <v>1.21</v>
      </c>
      <c r="BM18" s="407">
        <v>66.8</v>
      </c>
      <c r="BN18" s="222" cm="1">
        <f t="array" aca="1" ref="BN18" ca="1">INDIRECT("'"&amp;$C18&amp;"'!"&amp;"$"&amp;$D18&amp;$BN$1&amp;"")</f>
        <v>6.8998999999999988</v>
      </c>
      <c r="BO18" s="224">
        <v>0.91</v>
      </c>
      <c r="BP18" s="223">
        <v>3</v>
      </c>
      <c r="BQ18" s="227" cm="1">
        <f t="array" aca="1" ref="BQ18" ca="1">INDIRECT("'"&amp;$C18&amp;"'!"&amp;"$"&amp;$D18&amp;$BQ$1&amp;"")</f>
        <v>1.45</v>
      </c>
      <c r="BR18" s="225"/>
      <c r="BS18" s="225">
        <v>0.99</v>
      </c>
      <c r="BT18" s="223">
        <v>0.15</v>
      </c>
      <c r="BU18" s="228" cm="1">
        <f t="array" aca="1" ref="BU18" ca="1">INDIRECT("'"&amp;$C18&amp;"'!"&amp;"$"&amp;$D18&amp;$BU$1&amp;"")</f>
        <v>0.95</v>
      </c>
      <c r="BV18" s="225"/>
      <c r="BW18" s="225">
        <v>0.97</v>
      </c>
      <c r="BX18" s="223">
        <v>0.25</v>
      </c>
      <c r="BY18" s="228" cm="1">
        <f t="array" aca="1" ref="BY18" ca="1">INDIRECT("'"&amp;$C18&amp;"'!"&amp;"$"&amp;$D18&amp;74&amp;"")</f>
        <v>0</v>
      </c>
      <c r="BZ18" s="225"/>
      <c r="CA18" s="225"/>
      <c r="CB18" s="223"/>
    </row>
    <row r="19" spans="1:80" ht="15" x14ac:dyDescent="0.2">
      <c r="A19" s="344">
        <v>45992</v>
      </c>
      <c r="B19" s="261">
        <v>0.58333333333333404</v>
      </c>
      <c r="C19" s="247">
        <f t="shared" si="0"/>
        <v>1</v>
      </c>
      <c r="D19" s="248" t="s">
        <v>148</v>
      </c>
      <c r="E19" s="229">
        <v>13.9</v>
      </c>
      <c r="F19" s="230">
        <v>68.569999999999993</v>
      </c>
      <c r="G19" s="231" t="str" cm="1">
        <f t="array" aca="1" ref="G19" ca="1">INDIRECT("'"&amp;$C19&amp;"'!"&amp;"$"&amp;$D19&amp;$G$1&amp;"")</f>
        <v>CMS</v>
      </c>
      <c r="H19" s="232" t="s">
        <v>1</v>
      </c>
      <c r="I19" s="230" t="s">
        <v>1</v>
      </c>
      <c r="J19" s="231" t="str" cm="1">
        <f t="array" aca="1" ref="J19" ca="1">INDIRECT("'"&amp;$C19&amp;"'!"&amp;"$"&amp;$D19&amp;$J$1&amp;"")</f>
        <v>PMS</v>
      </c>
      <c r="K19" s="232"/>
      <c r="L19" s="232" t="s">
        <v>1</v>
      </c>
      <c r="M19" s="233" t="s">
        <v>1</v>
      </c>
      <c r="N19" s="229" cm="1">
        <f t="array" aca="1" ref="N19" ca="1">INDIRECT("'"&amp;$C19&amp;"'!"&amp;"$"&amp;$D19&amp;$N$1&amp;"")</f>
        <v>6.9</v>
      </c>
      <c r="O19" s="232"/>
      <c r="P19" s="232">
        <v>0.86</v>
      </c>
      <c r="Q19" s="230">
        <v>4.1100000000000003</v>
      </c>
      <c r="R19" s="229" cm="1">
        <f t="array" aca="1" ref="R19" ca="1">INDIRECT("'"&amp;$C19&amp;"'!"&amp;"$"&amp;$D19&amp;$R$1&amp;"")</f>
        <v>6.9</v>
      </c>
      <c r="S19" s="232"/>
      <c r="T19" s="232">
        <v>0.86</v>
      </c>
      <c r="U19" s="233">
        <v>4.1100000000000003</v>
      </c>
      <c r="V19" s="229">
        <v>13.875999999999999</v>
      </c>
      <c r="W19" s="234" cm="1">
        <f t="array" aca="1" ref="W19" ca="1">INDIRECT("'"&amp;$C19&amp;"'!"&amp;"$"&amp;$D19&amp;$W$1&amp;"")</f>
        <v>2.9540000000000002</v>
      </c>
      <c r="X19" s="232">
        <v>0.98</v>
      </c>
      <c r="Y19" s="230">
        <v>0.57999999999999996</v>
      </c>
      <c r="Z19" s="231" cm="1">
        <f t="array" aca="1" ref="Z19" ca="1">INDIRECT("'"&amp;$C19&amp;"'!"&amp;"$"&amp;$D19&amp;$Z$1&amp;"")</f>
        <v>0</v>
      </c>
      <c r="AA19" s="232" t="s">
        <v>1</v>
      </c>
      <c r="AB19" s="232" t="s">
        <v>1</v>
      </c>
      <c r="AC19" s="233" t="s">
        <v>1</v>
      </c>
      <c r="AD19" s="229" cm="1">
        <f t="array" aca="1" ref="AD19" ca="1">INDIRECT("'"&amp;$C19&amp;"'!"&amp;"$"&amp;$D19&amp;$AD$1&amp;"")</f>
        <v>0</v>
      </c>
      <c r="AE19" s="232" t="s">
        <v>1</v>
      </c>
      <c r="AF19" s="232" t="s">
        <v>1</v>
      </c>
      <c r="AG19" s="230" t="s">
        <v>1</v>
      </c>
      <c r="AH19" s="231" cm="1">
        <f t="array" aca="1" ref="AH19" ca="1">INDIRECT("'"&amp;$C19&amp;"'!"&amp;"$"&amp;$D19&amp;$AH$1&amp;"")</f>
        <v>0</v>
      </c>
      <c r="AI19" s="232" t="s">
        <v>1</v>
      </c>
      <c r="AJ19" s="232" t="s">
        <v>1</v>
      </c>
      <c r="AK19" s="233" t="s">
        <v>1</v>
      </c>
      <c r="AL19" s="229" cm="1">
        <f t="array" aca="1" ref="AL19" ca="1">INDIRECT("'"&amp;$C19&amp;"'!"&amp;"$"&amp;$D19&amp;$AL$1&amp;"")</f>
        <v>0</v>
      </c>
      <c r="AM19" s="232" t="s">
        <v>1</v>
      </c>
      <c r="AN19" s="232" t="s">
        <v>1</v>
      </c>
      <c r="AO19" s="230" t="s">
        <v>1</v>
      </c>
      <c r="AP19" s="229">
        <v>11.6</v>
      </c>
      <c r="AQ19" s="233">
        <v>70.599999999999994</v>
      </c>
      <c r="AR19" s="229" cm="1">
        <f t="array" aca="1" ref="AR19" ca="1">INDIRECT("'"&amp;$C19&amp;"'!"&amp;"$"&amp;$D19&amp;$AR$1&amp;"")</f>
        <v>0</v>
      </c>
      <c r="AS19" s="232" t="s">
        <v>1</v>
      </c>
      <c r="AT19" s="230" t="s">
        <v>1</v>
      </c>
      <c r="AU19" s="231" cm="1">
        <f t="array" aca="1" ref="AU19" ca="1">INDIRECT("'"&amp;$C19&amp;"'!"&amp;"$"&amp;$D19&amp;$AU$1&amp;"")</f>
        <v>4</v>
      </c>
      <c r="AV19" s="232">
        <v>0.9</v>
      </c>
      <c r="AW19" s="230">
        <v>1.85</v>
      </c>
      <c r="AX19" s="229">
        <v>14.09</v>
      </c>
      <c r="AY19" s="233">
        <v>71.62</v>
      </c>
      <c r="AZ19" s="232" cm="1">
        <f t="array" aca="1" ref="AZ19" ca="1">INDIRECT("'"&amp;$C19&amp;"'!"&amp;"$"&amp;$D19&amp;$AZ$1&amp;"")</f>
        <v>7.6</v>
      </c>
      <c r="BA19" s="231"/>
      <c r="BB19" s="232">
        <v>0.94</v>
      </c>
      <c r="BC19" s="230">
        <v>2.5</v>
      </c>
      <c r="BD19" s="232" cm="1">
        <f t="array" aca="1" ref="BD19" ca="1">INDIRECT("'"&amp;$C19&amp;"'!"&amp;"$"&amp;$D19&amp;$BD$1&amp;"")</f>
        <v>7</v>
      </c>
      <c r="BE19" s="231"/>
      <c r="BF19" s="232">
        <v>0.94</v>
      </c>
      <c r="BG19" s="230">
        <v>2.5</v>
      </c>
      <c r="BH19" s="234">
        <v>14.09</v>
      </c>
      <c r="BI19" s="230">
        <v>71.62</v>
      </c>
      <c r="BJ19" s="234" cm="1">
        <f t="array" aca="1" ref="BJ19" ca="1">INDIRECT("'"&amp;$C19&amp;"'!"&amp;"$"&amp;$D19&amp;$BJ$1&amp;"")</f>
        <v>14.24</v>
      </c>
      <c r="BK19" s="232">
        <v>0.99</v>
      </c>
      <c r="BL19" s="230">
        <v>1.19</v>
      </c>
      <c r="BM19" s="408">
        <v>66.5</v>
      </c>
      <c r="BN19" s="229" cm="1">
        <f t="array" aca="1" ref="BN19" ca="1">INDIRECT("'"&amp;$C19&amp;"'!"&amp;"$"&amp;$D19&amp;$BN$1&amp;"")</f>
        <v>6.8998999999999988</v>
      </c>
      <c r="BO19" s="231">
        <v>0.91</v>
      </c>
      <c r="BP19" s="230">
        <v>3.1</v>
      </c>
      <c r="BQ19" s="234" cm="1">
        <f t="array" aca="1" ref="BQ19" ca="1">INDIRECT("'"&amp;$C19&amp;"'!"&amp;"$"&amp;$D19&amp;$BQ$1&amp;"")</f>
        <v>1.52</v>
      </c>
      <c r="BR19" s="232"/>
      <c r="BS19" s="232">
        <v>0.99</v>
      </c>
      <c r="BT19" s="230">
        <v>0.18</v>
      </c>
      <c r="BU19" s="235" cm="1">
        <f t="array" aca="1" ref="BU19" ca="1">INDIRECT("'"&amp;$C19&amp;"'!"&amp;"$"&amp;$D19&amp;$BU$1&amp;"")</f>
        <v>0.95</v>
      </c>
      <c r="BV19" s="232"/>
      <c r="BW19" s="232">
        <v>0.97</v>
      </c>
      <c r="BX19" s="230">
        <v>0.25</v>
      </c>
      <c r="BY19" s="235" cm="1">
        <f t="array" aca="1" ref="BY19" ca="1">INDIRECT("'"&amp;$C19&amp;"'!"&amp;"$"&amp;$D19&amp;74&amp;"")</f>
        <v>0</v>
      </c>
      <c r="BZ19" s="232"/>
      <c r="CA19" s="232"/>
      <c r="CB19" s="230"/>
    </row>
    <row r="20" spans="1:80" ht="15" x14ac:dyDescent="0.2">
      <c r="A20" s="344">
        <v>45992</v>
      </c>
      <c r="B20" s="261">
        <v>0.625</v>
      </c>
      <c r="C20" s="247">
        <f t="shared" si="0"/>
        <v>1</v>
      </c>
      <c r="D20" s="248" t="s">
        <v>149</v>
      </c>
      <c r="E20" s="222">
        <v>14</v>
      </c>
      <c r="F20" s="223">
        <v>67.849999999999994</v>
      </c>
      <c r="G20" s="224" t="str" cm="1">
        <f t="array" aca="1" ref="G20" ca="1">INDIRECT("'"&amp;$C20&amp;"'!"&amp;"$"&amp;$D20&amp;$G$1&amp;"")</f>
        <v>CMS</v>
      </c>
      <c r="H20" s="225" t="s">
        <v>1</v>
      </c>
      <c r="I20" s="223" t="s">
        <v>1</v>
      </c>
      <c r="J20" s="224" t="str" cm="1">
        <f t="array" aca="1" ref="J20" ca="1">INDIRECT("'"&amp;$C20&amp;"'!"&amp;"$"&amp;$D20&amp;$J$1&amp;"")</f>
        <v>PMS</v>
      </c>
      <c r="K20" s="225"/>
      <c r="L20" s="225" t="s">
        <v>1</v>
      </c>
      <c r="M20" s="226" t="s">
        <v>1</v>
      </c>
      <c r="N20" s="222" cm="1">
        <f t="array" aca="1" ref="N20" ca="1">INDIRECT("'"&amp;$C20&amp;"'!"&amp;"$"&amp;$D20&amp;$N$1&amp;"")</f>
        <v>6.5</v>
      </c>
      <c r="O20" s="225"/>
      <c r="P20" s="225">
        <v>0.86</v>
      </c>
      <c r="Q20" s="223">
        <v>3.89</v>
      </c>
      <c r="R20" s="352" cm="1">
        <f t="array" aca="1" ref="R20" ca="1">INDIRECT("'"&amp;$C20&amp;"'!"&amp;"$"&amp;$D20&amp;$R$1&amp;"")</f>
        <v>6.5</v>
      </c>
      <c r="S20" s="225"/>
      <c r="T20" s="225">
        <v>0.86</v>
      </c>
      <c r="U20" s="226">
        <v>3.89</v>
      </c>
      <c r="V20" s="222">
        <v>13.881</v>
      </c>
      <c r="W20" s="227" cm="1">
        <f t="array" aca="1" ref="W20" ca="1">INDIRECT("'"&amp;$C20&amp;"'!"&amp;"$"&amp;$D20&amp;$W$1&amp;"")</f>
        <v>5.8810000000000002</v>
      </c>
      <c r="X20" s="225">
        <v>0.98</v>
      </c>
      <c r="Y20" s="223">
        <v>1.141</v>
      </c>
      <c r="Z20" s="224" cm="1">
        <f t="array" aca="1" ref="Z20" ca="1">INDIRECT("'"&amp;$C20&amp;"'!"&amp;"$"&amp;$D20&amp;$Z$1&amp;"")</f>
        <v>0</v>
      </c>
      <c r="AA20" s="225" t="s">
        <v>1</v>
      </c>
      <c r="AB20" s="225" t="s">
        <v>1</v>
      </c>
      <c r="AC20" s="226" t="s">
        <v>1</v>
      </c>
      <c r="AD20" s="222" cm="1">
        <f t="array" aca="1" ref="AD20" ca="1">INDIRECT("'"&amp;$C20&amp;"'!"&amp;"$"&amp;$D20&amp;$AD$1&amp;"")</f>
        <v>0</v>
      </c>
      <c r="AE20" s="225" t="s">
        <v>1</v>
      </c>
      <c r="AF20" s="225" t="s">
        <v>1</v>
      </c>
      <c r="AG20" s="223" t="s">
        <v>1</v>
      </c>
      <c r="AH20" s="224" cm="1">
        <f t="array" aca="1" ref="AH20" ca="1">INDIRECT("'"&amp;$C20&amp;"'!"&amp;"$"&amp;$D20&amp;$AH$1&amp;"")</f>
        <v>0</v>
      </c>
      <c r="AI20" s="225" t="s">
        <v>1</v>
      </c>
      <c r="AJ20" s="225" t="s">
        <v>1</v>
      </c>
      <c r="AK20" s="226" t="s">
        <v>1</v>
      </c>
      <c r="AL20" s="222" cm="1">
        <f t="array" aca="1" ref="AL20" ca="1">INDIRECT("'"&amp;$C20&amp;"'!"&amp;"$"&amp;$D20&amp;$AL$1&amp;"")</f>
        <v>0</v>
      </c>
      <c r="AM20" s="225" t="s">
        <v>1</v>
      </c>
      <c r="AN20" s="225" t="s">
        <v>1</v>
      </c>
      <c r="AO20" s="223" t="s">
        <v>1</v>
      </c>
      <c r="AP20" s="222">
        <v>11.6</v>
      </c>
      <c r="AQ20" s="226">
        <v>70.599999999999994</v>
      </c>
      <c r="AR20" s="222" cm="1">
        <f t="array" aca="1" ref="AR20" ca="1">INDIRECT("'"&amp;$C20&amp;"'!"&amp;"$"&amp;$D20&amp;$AR$1&amp;"")</f>
        <v>0</v>
      </c>
      <c r="AS20" s="225" t="s">
        <v>1</v>
      </c>
      <c r="AT20" s="223" t="s">
        <v>1</v>
      </c>
      <c r="AU20" s="224" cm="1">
        <f t="array" aca="1" ref="AU20" ca="1">INDIRECT("'"&amp;$C20&amp;"'!"&amp;"$"&amp;$D20&amp;$AU$1&amp;"")</f>
        <v>4</v>
      </c>
      <c r="AV20" s="225">
        <v>0.9</v>
      </c>
      <c r="AW20" s="223">
        <v>1.9</v>
      </c>
      <c r="AX20" s="222">
        <v>14.07</v>
      </c>
      <c r="AY20" s="226">
        <v>70.599999999999994</v>
      </c>
      <c r="AZ20" s="225" cm="1">
        <f t="array" aca="1" ref="AZ20" ca="1">INDIRECT("'"&amp;$C20&amp;"'!"&amp;"$"&amp;$D20&amp;$AZ$1&amp;"")</f>
        <v>6.5</v>
      </c>
      <c r="BA20" s="224"/>
      <c r="BB20" s="225">
        <v>0.94</v>
      </c>
      <c r="BC20" s="223">
        <v>2.5</v>
      </c>
      <c r="BD20" s="225" cm="1">
        <f t="array" aca="1" ref="BD20" ca="1">INDIRECT("'"&amp;$C20&amp;"'!"&amp;"$"&amp;$D20&amp;$BD$1&amp;"")</f>
        <v>7</v>
      </c>
      <c r="BE20" s="224"/>
      <c r="BF20" s="225">
        <v>0.94</v>
      </c>
      <c r="BG20" s="223">
        <v>2.5</v>
      </c>
      <c r="BH20" s="227">
        <v>14.01</v>
      </c>
      <c r="BI20" s="223">
        <v>71.239999999999995</v>
      </c>
      <c r="BJ20" s="227" cm="1">
        <f t="array" aca="1" ref="BJ20" ca="1">INDIRECT("'"&amp;$C20&amp;"'!"&amp;"$"&amp;$D20&amp;$BJ$1&amp;"")</f>
        <v>14.26</v>
      </c>
      <c r="BK20" s="225">
        <v>1</v>
      </c>
      <c r="BL20" s="223">
        <v>1.24</v>
      </c>
      <c r="BM20" s="407">
        <v>66.7</v>
      </c>
      <c r="BN20" s="222" cm="1">
        <f t="array" aca="1" ref="BN20" ca="1">INDIRECT("'"&amp;$C20&amp;"'!"&amp;"$"&amp;$D20&amp;$BN$1&amp;"")</f>
        <v>6.9998999999999993</v>
      </c>
      <c r="BO20" s="224">
        <v>0.9</v>
      </c>
      <c r="BP20" s="223">
        <v>3.3</v>
      </c>
      <c r="BQ20" s="227" cm="1">
        <f t="array" aca="1" ref="BQ20" ca="1">INDIRECT("'"&amp;$C20&amp;"'!"&amp;"$"&amp;$D20&amp;$BQ$1&amp;"")</f>
        <v>1.48</v>
      </c>
      <c r="BR20" s="225"/>
      <c r="BS20" s="225">
        <v>0.99</v>
      </c>
      <c r="BT20" s="223">
        <v>0.18</v>
      </c>
      <c r="BU20" s="228" cm="1">
        <f t="array" aca="1" ref="BU20" ca="1">INDIRECT("'"&amp;$C20&amp;"'!"&amp;"$"&amp;$D20&amp;$BU$1&amp;"")</f>
        <v>0.95</v>
      </c>
      <c r="BV20" s="225"/>
      <c r="BW20" s="225">
        <v>0.97</v>
      </c>
      <c r="BX20" s="223">
        <v>0.24</v>
      </c>
      <c r="BY20" s="228" cm="1">
        <f t="array" aca="1" ref="BY20" ca="1">INDIRECT("'"&amp;$C20&amp;"'!"&amp;"$"&amp;$D20&amp;74&amp;"")</f>
        <v>0</v>
      </c>
      <c r="BZ20" s="225"/>
      <c r="CA20" s="225"/>
      <c r="CB20" s="223"/>
    </row>
    <row r="21" spans="1:80" ht="15" x14ac:dyDescent="0.2">
      <c r="A21" s="344">
        <v>45992</v>
      </c>
      <c r="B21" s="261">
        <v>0.66666666666666696</v>
      </c>
      <c r="C21" s="247">
        <f t="shared" si="0"/>
        <v>1</v>
      </c>
      <c r="D21" s="248" t="s">
        <v>150</v>
      </c>
      <c r="E21" s="229">
        <v>14</v>
      </c>
      <c r="F21" s="230">
        <v>68.17</v>
      </c>
      <c r="G21" s="231" t="str" cm="1">
        <f t="array" aca="1" ref="G21" ca="1">INDIRECT("'"&amp;$C21&amp;"'!"&amp;"$"&amp;$D21&amp;$G$1&amp;"")</f>
        <v>CMS</v>
      </c>
      <c r="H21" s="232" t="s">
        <v>1</v>
      </c>
      <c r="I21" s="230" t="s">
        <v>1</v>
      </c>
      <c r="J21" s="231" t="str" cm="1">
        <f t="array" aca="1" ref="J21" ca="1">INDIRECT("'"&amp;$C21&amp;"'!"&amp;"$"&amp;$D21&amp;$J$1&amp;"")</f>
        <v>PMS</v>
      </c>
      <c r="K21" s="232"/>
      <c r="L21" s="232" t="s">
        <v>1</v>
      </c>
      <c r="M21" s="233" t="s">
        <v>1</v>
      </c>
      <c r="N21" s="229" cm="1">
        <f t="array" aca="1" ref="N21" ca="1">INDIRECT("'"&amp;$C21&amp;"'!"&amp;"$"&amp;$D21&amp;$N$1&amp;"")</f>
        <v>6.4</v>
      </c>
      <c r="O21" s="232"/>
      <c r="P21" s="232">
        <v>0.86</v>
      </c>
      <c r="Q21" s="230">
        <v>3.78</v>
      </c>
      <c r="R21" s="353" cm="1">
        <f t="array" aca="1" ref="R21" ca="1">INDIRECT("'"&amp;$C21&amp;"'!"&amp;"$"&amp;$D21&amp;$R$1&amp;"")</f>
        <v>6.4</v>
      </c>
      <c r="S21" s="232"/>
      <c r="T21" s="232">
        <v>0.86</v>
      </c>
      <c r="U21" s="233">
        <v>3.78</v>
      </c>
      <c r="V21" s="229">
        <v>13.891999999999999</v>
      </c>
      <c r="W21" s="234" cm="1">
        <f t="array" aca="1" ref="W21" ca="1">INDIRECT("'"&amp;$C21&amp;"'!"&amp;"$"&amp;$D21&amp;$W$1&amp;"")</f>
        <v>5.9329999999999998</v>
      </c>
      <c r="X21" s="232">
        <v>0.98</v>
      </c>
      <c r="Y21" s="230">
        <v>1.1279999999999999</v>
      </c>
      <c r="Z21" s="231" cm="1">
        <f t="array" aca="1" ref="Z21" ca="1">INDIRECT("'"&amp;$C21&amp;"'!"&amp;"$"&amp;$D21&amp;$Z$1&amp;"")</f>
        <v>0</v>
      </c>
      <c r="AA21" s="232" t="s">
        <v>1</v>
      </c>
      <c r="AB21" s="232" t="s">
        <v>1</v>
      </c>
      <c r="AC21" s="233" t="s">
        <v>1</v>
      </c>
      <c r="AD21" s="229" cm="1">
        <f t="array" aca="1" ref="AD21" ca="1">INDIRECT("'"&amp;$C21&amp;"'!"&amp;"$"&amp;$D21&amp;$AD$1&amp;"")</f>
        <v>0</v>
      </c>
      <c r="AE21" s="232" t="s">
        <v>1</v>
      </c>
      <c r="AF21" s="232" t="s">
        <v>1</v>
      </c>
      <c r="AG21" s="230" t="s">
        <v>1</v>
      </c>
      <c r="AH21" s="231" cm="1">
        <f t="array" aca="1" ref="AH21" ca="1">INDIRECT("'"&amp;$C21&amp;"'!"&amp;"$"&amp;$D21&amp;$AH$1&amp;"")</f>
        <v>0</v>
      </c>
      <c r="AI21" s="232" t="s">
        <v>1</v>
      </c>
      <c r="AJ21" s="232" t="s">
        <v>1</v>
      </c>
      <c r="AK21" s="233" t="s">
        <v>1</v>
      </c>
      <c r="AL21" s="229" cm="1">
        <f t="array" aca="1" ref="AL21" ca="1">INDIRECT("'"&amp;$C21&amp;"'!"&amp;"$"&amp;$D21&amp;$AL$1&amp;"")</f>
        <v>0</v>
      </c>
      <c r="AM21" s="232" t="s">
        <v>1</v>
      </c>
      <c r="AN21" s="232" t="s">
        <v>1</v>
      </c>
      <c r="AO21" s="230" t="s">
        <v>1</v>
      </c>
      <c r="AP21" s="229">
        <v>11.6</v>
      </c>
      <c r="AQ21" s="233">
        <v>70.599999999999994</v>
      </c>
      <c r="AR21" s="229" cm="1">
        <f t="array" aca="1" ref="AR21" ca="1">INDIRECT("'"&amp;$C21&amp;"'!"&amp;"$"&amp;$D21&amp;$AR$1&amp;"")</f>
        <v>0</v>
      </c>
      <c r="AS21" s="232" t="s">
        <v>1</v>
      </c>
      <c r="AT21" s="230" t="s">
        <v>1</v>
      </c>
      <c r="AU21" s="231" cm="1">
        <f t="array" aca="1" ref="AU21" ca="1">INDIRECT("'"&amp;$C21&amp;"'!"&amp;"$"&amp;$D21&amp;$AU$1&amp;"")</f>
        <v>4</v>
      </c>
      <c r="AV21" s="232">
        <v>0.9</v>
      </c>
      <c r="AW21" s="230">
        <v>1.9</v>
      </c>
      <c r="AX21" s="229">
        <v>14.07</v>
      </c>
      <c r="AY21" s="233">
        <v>70.599999999999994</v>
      </c>
      <c r="AZ21" s="232" cm="1">
        <f t="array" aca="1" ref="AZ21" ca="1">INDIRECT("'"&amp;$C21&amp;"'!"&amp;"$"&amp;$D21&amp;$AZ$1&amp;"")</f>
        <v>6.7</v>
      </c>
      <c r="BA21" s="231"/>
      <c r="BB21" s="232">
        <v>0.93</v>
      </c>
      <c r="BC21" s="230">
        <v>2.6</v>
      </c>
      <c r="BD21" s="232" cm="1">
        <f t="array" aca="1" ref="BD21" ca="1">INDIRECT("'"&amp;$C21&amp;"'!"&amp;"$"&amp;$D21&amp;$BD$1&amp;"")</f>
        <v>7</v>
      </c>
      <c r="BE21" s="231"/>
      <c r="BF21" s="232">
        <v>0.93</v>
      </c>
      <c r="BG21" s="230">
        <v>2.6</v>
      </c>
      <c r="BH21" s="234">
        <v>14.03</v>
      </c>
      <c r="BI21" s="230">
        <v>71.22</v>
      </c>
      <c r="BJ21" s="234" cm="1">
        <f t="array" aca="1" ref="BJ21" ca="1">INDIRECT("'"&amp;$C21&amp;"'!"&amp;"$"&amp;$D21&amp;$BJ$1&amp;"")</f>
        <v>14.29</v>
      </c>
      <c r="BK21" s="232">
        <v>1</v>
      </c>
      <c r="BL21" s="230">
        <v>1.3</v>
      </c>
      <c r="BM21" s="408">
        <v>66.900000000000006</v>
      </c>
      <c r="BN21" s="229" cm="1">
        <f t="array" aca="1" ref="BN21" ca="1">INDIRECT("'"&amp;$C21&amp;"'!"&amp;"$"&amp;$D21&amp;$BN$1&amp;"")</f>
        <v>6.9499000000000004</v>
      </c>
      <c r="BO21" s="231">
        <v>0.9</v>
      </c>
      <c r="BP21" s="230">
        <v>3.3</v>
      </c>
      <c r="BQ21" s="234" cm="1">
        <f t="array" aca="1" ref="BQ21" ca="1">INDIRECT("'"&amp;$C21&amp;"'!"&amp;"$"&amp;$D21&amp;$BQ$1&amp;"")</f>
        <v>1.44</v>
      </c>
      <c r="BR21" s="232"/>
      <c r="BS21" s="232">
        <v>0.99</v>
      </c>
      <c r="BT21" s="230">
        <v>0.17</v>
      </c>
      <c r="BU21" s="235" cm="1">
        <f t="array" aca="1" ref="BU21" ca="1">INDIRECT("'"&amp;$C21&amp;"'!"&amp;"$"&amp;$D21&amp;$BU$1&amp;"")</f>
        <v>0.92</v>
      </c>
      <c r="BV21" s="232"/>
      <c r="BW21" s="232">
        <v>0.97</v>
      </c>
      <c r="BX21" s="230">
        <v>0.23</v>
      </c>
      <c r="BY21" s="235" cm="1">
        <f t="array" aca="1" ref="BY21" ca="1">INDIRECT("'"&amp;$C21&amp;"'!"&amp;"$"&amp;$D21&amp;74&amp;"")</f>
        <v>0</v>
      </c>
      <c r="BZ21" s="232"/>
      <c r="CA21" s="232"/>
      <c r="CB21" s="230"/>
    </row>
    <row r="22" spans="1:80" ht="15" x14ac:dyDescent="0.2">
      <c r="A22" s="344">
        <v>45992</v>
      </c>
      <c r="B22" s="261">
        <v>0.70833333333333404</v>
      </c>
      <c r="C22" s="247">
        <f t="shared" si="0"/>
        <v>1</v>
      </c>
      <c r="D22" s="248" t="s">
        <v>151</v>
      </c>
      <c r="E22" s="222">
        <v>14</v>
      </c>
      <c r="F22" s="223">
        <v>68.400000000000006</v>
      </c>
      <c r="G22" s="224" t="str" cm="1">
        <f t="array" aca="1" ref="G22" ca="1">INDIRECT("'"&amp;$C22&amp;"'!"&amp;"$"&amp;$D22&amp;$G$1&amp;"")</f>
        <v>CMS</v>
      </c>
      <c r="H22" s="225" t="s">
        <v>1</v>
      </c>
      <c r="I22" s="223" t="s">
        <v>1</v>
      </c>
      <c r="J22" s="224" t="str" cm="1">
        <f t="array" aca="1" ref="J22" ca="1">INDIRECT("'"&amp;$C22&amp;"'!"&amp;"$"&amp;$D22&amp;$J$1&amp;"")</f>
        <v>PMS</v>
      </c>
      <c r="K22" s="225"/>
      <c r="L22" s="225" t="s">
        <v>1</v>
      </c>
      <c r="M22" s="226" t="s">
        <v>1</v>
      </c>
      <c r="N22" s="222" cm="1">
        <f t="array" aca="1" ref="N22" ca="1">INDIRECT("'"&amp;$C22&amp;"'!"&amp;"$"&amp;$D22&amp;$N$1&amp;"")</f>
        <v>6.5</v>
      </c>
      <c r="O22" s="225"/>
      <c r="P22" s="225">
        <v>0.88</v>
      </c>
      <c r="Q22" s="223">
        <v>3.54</v>
      </c>
      <c r="R22" s="352" cm="1">
        <f t="array" aca="1" ref="R22" ca="1">INDIRECT("'"&amp;$C22&amp;"'!"&amp;"$"&amp;$D22&amp;$R$1&amp;"")</f>
        <v>6.5</v>
      </c>
      <c r="S22" s="225"/>
      <c r="T22" s="225">
        <v>0.88</v>
      </c>
      <c r="U22" s="226">
        <v>3.54</v>
      </c>
      <c r="V22" s="222">
        <v>13.927</v>
      </c>
      <c r="W22" s="227" cm="1">
        <f t="array" aca="1" ref="W22" ca="1">INDIRECT("'"&amp;$C22&amp;"'!"&amp;"$"&amp;$D22&amp;$W$1&amp;"")</f>
        <v>3.92</v>
      </c>
      <c r="X22" s="225">
        <v>0.98</v>
      </c>
      <c r="Y22" s="223">
        <v>0.372</v>
      </c>
      <c r="Z22" s="224" cm="1">
        <f t="array" aca="1" ref="Z22" ca="1">INDIRECT("'"&amp;$C22&amp;"'!"&amp;"$"&amp;$D22&amp;$Z$1&amp;"")</f>
        <v>0</v>
      </c>
      <c r="AA22" s="225" t="s">
        <v>1</v>
      </c>
      <c r="AB22" s="225" t="s">
        <v>1</v>
      </c>
      <c r="AC22" s="226" t="s">
        <v>1</v>
      </c>
      <c r="AD22" s="222" cm="1">
        <f t="array" aca="1" ref="AD22" ca="1">INDIRECT("'"&amp;$C22&amp;"'!"&amp;"$"&amp;$D22&amp;$AD$1&amp;"")</f>
        <v>0</v>
      </c>
      <c r="AE22" s="225" t="s">
        <v>1</v>
      </c>
      <c r="AF22" s="225" t="s">
        <v>1</v>
      </c>
      <c r="AG22" s="223" t="s">
        <v>1</v>
      </c>
      <c r="AH22" s="224" cm="1">
        <f t="array" aca="1" ref="AH22" ca="1">INDIRECT("'"&amp;$C22&amp;"'!"&amp;"$"&amp;$D22&amp;$AH$1&amp;"")</f>
        <v>0</v>
      </c>
      <c r="AI22" s="225" t="s">
        <v>1</v>
      </c>
      <c r="AJ22" s="225" t="s">
        <v>1</v>
      </c>
      <c r="AK22" s="226" t="s">
        <v>1</v>
      </c>
      <c r="AL22" s="222" cm="1">
        <f t="array" aca="1" ref="AL22" ca="1">INDIRECT("'"&amp;$C22&amp;"'!"&amp;"$"&amp;$D22&amp;$AL$1&amp;"")</f>
        <v>0</v>
      </c>
      <c r="AM22" s="225" t="s">
        <v>1</v>
      </c>
      <c r="AN22" s="225" t="s">
        <v>1</v>
      </c>
      <c r="AO22" s="223" t="s">
        <v>1</v>
      </c>
      <c r="AP22" s="222">
        <v>11.6</v>
      </c>
      <c r="AQ22" s="226">
        <v>70.900000000000006</v>
      </c>
      <c r="AR22" s="222" cm="1">
        <f t="array" aca="1" ref="AR22" ca="1">INDIRECT("'"&amp;$C22&amp;"'!"&amp;"$"&amp;$D22&amp;$AR$1&amp;"")</f>
        <v>0</v>
      </c>
      <c r="AS22" s="225" t="s">
        <v>1</v>
      </c>
      <c r="AT22" s="223" t="s">
        <v>1</v>
      </c>
      <c r="AU22" s="224" cm="1">
        <f t="array" aca="1" ref="AU22" ca="1">INDIRECT("'"&amp;$C22&amp;"'!"&amp;"$"&amp;$D22&amp;$AU$1&amp;"")</f>
        <v>4</v>
      </c>
      <c r="AV22" s="225">
        <v>0.92</v>
      </c>
      <c r="AW22" s="223">
        <v>1.5</v>
      </c>
      <c r="AX22" s="222">
        <v>14.08</v>
      </c>
      <c r="AY22" s="226">
        <v>70.599999999999994</v>
      </c>
      <c r="AZ22" s="225" cm="1">
        <f t="array" aca="1" ref="AZ22" ca="1">INDIRECT("'"&amp;$C22&amp;"'!"&amp;"$"&amp;$D22&amp;$AZ$1&amp;"")</f>
        <v>5.8</v>
      </c>
      <c r="BA22" s="224"/>
      <c r="BB22" s="225">
        <v>0.93</v>
      </c>
      <c r="BC22" s="223">
        <v>2.2000000000000002</v>
      </c>
      <c r="BD22" s="225" cm="1">
        <f t="array" aca="1" ref="BD22" ca="1">INDIRECT("'"&amp;$C22&amp;"'!"&amp;"$"&amp;$D22&amp;$BD$1&amp;"")</f>
        <v>7</v>
      </c>
      <c r="BE22" s="224"/>
      <c r="BF22" s="225">
        <v>0.95</v>
      </c>
      <c r="BG22" s="223">
        <v>2.2000000000000002</v>
      </c>
      <c r="BH22" s="227">
        <v>14.08</v>
      </c>
      <c r="BI22" s="223">
        <v>71.67</v>
      </c>
      <c r="BJ22" s="227" cm="1">
        <f t="array" aca="1" ref="BJ22" ca="1">INDIRECT("'"&amp;$C22&amp;"'!"&amp;"$"&amp;$D22&amp;$BJ$1&amp;"")</f>
        <v>14.22</v>
      </c>
      <c r="BK22" s="225">
        <v>1</v>
      </c>
      <c r="BL22" s="223">
        <v>1.24</v>
      </c>
      <c r="BM22" s="407">
        <v>67.2</v>
      </c>
      <c r="BN22" s="222" cm="1">
        <f t="array" aca="1" ref="BN22" ca="1">INDIRECT("'"&amp;$C22&amp;"'!"&amp;"$"&amp;$D22&amp;$BN$1&amp;"")</f>
        <v>6.9999000000000002</v>
      </c>
      <c r="BO22" s="224">
        <v>0.91</v>
      </c>
      <c r="BP22" s="223">
        <v>3.1</v>
      </c>
      <c r="BQ22" s="227" cm="1">
        <f t="array" aca="1" ref="BQ22" ca="1">INDIRECT("'"&amp;$C22&amp;"'!"&amp;"$"&amp;$D22&amp;$BQ$1&amp;"")</f>
        <v>1.35</v>
      </c>
      <c r="BR22" s="225"/>
      <c r="BS22" s="225">
        <v>0.99</v>
      </c>
      <c r="BT22" s="223">
        <v>0.15</v>
      </c>
      <c r="BU22" s="228" cm="1">
        <f t="array" aca="1" ref="BU22" ca="1">INDIRECT("'"&amp;$C22&amp;"'!"&amp;"$"&amp;$D22&amp;$BU$1&amp;"")</f>
        <v>0.94</v>
      </c>
      <c r="BV22" s="225"/>
      <c r="BW22" s="225">
        <v>0.97</v>
      </c>
      <c r="BX22" s="223">
        <v>0.24</v>
      </c>
      <c r="BY22" s="228" cm="1">
        <f t="array" aca="1" ref="BY22" ca="1">INDIRECT("'"&amp;$C22&amp;"'!"&amp;"$"&amp;$D22&amp;74&amp;"")</f>
        <v>0</v>
      </c>
      <c r="BZ22" s="225"/>
      <c r="CA22" s="225"/>
      <c r="CB22" s="223"/>
    </row>
    <row r="23" spans="1:80" ht="15" x14ac:dyDescent="0.2">
      <c r="A23" s="344">
        <v>45992</v>
      </c>
      <c r="B23" s="261">
        <v>0.750000000000001</v>
      </c>
      <c r="C23" s="247">
        <f t="shared" si="0"/>
        <v>1</v>
      </c>
      <c r="D23" s="248" t="s">
        <v>152</v>
      </c>
      <c r="E23" s="229">
        <v>14</v>
      </c>
      <c r="F23" s="230">
        <v>68.48</v>
      </c>
      <c r="G23" s="231" t="str" cm="1">
        <f t="array" aca="1" ref="G23" ca="1">INDIRECT("'"&amp;$C23&amp;"'!"&amp;"$"&amp;$D23&amp;$G$1&amp;"")</f>
        <v>CMS</v>
      </c>
      <c r="H23" s="232" t="s">
        <v>1</v>
      </c>
      <c r="I23" s="230" t="s">
        <v>1</v>
      </c>
      <c r="J23" s="231" t="str" cm="1">
        <f t="array" aca="1" ref="J23" ca="1">INDIRECT("'"&amp;$C23&amp;"'!"&amp;"$"&amp;$D23&amp;$J$1&amp;"")</f>
        <v>PMS</v>
      </c>
      <c r="K23" s="232"/>
      <c r="L23" s="232" t="s">
        <v>1</v>
      </c>
      <c r="M23" s="233" t="s">
        <v>1</v>
      </c>
      <c r="N23" s="229" cm="1">
        <f t="array" aca="1" ref="N23" ca="1">INDIRECT("'"&amp;$C23&amp;"'!"&amp;"$"&amp;$D23&amp;$N$1&amp;"")</f>
        <v>6.8</v>
      </c>
      <c r="O23" s="232"/>
      <c r="P23" s="232">
        <v>0.88</v>
      </c>
      <c r="Q23" s="230">
        <v>3.68</v>
      </c>
      <c r="R23" s="229" cm="1">
        <f t="array" aca="1" ref="R23" ca="1">INDIRECT("'"&amp;$C23&amp;"'!"&amp;"$"&amp;$D23&amp;$R$1&amp;"")</f>
        <v>6.8</v>
      </c>
      <c r="S23" s="232"/>
      <c r="T23" s="232">
        <v>0.88</v>
      </c>
      <c r="U23" s="233">
        <v>3.68</v>
      </c>
      <c r="V23" s="229">
        <v>13.927</v>
      </c>
      <c r="W23" s="234" cm="1">
        <f t="array" aca="1" ref="W23" ca="1">INDIRECT("'"&amp;$C23&amp;"'!"&amp;"$"&amp;$D23&amp;$W$1&amp;"")</f>
        <v>1.952</v>
      </c>
      <c r="X23" s="232">
        <v>0.98</v>
      </c>
      <c r="Y23" s="230">
        <v>0.38900000000000001</v>
      </c>
      <c r="Z23" s="231" cm="1">
        <f t="array" aca="1" ref="Z23" ca="1">INDIRECT("'"&amp;$C23&amp;"'!"&amp;"$"&amp;$D23&amp;$Z$1&amp;"")</f>
        <v>0</v>
      </c>
      <c r="AA23" s="232" t="s">
        <v>1</v>
      </c>
      <c r="AB23" s="232" t="s">
        <v>1</v>
      </c>
      <c r="AC23" s="233" t="s">
        <v>1</v>
      </c>
      <c r="AD23" s="229" cm="1">
        <f t="array" aca="1" ref="AD23" ca="1">INDIRECT("'"&amp;$C23&amp;"'!"&amp;"$"&amp;$D23&amp;$AD$1&amp;"")</f>
        <v>0</v>
      </c>
      <c r="AE23" s="232" t="s">
        <v>1</v>
      </c>
      <c r="AF23" s="232" t="s">
        <v>1</v>
      </c>
      <c r="AG23" s="230" t="s">
        <v>1</v>
      </c>
      <c r="AH23" s="231" cm="1">
        <f t="array" aca="1" ref="AH23" ca="1">INDIRECT("'"&amp;$C23&amp;"'!"&amp;"$"&amp;$D23&amp;$AH$1&amp;"")</f>
        <v>0</v>
      </c>
      <c r="AI23" s="232" t="s">
        <v>1</v>
      </c>
      <c r="AJ23" s="232" t="s">
        <v>1</v>
      </c>
      <c r="AK23" s="233" t="s">
        <v>1</v>
      </c>
      <c r="AL23" s="229" cm="1">
        <f t="array" aca="1" ref="AL23" ca="1">INDIRECT("'"&amp;$C23&amp;"'!"&amp;"$"&amp;$D23&amp;$AL$1&amp;"")</f>
        <v>0</v>
      </c>
      <c r="AM23" s="232" t="s">
        <v>1</v>
      </c>
      <c r="AN23" s="232" t="s">
        <v>1</v>
      </c>
      <c r="AO23" s="230" t="s">
        <v>1</v>
      </c>
      <c r="AP23" s="229">
        <v>11.6</v>
      </c>
      <c r="AQ23" s="233">
        <v>71</v>
      </c>
      <c r="AR23" s="229" cm="1">
        <f t="array" aca="1" ref="AR23" ca="1">INDIRECT("'"&amp;$C23&amp;"'!"&amp;"$"&amp;$D23&amp;$AR$1&amp;"")</f>
        <v>0</v>
      </c>
      <c r="AS23" s="232" t="s">
        <v>1</v>
      </c>
      <c r="AT23" s="230" t="s">
        <v>1</v>
      </c>
      <c r="AU23" s="231" cm="1">
        <f t="array" aca="1" ref="AU23" ca="1">INDIRECT("'"&amp;$C23&amp;"'!"&amp;"$"&amp;$D23&amp;$AU$1&amp;"")</f>
        <v>4</v>
      </c>
      <c r="AV23" s="232">
        <v>0.94</v>
      </c>
      <c r="AW23" s="230">
        <v>1.4</v>
      </c>
      <c r="AX23" s="229">
        <v>14.09</v>
      </c>
      <c r="AY23" s="233">
        <v>71</v>
      </c>
      <c r="AZ23" s="232" cm="1">
        <f t="array" aca="1" ref="AZ23" ca="1">INDIRECT("'"&amp;$C23&amp;"'!"&amp;"$"&amp;$D23&amp;$AZ$1&amp;"")</f>
        <v>7.6</v>
      </c>
      <c r="BA23" s="231"/>
      <c r="BB23" s="232">
        <v>0.96</v>
      </c>
      <c r="BC23" s="230">
        <v>2.1</v>
      </c>
      <c r="BD23" s="232" cm="1">
        <f t="array" aca="1" ref="BD23" ca="1">INDIRECT("'"&amp;$C23&amp;"'!"&amp;"$"&amp;$D23&amp;$BD$1&amp;"")</f>
        <v>7</v>
      </c>
      <c r="BE23" s="231"/>
      <c r="BF23" s="232">
        <v>0.96</v>
      </c>
      <c r="BG23" s="230">
        <v>2</v>
      </c>
      <c r="BH23" s="234">
        <v>14.14</v>
      </c>
      <c r="BI23" s="230">
        <v>71.930000000000007</v>
      </c>
      <c r="BJ23" s="234" cm="1">
        <f t="array" aca="1" ref="BJ23" ca="1">INDIRECT("'"&amp;$C23&amp;"'!"&amp;"$"&amp;$D23&amp;$BJ$1&amp;"")</f>
        <v>14.2</v>
      </c>
      <c r="BK23" s="232">
        <v>1</v>
      </c>
      <c r="BL23" s="230">
        <v>1.2</v>
      </c>
      <c r="BM23" s="408">
        <v>67.400000000000006</v>
      </c>
      <c r="BN23" s="229" cm="1">
        <f t="array" aca="1" ref="BN23" ca="1">INDIRECT("'"&amp;$C23&amp;"'!"&amp;"$"&amp;$D23&amp;$BN$1&amp;"")</f>
        <v>6.9499000000000004</v>
      </c>
      <c r="BO23" s="231">
        <v>0.91</v>
      </c>
      <c r="BP23" s="230">
        <v>3.4</v>
      </c>
      <c r="BQ23" s="234" cm="1">
        <f t="array" aca="1" ref="BQ23" ca="1">INDIRECT("'"&amp;$C23&amp;"'!"&amp;"$"&amp;$D23&amp;$BQ$1&amp;"")</f>
        <v>1.43</v>
      </c>
      <c r="BR23" s="232"/>
      <c r="BS23" s="232">
        <v>0.99</v>
      </c>
      <c r="BT23" s="230">
        <v>0.14000000000000001</v>
      </c>
      <c r="BU23" s="235" cm="1">
        <f t="array" aca="1" ref="BU23" ca="1">INDIRECT("'"&amp;$C23&amp;"'!"&amp;"$"&amp;$D23&amp;$BU$1&amp;"")</f>
        <v>0.94</v>
      </c>
      <c r="BV23" s="232"/>
      <c r="BW23" s="232">
        <v>0.97</v>
      </c>
      <c r="BX23" s="230">
        <v>0.25</v>
      </c>
      <c r="BY23" s="235" cm="1">
        <f t="array" aca="1" ref="BY23" ca="1">INDIRECT("'"&amp;$C23&amp;"'!"&amp;"$"&amp;$D23&amp;74&amp;"")</f>
        <v>0</v>
      </c>
      <c r="BZ23" s="232"/>
      <c r="CA23" s="232"/>
      <c r="CB23" s="230"/>
    </row>
    <row r="24" spans="1:80" ht="15" x14ac:dyDescent="0.2">
      <c r="A24" s="344">
        <v>45992</v>
      </c>
      <c r="B24" s="261">
        <v>0.79166666666666696</v>
      </c>
      <c r="C24" s="247">
        <f t="shared" si="0"/>
        <v>1</v>
      </c>
      <c r="D24" s="248" t="s">
        <v>153</v>
      </c>
      <c r="E24" s="222">
        <v>14.1</v>
      </c>
      <c r="F24" s="223">
        <v>68.98</v>
      </c>
      <c r="G24" s="224" t="str" cm="1">
        <f t="array" aca="1" ref="G24" ca="1">INDIRECT("'"&amp;$C24&amp;"'!"&amp;"$"&amp;$D24&amp;$G$1&amp;"")</f>
        <v>CMS</v>
      </c>
      <c r="H24" s="225" t="s">
        <v>1</v>
      </c>
      <c r="I24" s="223" t="s">
        <v>1</v>
      </c>
      <c r="J24" s="224" t="str" cm="1">
        <f t="array" aca="1" ref="J24" ca="1">INDIRECT("'"&amp;$C24&amp;"'!"&amp;"$"&amp;$D24&amp;$J$1&amp;"")</f>
        <v>PMS</v>
      </c>
      <c r="K24" s="493"/>
      <c r="L24" s="225" t="s">
        <v>1</v>
      </c>
      <c r="M24" s="226" t="s">
        <v>1</v>
      </c>
      <c r="N24" s="222" cm="1">
        <f t="array" aca="1" ref="N24" ca="1">INDIRECT("'"&amp;$C24&amp;"'!"&amp;"$"&amp;$D24&amp;$N$1&amp;"")</f>
        <v>6.8</v>
      </c>
      <c r="O24" s="225"/>
      <c r="P24" s="225">
        <v>0.9</v>
      </c>
      <c r="Q24" s="223">
        <v>3.28</v>
      </c>
      <c r="R24" s="352" cm="1">
        <f t="array" aca="1" ref="R24" ca="1">INDIRECT("'"&amp;$C24&amp;"'!"&amp;"$"&amp;$D24&amp;$R$1&amp;"")</f>
        <v>6.8</v>
      </c>
      <c r="S24" s="225"/>
      <c r="T24" s="225">
        <v>0.9</v>
      </c>
      <c r="U24" s="226">
        <v>3.28</v>
      </c>
      <c r="V24" s="222">
        <v>14.000999999999999</v>
      </c>
      <c r="W24" s="227" cm="1">
        <f t="array" aca="1" ref="W24" ca="1">INDIRECT("'"&amp;$C24&amp;"'!"&amp;"$"&amp;$D24&amp;$W$1&amp;"")</f>
        <v>1.9259999999999999</v>
      </c>
      <c r="X24" s="225">
        <v>0.98</v>
      </c>
      <c r="Y24" s="223">
        <v>0.36</v>
      </c>
      <c r="Z24" s="224" cm="1">
        <f t="array" aca="1" ref="Z24" ca="1">INDIRECT("'"&amp;$C24&amp;"'!"&amp;"$"&amp;$D24&amp;$Z$1&amp;"")</f>
        <v>0</v>
      </c>
      <c r="AA24" s="225" t="s">
        <v>1</v>
      </c>
      <c r="AB24" s="225" t="s">
        <v>1</v>
      </c>
      <c r="AC24" s="226" t="s">
        <v>1</v>
      </c>
      <c r="AD24" s="222" cm="1">
        <f t="array" aca="1" ref="AD24" ca="1">INDIRECT("'"&amp;$C24&amp;"'!"&amp;"$"&amp;$D24&amp;$AD$1&amp;"")</f>
        <v>0</v>
      </c>
      <c r="AE24" s="225" t="s">
        <v>1</v>
      </c>
      <c r="AF24" s="225" t="s">
        <v>1</v>
      </c>
      <c r="AG24" s="223" t="s">
        <v>1</v>
      </c>
      <c r="AH24" s="224" cm="1">
        <f t="array" aca="1" ref="AH24" ca="1">INDIRECT("'"&amp;$C24&amp;"'!"&amp;"$"&amp;$D24&amp;$AH$1&amp;"")</f>
        <v>0</v>
      </c>
      <c r="AI24" s="225" t="s">
        <v>1</v>
      </c>
      <c r="AJ24" s="225" t="s">
        <v>1</v>
      </c>
      <c r="AK24" s="226" t="s">
        <v>1</v>
      </c>
      <c r="AL24" s="222" cm="1">
        <f t="array" aca="1" ref="AL24" ca="1">INDIRECT("'"&amp;$C24&amp;"'!"&amp;"$"&amp;$D24&amp;$AL$1&amp;"")</f>
        <v>0</v>
      </c>
      <c r="AM24" s="225" t="s">
        <v>1</v>
      </c>
      <c r="AN24" s="225" t="s">
        <v>1</v>
      </c>
      <c r="AO24" s="223" t="s">
        <v>1</v>
      </c>
      <c r="AP24" s="222">
        <v>11.6</v>
      </c>
      <c r="AQ24" s="226">
        <v>71.099999999999994</v>
      </c>
      <c r="AR24" s="222" cm="1">
        <f t="array" aca="1" ref="AR24" ca="1">INDIRECT("'"&amp;$C24&amp;"'!"&amp;"$"&amp;$D24&amp;$AR$1&amp;"")</f>
        <v>0</v>
      </c>
      <c r="AS24" s="225" t="s">
        <v>1</v>
      </c>
      <c r="AT24" s="223" t="s">
        <v>1</v>
      </c>
      <c r="AU24" s="224" cm="1">
        <f t="array" aca="1" ref="AU24" ca="1">INDIRECT("'"&amp;$C24&amp;"'!"&amp;"$"&amp;$D24&amp;$AU$1&amp;"")</f>
        <v>4</v>
      </c>
      <c r="AV24" s="225">
        <v>0.94</v>
      </c>
      <c r="AW24" s="223">
        <v>1.4</v>
      </c>
      <c r="AX24" s="222">
        <v>14.11</v>
      </c>
      <c r="AY24" s="226">
        <v>71.099999999999994</v>
      </c>
      <c r="AZ24" s="225" cm="1">
        <f t="array" aca="1" ref="AZ24" ca="1">INDIRECT("'"&amp;$C24&amp;"'!"&amp;"$"&amp;$D24&amp;$AZ$1&amp;"")</f>
        <v>7.6</v>
      </c>
      <c r="BA24" s="224"/>
      <c r="BB24" s="225">
        <v>0.96</v>
      </c>
      <c r="BC24" s="223">
        <v>2</v>
      </c>
      <c r="BD24" s="225" cm="1">
        <f t="array" aca="1" ref="BD24" ca="1">INDIRECT("'"&amp;$C24&amp;"'!"&amp;"$"&amp;$D24&amp;$BD$1&amp;"")</f>
        <v>7</v>
      </c>
      <c r="BE24" s="224"/>
      <c r="BF24" s="225">
        <v>0.96</v>
      </c>
      <c r="BG24" s="223">
        <v>2.1</v>
      </c>
      <c r="BH24" s="227">
        <v>14</v>
      </c>
      <c r="BI24" s="223">
        <v>71.47</v>
      </c>
      <c r="BJ24" s="227" cm="1">
        <f t="array" aca="1" ref="BJ24" ca="1">INDIRECT("'"&amp;$C24&amp;"'!"&amp;"$"&amp;$D24&amp;$BJ$1&amp;"")</f>
        <v>14.22</v>
      </c>
      <c r="BK24" s="225">
        <v>1</v>
      </c>
      <c r="BL24" s="223">
        <v>1.2</v>
      </c>
      <c r="BM24" s="407">
        <v>68</v>
      </c>
      <c r="BN24" s="222" cm="1">
        <f t="array" aca="1" ref="BN24" ca="1">INDIRECT("'"&amp;$C24&amp;"'!"&amp;"$"&amp;$D24&amp;$BN$1&amp;"")</f>
        <v>6.9499000000000004</v>
      </c>
      <c r="BO24" s="224">
        <v>0.94</v>
      </c>
      <c r="BP24" s="223">
        <v>2.5</v>
      </c>
      <c r="BQ24" s="227" cm="1">
        <f t="array" aca="1" ref="BQ24" ca="1">INDIRECT("'"&amp;$C24&amp;"'!"&amp;"$"&amp;$D24&amp;$BQ$1&amp;"")</f>
        <v>1.54</v>
      </c>
      <c r="BR24" s="225"/>
      <c r="BS24" s="225">
        <v>0.99</v>
      </c>
      <c r="BT24" s="223">
        <v>0.15</v>
      </c>
      <c r="BU24" s="228" cm="1">
        <f t="array" aca="1" ref="BU24" ca="1">INDIRECT("'"&amp;$C24&amp;"'!"&amp;"$"&amp;$D24&amp;$BU$1&amp;"")</f>
        <v>1.05</v>
      </c>
      <c r="BV24" s="225"/>
      <c r="BW24" s="225">
        <v>0.97</v>
      </c>
      <c r="BX24" s="223">
        <v>0.25</v>
      </c>
      <c r="BY24" s="228" cm="1">
        <f t="array" aca="1" ref="BY24" ca="1">INDIRECT("'"&amp;$C24&amp;"'!"&amp;"$"&amp;$D24&amp;74&amp;"")</f>
        <v>0</v>
      </c>
      <c r="BZ24" s="225"/>
      <c r="CA24" s="225"/>
      <c r="CB24" s="223"/>
    </row>
    <row r="25" spans="1:80" ht="15" x14ac:dyDescent="0.2">
      <c r="A25" s="344">
        <v>45992</v>
      </c>
      <c r="B25" s="261">
        <v>0.83333333333333337</v>
      </c>
      <c r="C25" s="247">
        <f t="shared" si="0"/>
        <v>1</v>
      </c>
      <c r="D25" s="248" t="s">
        <v>154</v>
      </c>
      <c r="E25" s="229">
        <v>14.1</v>
      </c>
      <c r="F25" s="230">
        <v>68.95</v>
      </c>
      <c r="G25" s="231" t="str" cm="1">
        <f t="array" aca="1" ref="G25" ca="1">INDIRECT("'"&amp;$C25&amp;"'!"&amp;"$"&amp;$D25&amp;$G$1&amp;"")</f>
        <v>CMS</v>
      </c>
      <c r="H25" s="232" t="s">
        <v>1</v>
      </c>
      <c r="I25" s="230" t="s">
        <v>1</v>
      </c>
      <c r="J25" s="231" t="str" cm="1">
        <f t="array" aca="1" ref="J25" ca="1">INDIRECT("'"&amp;$C25&amp;"'!"&amp;"$"&amp;$D25&amp;$J$1&amp;"")</f>
        <v>PMS</v>
      </c>
      <c r="K25" s="232"/>
      <c r="L25" s="232" t="s">
        <v>1</v>
      </c>
      <c r="M25" s="233" t="s">
        <v>1</v>
      </c>
      <c r="N25" s="229" cm="1">
        <f t="array" aca="1" ref="N25" ca="1">INDIRECT("'"&amp;$C25&amp;"'!"&amp;"$"&amp;$D25&amp;$N$1&amp;"")</f>
        <v>6.7</v>
      </c>
      <c r="O25" s="232"/>
      <c r="P25" s="232">
        <v>0.92</v>
      </c>
      <c r="Q25" s="230">
        <v>2.85</v>
      </c>
      <c r="R25" s="229" cm="1">
        <f t="array" aca="1" ref="R25" ca="1">INDIRECT("'"&amp;$C25&amp;"'!"&amp;"$"&amp;$D25&amp;$R$1&amp;"")</f>
        <v>6.7</v>
      </c>
      <c r="S25" s="232"/>
      <c r="T25" s="232">
        <v>0.92</v>
      </c>
      <c r="U25" s="233">
        <v>2.83</v>
      </c>
      <c r="V25" s="229" t="s">
        <v>1</v>
      </c>
      <c r="W25" s="234" cm="1">
        <f t="array" aca="1" ref="W25" ca="1">INDIRECT("'"&amp;$C25&amp;"'!"&amp;"$"&amp;$D25&amp;$W$1&amp;"")</f>
        <v>0</v>
      </c>
      <c r="X25" s="232" t="s">
        <v>1</v>
      </c>
      <c r="Y25" s="230" t="s">
        <v>1</v>
      </c>
      <c r="Z25" s="231" cm="1">
        <f t="array" aca="1" ref="Z25" ca="1">INDIRECT("'"&amp;$C25&amp;"'!"&amp;"$"&amp;$D25&amp;$Z$1&amp;"")</f>
        <v>0</v>
      </c>
      <c r="AA25" s="232" t="s">
        <v>1</v>
      </c>
      <c r="AB25" s="232" t="s">
        <v>1</v>
      </c>
      <c r="AC25" s="233" t="s">
        <v>1</v>
      </c>
      <c r="AD25" s="229" cm="1">
        <f t="array" aca="1" ref="AD25" ca="1">INDIRECT("'"&amp;$C25&amp;"'!"&amp;"$"&amp;$D25&amp;$AD$1&amp;"")</f>
        <v>0</v>
      </c>
      <c r="AE25" s="232" t="s">
        <v>1</v>
      </c>
      <c r="AF25" s="232" t="s">
        <v>1</v>
      </c>
      <c r="AG25" s="230" t="s">
        <v>1</v>
      </c>
      <c r="AH25" s="231" cm="1">
        <f t="array" aca="1" ref="AH25" ca="1">INDIRECT("'"&amp;$C25&amp;"'!"&amp;"$"&amp;$D25&amp;$AH$1&amp;"")</f>
        <v>0</v>
      </c>
      <c r="AI25" s="232" t="s">
        <v>1</v>
      </c>
      <c r="AJ25" s="232" t="s">
        <v>1</v>
      </c>
      <c r="AK25" s="233" t="s">
        <v>1</v>
      </c>
      <c r="AL25" s="229" cm="1">
        <f t="array" aca="1" ref="AL25" ca="1">INDIRECT("'"&amp;$C25&amp;"'!"&amp;"$"&amp;$D25&amp;$AL$1&amp;"")</f>
        <v>0</v>
      </c>
      <c r="AM25" s="232" t="s">
        <v>1</v>
      </c>
      <c r="AN25" s="232" t="s">
        <v>1</v>
      </c>
      <c r="AO25" s="230" t="s">
        <v>1</v>
      </c>
      <c r="AP25" s="229">
        <v>11.6</v>
      </c>
      <c r="AQ25" s="233">
        <v>71.2</v>
      </c>
      <c r="AR25" s="229" cm="1">
        <f t="array" aca="1" ref="AR25" ca="1">INDIRECT("'"&amp;$C25&amp;"'!"&amp;"$"&amp;$D25&amp;$AR$1&amp;"")</f>
        <v>0</v>
      </c>
      <c r="AS25" s="232" t="s">
        <v>1</v>
      </c>
      <c r="AT25" s="230" t="s">
        <v>1</v>
      </c>
      <c r="AU25" s="231" cm="1">
        <f t="array" aca="1" ref="AU25" ca="1">INDIRECT("'"&amp;$C25&amp;"'!"&amp;"$"&amp;$D25&amp;$AU$1&amp;"")</f>
        <v>4</v>
      </c>
      <c r="AV25" s="232">
        <v>0.94</v>
      </c>
      <c r="AW25" s="230">
        <v>1.35</v>
      </c>
      <c r="AX25" s="229">
        <v>14.11</v>
      </c>
      <c r="AY25" s="233">
        <v>71.2</v>
      </c>
      <c r="AZ25" s="232" cm="1">
        <f t="array" aca="1" ref="AZ25" ca="1">INDIRECT("'"&amp;$C25&amp;"'!"&amp;"$"&amp;$D25&amp;$AZ$1&amp;"")</f>
        <v>7.7</v>
      </c>
      <c r="BA25" s="231"/>
      <c r="BB25" s="232">
        <v>0.96</v>
      </c>
      <c r="BC25" s="230">
        <v>2.1</v>
      </c>
      <c r="BD25" s="232" cm="1">
        <f t="array" aca="1" ref="BD25" ca="1">INDIRECT("'"&amp;$C25&amp;"'!"&amp;"$"&amp;$D25&amp;$BD$1&amp;"")</f>
        <v>7</v>
      </c>
      <c r="BE25" s="231"/>
      <c r="BF25" s="232">
        <v>0.96</v>
      </c>
      <c r="BG25" s="230">
        <v>2</v>
      </c>
      <c r="BH25" s="234">
        <v>14.03</v>
      </c>
      <c r="BI25" s="230">
        <v>71.650000000000006</v>
      </c>
      <c r="BJ25" s="234" cm="1">
        <f t="array" aca="1" ref="BJ25" ca="1">INDIRECT("'"&amp;$C25&amp;"'!"&amp;"$"&amp;$D25&amp;$BJ$1&amp;"")</f>
        <v>14.27</v>
      </c>
      <c r="BK25" s="232">
        <v>1</v>
      </c>
      <c r="BL25" s="230">
        <v>1.2</v>
      </c>
      <c r="BM25" s="408">
        <v>68.099999999999994</v>
      </c>
      <c r="BN25" s="229" cm="1">
        <f t="array" aca="1" ref="BN25" ca="1">INDIRECT("'"&amp;$C25&amp;"'!"&amp;"$"&amp;$D25&amp;$BN$1&amp;"")</f>
        <v>6.0500000000000007</v>
      </c>
      <c r="BO25" s="231">
        <v>0.97</v>
      </c>
      <c r="BP25" s="230">
        <v>1.5</v>
      </c>
      <c r="BQ25" s="234" cm="1">
        <f t="array" aca="1" ref="BQ25" ca="1">INDIRECT("'"&amp;$C25&amp;"'!"&amp;"$"&amp;$D25&amp;$BQ$1&amp;"")</f>
        <v>1.37</v>
      </c>
      <c r="BR25" s="232"/>
      <c r="BS25" s="232">
        <v>0.99</v>
      </c>
      <c r="BT25" s="230">
        <v>0.14000000000000001</v>
      </c>
      <c r="BU25" s="235" cm="1">
        <f t="array" aca="1" ref="BU25" ca="1">INDIRECT("'"&amp;$C25&amp;"'!"&amp;"$"&amp;$D25&amp;$BU$1&amp;"")</f>
        <v>1</v>
      </c>
      <c r="BV25" s="232"/>
      <c r="BW25" s="232">
        <v>0.97</v>
      </c>
      <c r="BX25" s="230">
        <v>0.24</v>
      </c>
      <c r="BY25" s="235" cm="1">
        <f t="array" aca="1" ref="BY25" ca="1">INDIRECT("'"&amp;$C25&amp;"'!"&amp;"$"&amp;$D25&amp;74&amp;"")</f>
        <v>0</v>
      </c>
      <c r="BZ25" s="232"/>
      <c r="CA25" s="232"/>
      <c r="CB25" s="230"/>
    </row>
    <row r="26" spans="1:80" ht="15" x14ac:dyDescent="0.2">
      <c r="A26" s="344">
        <v>45992</v>
      </c>
      <c r="B26" s="261">
        <v>0.875000000000001</v>
      </c>
      <c r="C26" s="247">
        <f t="shared" si="0"/>
        <v>1</v>
      </c>
      <c r="D26" s="248" t="s">
        <v>155</v>
      </c>
      <c r="E26" s="222">
        <v>14</v>
      </c>
      <c r="F26" s="223">
        <v>68.78</v>
      </c>
      <c r="G26" s="224" t="str" cm="1">
        <f t="array" aca="1" ref="G26" ca="1">INDIRECT("'"&amp;$C26&amp;"'!"&amp;"$"&amp;$D26&amp;$G$1&amp;"")</f>
        <v>CMS</v>
      </c>
      <c r="H26" s="225" t="s">
        <v>1</v>
      </c>
      <c r="I26" s="223" t="s">
        <v>1</v>
      </c>
      <c r="J26" s="224" t="str" cm="1">
        <f t="array" aca="1" ref="J26" ca="1">INDIRECT("'"&amp;$C26&amp;"'!"&amp;"$"&amp;$D26&amp;$J$1&amp;"")</f>
        <v>PMS</v>
      </c>
      <c r="K26" s="225"/>
      <c r="L26" s="225" t="s">
        <v>1</v>
      </c>
      <c r="M26" s="226" t="s">
        <v>1</v>
      </c>
      <c r="N26" s="222" cm="1">
        <f t="array" aca="1" ref="N26" ca="1">INDIRECT("'"&amp;$C26&amp;"'!"&amp;"$"&amp;$D26&amp;$N$1&amp;"")</f>
        <v>6.6</v>
      </c>
      <c r="O26" s="225"/>
      <c r="P26" s="225">
        <v>0.92</v>
      </c>
      <c r="Q26" s="223">
        <v>2.77</v>
      </c>
      <c r="R26" s="352" cm="1">
        <f t="array" aca="1" ref="R26" ca="1">INDIRECT("'"&amp;$C26&amp;"'!"&amp;"$"&amp;$D26&amp;$R$1&amp;"")</f>
        <v>6.6</v>
      </c>
      <c r="S26" s="225"/>
      <c r="T26" s="225">
        <v>0.92</v>
      </c>
      <c r="U26" s="226">
        <v>2.75</v>
      </c>
      <c r="V26" s="222" t="s">
        <v>1</v>
      </c>
      <c r="W26" s="227" cm="1">
        <f t="array" aca="1" ref="W26" ca="1">INDIRECT("'"&amp;$C26&amp;"'!"&amp;"$"&amp;$D26&amp;$W$1&amp;"")</f>
        <v>0</v>
      </c>
      <c r="X26" s="225" t="s">
        <v>1</v>
      </c>
      <c r="Y26" s="223" t="s">
        <v>1</v>
      </c>
      <c r="Z26" s="224" cm="1">
        <f t="array" aca="1" ref="Z26" ca="1">INDIRECT("'"&amp;$C26&amp;"'!"&amp;"$"&amp;$D26&amp;$Z$1&amp;"")</f>
        <v>0</v>
      </c>
      <c r="AA26" s="225" t="s">
        <v>1</v>
      </c>
      <c r="AB26" s="225" t="s">
        <v>1</v>
      </c>
      <c r="AC26" s="226" t="s">
        <v>1</v>
      </c>
      <c r="AD26" s="222" cm="1">
        <f t="array" aca="1" ref="AD26" ca="1">INDIRECT("'"&amp;$C26&amp;"'!"&amp;"$"&amp;$D26&amp;$AD$1&amp;"")</f>
        <v>0</v>
      </c>
      <c r="AE26" s="225" t="s">
        <v>1</v>
      </c>
      <c r="AF26" s="225" t="s">
        <v>1</v>
      </c>
      <c r="AG26" s="223" t="s">
        <v>1</v>
      </c>
      <c r="AH26" s="224" cm="1">
        <f t="array" aca="1" ref="AH26" ca="1">INDIRECT("'"&amp;$C26&amp;"'!"&amp;"$"&amp;$D26&amp;$AH$1&amp;"")</f>
        <v>0</v>
      </c>
      <c r="AI26" s="225" t="s">
        <v>1</v>
      </c>
      <c r="AJ26" s="225" t="s">
        <v>1</v>
      </c>
      <c r="AK26" s="226" t="s">
        <v>1</v>
      </c>
      <c r="AL26" s="222" cm="1">
        <f t="array" aca="1" ref="AL26" ca="1">INDIRECT("'"&amp;$C26&amp;"'!"&amp;"$"&amp;$D26&amp;$AL$1&amp;"")</f>
        <v>0</v>
      </c>
      <c r="AM26" s="225" t="s">
        <v>1</v>
      </c>
      <c r="AN26" s="225" t="s">
        <v>1</v>
      </c>
      <c r="AO26" s="223" t="s">
        <v>1</v>
      </c>
      <c r="AP26" s="222">
        <v>11.7</v>
      </c>
      <c r="AQ26" s="226">
        <v>71.099999999999994</v>
      </c>
      <c r="AR26" s="222" cm="1">
        <f t="array" aca="1" ref="AR26" ca="1">INDIRECT("'"&amp;$C26&amp;"'!"&amp;"$"&amp;$D26&amp;$AR$1&amp;"")</f>
        <v>0</v>
      </c>
      <c r="AS26" s="225" t="s">
        <v>1</v>
      </c>
      <c r="AT26" s="223" t="s">
        <v>1</v>
      </c>
      <c r="AU26" s="224" cm="1">
        <f t="array" aca="1" ref="AU26" ca="1">INDIRECT("'"&amp;$C26&amp;"'!"&amp;"$"&amp;$D26&amp;$AU$1&amp;"")</f>
        <v>4</v>
      </c>
      <c r="AV26" s="225">
        <v>0.94</v>
      </c>
      <c r="AW26" s="223">
        <v>1.4</v>
      </c>
      <c r="AX26" s="222">
        <v>14.11</v>
      </c>
      <c r="AY26" s="226">
        <v>71.099999999999994</v>
      </c>
      <c r="AZ26" s="225" cm="1">
        <f t="array" aca="1" ref="AZ26" ca="1">INDIRECT("'"&amp;$C26&amp;"'!"&amp;"$"&amp;$D26&amp;$AZ$1&amp;"")</f>
        <v>7.5</v>
      </c>
      <c r="BA26" s="224"/>
      <c r="BB26" s="225">
        <v>0.96</v>
      </c>
      <c r="BC26" s="223">
        <v>2</v>
      </c>
      <c r="BD26" s="225" cm="1">
        <f t="array" aca="1" ref="BD26" ca="1">INDIRECT("'"&amp;$C26&amp;"'!"&amp;"$"&amp;$D26&amp;$BD$1&amp;"")</f>
        <v>7</v>
      </c>
      <c r="BE26" s="224"/>
      <c r="BF26" s="225">
        <v>0.97</v>
      </c>
      <c r="BG26" s="223">
        <v>1.6</v>
      </c>
      <c r="BH26" s="227">
        <v>14.03</v>
      </c>
      <c r="BI26" s="223">
        <v>71.52</v>
      </c>
      <c r="BJ26" s="227" cm="1">
        <f t="array" aca="1" ref="BJ26" ca="1">INDIRECT("'"&amp;$C26&amp;"'!"&amp;"$"&amp;$D26&amp;$BJ$1&amp;"")</f>
        <v>14.27</v>
      </c>
      <c r="BK26" s="225">
        <v>1</v>
      </c>
      <c r="BL26" s="223">
        <v>1.18</v>
      </c>
      <c r="BM26" s="407">
        <v>67.900000000000006</v>
      </c>
      <c r="BN26" s="222" cm="1">
        <f t="array" aca="1" ref="BN26" ca="1">INDIRECT("'"&amp;$C26&amp;"'!"&amp;"$"&amp;$D26&amp;$BN$1&amp;"")</f>
        <v>4.5</v>
      </c>
      <c r="BO26" s="224">
        <v>0.97</v>
      </c>
      <c r="BP26" s="223">
        <v>1.1000000000000001</v>
      </c>
      <c r="BQ26" s="227" cm="1">
        <f t="array" aca="1" ref="BQ26" ca="1">INDIRECT("'"&amp;$C26&amp;"'!"&amp;"$"&amp;$D26&amp;$BQ$1&amp;"")</f>
        <v>1.27</v>
      </c>
      <c r="BR26" s="225"/>
      <c r="BS26" s="225">
        <v>0.99</v>
      </c>
      <c r="BT26" s="223">
        <v>0.13</v>
      </c>
      <c r="BU26" s="228" cm="1">
        <f t="array" aca="1" ref="BU26" ca="1">INDIRECT("'"&amp;$C26&amp;"'!"&amp;"$"&amp;$D26&amp;$BU$1&amp;"")</f>
        <v>1</v>
      </c>
      <c r="BV26" s="225"/>
      <c r="BW26" s="225">
        <v>0.97</v>
      </c>
      <c r="BX26" s="223">
        <v>0.24</v>
      </c>
      <c r="BY26" s="228" cm="1">
        <f t="array" aca="1" ref="BY26" ca="1">INDIRECT("'"&amp;$C26&amp;"'!"&amp;"$"&amp;$D26&amp;74&amp;"")</f>
        <v>0</v>
      </c>
      <c r="BZ26" s="225"/>
      <c r="CA26" s="225"/>
      <c r="CB26" s="223"/>
    </row>
    <row r="27" spans="1:80" ht="15" x14ac:dyDescent="0.2">
      <c r="A27" s="344">
        <v>45992</v>
      </c>
      <c r="B27" s="261">
        <v>0.91666666666666696</v>
      </c>
      <c r="C27" s="247">
        <f t="shared" si="0"/>
        <v>1</v>
      </c>
      <c r="D27" s="248" t="s">
        <v>156</v>
      </c>
      <c r="E27" s="229">
        <v>14</v>
      </c>
      <c r="F27" s="230">
        <v>68.94</v>
      </c>
      <c r="G27" s="231" t="str" cm="1">
        <f t="array" aca="1" ref="G27" ca="1">INDIRECT("'"&amp;$C27&amp;"'!"&amp;"$"&amp;$D27&amp;$G$1&amp;"")</f>
        <v>CMS</v>
      </c>
      <c r="H27" s="232" t="s">
        <v>1</v>
      </c>
      <c r="I27" s="230" t="s">
        <v>1</v>
      </c>
      <c r="J27" s="231" t="str" cm="1">
        <f t="array" aca="1" ref="J27" ca="1">INDIRECT("'"&amp;$C27&amp;"'!"&amp;"$"&amp;$D27&amp;$J$1&amp;"")</f>
        <v>PMS</v>
      </c>
      <c r="K27" s="232"/>
      <c r="L27" s="232" t="s">
        <v>1</v>
      </c>
      <c r="M27" s="233" t="s">
        <v>1</v>
      </c>
      <c r="N27" s="229" cm="1">
        <f t="array" aca="1" ref="N27" ca="1">INDIRECT("'"&amp;$C27&amp;"'!"&amp;"$"&amp;$D27&amp;$N$1&amp;"")</f>
        <v>6.5</v>
      </c>
      <c r="O27" s="232"/>
      <c r="P27" s="232">
        <v>0.92</v>
      </c>
      <c r="Q27" s="230">
        <v>2.78</v>
      </c>
      <c r="R27" s="229" cm="1">
        <f t="array" aca="1" ref="R27" ca="1">INDIRECT("'"&amp;$C27&amp;"'!"&amp;"$"&amp;$D27&amp;$R$1&amp;"")</f>
        <v>6.6</v>
      </c>
      <c r="S27" s="232"/>
      <c r="T27" s="232">
        <v>0.93</v>
      </c>
      <c r="U27" s="233">
        <v>2.72</v>
      </c>
      <c r="V27" s="229" t="s">
        <v>1</v>
      </c>
      <c r="W27" s="234" cm="1">
        <f t="array" aca="1" ref="W27" ca="1">INDIRECT("'"&amp;$C27&amp;"'!"&amp;"$"&amp;$D27&amp;$W$1&amp;"")</f>
        <v>0</v>
      </c>
      <c r="X27" s="229" t="s">
        <v>1</v>
      </c>
      <c r="Y27" s="229" t="s">
        <v>1</v>
      </c>
      <c r="Z27" s="231" cm="1">
        <f t="array" aca="1" ref="Z27" ca="1">INDIRECT("'"&amp;$C27&amp;"'!"&amp;"$"&amp;$D27&amp;$Z$1&amp;"")</f>
        <v>0</v>
      </c>
      <c r="AA27" s="232" t="s">
        <v>1</v>
      </c>
      <c r="AB27" s="232" t="s">
        <v>1</v>
      </c>
      <c r="AC27" s="233" t="s">
        <v>1</v>
      </c>
      <c r="AD27" s="229" cm="1">
        <f t="array" aca="1" ref="AD27" ca="1">INDIRECT("'"&amp;$C27&amp;"'!"&amp;"$"&amp;$D27&amp;$AD$1&amp;"")</f>
        <v>0</v>
      </c>
      <c r="AE27" s="232" t="s">
        <v>1</v>
      </c>
      <c r="AF27" s="232" t="s">
        <v>1</v>
      </c>
      <c r="AG27" s="230" t="s">
        <v>1</v>
      </c>
      <c r="AH27" s="231" cm="1">
        <f t="array" aca="1" ref="AH27" ca="1">INDIRECT("'"&amp;$C27&amp;"'!"&amp;"$"&amp;$D27&amp;$AH$1&amp;"")</f>
        <v>0</v>
      </c>
      <c r="AI27" s="232" t="s">
        <v>1</v>
      </c>
      <c r="AJ27" s="232" t="s">
        <v>1</v>
      </c>
      <c r="AK27" s="233" t="s">
        <v>1</v>
      </c>
      <c r="AL27" s="229" cm="1">
        <f t="array" aca="1" ref="AL27" ca="1">INDIRECT("'"&amp;$C27&amp;"'!"&amp;"$"&amp;$D27&amp;$AL$1&amp;"")</f>
        <v>0</v>
      </c>
      <c r="AM27" s="232" t="s">
        <v>1</v>
      </c>
      <c r="AN27" s="232" t="s">
        <v>1</v>
      </c>
      <c r="AO27" s="230" t="s">
        <v>1</v>
      </c>
      <c r="AP27" s="229">
        <v>11.7</v>
      </c>
      <c r="AQ27" s="233">
        <v>71.2</v>
      </c>
      <c r="AR27" s="229" cm="1">
        <f t="array" aca="1" ref="AR27" ca="1">INDIRECT("'"&amp;$C27&amp;"'!"&amp;"$"&amp;$D27&amp;$AR$1&amp;"")</f>
        <v>0</v>
      </c>
      <c r="AS27" s="232" t="s">
        <v>1</v>
      </c>
      <c r="AT27" s="230" t="s">
        <v>1</v>
      </c>
      <c r="AU27" s="231" cm="1">
        <f t="array" aca="1" ref="AU27" ca="1">INDIRECT("'"&amp;$C27&amp;"'!"&amp;"$"&amp;$D27&amp;$AU$1&amp;"")</f>
        <v>4</v>
      </c>
      <c r="AV27" s="232">
        <v>0.95</v>
      </c>
      <c r="AW27" s="230">
        <v>1.28</v>
      </c>
      <c r="AX27" s="229">
        <v>14.08</v>
      </c>
      <c r="AY27" s="233">
        <v>71.2</v>
      </c>
      <c r="AZ27" s="232" cm="1">
        <f t="array" aca="1" ref="AZ27" ca="1">INDIRECT("'"&amp;$C27&amp;"'!"&amp;"$"&amp;$D27&amp;$AZ$1&amp;"")</f>
        <v>7.5</v>
      </c>
      <c r="BA27" s="231"/>
      <c r="BB27" s="232">
        <v>0.97</v>
      </c>
      <c r="BC27" s="230">
        <v>1.8</v>
      </c>
      <c r="BD27" s="232" cm="1">
        <f t="array" aca="1" ref="BD27" ca="1">INDIRECT("'"&amp;$C27&amp;"'!"&amp;"$"&amp;$D27&amp;$BD$1&amp;"")</f>
        <v>7</v>
      </c>
      <c r="BE27" s="231"/>
      <c r="BF27" s="232">
        <v>0.98</v>
      </c>
      <c r="BG27" s="230">
        <v>1.4</v>
      </c>
      <c r="BH27" s="234">
        <v>14.11</v>
      </c>
      <c r="BI27" s="230">
        <v>71.98</v>
      </c>
      <c r="BJ27" s="234" cm="1">
        <f t="array" aca="1" ref="BJ27" ca="1">INDIRECT("'"&amp;$C27&amp;"'!"&amp;"$"&amp;$D27&amp;$BJ$1&amp;"")</f>
        <v>14.26</v>
      </c>
      <c r="BK27" s="232">
        <v>1</v>
      </c>
      <c r="BL27" s="230">
        <v>1.22</v>
      </c>
      <c r="BM27" s="408">
        <v>67.8</v>
      </c>
      <c r="BN27" s="229" cm="1">
        <f t="array" aca="1" ref="BN27" ca="1">INDIRECT("'"&amp;$C27&amp;"'!"&amp;"$"&amp;$D27&amp;$BN$1&amp;"")</f>
        <v>0</v>
      </c>
      <c r="BO27" s="231" t="s">
        <v>1</v>
      </c>
      <c r="BP27" s="230" t="s">
        <v>1</v>
      </c>
      <c r="BQ27" s="234" cm="1">
        <f t="array" aca="1" ref="BQ27" ca="1">INDIRECT("'"&amp;$C27&amp;"'!"&amp;"$"&amp;$D27&amp;$BQ$1&amp;"")</f>
        <v>1.22</v>
      </c>
      <c r="BR27" s="232"/>
      <c r="BS27" s="232">
        <v>0.99</v>
      </c>
      <c r="BT27" s="230">
        <v>0.13</v>
      </c>
      <c r="BU27" s="235" cm="1">
        <f t="array" aca="1" ref="BU27" ca="1">INDIRECT("'"&amp;$C27&amp;"'!"&amp;"$"&amp;$D27&amp;$BU$1&amp;"")</f>
        <v>0.94</v>
      </c>
      <c r="BV27" s="232"/>
      <c r="BW27" s="232">
        <v>0.97</v>
      </c>
      <c r="BX27" s="230">
        <v>0.23</v>
      </c>
      <c r="BY27" s="235" cm="1">
        <f t="array" aca="1" ref="BY27" ca="1">INDIRECT("'"&amp;$C27&amp;"'!"&amp;"$"&amp;$D27&amp;74&amp;"")</f>
        <v>0</v>
      </c>
      <c r="BZ27" s="232"/>
      <c r="CA27" s="232"/>
      <c r="CB27" s="230"/>
    </row>
    <row r="28" spans="1:80" ht="15.75" thickBot="1" x14ac:dyDescent="0.25">
      <c r="A28" s="345">
        <v>45992</v>
      </c>
      <c r="B28" s="262">
        <v>0.95833333333333404</v>
      </c>
      <c r="C28" s="249">
        <f t="shared" si="0"/>
        <v>1</v>
      </c>
      <c r="D28" s="250" t="s">
        <v>157</v>
      </c>
      <c r="E28" s="236">
        <v>13.9</v>
      </c>
      <c r="F28" s="237">
        <v>68.56</v>
      </c>
      <c r="G28" s="238" t="str" cm="1">
        <f t="array" aca="1" ref="G28" ca="1">INDIRECT("'"&amp;$C28&amp;"'!"&amp;"$"&amp;$D28&amp;$G$1&amp;"")</f>
        <v>CMS</v>
      </c>
      <c r="H28" s="239" t="s">
        <v>1</v>
      </c>
      <c r="I28" s="237" t="s">
        <v>1</v>
      </c>
      <c r="J28" s="238" t="str" cm="1">
        <f t="array" aca="1" ref="J28" ca="1">INDIRECT("'"&amp;$C28&amp;"'!"&amp;"$"&amp;$D28&amp;$J$1&amp;"")</f>
        <v>PMS</v>
      </c>
      <c r="K28" s="239"/>
      <c r="L28" s="239" t="s">
        <v>1</v>
      </c>
      <c r="M28" s="240" t="s">
        <v>1</v>
      </c>
      <c r="N28" s="236" t="str" cm="1">
        <f t="array" aca="1" ref="N28" ca="1">INDIRECT("'"&amp;$C28&amp;"'!"&amp;"$"&amp;$D28&amp;$N$1&amp;"")</f>
        <v>CMS</v>
      </c>
      <c r="O28" s="239"/>
      <c r="P28" s="239" t="s">
        <v>1</v>
      </c>
      <c r="Q28" s="237" t="s">
        <v>1</v>
      </c>
      <c r="R28" s="354" cm="1">
        <f t="array" aca="1" ref="R28" ca="1">INDIRECT("'"&amp;$C28&amp;"'!"&amp;"$"&amp;$D28&amp;$R$1&amp;"")</f>
        <v>6.7</v>
      </c>
      <c r="S28" s="239"/>
      <c r="T28" s="239">
        <v>0.89</v>
      </c>
      <c r="U28" s="240">
        <v>3.49</v>
      </c>
      <c r="V28" s="236" t="s">
        <v>1</v>
      </c>
      <c r="W28" s="241">
        <v>0</v>
      </c>
      <c r="X28" s="239" t="s">
        <v>1</v>
      </c>
      <c r="Y28" s="237" t="s">
        <v>1</v>
      </c>
      <c r="Z28" s="238" cm="1">
        <f t="array" aca="1" ref="Z28" ca="1">INDIRECT("'"&amp;$C28&amp;"'!"&amp;"$"&amp;$D28&amp;$Z$1&amp;"")</f>
        <v>0</v>
      </c>
      <c r="AA28" s="239" t="s">
        <v>1</v>
      </c>
      <c r="AB28" s="239" t="s">
        <v>1</v>
      </c>
      <c r="AC28" s="240" t="s">
        <v>1</v>
      </c>
      <c r="AD28" s="236" cm="1">
        <f t="array" aca="1" ref="AD28" ca="1">INDIRECT("'"&amp;$C28&amp;"'!"&amp;"$"&amp;$D28&amp;$AD$1&amp;"")</f>
        <v>0</v>
      </c>
      <c r="AE28" s="239" t="s">
        <v>1</v>
      </c>
      <c r="AF28" s="239" t="s">
        <v>1</v>
      </c>
      <c r="AG28" s="237" t="s">
        <v>1</v>
      </c>
      <c r="AH28" s="238" cm="1">
        <f t="array" aca="1" ref="AH28" ca="1">INDIRECT("'"&amp;$C28&amp;"'!"&amp;"$"&amp;$D28&amp;$AH$1&amp;"")</f>
        <v>0</v>
      </c>
      <c r="AI28" s="239" t="s">
        <v>1</v>
      </c>
      <c r="AJ28" s="239" t="s">
        <v>1</v>
      </c>
      <c r="AK28" s="240" t="s">
        <v>1</v>
      </c>
      <c r="AL28" s="236" cm="1">
        <f t="array" aca="1" ref="AL28" ca="1">INDIRECT("'"&amp;$C28&amp;"'!"&amp;"$"&amp;$D28&amp;$AL$1&amp;"")</f>
        <v>0</v>
      </c>
      <c r="AM28" s="239" t="s">
        <v>1</v>
      </c>
      <c r="AN28" s="239" t="s">
        <v>1</v>
      </c>
      <c r="AO28" s="237" t="s">
        <v>1</v>
      </c>
      <c r="AP28" s="236">
        <v>11.6</v>
      </c>
      <c r="AQ28" s="240">
        <v>70.8</v>
      </c>
      <c r="AR28" s="236" cm="1">
        <f t="array" aca="1" ref="AR28" ca="1">INDIRECT("'"&amp;$C28&amp;"'!"&amp;"$"&amp;$D28&amp;$AR$1&amp;"")</f>
        <v>0</v>
      </c>
      <c r="AS28" s="225" t="s">
        <v>1</v>
      </c>
      <c r="AT28" s="223" t="s">
        <v>1</v>
      </c>
      <c r="AU28" s="238" cm="1">
        <f t="array" aca="1" ref="AU28" ca="1">INDIRECT("'"&amp;$C28&amp;"'!"&amp;"$"&amp;$D28&amp;$AU$1&amp;"")</f>
        <v>4</v>
      </c>
      <c r="AV28" s="239">
        <v>0.95</v>
      </c>
      <c r="AW28" s="237">
        <v>1.33</v>
      </c>
      <c r="AX28" s="236">
        <v>13.97</v>
      </c>
      <c r="AY28" s="240">
        <v>70.8</v>
      </c>
      <c r="AZ28" s="239" cm="1">
        <f t="array" aca="1" ref="AZ28" ca="1">INDIRECT("'"&amp;$C28&amp;"'!"&amp;"$"&amp;$D28&amp;$AZ$1&amp;"")</f>
        <v>7.2</v>
      </c>
      <c r="BA28" s="238"/>
      <c r="BB28" s="239">
        <v>0.98</v>
      </c>
      <c r="BC28" s="237">
        <v>1.3</v>
      </c>
      <c r="BD28" s="239" cm="1">
        <f t="array" aca="1" ref="BD28" ca="1">INDIRECT("'"&amp;$C28&amp;"'!"&amp;"$"&amp;$D28&amp;$BD$1&amp;"")</f>
        <v>7</v>
      </c>
      <c r="BE28" s="238"/>
      <c r="BF28" s="239">
        <v>0.98</v>
      </c>
      <c r="BG28" s="237">
        <v>1.3</v>
      </c>
      <c r="BH28" s="241">
        <v>14.04</v>
      </c>
      <c r="BI28" s="237">
        <v>71.650000000000006</v>
      </c>
      <c r="BJ28" s="241" cm="1">
        <f t="array" aca="1" ref="BJ28" ca="1">INDIRECT("'"&amp;$C28&amp;"'!"&amp;"$"&amp;$D28&amp;$BJ$1&amp;"")</f>
        <v>14.26</v>
      </c>
      <c r="BK28" s="239">
        <v>1</v>
      </c>
      <c r="BL28" s="237">
        <v>1.23</v>
      </c>
      <c r="BM28" s="409">
        <v>67.599999999999994</v>
      </c>
      <c r="BN28" s="236" cm="1">
        <f t="array" aca="1" ref="BN28" ca="1">INDIRECT("'"&amp;$C28&amp;"'!"&amp;"$"&amp;$D28&amp;$BN$1&amp;"")</f>
        <v>2.71</v>
      </c>
      <c r="BO28" s="238">
        <v>0.97</v>
      </c>
      <c r="BP28" s="237">
        <v>0.67</v>
      </c>
      <c r="BQ28" s="241" cm="1">
        <f t="array" aca="1" ref="BQ28" ca="1">INDIRECT("'"&amp;$C28&amp;"'!"&amp;"$"&amp;$D28&amp;$BQ$1&amp;"")</f>
        <v>1.01</v>
      </c>
      <c r="BR28" s="239"/>
      <c r="BS28" s="239">
        <v>0.99</v>
      </c>
      <c r="BT28" s="237">
        <v>0.13</v>
      </c>
      <c r="BU28" s="242" cm="1">
        <f t="array" aca="1" ref="BU28" ca="1">INDIRECT("'"&amp;$C28&amp;"'!"&amp;"$"&amp;$D28&amp;$BU$1&amp;"")</f>
        <v>0.88</v>
      </c>
      <c r="BV28" s="239"/>
      <c r="BW28" s="239">
        <v>0.97</v>
      </c>
      <c r="BX28" s="237">
        <v>0.21</v>
      </c>
      <c r="BY28" s="242" cm="1">
        <f t="array" aca="1" ref="BY28" ca="1">INDIRECT("'"&amp;$C28&amp;"'!"&amp;"$"&amp;$D28&amp;74&amp;"")</f>
        <v>0</v>
      </c>
      <c r="BZ28" s="239"/>
      <c r="CA28" s="239"/>
      <c r="CB28" s="237"/>
    </row>
    <row r="29" spans="1:80" ht="15" thickBot="1" x14ac:dyDescent="0.25">
      <c r="BI29" s="243"/>
    </row>
    <row r="30" spans="1:80" ht="15" x14ac:dyDescent="0.2">
      <c r="A30" s="263">
        <f>A5+1</f>
        <v>45993</v>
      </c>
      <c r="B30" s="260">
        <v>0</v>
      </c>
      <c r="C30" s="245">
        <f>DAY(A30)</f>
        <v>2</v>
      </c>
      <c r="D30" s="246" t="s">
        <v>134</v>
      </c>
      <c r="E30" s="216">
        <v>13.9</v>
      </c>
      <c r="F30" s="217">
        <v>68.650000000000006</v>
      </c>
      <c r="G30" s="218" t="str" cm="1">
        <f t="array" aca="1" ref="G30" ca="1">INDIRECT("'"&amp;$C30&amp;"'!"&amp;"$"&amp;$D30&amp;$G$1&amp;"")</f>
        <v>CMS</v>
      </c>
      <c r="H30" s="219" t="s">
        <v>1</v>
      </c>
      <c r="I30" s="217" t="s">
        <v>1</v>
      </c>
      <c r="J30" s="218" t="str" cm="1">
        <f t="array" aca="1" ref="J30" ca="1">INDIRECT("'"&amp;$C30&amp;"'!"&amp;"$"&amp;$D30&amp;$J$1&amp;"")</f>
        <v>PMS</v>
      </c>
      <c r="K30" s="219"/>
      <c r="L30" s="219" t="s">
        <v>1</v>
      </c>
      <c r="M30" s="220" t="s">
        <v>1</v>
      </c>
      <c r="N30" s="216" t="str" cm="1">
        <f t="array" aca="1" ref="N30" ca="1">INDIRECT("'"&amp;$C30&amp;"'!"&amp;"$"&amp;$D30&amp;$N$1&amp;"")</f>
        <v>CMS</v>
      </c>
      <c r="O30" s="219"/>
      <c r="P30" s="219" t="s">
        <v>1</v>
      </c>
      <c r="Q30" s="217" t="s">
        <v>1</v>
      </c>
      <c r="R30" s="351" cm="1">
        <f t="array" aca="1" ref="R30" ca="1">INDIRECT("'"&amp;$C30&amp;"'!"&amp;"$"&amp;$D30&amp;$R$1&amp;"")</f>
        <v>6.7</v>
      </c>
      <c r="S30" s="219"/>
      <c r="T30" s="219">
        <v>0.9</v>
      </c>
      <c r="U30" s="220">
        <v>3.3</v>
      </c>
      <c r="V30" s="216"/>
      <c r="W30" s="221" cm="1">
        <f t="array" aca="1" ref="W30" ca="1">INDIRECT("'"&amp;$C30&amp;"'!"&amp;"$"&amp;$D30&amp;$W$1&amp;"")</f>
        <v>0</v>
      </c>
      <c r="X30" s="219" t="s">
        <v>1</v>
      </c>
      <c r="Y30" s="217" t="s">
        <v>1</v>
      </c>
      <c r="Z30" s="218" cm="1">
        <f t="array" aca="1" ref="Z30" ca="1">INDIRECT("'"&amp;$C30&amp;"'!"&amp;"$"&amp;$D30&amp;$Z$1&amp;"")</f>
        <v>0</v>
      </c>
      <c r="AA30" s="219" t="s">
        <v>1</v>
      </c>
      <c r="AB30" s="219" t="s">
        <v>1</v>
      </c>
      <c r="AC30" s="220" t="s">
        <v>1</v>
      </c>
      <c r="AD30" s="216" cm="1">
        <f t="array" aca="1" ref="AD30" ca="1">INDIRECT("'"&amp;$C30&amp;"'!"&amp;"$"&amp;$D30&amp;$AD$1&amp;"")</f>
        <v>0</v>
      </c>
      <c r="AE30" s="219" t="s">
        <v>1</v>
      </c>
      <c r="AF30" s="219" t="s">
        <v>1</v>
      </c>
      <c r="AG30" s="217" t="s">
        <v>1</v>
      </c>
      <c r="AH30" s="218" cm="1">
        <f t="array" aca="1" ref="AH30" ca="1">INDIRECT("'"&amp;$C30&amp;"'!"&amp;"$"&amp;$D30&amp;$AH$1&amp;"")</f>
        <v>0</v>
      </c>
      <c r="AI30" s="219" t="s">
        <v>1</v>
      </c>
      <c r="AJ30" s="219" t="s">
        <v>1</v>
      </c>
      <c r="AK30" s="217" t="s">
        <v>1</v>
      </c>
      <c r="AL30" s="216" cm="1">
        <f t="array" aca="1" ref="AL30" ca="1">INDIRECT("'"&amp;$C30&amp;"'!"&amp;"$"&amp;$D30&amp;$AL$1&amp;"")</f>
        <v>0</v>
      </c>
      <c r="AM30" s="219" t="s">
        <v>1</v>
      </c>
      <c r="AN30" s="219" t="s">
        <v>1</v>
      </c>
      <c r="AO30" s="217" t="s">
        <v>1</v>
      </c>
      <c r="AP30" s="216">
        <v>11.6</v>
      </c>
      <c r="AQ30" s="220">
        <v>70.8</v>
      </c>
      <c r="AR30" s="216" cm="1">
        <f t="array" aca="1" ref="AR30" ca="1">INDIRECT("'"&amp;$C30&amp;"'!"&amp;"$"&amp;$D30&amp;$AR$1&amp;"")</f>
        <v>0</v>
      </c>
      <c r="AS30" s="219" t="s">
        <v>1</v>
      </c>
      <c r="AT30" s="217" t="s">
        <v>1</v>
      </c>
      <c r="AU30" s="218" cm="1">
        <f t="array" aca="1" ref="AU30" ca="1">INDIRECT("'"&amp;$C30&amp;"'!"&amp;"$"&amp;$D30&amp;$AU$1&amp;"")</f>
        <v>4</v>
      </c>
      <c r="AV30" s="219">
        <v>0.95</v>
      </c>
      <c r="AW30" s="217">
        <v>1.28</v>
      </c>
      <c r="AX30" s="216">
        <v>14.09</v>
      </c>
      <c r="AY30" s="220">
        <v>70.8</v>
      </c>
      <c r="AZ30" s="219" cm="1">
        <f t="array" aca="1" ref="AZ30" ca="1">INDIRECT("'"&amp;$C30&amp;"'!"&amp;"$"&amp;$D30&amp;$AZ$1&amp;"")</f>
        <v>6.4</v>
      </c>
      <c r="BA30" s="218"/>
      <c r="BB30" s="219">
        <v>0.98</v>
      </c>
      <c r="BC30" s="217">
        <v>1.2</v>
      </c>
      <c r="BD30" s="219" cm="1">
        <f t="array" aca="1" ref="BD30" ca="1">INDIRECT("'"&amp;$C30&amp;"'!"&amp;"$"&amp;$D30&amp;$BD$1&amp;"")</f>
        <v>7</v>
      </c>
      <c r="BE30" s="218"/>
      <c r="BF30" s="219">
        <v>0.98</v>
      </c>
      <c r="BG30" s="217">
        <v>1.3</v>
      </c>
      <c r="BH30" s="221">
        <v>14.09</v>
      </c>
      <c r="BI30" s="217">
        <v>71.86</v>
      </c>
      <c r="BJ30" s="221" cm="1">
        <f t="array" aca="1" ref="BJ30" ca="1">INDIRECT("'"&amp;$C30&amp;"'!"&amp;"$"&amp;$D30&amp;$BJ$1&amp;"")</f>
        <v>14.27</v>
      </c>
      <c r="BK30" s="219">
        <v>1</v>
      </c>
      <c r="BL30" s="217">
        <v>1.24</v>
      </c>
      <c r="BM30" s="406">
        <v>67.8</v>
      </c>
      <c r="BN30" s="216" cm="1">
        <f t="array" aca="1" ref="BN30" ca="1">INDIRECT("'"&amp;$C30&amp;"'!"&amp;"$"&amp;$D30&amp;$BN$1&amp;"")</f>
        <v>0</v>
      </c>
      <c r="BO30" s="218" t="s">
        <v>1</v>
      </c>
      <c r="BP30" s="217" t="s">
        <v>1</v>
      </c>
      <c r="BQ30" s="221" cm="1">
        <f t="array" aca="1" ref="BQ30" ca="1">INDIRECT("'"&amp;$C30&amp;"'!"&amp;"$"&amp;$D30&amp;$BQ$1&amp;"")</f>
        <v>1.07</v>
      </c>
      <c r="BR30" s="219"/>
      <c r="BS30" s="219">
        <v>0.99</v>
      </c>
      <c r="BT30" s="217">
        <v>0.13</v>
      </c>
      <c r="BU30" s="221" cm="1">
        <f t="array" aca="1" ref="BU30" ca="1">INDIRECT("'"&amp;$C30&amp;"'!"&amp;"$"&amp;$D30&amp;$BU$1&amp;"")</f>
        <v>0.83</v>
      </c>
      <c r="BV30" s="219"/>
      <c r="BW30" s="219">
        <v>0.97</v>
      </c>
      <c r="BX30" s="217">
        <v>0.22</v>
      </c>
      <c r="BY30" s="274" cm="1">
        <f t="array" aca="1" ref="BY30" ca="1">INDIRECT("'"&amp;$C30&amp;"'!"&amp;"$"&amp;$D30&amp;74&amp;"")</f>
        <v>0</v>
      </c>
      <c r="BZ30" s="219"/>
      <c r="CA30" s="219"/>
      <c r="CB30" s="217"/>
    </row>
    <row r="31" spans="1:80" ht="15" x14ac:dyDescent="0.2">
      <c r="A31" s="344">
        <f t="shared" ref="A31:A53" si="1">A6+1</f>
        <v>45993</v>
      </c>
      <c r="B31" s="261">
        <v>4.1666666666666699E-2</v>
      </c>
      <c r="C31" s="247">
        <f>DAY(A31)</f>
        <v>2</v>
      </c>
      <c r="D31" s="248" t="s">
        <v>135</v>
      </c>
      <c r="E31" s="222">
        <v>13.9</v>
      </c>
      <c r="F31" s="223">
        <v>68.900000000000006</v>
      </c>
      <c r="G31" s="224" t="str" cm="1">
        <f t="array" aca="1" ref="G31" ca="1">INDIRECT("'"&amp;$C31&amp;"'!"&amp;"$"&amp;$D31&amp;$G$1&amp;"")</f>
        <v>CMS</v>
      </c>
      <c r="H31" s="225" t="s">
        <v>1</v>
      </c>
      <c r="I31" s="223" t="s">
        <v>1</v>
      </c>
      <c r="J31" s="224" t="str" cm="1">
        <f t="array" aca="1" ref="J31" ca="1">INDIRECT("'"&amp;$C31&amp;"'!"&amp;"$"&amp;$D31&amp;$J$1&amp;"")</f>
        <v>PMS</v>
      </c>
      <c r="K31" s="225"/>
      <c r="L31" s="225" t="s">
        <v>1</v>
      </c>
      <c r="M31" s="226" t="s">
        <v>1</v>
      </c>
      <c r="N31" s="222" t="str" cm="1">
        <f t="array" aca="1" ref="N31" ca="1">INDIRECT("'"&amp;$C31&amp;"'!"&amp;"$"&amp;$D31&amp;$N$1&amp;"")</f>
        <v>CMS</v>
      </c>
      <c r="O31" s="225"/>
      <c r="P31" s="225" t="s">
        <v>1</v>
      </c>
      <c r="Q31" s="223" t="s">
        <v>1</v>
      </c>
      <c r="R31" s="352" cm="1">
        <f t="array" aca="1" ref="R31" ca="1">INDIRECT("'"&amp;$C31&amp;"'!"&amp;"$"&amp;$D31&amp;$R$1&amp;"")</f>
        <v>6.6</v>
      </c>
      <c r="S31" s="225"/>
      <c r="T31" s="225">
        <v>0.92</v>
      </c>
      <c r="U31" s="226">
        <v>2.78</v>
      </c>
      <c r="V31" s="222"/>
      <c r="W31" s="227" cm="1">
        <f t="array" aca="1" ref="W31" ca="1">INDIRECT("'"&amp;$C31&amp;"'!"&amp;"$"&amp;$D31&amp;$W$1&amp;"")</f>
        <v>0</v>
      </c>
      <c r="X31" s="225" t="s">
        <v>1</v>
      </c>
      <c r="Y31" s="223" t="s">
        <v>1</v>
      </c>
      <c r="Z31" s="224" cm="1">
        <f t="array" aca="1" ref="Z31" ca="1">INDIRECT("'"&amp;$C31&amp;"'!"&amp;"$"&amp;$D31&amp;$Z$1&amp;"")</f>
        <v>0</v>
      </c>
      <c r="AA31" s="225" t="s">
        <v>1</v>
      </c>
      <c r="AB31" s="225" t="s">
        <v>1</v>
      </c>
      <c r="AC31" s="226" t="s">
        <v>1</v>
      </c>
      <c r="AD31" s="222" cm="1">
        <f t="array" aca="1" ref="AD31" ca="1">INDIRECT("'"&amp;$C31&amp;"'!"&amp;"$"&amp;$D31&amp;$AD$1&amp;"")</f>
        <v>0</v>
      </c>
      <c r="AE31" s="225" t="s">
        <v>1</v>
      </c>
      <c r="AF31" s="225" t="s">
        <v>1</v>
      </c>
      <c r="AG31" s="223" t="s">
        <v>1</v>
      </c>
      <c r="AH31" s="224" cm="1">
        <f t="array" aca="1" ref="AH31" ca="1">INDIRECT("'"&amp;$C31&amp;"'!"&amp;"$"&amp;$D31&amp;$AH$1&amp;"")</f>
        <v>0</v>
      </c>
      <c r="AI31" s="225" t="s">
        <v>1</v>
      </c>
      <c r="AJ31" s="225" t="s">
        <v>1</v>
      </c>
      <c r="AK31" s="226" t="s">
        <v>1</v>
      </c>
      <c r="AL31" s="222" cm="1">
        <f t="array" aca="1" ref="AL31" ca="1">INDIRECT("'"&amp;$C31&amp;"'!"&amp;"$"&amp;$D31&amp;$AL$1&amp;"")</f>
        <v>0</v>
      </c>
      <c r="AM31" s="225" t="s">
        <v>1</v>
      </c>
      <c r="AN31" s="225" t="s">
        <v>1</v>
      </c>
      <c r="AO31" s="223" t="s">
        <v>1</v>
      </c>
      <c r="AP31" s="222">
        <v>11.6</v>
      </c>
      <c r="AQ31" s="226">
        <v>70.900000000000006</v>
      </c>
      <c r="AR31" s="222" cm="1">
        <f t="array" aca="1" ref="AR31" ca="1">INDIRECT("'"&amp;$C31&amp;"'!"&amp;"$"&amp;$D31&amp;$AR$1&amp;"")</f>
        <v>0</v>
      </c>
      <c r="AS31" s="225" t="s">
        <v>1</v>
      </c>
      <c r="AT31" s="223" t="s">
        <v>1</v>
      </c>
      <c r="AU31" s="224" cm="1">
        <f t="array" aca="1" ref="AU31" ca="1">INDIRECT("'"&amp;$C31&amp;"'!"&amp;"$"&amp;$D31&amp;$AU$1&amp;"")</f>
        <v>4</v>
      </c>
      <c r="AV31" s="225">
        <v>0.96</v>
      </c>
      <c r="AW31" s="223">
        <v>1.1399999999999999</v>
      </c>
      <c r="AX31" s="222">
        <v>13.98</v>
      </c>
      <c r="AY31" s="226">
        <v>70.900000000000006</v>
      </c>
      <c r="AZ31" s="225" cm="1">
        <f t="array" aca="1" ref="AZ31" ca="1">INDIRECT("'"&amp;$C31&amp;"'!"&amp;"$"&amp;$D31&amp;$AZ$1&amp;"")</f>
        <v>4.5</v>
      </c>
      <c r="BA31" s="224"/>
      <c r="BB31" s="225">
        <v>0.97</v>
      </c>
      <c r="BC31" s="223">
        <v>1.1000000000000001</v>
      </c>
      <c r="BD31" s="225" cm="1">
        <f t="array" aca="1" ref="BD31" ca="1">INDIRECT("'"&amp;$C31&amp;"'!"&amp;"$"&amp;$D31&amp;$BD$1&amp;"")</f>
        <v>7</v>
      </c>
      <c r="BE31" s="224"/>
      <c r="BF31" s="225">
        <v>0.98</v>
      </c>
      <c r="BG31" s="223">
        <v>1.2</v>
      </c>
      <c r="BH31" s="227">
        <v>14</v>
      </c>
      <c r="BI31" s="223">
        <v>71.84</v>
      </c>
      <c r="BJ31" s="227" cm="1">
        <f t="array" aca="1" ref="BJ31" ca="1">INDIRECT("'"&amp;$C31&amp;"'!"&amp;"$"&amp;$D31&amp;$BJ$1&amp;"")</f>
        <v>14.28</v>
      </c>
      <c r="BK31" s="225">
        <v>1</v>
      </c>
      <c r="BL31" s="223">
        <v>1.25</v>
      </c>
      <c r="BM31" s="407">
        <v>68</v>
      </c>
      <c r="BN31" s="222" cm="1">
        <f t="array" aca="1" ref="BN31" ca="1">INDIRECT("'"&amp;$C31&amp;"'!"&amp;"$"&amp;$D31&amp;$BN$1&amp;"")</f>
        <v>0</v>
      </c>
      <c r="BO31" s="224" t="s">
        <v>1</v>
      </c>
      <c r="BP31" s="223" t="s">
        <v>1</v>
      </c>
      <c r="BQ31" s="227" cm="1">
        <f t="array" aca="1" ref="BQ31" ca="1">INDIRECT("'"&amp;$C31&amp;"'!"&amp;"$"&amp;$D31&amp;$BQ$1&amp;"")</f>
        <v>0.98</v>
      </c>
      <c r="BR31" s="225"/>
      <c r="BS31" s="225">
        <v>0.99</v>
      </c>
      <c r="BT31" s="223">
        <v>0.14000000000000001</v>
      </c>
      <c r="BU31" s="227" cm="1">
        <f t="array" aca="1" ref="BU31" ca="1">INDIRECT("'"&amp;$C31&amp;"'!"&amp;"$"&amp;$D31&amp;$BU$1&amp;"")</f>
        <v>0.8</v>
      </c>
      <c r="BV31" s="225"/>
      <c r="BW31" s="225">
        <v>0.97</v>
      </c>
      <c r="BX31" s="223">
        <v>0.2</v>
      </c>
      <c r="BY31" s="228" cm="1">
        <f t="array" aca="1" ref="BY31" ca="1">INDIRECT("'"&amp;$C31&amp;"'!"&amp;"$"&amp;$D31&amp;74&amp;"")</f>
        <v>0</v>
      </c>
      <c r="BZ31" s="225"/>
      <c r="CA31" s="225"/>
      <c r="CB31" s="223"/>
    </row>
    <row r="32" spans="1:80" ht="15" x14ac:dyDescent="0.2">
      <c r="A32" s="344">
        <f t="shared" si="1"/>
        <v>45993</v>
      </c>
      <c r="B32" s="261">
        <v>8.3333333333333301E-2</v>
      </c>
      <c r="C32" s="247">
        <f>DAY(A32)</f>
        <v>2</v>
      </c>
      <c r="D32" s="248" t="s">
        <v>136</v>
      </c>
      <c r="E32" s="229">
        <v>13.9</v>
      </c>
      <c r="F32" s="230">
        <v>69.03</v>
      </c>
      <c r="G32" s="231" t="str" cm="1">
        <f t="array" aca="1" ref="G32" ca="1">INDIRECT("'"&amp;$C32&amp;"'!"&amp;"$"&amp;$D32&amp;$G$1&amp;"")</f>
        <v>CMS</v>
      </c>
      <c r="H32" s="232" t="s">
        <v>1</v>
      </c>
      <c r="I32" s="230" t="s">
        <v>1</v>
      </c>
      <c r="J32" s="231" t="str" cm="1">
        <f t="array" aca="1" ref="J32" ca="1">INDIRECT("'"&amp;$C32&amp;"'!"&amp;"$"&amp;$D32&amp;$J$1&amp;"")</f>
        <v>PMS</v>
      </c>
      <c r="K32" s="232"/>
      <c r="L32" s="232" t="s">
        <v>1</v>
      </c>
      <c r="M32" s="233" t="s">
        <v>1</v>
      </c>
      <c r="N32" s="229" t="str" cm="1">
        <f t="array" aca="1" ref="N32" ca="1">INDIRECT("'"&amp;$C32&amp;"'!"&amp;"$"&amp;$D32&amp;$N$1&amp;"")</f>
        <v>CMS</v>
      </c>
      <c r="O32" s="232"/>
      <c r="P32" s="232" t="s">
        <v>1</v>
      </c>
      <c r="Q32" s="230" t="s">
        <v>1</v>
      </c>
      <c r="R32" s="229" cm="1">
        <f t="array" aca="1" ref="R32" ca="1">INDIRECT("'"&amp;$C32&amp;"'!"&amp;"$"&amp;$D32&amp;$R$1&amp;"")</f>
        <v>6.6</v>
      </c>
      <c r="S32" s="232"/>
      <c r="T32" s="232">
        <v>0.93</v>
      </c>
      <c r="U32" s="233">
        <v>2.56</v>
      </c>
      <c r="V32" s="229"/>
      <c r="W32" s="234" cm="1">
        <f t="array" aca="1" ref="W32" ca="1">INDIRECT("'"&amp;$C32&amp;"'!"&amp;"$"&amp;$D32&amp;$W$1&amp;"")</f>
        <v>0</v>
      </c>
      <c r="X32" s="232" t="s">
        <v>1</v>
      </c>
      <c r="Y32" s="230" t="s">
        <v>1</v>
      </c>
      <c r="Z32" s="231" cm="1">
        <f t="array" aca="1" ref="Z32" ca="1">INDIRECT("'"&amp;$C32&amp;"'!"&amp;"$"&amp;$D32&amp;$Z$1&amp;"")</f>
        <v>0</v>
      </c>
      <c r="AA32" s="232" t="s">
        <v>1</v>
      </c>
      <c r="AB32" s="232" t="s">
        <v>1</v>
      </c>
      <c r="AC32" s="233" t="s">
        <v>1</v>
      </c>
      <c r="AD32" s="229" cm="1">
        <f t="array" aca="1" ref="AD32" ca="1">INDIRECT("'"&amp;$C32&amp;"'!"&amp;"$"&amp;$D32&amp;$AD$1&amp;"")</f>
        <v>0</v>
      </c>
      <c r="AE32" s="232" t="s">
        <v>1</v>
      </c>
      <c r="AF32" s="232" t="s">
        <v>1</v>
      </c>
      <c r="AG32" s="230" t="s">
        <v>1</v>
      </c>
      <c r="AH32" s="231" cm="1">
        <f t="array" aca="1" ref="AH32" ca="1">INDIRECT("'"&amp;$C32&amp;"'!"&amp;"$"&amp;$D32&amp;$AH$1&amp;"")</f>
        <v>0</v>
      </c>
      <c r="AI32" s="232" t="s">
        <v>1</v>
      </c>
      <c r="AJ32" s="232" t="s">
        <v>1</v>
      </c>
      <c r="AK32" s="233" t="s">
        <v>1</v>
      </c>
      <c r="AL32" s="229" cm="1">
        <f t="array" aca="1" ref="AL32" ca="1">INDIRECT("'"&amp;$C32&amp;"'!"&amp;"$"&amp;$D32&amp;$AL$1&amp;"")</f>
        <v>0</v>
      </c>
      <c r="AM32" s="232" t="s">
        <v>1</v>
      </c>
      <c r="AN32" s="232" t="s">
        <v>1</v>
      </c>
      <c r="AO32" s="233" t="s">
        <v>1</v>
      </c>
      <c r="AP32" s="229">
        <v>11.6</v>
      </c>
      <c r="AQ32" s="233">
        <v>71</v>
      </c>
      <c r="AR32" s="229" cm="1">
        <f t="array" aca="1" ref="AR32" ca="1">INDIRECT("'"&amp;$C32&amp;"'!"&amp;"$"&amp;$D32&amp;$AR$1&amp;"")</f>
        <v>0</v>
      </c>
      <c r="AS32" s="232" t="s">
        <v>1</v>
      </c>
      <c r="AT32" s="230" t="s">
        <v>1</v>
      </c>
      <c r="AU32" s="231" cm="1">
        <f t="array" aca="1" ref="AU32" ca="1">INDIRECT("'"&amp;$C32&amp;"'!"&amp;"$"&amp;$D32&amp;$AU$1&amp;"")</f>
        <v>4</v>
      </c>
      <c r="AV32" s="232">
        <v>0.97</v>
      </c>
      <c r="AW32" s="230">
        <v>1.05</v>
      </c>
      <c r="AX32" s="229">
        <v>13.98</v>
      </c>
      <c r="AY32" s="233">
        <v>70.900000000000006</v>
      </c>
      <c r="AZ32" s="232" cm="1">
        <f t="array" aca="1" ref="AZ32" ca="1">INDIRECT("'"&amp;$C32&amp;"'!"&amp;"$"&amp;$D32&amp;$AZ$1&amp;"")</f>
        <v>6.5</v>
      </c>
      <c r="BA32" s="231"/>
      <c r="BB32" s="232">
        <v>0.98</v>
      </c>
      <c r="BC32" s="230">
        <v>1.3</v>
      </c>
      <c r="BD32" s="232" cm="1">
        <f t="array" aca="1" ref="BD32" ca="1">INDIRECT("'"&amp;$C32&amp;"'!"&amp;"$"&amp;$D32&amp;$BD$1&amp;"")</f>
        <v>3.7</v>
      </c>
      <c r="BE32" s="231"/>
      <c r="BF32" s="232">
        <v>0.96</v>
      </c>
      <c r="BG32" s="230">
        <v>0.9</v>
      </c>
      <c r="BH32" s="234">
        <v>14.2</v>
      </c>
      <c r="BI32" s="230">
        <v>71.98</v>
      </c>
      <c r="BJ32" s="234" cm="1">
        <f t="array" aca="1" ref="BJ32" ca="1">INDIRECT("'"&amp;$C32&amp;"'!"&amp;"$"&amp;$D32&amp;$BJ$1&amp;"")</f>
        <v>14.26</v>
      </c>
      <c r="BK32" s="232">
        <v>1</v>
      </c>
      <c r="BL32" s="230">
        <v>1.24</v>
      </c>
      <c r="BM32" s="408">
        <v>68.099999999999994</v>
      </c>
      <c r="BN32" s="229" cm="1">
        <f t="array" aca="1" ref="BN32" ca="1">INDIRECT("'"&amp;$C32&amp;"'!"&amp;"$"&amp;$D32&amp;$BN$1&amp;"")</f>
        <v>0</v>
      </c>
      <c r="BO32" s="231" t="s">
        <v>1</v>
      </c>
      <c r="BP32" s="230" t="s">
        <v>1</v>
      </c>
      <c r="BQ32" s="234" cm="1">
        <f t="array" aca="1" ref="BQ32" ca="1">INDIRECT("'"&amp;$C32&amp;"'!"&amp;"$"&amp;$D32&amp;$BQ$1&amp;"")</f>
        <v>0.97</v>
      </c>
      <c r="BR32" s="232"/>
      <c r="BS32" s="232">
        <v>0.99</v>
      </c>
      <c r="BT32" s="230">
        <v>0.13</v>
      </c>
      <c r="BU32" s="234" cm="1">
        <f t="array" aca="1" ref="BU32" ca="1">INDIRECT("'"&amp;$C32&amp;"'!"&amp;"$"&amp;$D32&amp;$BU$1&amp;"")</f>
        <v>0.76</v>
      </c>
      <c r="BV32" s="232"/>
      <c r="BW32" s="232">
        <v>0.97</v>
      </c>
      <c r="BX32" s="230">
        <v>0.18</v>
      </c>
      <c r="BY32" s="235" cm="1">
        <f t="array" aca="1" ref="BY32" ca="1">INDIRECT("'"&amp;$C32&amp;"'!"&amp;"$"&amp;$D32&amp;74&amp;"")</f>
        <v>0</v>
      </c>
      <c r="BZ32" s="232"/>
      <c r="CA32" s="232"/>
      <c r="CB32" s="230"/>
    </row>
    <row r="33" spans="1:80" ht="15" x14ac:dyDescent="0.2">
      <c r="A33" s="344">
        <f t="shared" si="1"/>
        <v>45993</v>
      </c>
      <c r="B33" s="261">
        <v>0.125</v>
      </c>
      <c r="C33" s="247">
        <f>DAY(A33)</f>
        <v>2</v>
      </c>
      <c r="D33" s="248" t="s">
        <v>137</v>
      </c>
      <c r="E33" s="222">
        <v>13.9</v>
      </c>
      <c r="F33" s="223">
        <v>69.069999999999993</v>
      </c>
      <c r="G33" s="224" t="str" cm="1">
        <f t="array" aca="1" ref="G33" ca="1">INDIRECT("'"&amp;$C33&amp;"'!"&amp;"$"&amp;$D33&amp;$G$1&amp;"")</f>
        <v>CMS</v>
      </c>
      <c r="H33" s="225" t="s">
        <v>1</v>
      </c>
      <c r="I33" s="223" t="s">
        <v>1</v>
      </c>
      <c r="J33" s="224" t="str" cm="1">
        <f t="array" aca="1" ref="J33" ca="1">INDIRECT("'"&amp;$C33&amp;"'!"&amp;"$"&amp;$D33&amp;$J$1&amp;"")</f>
        <v>PMS</v>
      </c>
      <c r="K33" s="225"/>
      <c r="L33" s="225" t="s">
        <v>1</v>
      </c>
      <c r="M33" s="226" t="s">
        <v>1</v>
      </c>
      <c r="N33" s="222" cm="1">
        <f t="array" aca="1" ref="N33" ca="1">INDIRECT("'"&amp;$C33&amp;"'!"&amp;"$"&amp;$D33&amp;$N$1&amp;"")</f>
        <v>1.5</v>
      </c>
      <c r="O33" s="225"/>
      <c r="P33" s="225">
        <v>0.97</v>
      </c>
      <c r="Q33" s="223">
        <v>0.34</v>
      </c>
      <c r="R33" s="352" cm="1">
        <f t="array" aca="1" ref="R33" ca="1">INDIRECT("'"&amp;$C33&amp;"'!"&amp;"$"&amp;$D33&amp;$R$1&amp;"")</f>
        <v>5.8</v>
      </c>
      <c r="S33" s="225"/>
      <c r="T33" s="225">
        <v>0.93</v>
      </c>
      <c r="U33" s="226">
        <v>2.21</v>
      </c>
      <c r="V33" s="222"/>
      <c r="W33" s="227" cm="1">
        <f t="array" aca="1" ref="W33" ca="1">INDIRECT("'"&amp;$C33&amp;"'!"&amp;"$"&amp;$D33&amp;$W$1&amp;"")</f>
        <v>0</v>
      </c>
      <c r="X33" s="225" t="s">
        <v>1</v>
      </c>
      <c r="Y33" s="223" t="s">
        <v>1</v>
      </c>
      <c r="Z33" s="224" cm="1">
        <f t="array" aca="1" ref="Z33" ca="1">INDIRECT("'"&amp;$C33&amp;"'!"&amp;"$"&amp;$D33&amp;$Z$1&amp;"")</f>
        <v>0</v>
      </c>
      <c r="AA33" s="225" t="s">
        <v>1</v>
      </c>
      <c r="AB33" s="225" t="s">
        <v>1</v>
      </c>
      <c r="AC33" s="226" t="s">
        <v>1</v>
      </c>
      <c r="AD33" s="222" cm="1">
        <f t="array" aca="1" ref="AD33" ca="1">INDIRECT("'"&amp;$C33&amp;"'!"&amp;"$"&amp;$D33&amp;$AD$1&amp;"")</f>
        <v>0</v>
      </c>
      <c r="AE33" s="225" t="s">
        <v>1</v>
      </c>
      <c r="AF33" s="225" t="s">
        <v>1</v>
      </c>
      <c r="AG33" s="223" t="s">
        <v>1</v>
      </c>
      <c r="AH33" s="224" cm="1">
        <f t="array" aca="1" ref="AH33" ca="1">INDIRECT("'"&amp;$C33&amp;"'!"&amp;"$"&amp;$D33&amp;$AH$1&amp;"")</f>
        <v>0</v>
      </c>
      <c r="AI33" s="225" t="s">
        <v>1</v>
      </c>
      <c r="AJ33" s="225" t="s">
        <v>1</v>
      </c>
      <c r="AK33" s="226" t="s">
        <v>1</v>
      </c>
      <c r="AL33" s="222" cm="1">
        <f t="array" aca="1" ref="AL33" ca="1">INDIRECT("'"&amp;$C33&amp;"'!"&amp;"$"&amp;$D33&amp;$AL$1&amp;"")</f>
        <v>0</v>
      </c>
      <c r="AM33" s="225" t="s">
        <v>1</v>
      </c>
      <c r="AN33" s="225" t="s">
        <v>1</v>
      </c>
      <c r="AO33" s="223" t="s">
        <v>1</v>
      </c>
      <c r="AP33" s="222">
        <v>11.6</v>
      </c>
      <c r="AQ33" s="226">
        <v>70.900000000000006</v>
      </c>
      <c r="AR33" s="222" cm="1">
        <f t="array" aca="1" ref="AR33" ca="1">INDIRECT("'"&amp;$C33&amp;"'!"&amp;"$"&amp;$D33&amp;$AR$1&amp;"")</f>
        <v>4</v>
      </c>
      <c r="AS33" s="225">
        <v>0.99</v>
      </c>
      <c r="AT33" s="223">
        <v>0.5</v>
      </c>
      <c r="AU33" s="224" cm="1">
        <f t="array" aca="1" ref="AU33" ca="1">INDIRECT("'"&amp;$C33&amp;"'!"&amp;"$"&amp;$D33&amp;$AU$1&amp;"")</f>
        <v>4</v>
      </c>
      <c r="AV33" s="225">
        <v>0.99</v>
      </c>
      <c r="AW33" s="223">
        <v>0.5</v>
      </c>
      <c r="AX33" s="222">
        <v>13.96</v>
      </c>
      <c r="AY33" s="226">
        <v>70.900000000000006</v>
      </c>
      <c r="AZ33" s="225" cm="1">
        <f t="array" aca="1" ref="AZ33" ca="1">INDIRECT("'"&amp;$C33&amp;"'!"&amp;"$"&amp;$D33&amp;$AZ$1&amp;"")</f>
        <v>5</v>
      </c>
      <c r="BA33" s="224"/>
      <c r="BB33" s="225">
        <v>0.93</v>
      </c>
      <c r="BC33" s="223">
        <v>1.9</v>
      </c>
      <c r="BD33" s="225" t="str" cm="1">
        <f t="array" aca="1" ref="BD33" ca="1">INDIRECT("'"&amp;$C33&amp;"'!"&amp;"$"&amp;$D33&amp;$BD$1&amp;"")</f>
        <v>CMS</v>
      </c>
      <c r="BE33" s="224"/>
      <c r="BF33" s="225" t="s">
        <v>1</v>
      </c>
      <c r="BG33" s="223" t="s">
        <v>1</v>
      </c>
      <c r="BH33" s="227">
        <v>14.11</v>
      </c>
      <c r="BI33" s="223">
        <v>71.94</v>
      </c>
      <c r="BJ33" s="227" cm="1">
        <f t="array" aca="1" ref="BJ33" ca="1">INDIRECT("'"&amp;$C33&amp;"'!"&amp;"$"&amp;$D33&amp;$BJ$1&amp;"")</f>
        <v>14.27</v>
      </c>
      <c r="BK33" s="225">
        <v>1</v>
      </c>
      <c r="BL33" s="223">
        <v>1.26</v>
      </c>
      <c r="BM33" s="407">
        <v>68.3</v>
      </c>
      <c r="BN33" s="222" cm="1">
        <f t="array" aca="1" ref="BN33" ca="1">INDIRECT("'"&amp;$C33&amp;"'!"&amp;"$"&amp;$D33&amp;$BN$1&amp;"")</f>
        <v>0</v>
      </c>
      <c r="BO33" s="224" t="s">
        <v>1</v>
      </c>
      <c r="BP33" s="223" t="s">
        <v>1</v>
      </c>
      <c r="BQ33" s="227" cm="1">
        <f t="array" aca="1" ref="BQ33" ca="1">INDIRECT("'"&amp;$C33&amp;"'!"&amp;"$"&amp;$D33&amp;$BQ$1&amp;"")</f>
        <v>0.92</v>
      </c>
      <c r="BR33" s="225"/>
      <c r="BS33" s="225">
        <v>0.99</v>
      </c>
      <c r="BT33" s="223">
        <v>0.13</v>
      </c>
      <c r="BU33" s="227" cm="1">
        <f t="array" aca="1" ref="BU33" ca="1">INDIRECT("'"&amp;$C33&amp;"'!"&amp;"$"&amp;$D33&amp;$BU$1&amp;"")</f>
        <v>0.74</v>
      </c>
      <c r="BV33" s="225"/>
      <c r="BW33" s="225">
        <v>0.97</v>
      </c>
      <c r="BX33" s="223">
        <v>0.18</v>
      </c>
      <c r="BY33" s="228" cm="1">
        <f t="array" aca="1" ref="BY33" ca="1">INDIRECT("'"&amp;$C33&amp;"'!"&amp;"$"&amp;$D33&amp;74&amp;"")</f>
        <v>0</v>
      </c>
      <c r="BZ33" s="225"/>
      <c r="CA33" s="225"/>
      <c r="CB33" s="223"/>
    </row>
    <row r="34" spans="1:80" ht="15" x14ac:dyDescent="0.2">
      <c r="A34" s="344">
        <f t="shared" si="1"/>
        <v>45993</v>
      </c>
      <c r="B34" s="261">
        <v>0.16666666666666699</v>
      </c>
      <c r="C34" s="247">
        <f>DAY(A34)</f>
        <v>2</v>
      </c>
      <c r="D34" s="248" t="s">
        <v>138</v>
      </c>
      <c r="E34" s="229">
        <v>13.9</v>
      </c>
      <c r="F34" s="230">
        <v>69.239999999999995</v>
      </c>
      <c r="G34" s="231" t="str" cm="1">
        <f t="array" aca="1" ref="G34" ca="1">INDIRECT("'"&amp;$C34&amp;"'!"&amp;"$"&amp;$D34&amp;$G$1&amp;"")</f>
        <v>CMS</v>
      </c>
      <c r="H34" s="232" t="s">
        <v>1</v>
      </c>
      <c r="I34" s="230" t="s">
        <v>1</v>
      </c>
      <c r="J34" s="231" t="str" cm="1">
        <f t="array" aca="1" ref="J34" ca="1">INDIRECT("'"&amp;$C34&amp;"'!"&amp;"$"&amp;$D34&amp;$J$1&amp;"")</f>
        <v>PMS</v>
      </c>
      <c r="K34" s="232"/>
      <c r="L34" s="232" t="s">
        <v>1</v>
      </c>
      <c r="M34" s="233" t="s">
        <v>1</v>
      </c>
      <c r="N34" s="229" cm="1">
        <f t="array" aca="1" ref="N34" ca="1">INDIRECT("'"&amp;$C34&amp;"'!"&amp;"$"&amp;$D34&amp;$N$1&amp;"")</f>
        <v>5.9</v>
      </c>
      <c r="O34" s="232"/>
      <c r="P34" s="232">
        <v>0.99</v>
      </c>
      <c r="Q34" s="230">
        <v>0.72</v>
      </c>
      <c r="R34" s="229" cm="1">
        <f t="array" aca="1" ref="R34" ca="1">INDIRECT("'"&amp;$C34&amp;"'!"&amp;"$"&amp;$D34&amp;$R$1&amp;"")</f>
        <v>5.9</v>
      </c>
      <c r="S34" s="232"/>
      <c r="T34" s="232">
        <v>0.99</v>
      </c>
      <c r="U34" s="233">
        <v>1.53</v>
      </c>
      <c r="V34" s="229"/>
      <c r="W34" s="234" cm="1">
        <f t="array" aca="1" ref="W34" ca="1">INDIRECT("'"&amp;$C34&amp;"'!"&amp;"$"&amp;$D34&amp;$W$1&amp;"")</f>
        <v>0</v>
      </c>
      <c r="X34" s="232" t="s">
        <v>1</v>
      </c>
      <c r="Y34" s="230" t="s">
        <v>1</v>
      </c>
      <c r="Z34" s="231" cm="1">
        <f t="array" aca="1" ref="Z34" ca="1">INDIRECT("'"&amp;$C34&amp;"'!"&amp;"$"&amp;$D34&amp;$Z$1&amp;"")</f>
        <v>0</v>
      </c>
      <c r="AA34" s="232" t="s">
        <v>1</v>
      </c>
      <c r="AB34" s="232" t="s">
        <v>1</v>
      </c>
      <c r="AC34" s="233" t="s">
        <v>1</v>
      </c>
      <c r="AD34" s="229" cm="1">
        <f t="array" aca="1" ref="AD34" ca="1">INDIRECT("'"&amp;$C34&amp;"'!"&amp;"$"&amp;$D34&amp;$AD$1&amp;"")</f>
        <v>0</v>
      </c>
      <c r="AE34" s="232" t="s">
        <v>1</v>
      </c>
      <c r="AF34" s="232" t="s">
        <v>1</v>
      </c>
      <c r="AG34" s="230" t="s">
        <v>1</v>
      </c>
      <c r="AH34" s="231" cm="1">
        <f t="array" aca="1" ref="AH34" ca="1">INDIRECT("'"&amp;$C34&amp;"'!"&amp;"$"&amp;$D34&amp;$AH$1&amp;"")</f>
        <v>0</v>
      </c>
      <c r="AI34" s="232" t="s">
        <v>1</v>
      </c>
      <c r="AJ34" s="232" t="s">
        <v>1</v>
      </c>
      <c r="AK34" s="233" t="s">
        <v>1</v>
      </c>
      <c r="AL34" s="229" cm="1">
        <f t="array" aca="1" ref="AL34" ca="1">INDIRECT("'"&amp;$C34&amp;"'!"&amp;"$"&amp;$D34&amp;$AL$1&amp;"")</f>
        <v>0</v>
      </c>
      <c r="AM34" s="232" t="s">
        <v>1</v>
      </c>
      <c r="AN34" s="232" t="s">
        <v>1</v>
      </c>
      <c r="AO34" s="230" t="s">
        <v>1</v>
      </c>
      <c r="AP34" s="229">
        <v>11.6</v>
      </c>
      <c r="AQ34" s="233">
        <v>70.3</v>
      </c>
      <c r="AR34" s="229" cm="1">
        <f t="array" aca="1" ref="AR34" ca="1">INDIRECT("'"&amp;$C34&amp;"'!"&amp;"$"&amp;$D34&amp;$AR$1&amp;"")</f>
        <v>3.5</v>
      </c>
      <c r="AS34" s="232">
        <v>0.96</v>
      </c>
      <c r="AT34" s="230">
        <v>0.85</v>
      </c>
      <c r="AU34" s="231" cm="1">
        <f t="array" aca="1" ref="AU34" ca="1">INDIRECT("'"&amp;$C34&amp;"'!"&amp;"$"&amp;$D34&amp;$AU$1&amp;"")</f>
        <v>4</v>
      </c>
      <c r="AV34" s="232">
        <v>0.96</v>
      </c>
      <c r="AW34" s="230">
        <v>1.1200000000000001</v>
      </c>
      <c r="AX34" s="229">
        <v>0</v>
      </c>
      <c r="AY34" s="233">
        <v>70.3</v>
      </c>
      <c r="AZ34" s="232" cm="1">
        <f t="array" aca="1" ref="AZ34" ca="1">INDIRECT("'"&amp;$C34&amp;"'!"&amp;"$"&amp;$D34&amp;$AZ$1&amp;"")</f>
        <v>0</v>
      </c>
      <c r="BA34" s="231"/>
      <c r="BB34" s="232" t="s">
        <v>1</v>
      </c>
      <c r="BC34" s="233" t="s">
        <v>1</v>
      </c>
      <c r="BD34" s="232" t="str" cm="1">
        <f t="array" aca="1" ref="BD34" ca="1">INDIRECT("'"&amp;$C34&amp;"'!"&amp;"$"&amp;$D34&amp;$BD$1&amp;"")</f>
        <v>CMS</v>
      </c>
      <c r="BE34" s="231"/>
      <c r="BF34" s="232" t="s">
        <v>1</v>
      </c>
      <c r="BG34" s="233" t="s">
        <v>1</v>
      </c>
      <c r="BH34" s="234">
        <v>14.08</v>
      </c>
      <c r="BI34" s="230">
        <v>71.72</v>
      </c>
      <c r="BJ34" s="234" cm="1">
        <f t="array" aca="1" ref="BJ34" ca="1">INDIRECT("'"&amp;$C34&amp;"'!"&amp;"$"&amp;$D34&amp;$BJ$1&amp;"")</f>
        <v>13.79</v>
      </c>
      <c r="BK34" s="232">
        <v>1</v>
      </c>
      <c r="BL34" s="230">
        <v>1.17</v>
      </c>
      <c r="BM34" s="408">
        <v>68.3</v>
      </c>
      <c r="BN34" s="229" cm="1">
        <f t="array" aca="1" ref="BN34" ca="1">INDIRECT("'"&amp;$C34&amp;"'!"&amp;"$"&amp;$D34&amp;$BN$1&amp;"")</f>
        <v>0</v>
      </c>
      <c r="BO34" s="231" t="s">
        <v>1</v>
      </c>
      <c r="BP34" s="230" t="s">
        <v>1</v>
      </c>
      <c r="BQ34" s="234" cm="1">
        <f t="array" aca="1" ref="BQ34" ca="1">INDIRECT("'"&amp;$C34&amp;"'!"&amp;"$"&amp;$D34&amp;$BQ$1&amp;"")</f>
        <v>0.88</v>
      </c>
      <c r="BR34" s="232"/>
      <c r="BS34" s="232">
        <v>0.99</v>
      </c>
      <c r="BT34" s="230">
        <v>0.12</v>
      </c>
      <c r="BU34" s="234" cm="1">
        <f t="array" aca="1" ref="BU34" ca="1">INDIRECT("'"&amp;$C34&amp;"'!"&amp;"$"&amp;$D34&amp;$BU$1&amp;"")</f>
        <v>0.71</v>
      </c>
      <c r="BV34" s="232"/>
      <c r="BW34" s="232">
        <v>0.97</v>
      </c>
      <c r="BX34" s="230">
        <v>0.17</v>
      </c>
      <c r="BY34" s="235" cm="1">
        <f t="array" aca="1" ref="BY34" ca="1">INDIRECT("'"&amp;$C34&amp;"'!"&amp;"$"&amp;$D34&amp;74&amp;"")</f>
        <v>0</v>
      </c>
      <c r="BZ34" s="232"/>
      <c r="CA34" s="232"/>
      <c r="CB34" s="230"/>
    </row>
    <row r="35" spans="1:80" ht="15" x14ac:dyDescent="0.2">
      <c r="A35" s="344">
        <f t="shared" si="1"/>
        <v>45993</v>
      </c>
      <c r="B35" s="261">
        <v>0.20833333333333301</v>
      </c>
      <c r="C35" s="247">
        <f t="shared" ref="C35:C53" si="2">DAY(A35)</f>
        <v>2</v>
      </c>
      <c r="D35" s="248" t="s">
        <v>139</v>
      </c>
      <c r="E35" s="222">
        <v>14</v>
      </c>
      <c r="F35" s="223">
        <v>69.3</v>
      </c>
      <c r="G35" s="224" t="str" cm="1">
        <f t="array" aca="1" ref="G35" ca="1">INDIRECT("'"&amp;$C35&amp;"'!"&amp;"$"&amp;$D35&amp;$G$1&amp;"")</f>
        <v>CMS</v>
      </c>
      <c r="H35" s="225" t="s">
        <v>1</v>
      </c>
      <c r="I35" s="223" t="s">
        <v>1</v>
      </c>
      <c r="J35" s="224" t="str" cm="1">
        <f t="array" aca="1" ref="J35" ca="1">INDIRECT("'"&amp;$C35&amp;"'!"&amp;"$"&amp;$D35&amp;$J$1&amp;"")</f>
        <v>PMS</v>
      </c>
      <c r="K35" s="225"/>
      <c r="L35" s="225" t="s">
        <v>1</v>
      </c>
      <c r="M35" s="226" t="s">
        <v>1</v>
      </c>
      <c r="N35" s="222" cm="1">
        <f t="array" aca="1" ref="N35" ca="1">INDIRECT("'"&amp;$C35&amp;"'!"&amp;"$"&amp;$D35&amp;$N$1&amp;"")</f>
        <v>6.6</v>
      </c>
      <c r="O35" s="225"/>
      <c r="P35" s="225">
        <v>0.98</v>
      </c>
      <c r="Q35" s="223">
        <v>1.48</v>
      </c>
      <c r="R35" s="352" cm="1">
        <f t="array" aca="1" ref="R35" ca="1">INDIRECT("'"&amp;$C35&amp;"'!"&amp;"$"&amp;$D35&amp;$R$1&amp;"")</f>
        <v>6.6</v>
      </c>
      <c r="S35" s="225"/>
      <c r="T35" s="225">
        <v>0.98</v>
      </c>
      <c r="U35" s="226">
        <v>1.46</v>
      </c>
      <c r="V35" s="222"/>
      <c r="W35" s="227" cm="1">
        <f t="array" aca="1" ref="W35" ca="1">INDIRECT("'"&amp;$C35&amp;"'!"&amp;"$"&amp;$D35&amp;$W$1&amp;"")</f>
        <v>0</v>
      </c>
      <c r="X35" s="225" t="s">
        <v>1</v>
      </c>
      <c r="Y35" s="223" t="s">
        <v>1</v>
      </c>
      <c r="Z35" s="224" cm="1">
        <f t="array" aca="1" ref="Z35" ca="1">INDIRECT("'"&amp;$C35&amp;"'!"&amp;"$"&amp;$D35&amp;$Z$1&amp;"")</f>
        <v>0</v>
      </c>
      <c r="AA35" s="225" t="s">
        <v>1</v>
      </c>
      <c r="AB35" s="225" t="s">
        <v>1</v>
      </c>
      <c r="AC35" s="226" t="s">
        <v>1</v>
      </c>
      <c r="AD35" s="222" cm="1">
        <f t="array" aca="1" ref="AD35" ca="1">INDIRECT("'"&amp;$C35&amp;"'!"&amp;"$"&amp;$D35&amp;$AD$1&amp;"")</f>
        <v>0</v>
      </c>
      <c r="AE35" s="225" t="s">
        <v>1</v>
      </c>
      <c r="AF35" s="225" t="s">
        <v>1</v>
      </c>
      <c r="AG35" s="223" t="s">
        <v>1</v>
      </c>
      <c r="AH35" s="224" cm="1">
        <f t="array" aca="1" ref="AH35" ca="1">INDIRECT("'"&amp;$C35&amp;"'!"&amp;"$"&amp;$D35&amp;$AH$1&amp;"")</f>
        <v>0</v>
      </c>
      <c r="AI35" s="225" t="s">
        <v>1</v>
      </c>
      <c r="AJ35" s="225" t="s">
        <v>1</v>
      </c>
      <c r="AK35" s="226" t="s">
        <v>1</v>
      </c>
      <c r="AL35" s="222" cm="1">
        <f t="array" aca="1" ref="AL35" ca="1">INDIRECT("'"&amp;$C35&amp;"'!"&amp;"$"&amp;$D35&amp;$AL$1&amp;"")</f>
        <v>0</v>
      </c>
      <c r="AM35" s="225" t="s">
        <v>1</v>
      </c>
      <c r="AN35" s="225" t="s">
        <v>1</v>
      </c>
      <c r="AO35" s="223" t="s">
        <v>1</v>
      </c>
      <c r="AP35" s="222">
        <v>11.6</v>
      </c>
      <c r="AQ35" s="226">
        <v>70.400000000000006</v>
      </c>
      <c r="AR35" s="222" cm="1">
        <f t="array" aca="1" ref="AR35" ca="1">INDIRECT("'"&amp;$C35&amp;"'!"&amp;"$"&amp;$D35&amp;$AR$1&amp;"")</f>
        <v>3.6</v>
      </c>
      <c r="AS35" s="225">
        <v>0.96</v>
      </c>
      <c r="AT35" s="223">
        <v>0.9</v>
      </c>
      <c r="AU35" s="224" cm="1">
        <f t="array" aca="1" ref="AU35" ca="1">INDIRECT("'"&amp;$C35&amp;"'!"&amp;"$"&amp;$D35&amp;$AU$1&amp;"")</f>
        <v>3.6</v>
      </c>
      <c r="AV35" s="225">
        <v>0.96</v>
      </c>
      <c r="AW35" s="223">
        <v>0.9</v>
      </c>
      <c r="AX35" s="222">
        <v>0</v>
      </c>
      <c r="AY35" s="226">
        <v>70.3</v>
      </c>
      <c r="AZ35" s="225" cm="1">
        <f t="array" aca="1" ref="AZ35" ca="1">INDIRECT("'"&amp;$C35&amp;"'!"&amp;"$"&amp;$D35&amp;$AZ$1&amp;"")</f>
        <v>0</v>
      </c>
      <c r="BA35" s="224"/>
      <c r="BB35" s="225" t="s">
        <v>1</v>
      </c>
      <c r="BC35" s="223" t="s">
        <v>1</v>
      </c>
      <c r="BD35" s="225" t="str" cm="1">
        <f t="array" aca="1" ref="BD35" ca="1">INDIRECT("'"&amp;$C35&amp;"'!"&amp;"$"&amp;$D35&amp;$BD$1&amp;"")</f>
        <v>CMS</v>
      </c>
      <c r="BE35" s="224"/>
      <c r="BF35" s="225" t="s">
        <v>1</v>
      </c>
      <c r="BG35" s="223" t="s">
        <v>1</v>
      </c>
      <c r="BH35" s="227">
        <v>13.96</v>
      </c>
      <c r="BI35" s="223">
        <v>71.099999999999994</v>
      </c>
      <c r="BJ35" s="227" cm="1">
        <f t="array" aca="1" ref="BJ35" ca="1">INDIRECT("'"&amp;$C35&amp;"'!"&amp;"$"&amp;$D35&amp;$BJ$1&amp;"")</f>
        <v>14.27</v>
      </c>
      <c r="BK35" s="225">
        <v>1</v>
      </c>
      <c r="BL35" s="223">
        <v>1.3</v>
      </c>
      <c r="BM35" s="407">
        <v>68.5</v>
      </c>
      <c r="BN35" s="222" cm="1">
        <f t="array" aca="1" ref="BN35" ca="1">INDIRECT("'"&amp;$C35&amp;"'!"&amp;"$"&amp;$D35&amp;$BN$1&amp;"")</f>
        <v>0.7</v>
      </c>
      <c r="BO35" s="224">
        <v>0.98</v>
      </c>
      <c r="BP35" s="223">
        <v>0.14000000000000001</v>
      </c>
      <c r="BQ35" s="227" cm="1">
        <f t="array" aca="1" ref="BQ35" ca="1">INDIRECT("'"&amp;$C35&amp;"'!"&amp;"$"&amp;$D35&amp;$BQ$1&amp;"")</f>
        <v>0.95</v>
      </c>
      <c r="BR35" s="225"/>
      <c r="BS35" s="225">
        <v>0.99</v>
      </c>
      <c r="BT35" s="223">
        <v>0.13</v>
      </c>
      <c r="BU35" s="227" cm="1">
        <f t="array" aca="1" ref="BU35" ca="1">INDIRECT("'"&amp;$C35&amp;"'!"&amp;"$"&amp;$D35&amp;$BU$1&amp;"")</f>
        <v>0</v>
      </c>
      <c r="BV35" s="225"/>
      <c r="BW35" s="225" t="s">
        <v>1</v>
      </c>
      <c r="BX35" s="223" t="s">
        <v>1</v>
      </c>
      <c r="BY35" s="228" cm="1">
        <f t="array" aca="1" ref="BY35" ca="1">INDIRECT("'"&amp;$C35&amp;"'!"&amp;"$"&amp;$D35&amp;74&amp;"")</f>
        <v>0</v>
      </c>
      <c r="BZ35" s="225"/>
      <c r="CA35" s="225"/>
      <c r="CB35" s="223"/>
    </row>
    <row r="36" spans="1:80" ht="15" x14ac:dyDescent="0.2">
      <c r="A36" s="344">
        <f t="shared" si="1"/>
        <v>45993</v>
      </c>
      <c r="B36" s="261">
        <v>0.25</v>
      </c>
      <c r="C36" s="247">
        <f t="shared" si="2"/>
        <v>2</v>
      </c>
      <c r="D36" s="248" t="s">
        <v>140</v>
      </c>
      <c r="E36" s="229">
        <v>14</v>
      </c>
      <c r="F36" s="230">
        <v>69.44</v>
      </c>
      <c r="G36" s="231" t="str" cm="1">
        <f t="array" aca="1" ref="G36" ca="1">INDIRECT("'"&amp;$C36&amp;"'!"&amp;"$"&amp;$D36&amp;$G$1&amp;"")</f>
        <v>CMS</v>
      </c>
      <c r="H36" s="232" t="s">
        <v>1</v>
      </c>
      <c r="I36" s="230" t="s">
        <v>1</v>
      </c>
      <c r="J36" s="231" t="str" cm="1">
        <f t="array" aca="1" ref="J36" ca="1">INDIRECT("'"&amp;$C36&amp;"'!"&amp;"$"&amp;$D36&amp;$J$1&amp;"")</f>
        <v>PMS</v>
      </c>
      <c r="K36" s="232"/>
      <c r="L36" s="232" t="s">
        <v>1</v>
      </c>
      <c r="M36" s="233" t="s">
        <v>1</v>
      </c>
      <c r="N36" s="229" cm="1">
        <f t="array" aca="1" ref="N36" ca="1">INDIRECT("'"&amp;$C36&amp;"'!"&amp;"$"&amp;$D36&amp;$N$1&amp;"")</f>
        <v>7</v>
      </c>
      <c r="O36" s="232"/>
      <c r="P36" s="232">
        <v>0.98</v>
      </c>
      <c r="Q36" s="230">
        <v>1.29</v>
      </c>
      <c r="R36" s="229" cm="1">
        <f t="array" aca="1" ref="R36" ca="1">INDIRECT("'"&amp;$C36&amp;"'!"&amp;"$"&amp;$D36&amp;$R$1&amp;"")</f>
        <v>7</v>
      </c>
      <c r="S36" s="232"/>
      <c r="T36" s="232">
        <v>0.98</v>
      </c>
      <c r="U36" s="233">
        <v>1.27</v>
      </c>
      <c r="V36" s="229"/>
      <c r="W36" s="234" cm="1">
        <f t="array" aca="1" ref="W36" ca="1">INDIRECT("'"&amp;$C36&amp;"'!"&amp;"$"&amp;$D36&amp;$W$1&amp;"")</f>
        <v>0</v>
      </c>
      <c r="X36" s="232" t="s">
        <v>1</v>
      </c>
      <c r="Y36" s="230" t="s">
        <v>1</v>
      </c>
      <c r="Z36" s="231" cm="1">
        <f t="array" aca="1" ref="Z36" ca="1">INDIRECT("'"&amp;$C36&amp;"'!"&amp;"$"&amp;$D36&amp;$Z$1&amp;"")</f>
        <v>0</v>
      </c>
      <c r="AA36" s="232" t="s">
        <v>1</v>
      </c>
      <c r="AB36" s="232" t="s">
        <v>1</v>
      </c>
      <c r="AC36" s="233" t="s">
        <v>1</v>
      </c>
      <c r="AD36" s="229" cm="1">
        <f t="array" aca="1" ref="AD36" ca="1">INDIRECT("'"&amp;$C36&amp;"'!"&amp;"$"&amp;$D36&amp;$AD$1&amp;"")</f>
        <v>0</v>
      </c>
      <c r="AE36" s="232" t="s">
        <v>1</v>
      </c>
      <c r="AF36" s="232" t="s">
        <v>1</v>
      </c>
      <c r="AG36" s="230" t="s">
        <v>1</v>
      </c>
      <c r="AH36" s="231" cm="1">
        <f t="array" aca="1" ref="AH36" ca="1">INDIRECT("'"&amp;$C36&amp;"'!"&amp;"$"&amp;$D36&amp;$AH$1&amp;"")</f>
        <v>0</v>
      </c>
      <c r="AI36" s="232" t="s">
        <v>1</v>
      </c>
      <c r="AJ36" s="232" t="s">
        <v>1</v>
      </c>
      <c r="AK36" s="233" t="s">
        <v>1</v>
      </c>
      <c r="AL36" s="229" cm="1">
        <f t="array" aca="1" ref="AL36" ca="1">INDIRECT("'"&amp;$C36&amp;"'!"&amp;"$"&amp;$D36&amp;$AL$1&amp;"")</f>
        <v>0</v>
      </c>
      <c r="AM36" s="232" t="s">
        <v>1</v>
      </c>
      <c r="AN36" s="232" t="s">
        <v>1</v>
      </c>
      <c r="AO36" s="230" t="s">
        <v>1</v>
      </c>
      <c r="AP36" s="229">
        <v>11.6</v>
      </c>
      <c r="AQ36" s="233">
        <v>70.5</v>
      </c>
      <c r="AR36" s="229" cm="1">
        <f t="array" aca="1" ref="AR36" ca="1">INDIRECT("'"&amp;$C36&amp;"'!"&amp;"$"&amp;$D36&amp;$AR$1&amp;"")</f>
        <v>4</v>
      </c>
      <c r="AS36" s="232">
        <v>0.98</v>
      </c>
      <c r="AT36" s="230">
        <v>0.75</v>
      </c>
      <c r="AU36" s="231" cm="1">
        <f t="array" aca="1" ref="AU36" ca="1">INDIRECT("'"&amp;$C36&amp;"'!"&amp;"$"&amp;$D36&amp;$AU$1&amp;"")</f>
        <v>4</v>
      </c>
      <c r="AV36" s="232">
        <v>0.98</v>
      </c>
      <c r="AW36" s="230">
        <v>0.75</v>
      </c>
      <c r="AX36" s="229">
        <v>0</v>
      </c>
      <c r="AY36" s="233">
        <v>70.5</v>
      </c>
      <c r="AZ36" s="232" cm="1">
        <f t="array" aca="1" ref="AZ36" ca="1">INDIRECT("'"&amp;$C36&amp;"'!"&amp;"$"&amp;$D36&amp;$AZ$1&amp;"")</f>
        <v>0</v>
      </c>
      <c r="BA36" s="231"/>
      <c r="BB36" s="232" t="s">
        <v>1</v>
      </c>
      <c r="BC36" s="230" t="s">
        <v>1</v>
      </c>
      <c r="BD36" s="232" t="str" cm="1">
        <f t="array" aca="1" ref="BD36" ca="1">INDIRECT("'"&amp;$C36&amp;"'!"&amp;"$"&amp;$D36&amp;$BD$1&amp;"")</f>
        <v>CMS</v>
      </c>
      <c r="BE36" s="231"/>
      <c r="BF36" s="232" t="s">
        <v>1</v>
      </c>
      <c r="BG36" s="230" t="s">
        <v>1</v>
      </c>
      <c r="BH36" s="234">
        <v>14.15</v>
      </c>
      <c r="BI36" s="230">
        <v>71.7</v>
      </c>
      <c r="BJ36" s="234" cm="1">
        <f t="array" aca="1" ref="BJ36" ca="1">INDIRECT("'"&amp;$C36&amp;"'!"&amp;"$"&amp;$D36&amp;$BJ$1&amp;"")</f>
        <v>14.26</v>
      </c>
      <c r="BK36" s="232">
        <v>0.99</v>
      </c>
      <c r="BL36" s="230">
        <v>2.25</v>
      </c>
      <c r="BM36" s="408">
        <v>68.7</v>
      </c>
      <c r="BN36" s="229" cm="1">
        <f t="array" aca="1" ref="BN36" ca="1">INDIRECT("'"&amp;$C36&amp;"'!"&amp;"$"&amp;$D36&amp;$BN$1&amp;"")</f>
        <v>4.3</v>
      </c>
      <c r="BO36" s="231">
        <v>0.98</v>
      </c>
      <c r="BP36" s="230">
        <v>0.87</v>
      </c>
      <c r="BQ36" s="234" cm="1">
        <f t="array" aca="1" ref="BQ36" ca="1">INDIRECT("'"&amp;$C36&amp;"'!"&amp;"$"&amp;$D36&amp;$BQ$1&amp;"")</f>
        <v>1.1599999999999999</v>
      </c>
      <c r="BR36" s="232"/>
      <c r="BS36" s="232">
        <v>0.99</v>
      </c>
      <c r="BT36" s="230">
        <v>0.16</v>
      </c>
      <c r="BU36" s="234" cm="1">
        <f t="array" aca="1" ref="BU36" ca="1">INDIRECT("'"&amp;$C36&amp;"'!"&amp;"$"&amp;$D36&amp;$BU$1&amp;"")</f>
        <v>0.86</v>
      </c>
      <c r="BV36" s="232"/>
      <c r="BW36" s="232">
        <v>0.97</v>
      </c>
      <c r="BX36" s="230">
        <v>0.19</v>
      </c>
      <c r="BY36" s="235" cm="1">
        <f t="array" aca="1" ref="BY36" ca="1">INDIRECT("'"&amp;$C36&amp;"'!"&amp;"$"&amp;$D36&amp;74&amp;"")</f>
        <v>0</v>
      </c>
      <c r="BZ36" s="232"/>
      <c r="CA36" s="232"/>
      <c r="CB36" s="230"/>
    </row>
    <row r="37" spans="1:80" ht="15" x14ac:dyDescent="0.2">
      <c r="A37" s="344">
        <f t="shared" si="1"/>
        <v>45993</v>
      </c>
      <c r="B37" s="261">
        <v>0.29166666666666702</v>
      </c>
      <c r="C37" s="247">
        <f t="shared" si="2"/>
        <v>2</v>
      </c>
      <c r="D37" s="248" t="s">
        <v>141</v>
      </c>
      <c r="E37" s="222">
        <v>14</v>
      </c>
      <c r="F37" s="223">
        <v>69.09</v>
      </c>
      <c r="G37" s="224" t="str" cm="1">
        <f t="array" aca="1" ref="G37" ca="1">INDIRECT("'"&amp;$C37&amp;"'!"&amp;"$"&amp;$D37&amp;$G$1&amp;"")</f>
        <v>CMS</v>
      </c>
      <c r="H37" s="225" t="s">
        <v>1</v>
      </c>
      <c r="I37" s="223" t="s">
        <v>1</v>
      </c>
      <c r="J37" s="224" t="str" cm="1">
        <f t="array" aca="1" ref="J37" ca="1">INDIRECT("'"&amp;$C37&amp;"'!"&amp;"$"&amp;$D37&amp;$J$1&amp;"")</f>
        <v>PMS</v>
      </c>
      <c r="K37" s="225"/>
      <c r="L37" s="225" t="s">
        <v>1</v>
      </c>
      <c r="M37" s="226" t="s">
        <v>1</v>
      </c>
      <c r="N37" s="222" cm="1">
        <f t="array" aca="1" ref="N37" ca="1">INDIRECT("'"&amp;$C37&amp;"'!"&amp;"$"&amp;$D37&amp;$N$1&amp;"")</f>
        <v>6.6</v>
      </c>
      <c r="O37" s="225"/>
      <c r="P37" s="225">
        <v>0.97</v>
      </c>
      <c r="Q37" s="223">
        <v>1.58</v>
      </c>
      <c r="R37" s="352" cm="1">
        <f t="array" aca="1" ref="R37" ca="1">INDIRECT("'"&amp;$C37&amp;"'!"&amp;"$"&amp;$D37&amp;$R$1&amp;"")</f>
        <v>6.6</v>
      </c>
      <c r="S37" s="225"/>
      <c r="T37" s="225">
        <v>0.97</v>
      </c>
      <c r="U37" s="223">
        <v>1.54</v>
      </c>
      <c r="V37" s="222"/>
      <c r="W37" s="227" cm="1">
        <f t="array" aca="1" ref="W37" ca="1">INDIRECT("'"&amp;$C37&amp;"'!"&amp;"$"&amp;$D37&amp;$W$1&amp;"")</f>
        <v>0</v>
      </c>
      <c r="X37" s="225" t="s">
        <v>1</v>
      </c>
      <c r="Y37" s="223" t="s">
        <v>1</v>
      </c>
      <c r="Z37" s="224" cm="1">
        <f t="array" aca="1" ref="Z37" ca="1">INDIRECT("'"&amp;$C37&amp;"'!"&amp;"$"&amp;$D37&amp;$Z$1&amp;"")</f>
        <v>0</v>
      </c>
      <c r="AA37" s="225" t="s">
        <v>1</v>
      </c>
      <c r="AB37" s="225" t="s">
        <v>1</v>
      </c>
      <c r="AC37" s="226" t="s">
        <v>1</v>
      </c>
      <c r="AD37" s="222" cm="1">
        <f t="array" aca="1" ref="AD37" ca="1">INDIRECT("'"&amp;$C37&amp;"'!"&amp;"$"&amp;$D37&amp;$AD$1&amp;"")</f>
        <v>0</v>
      </c>
      <c r="AE37" s="225" t="s">
        <v>1</v>
      </c>
      <c r="AF37" s="225" t="s">
        <v>1</v>
      </c>
      <c r="AG37" s="223" t="s">
        <v>1</v>
      </c>
      <c r="AH37" s="224" cm="1">
        <f t="array" aca="1" ref="AH37" ca="1">INDIRECT("'"&amp;$C37&amp;"'!"&amp;"$"&amp;$D37&amp;$AH$1&amp;"")</f>
        <v>0</v>
      </c>
      <c r="AI37" s="225" t="s">
        <v>1</v>
      </c>
      <c r="AJ37" s="225" t="s">
        <v>1</v>
      </c>
      <c r="AK37" s="226" t="s">
        <v>1</v>
      </c>
      <c r="AL37" s="222" cm="1">
        <f t="array" aca="1" ref="AL37" ca="1">INDIRECT("'"&amp;$C37&amp;"'!"&amp;"$"&amp;$D37&amp;$AL$1&amp;"")</f>
        <v>0</v>
      </c>
      <c r="AM37" s="225" t="s">
        <v>1</v>
      </c>
      <c r="AN37" s="225" t="s">
        <v>1</v>
      </c>
      <c r="AO37" s="223" t="s">
        <v>1</v>
      </c>
      <c r="AP37" s="222">
        <v>11.6</v>
      </c>
      <c r="AQ37" s="226">
        <v>70.5</v>
      </c>
      <c r="AR37" s="222" cm="1">
        <f t="array" aca="1" ref="AR37" ca="1">INDIRECT("'"&amp;$C37&amp;"'!"&amp;"$"&amp;$D37&amp;$AR$1&amp;"")</f>
        <v>3.5</v>
      </c>
      <c r="AS37" s="225">
        <v>0.98</v>
      </c>
      <c r="AT37" s="223">
        <v>0.66</v>
      </c>
      <c r="AU37" s="224" cm="1">
        <f t="array" aca="1" ref="AU37" ca="1">INDIRECT("'"&amp;$C37&amp;"'!"&amp;"$"&amp;$D37&amp;$AU$1&amp;"")</f>
        <v>4</v>
      </c>
      <c r="AV37" s="225">
        <v>0.98</v>
      </c>
      <c r="AW37" s="223">
        <v>0.19700000000000001</v>
      </c>
      <c r="AX37" s="222">
        <v>13.8</v>
      </c>
      <c r="AY37" s="226">
        <v>70.5</v>
      </c>
      <c r="AZ37" s="225" cm="1">
        <f t="array" aca="1" ref="AZ37" ca="1">INDIRECT("'"&amp;$C37&amp;"'!"&amp;"$"&amp;$D37&amp;$AZ$1&amp;"")</f>
        <v>0</v>
      </c>
      <c r="BA37" s="224"/>
      <c r="BB37" s="225" t="s">
        <v>1</v>
      </c>
      <c r="BC37" s="223" t="s">
        <v>1</v>
      </c>
      <c r="BD37" s="225" cm="1">
        <f t="array" aca="1" ref="BD37" ca="1">INDIRECT("'"&amp;$C37&amp;"'!"&amp;"$"&amp;$D37&amp;$BD$1&amp;"")</f>
        <v>2.8</v>
      </c>
      <c r="BE37" s="224"/>
      <c r="BF37" s="225">
        <v>0.98</v>
      </c>
      <c r="BG37" s="223">
        <v>0.6</v>
      </c>
      <c r="BH37" s="227">
        <v>14.15</v>
      </c>
      <c r="BI37" s="223">
        <v>71.69</v>
      </c>
      <c r="BJ37" s="227" cm="1">
        <f t="array" aca="1" ref="BJ37" ca="1">INDIRECT("'"&amp;$C37&amp;"'!"&amp;"$"&amp;$D37&amp;$BJ$1&amp;"")</f>
        <v>14.27</v>
      </c>
      <c r="BK37" s="225">
        <v>0.99</v>
      </c>
      <c r="BL37" s="223">
        <v>2.35</v>
      </c>
      <c r="BM37" s="407">
        <v>68.099999999999994</v>
      </c>
      <c r="BN37" s="222" cm="1">
        <f t="array" aca="1" ref="BN37" ca="1">INDIRECT("'"&amp;$C37&amp;"'!"&amp;"$"&amp;$D37&amp;$BN$1&amp;"")</f>
        <v>0.7</v>
      </c>
      <c r="BO37" s="224" t="s">
        <v>1</v>
      </c>
      <c r="BP37" s="223" t="s">
        <v>1</v>
      </c>
      <c r="BQ37" s="227" cm="1">
        <f t="array" aca="1" ref="BQ37" ca="1">INDIRECT("'"&amp;$C37&amp;"'!"&amp;"$"&amp;$D37&amp;$BQ$1&amp;"")</f>
        <v>1.21</v>
      </c>
      <c r="BR37" s="225"/>
      <c r="BS37" s="225">
        <v>0.99</v>
      </c>
      <c r="BT37" s="223">
        <v>0.12</v>
      </c>
      <c r="BU37" s="228" cm="1">
        <f t="array" aca="1" ref="BU37" ca="1">INDIRECT("'"&amp;$C37&amp;"'!"&amp;"$"&amp;$D37&amp;$BU$1&amp;"")</f>
        <v>0.77</v>
      </c>
      <c r="BV37" s="225"/>
      <c r="BW37" s="225">
        <v>0.97</v>
      </c>
      <c r="BX37" s="223">
        <v>0.19</v>
      </c>
      <c r="BY37" s="228" cm="1">
        <f t="array" aca="1" ref="BY37" ca="1">INDIRECT("'"&amp;$C37&amp;"'!"&amp;"$"&amp;$D37&amp;74&amp;"")</f>
        <v>0</v>
      </c>
      <c r="BZ37" s="225"/>
      <c r="CA37" s="225"/>
      <c r="CB37" s="223"/>
    </row>
    <row r="38" spans="1:80" ht="15" x14ac:dyDescent="0.2">
      <c r="A38" s="344">
        <f t="shared" si="1"/>
        <v>45993</v>
      </c>
      <c r="B38" s="261">
        <v>0.33333333333333398</v>
      </c>
      <c r="C38" s="247">
        <f t="shared" si="2"/>
        <v>2</v>
      </c>
      <c r="D38" s="248" t="s">
        <v>142</v>
      </c>
      <c r="E38" s="229">
        <v>14</v>
      </c>
      <c r="F38" s="230">
        <v>68.959999999999994</v>
      </c>
      <c r="G38" s="231" t="str" cm="1">
        <f t="array" aca="1" ref="G38" ca="1">INDIRECT("'"&amp;$C38&amp;"'!"&amp;"$"&amp;$D38&amp;$G$1&amp;"")</f>
        <v>CMS</v>
      </c>
      <c r="H38" s="232" t="s">
        <v>1</v>
      </c>
      <c r="I38" s="230" t="s">
        <v>1</v>
      </c>
      <c r="J38" s="231" t="str" cm="1">
        <f t="array" aca="1" ref="J38" ca="1">INDIRECT("'"&amp;$C38&amp;"'!"&amp;"$"&amp;$D38&amp;$J$1&amp;"")</f>
        <v>PMS</v>
      </c>
      <c r="K38" s="232"/>
      <c r="L38" s="232" t="s">
        <v>1</v>
      </c>
      <c r="M38" s="233" t="s">
        <v>1</v>
      </c>
      <c r="N38" s="229" cm="1">
        <f t="array" aca="1" ref="N38" ca="1">INDIRECT("'"&amp;$C38&amp;"'!"&amp;"$"&amp;$D38&amp;$N$1&amp;"")</f>
        <v>6.9</v>
      </c>
      <c r="O38" s="232"/>
      <c r="P38" s="232">
        <v>0.91</v>
      </c>
      <c r="Q38" s="230">
        <v>3.0059999999999998</v>
      </c>
      <c r="R38" s="229" cm="1">
        <f t="array" aca="1" ref="R38" ca="1">INDIRECT("'"&amp;$C38&amp;"'!"&amp;"$"&amp;$D38&amp;$R$1&amp;"")</f>
        <v>6.9</v>
      </c>
      <c r="S38" s="232"/>
      <c r="T38" s="232">
        <v>0.91</v>
      </c>
      <c r="U38" s="230">
        <v>3.0110000000000001</v>
      </c>
      <c r="V38" s="229">
        <v>13.891999999999999</v>
      </c>
      <c r="W38" s="234" cm="1">
        <f t="array" aca="1" ref="W38" ca="1">INDIRECT("'"&amp;$C38&amp;"'!"&amp;"$"&amp;$D38&amp;$W$1&amp;"")</f>
        <v>2.9780000000000002</v>
      </c>
      <c r="X38" s="232">
        <v>0.98</v>
      </c>
      <c r="Y38" s="230">
        <v>0.56299999999999994</v>
      </c>
      <c r="Z38" s="231" cm="1">
        <f t="array" aca="1" ref="Z38" ca="1">INDIRECT("'"&amp;$C38&amp;"'!"&amp;"$"&amp;$D38&amp;$Z$1&amp;"")</f>
        <v>0</v>
      </c>
      <c r="AA38" s="232" t="s">
        <v>1</v>
      </c>
      <c r="AB38" s="232" t="s">
        <v>1</v>
      </c>
      <c r="AC38" s="233" t="s">
        <v>1</v>
      </c>
      <c r="AD38" s="229" cm="1">
        <f t="array" aca="1" ref="AD38" ca="1">INDIRECT("'"&amp;$C38&amp;"'!"&amp;"$"&amp;$D38&amp;$AD$1&amp;"")</f>
        <v>0</v>
      </c>
      <c r="AE38" s="232" t="s">
        <v>1</v>
      </c>
      <c r="AF38" s="232" t="s">
        <v>1</v>
      </c>
      <c r="AG38" s="230" t="s">
        <v>1</v>
      </c>
      <c r="AH38" s="231" cm="1">
        <f t="array" aca="1" ref="AH38" ca="1">INDIRECT("'"&amp;$C38&amp;"'!"&amp;"$"&amp;$D38&amp;$AH$1&amp;"")</f>
        <v>0</v>
      </c>
      <c r="AI38" s="232" t="s">
        <v>1</v>
      </c>
      <c r="AJ38" s="232" t="s">
        <v>1</v>
      </c>
      <c r="AK38" s="233" t="s">
        <v>1</v>
      </c>
      <c r="AL38" s="229" cm="1">
        <f t="array" aca="1" ref="AL38" ca="1">INDIRECT("'"&amp;$C38&amp;"'!"&amp;"$"&amp;$D38&amp;$AL$1&amp;"")</f>
        <v>0</v>
      </c>
      <c r="AM38" s="232" t="s">
        <v>1</v>
      </c>
      <c r="AN38" s="232" t="s">
        <v>1</v>
      </c>
      <c r="AO38" s="230" t="s">
        <v>1</v>
      </c>
      <c r="AP38" s="229">
        <v>11.5</v>
      </c>
      <c r="AQ38" s="233">
        <v>70.2</v>
      </c>
      <c r="AR38" s="229" cm="1">
        <f t="array" aca="1" ref="AR38" ca="1">INDIRECT("'"&amp;$C38&amp;"'!"&amp;"$"&amp;$D38&amp;$AR$1&amp;"")</f>
        <v>0</v>
      </c>
      <c r="AS38" s="232" t="s">
        <v>1</v>
      </c>
      <c r="AT38" s="230" t="s">
        <v>1</v>
      </c>
      <c r="AU38" s="231" cm="1">
        <f t="array" aca="1" ref="AU38" ca="1">INDIRECT("'"&amp;$C38&amp;"'!"&amp;"$"&amp;$D38&amp;$AU$1&amp;"")</f>
        <v>4</v>
      </c>
      <c r="AV38" s="232">
        <v>0.92</v>
      </c>
      <c r="AW38" s="230">
        <v>1.56</v>
      </c>
      <c r="AX38" s="229">
        <v>13.79</v>
      </c>
      <c r="AY38" s="233">
        <v>70.5</v>
      </c>
      <c r="AZ38" s="232" cm="1">
        <f t="array" aca="1" ref="AZ38" ca="1">INDIRECT("'"&amp;$C38&amp;"'!"&amp;"$"&amp;$D38&amp;$AZ$1&amp;"")</f>
        <v>0</v>
      </c>
      <c r="BA38" s="231"/>
      <c r="BB38" s="232" t="s">
        <v>1</v>
      </c>
      <c r="BC38" s="230" t="s">
        <v>1</v>
      </c>
      <c r="BD38" s="232" cm="1">
        <f t="array" aca="1" ref="BD38" ca="1">INDIRECT("'"&amp;$C38&amp;"'!"&amp;"$"&amp;$D38&amp;$BD$1&amp;"")</f>
        <v>7</v>
      </c>
      <c r="BE38" s="231"/>
      <c r="BF38" s="232">
        <v>0.98</v>
      </c>
      <c r="BG38" s="230">
        <v>1.4</v>
      </c>
      <c r="BH38" s="234">
        <v>14.04</v>
      </c>
      <c r="BI38" s="230">
        <v>71.12</v>
      </c>
      <c r="BJ38" s="234" cm="1">
        <f t="array" aca="1" ref="BJ38" ca="1">INDIRECT("'"&amp;$C38&amp;"'!"&amp;"$"&amp;$D38&amp;$BJ$1&amp;"")</f>
        <v>14.26</v>
      </c>
      <c r="BK38" s="232">
        <v>0.99</v>
      </c>
      <c r="BL38" s="230">
        <v>2.29</v>
      </c>
      <c r="BM38" s="408">
        <v>67.5</v>
      </c>
      <c r="BN38" s="229" cm="1">
        <f t="array" aca="1" ref="BN38" ca="1">INDIRECT("'"&amp;$C38&amp;"'!"&amp;"$"&amp;$D38&amp;$BN$1&amp;"")</f>
        <v>0</v>
      </c>
      <c r="BO38" s="231" t="s">
        <v>1</v>
      </c>
      <c r="BP38" s="230" t="s">
        <v>1</v>
      </c>
      <c r="BQ38" s="234" cm="1">
        <f t="array" aca="1" ref="BQ38" ca="1">INDIRECT("'"&amp;$C38&amp;"'!"&amp;"$"&amp;$D38&amp;$BQ$1&amp;"")</f>
        <v>1.2</v>
      </c>
      <c r="BR38" s="232"/>
      <c r="BS38" s="232">
        <v>0.99</v>
      </c>
      <c r="BT38" s="230">
        <v>0.17</v>
      </c>
      <c r="BU38" s="235" cm="1">
        <f t="array" aca="1" ref="BU38" ca="1">INDIRECT("'"&amp;$C38&amp;"'!"&amp;"$"&amp;$D38&amp;$BU$1&amp;"")</f>
        <v>0.76</v>
      </c>
      <c r="BV38" s="232"/>
      <c r="BW38" s="232">
        <v>0.96</v>
      </c>
      <c r="BX38" s="230">
        <v>0.21</v>
      </c>
      <c r="BY38" s="235" cm="1">
        <f t="array" aca="1" ref="BY38" ca="1">INDIRECT("'"&amp;$C38&amp;"'!"&amp;"$"&amp;$D38&amp;74&amp;"")</f>
        <v>0</v>
      </c>
      <c r="BZ38" s="232"/>
      <c r="CA38" s="232"/>
      <c r="CB38" s="230"/>
    </row>
    <row r="39" spans="1:80" ht="15" x14ac:dyDescent="0.2">
      <c r="A39" s="344">
        <f t="shared" si="1"/>
        <v>45993</v>
      </c>
      <c r="B39" s="261">
        <v>0.375</v>
      </c>
      <c r="C39" s="247">
        <f t="shared" si="2"/>
        <v>2</v>
      </c>
      <c r="D39" s="248" t="s">
        <v>143</v>
      </c>
      <c r="E39" s="222">
        <v>14</v>
      </c>
      <c r="F39" s="223">
        <v>68.31</v>
      </c>
      <c r="G39" s="224" t="str" cm="1">
        <f t="array" aca="1" ref="G39" ca="1">INDIRECT("'"&amp;$C39&amp;"'!"&amp;"$"&amp;$D39&amp;$G$1&amp;"")</f>
        <v>CMS</v>
      </c>
      <c r="H39" s="225" t="s">
        <v>1</v>
      </c>
      <c r="I39" s="223" t="s">
        <v>1</v>
      </c>
      <c r="J39" s="224" t="str" cm="1">
        <f t="array" aca="1" ref="J39" ca="1">INDIRECT("'"&amp;$C39&amp;"'!"&amp;"$"&amp;$D39&amp;$J$1&amp;"")</f>
        <v>PMS</v>
      </c>
      <c r="K39" s="225"/>
      <c r="L39" s="225" t="s">
        <v>1</v>
      </c>
      <c r="M39" s="226" t="s">
        <v>1</v>
      </c>
      <c r="N39" s="222" cm="1">
        <f t="array" aca="1" ref="N39" ca="1">INDIRECT("'"&amp;$C39&amp;"'!"&amp;"$"&amp;$D39&amp;$N$1&amp;"")</f>
        <v>6.6</v>
      </c>
      <c r="O39" s="225"/>
      <c r="P39" s="225">
        <v>0.89</v>
      </c>
      <c r="Q39" s="223">
        <v>3.452</v>
      </c>
      <c r="R39" s="352" cm="1">
        <f t="array" aca="1" ref="R39" ca="1">INDIRECT("'"&amp;$C39&amp;"'!"&amp;"$"&amp;$D39&amp;$R$1&amp;"")</f>
        <v>6.6</v>
      </c>
      <c r="S39" s="225"/>
      <c r="T39" s="225">
        <v>0.89</v>
      </c>
      <c r="U39" s="223">
        <v>3.81</v>
      </c>
      <c r="V39" s="222">
        <v>13.864000000000001</v>
      </c>
      <c r="W39" s="227" cm="1">
        <f t="array" aca="1" ref="W39" ca="1">INDIRECT("'"&amp;$C39&amp;"'!"&amp;"$"&amp;$D39&amp;$W$1&amp;"")</f>
        <v>12.996</v>
      </c>
      <c r="X39" s="225">
        <v>0.98</v>
      </c>
      <c r="Y39" s="223">
        <v>2.452</v>
      </c>
      <c r="Z39" s="224" cm="1">
        <f t="array" aca="1" ref="Z39" ca="1">INDIRECT("'"&amp;$C39&amp;"'!"&amp;"$"&amp;$D39&amp;$Z$1&amp;"")</f>
        <v>0</v>
      </c>
      <c r="AA39" s="225" t="s">
        <v>1</v>
      </c>
      <c r="AB39" s="225" t="s">
        <v>1</v>
      </c>
      <c r="AC39" s="226" t="s">
        <v>1</v>
      </c>
      <c r="AD39" s="222" cm="1">
        <f t="array" aca="1" ref="AD39" ca="1">INDIRECT("'"&amp;$C39&amp;"'!"&amp;"$"&amp;$D39&amp;$AD$1&amp;"")</f>
        <v>0</v>
      </c>
      <c r="AE39" s="225" t="s">
        <v>1</v>
      </c>
      <c r="AF39" s="225" t="s">
        <v>1</v>
      </c>
      <c r="AG39" s="223" t="s">
        <v>1</v>
      </c>
      <c r="AH39" s="224" cm="1">
        <f t="array" aca="1" ref="AH39" ca="1">INDIRECT("'"&amp;$C39&amp;"'!"&amp;"$"&amp;$D39&amp;$AH$1&amp;"")</f>
        <v>0</v>
      </c>
      <c r="AI39" s="225" t="s">
        <v>1</v>
      </c>
      <c r="AJ39" s="225" t="s">
        <v>1</v>
      </c>
      <c r="AK39" s="226" t="s">
        <v>1</v>
      </c>
      <c r="AL39" s="222" cm="1">
        <f t="array" aca="1" ref="AL39" ca="1">INDIRECT("'"&amp;$C39&amp;"'!"&amp;"$"&amp;$D39&amp;$AL$1&amp;"")</f>
        <v>0</v>
      </c>
      <c r="AM39" s="225" t="s">
        <v>1</v>
      </c>
      <c r="AN39" s="225" t="s">
        <v>1</v>
      </c>
      <c r="AO39" s="223" t="s">
        <v>1</v>
      </c>
      <c r="AP39" s="222">
        <v>11.5</v>
      </c>
      <c r="AQ39" s="226">
        <v>69.599999999999994</v>
      </c>
      <c r="AR39" s="222" cm="1">
        <f t="array" aca="1" ref="AR39" ca="1">INDIRECT("'"&amp;$C39&amp;"'!"&amp;"$"&amp;$D39&amp;$AR$1&amp;"")</f>
        <v>0</v>
      </c>
      <c r="AS39" s="225" t="s">
        <v>1</v>
      </c>
      <c r="AT39" s="223" t="s">
        <v>1</v>
      </c>
      <c r="AU39" s="224" cm="1">
        <f t="array" aca="1" ref="AU39" ca="1">INDIRECT("'"&amp;$C39&amp;"'!"&amp;"$"&amp;$D39&amp;$AU$1&amp;"")</f>
        <v>4</v>
      </c>
      <c r="AV39" s="225">
        <v>0.9</v>
      </c>
      <c r="AW39" s="223">
        <v>1.92</v>
      </c>
      <c r="AX39" s="222">
        <v>13.9</v>
      </c>
      <c r="AY39" s="226">
        <v>70.599999999999994</v>
      </c>
      <c r="AZ39" s="225" cm="1">
        <f t="array" aca="1" ref="AZ39" ca="1">INDIRECT("'"&amp;$C39&amp;"'!"&amp;"$"&amp;$D39&amp;$AZ$1&amp;"")</f>
        <v>0</v>
      </c>
      <c r="BA39" s="224"/>
      <c r="BB39" s="225" t="s">
        <v>1</v>
      </c>
      <c r="BC39" s="223" t="s">
        <v>1</v>
      </c>
      <c r="BD39" s="225" cm="1">
        <f t="array" aca="1" ref="BD39" ca="1">INDIRECT("'"&amp;$C39&amp;"'!"&amp;"$"&amp;$D39&amp;$BD$1&amp;"")</f>
        <v>7</v>
      </c>
      <c r="BE39" s="224"/>
      <c r="BF39" s="225">
        <v>0.9</v>
      </c>
      <c r="BG39" s="223">
        <v>3.35</v>
      </c>
      <c r="BH39" s="227">
        <v>13.98</v>
      </c>
      <c r="BI39" s="223">
        <v>70.36</v>
      </c>
      <c r="BJ39" s="227" cm="1">
        <f t="array" aca="1" ref="BJ39" ca="1">INDIRECT("'"&amp;$C39&amp;"'!"&amp;"$"&amp;$D39&amp;$BJ$1&amp;"")</f>
        <v>14.26</v>
      </c>
      <c r="BK39" s="225">
        <v>0.98</v>
      </c>
      <c r="BL39" s="223">
        <v>3.3</v>
      </c>
      <c r="BM39" s="407">
        <v>66.5</v>
      </c>
      <c r="BN39" s="222" cm="1">
        <f t="array" aca="1" ref="BN39" ca="1">INDIRECT("'"&amp;$C39&amp;"'!"&amp;"$"&amp;$D39&amp;$BN$1&amp;"")</f>
        <v>0</v>
      </c>
      <c r="BO39" s="224" t="s">
        <v>1</v>
      </c>
      <c r="BP39" s="223" t="s">
        <v>1</v>
      </c>
      <c r="BQ39" s="227" cm="1">
        <f t="array" aca="1" ref="BQ39" ca="1">INDIRECT("'"&amp;$C39&amp;"'!"&amp;"$"&amp;$D39&amp;$BQ$1&amp;"")</f>
        <v>1.42</v>
      </c>
      <c r="BR39" s="225"/>
      <c r="BS39" s="225">
        <v>0.99</v>
      </c>
      <c r="BT39" s="223">
        <v>0.2</v>
      </c>
      <c r="BU39" s="228" cm="1">
        <f t="array" aca="1" ref="BU39" ca="1">INDIRECT("'"&amp;$C39&amp;"'!"&amp;"$"&amp;$D39&amp;$BU$1&amp;"")</f>
        <v>0.84</v>
      </c>
      <c r="BV39" s="225"/>
      <c r="BW39" s="225">
        <v>0.96</v>
      </c>
      <c r="BX39" s="223">
        <v>0.22</v>
      </c>
      <c r="BY39" s="228" cm="1">
        <f t="array" aca="1" ref="BY39" ca="1">INDIRECT("'"&amp;$C39&amp;"'!"&amp;"$"&amp;$D39&amp;74&amp;"")</f>
        <v>0</v>
      </c>
      <c r="BZ39" s="225"/>
      <c r="CA39" s="225"/>
      <c r="CB39" s="223"/>
    </row>
    <row r="40" spans="1:80" ht="15" x14ac:dyDescent="0.2">
      <c r="A40" s="344">
        <f t="shared" si="1"/>
        <v>45993</v>
      </c>
      <c r="B40" s="261">
        <v>0.41666666666666702</v>
      </c>
      <c r="C40" s="247">
        <f t="shared" si="2"/>
        <v>2</v>
      </c>
      <c r="D40" s="248" t="s">
        <v>144</v>
      </c>
      <c r="E40" s="229">
        <v>13.8</v>
      </c>
      <c r="F40" s="230">
        <v>68.81</v>
      </c>
      <c r="G40" s="231" t="str" cm="1">
        <f t="array" aca="1" ref="G40" ca="1">INDIRECT("'"&amp;$C40&amp;"'!"&amp;"$"&amp;$D40&amp;$G$1&amp;"")</f>
        <v>CMS</v>
      </c>
      <c r="H40" s="232" t="s">
        <v>1</v>
      </c>
      <c r="I40" s="230" t="s">
        <v>1</v>
      </c>
      <c r="J40" s="231" t="str" cm="1">
        <f t="array" aca="1" ref="J40" ca="1">INDIRECT("'"&amp;$C40&amp;"'!"&amp;"$"&amp;$D40&amp;$J$1&amp;"")</f>
        <v>PMS</v>
      </c>
      <c r="K40" s="232"/>
      <c r="L40" s="232" t="s">
        <v>1</v>
      </c>
      <c r="M40" s="233" t="s">
        <v>1</v>
      </c>
      <c r="N40" s="229" cm="1">
        <f t="array" aca="1" ref="N40" ca="1">INDIRECT("'"&amp;$C40&amp;"'!"&amp;"$"&amp;$D40&amp;$N$1&amp;"")</f>
        <v>6.4</v>
      </c>
      <c r="O40" s="232"/>
      <c r="P40" s="232">
        <v>0.9</v>
      </c>
      <c r="Q40" s="230">
        <v>3.0449999999999999</v>
      </c>
      <c r="R40" s="229" cm="1">
        <f t="array" aca="1" ref="R40" ca="1">INDIRECT("'"&amp;$C40&amp;"'!"&amp;"$"&amp;$D40&amp;$R$1&amp;"")</f>
        <v>6.4</v>
      </c>
      <c r="S40" s="232"/>
      <c r="T40" s="232">
        <v>0.9</v>
      </c>
      <c r="U40" s="230">
        <v>3.0409999999999999</v>
      </c>
      <c r="V40" s="229">
        <v>13.884</v>
      </c>
      <c r="W40" s="234" cm="1">
        <f t="array" aca="1" ref="W40" ca="1">INDIRECT("'"&amp;$C40&amp;"'!"&amp;"$"&amp;$D40&amp;$W$1&amp;"")</f>
        <v>12.996999999999998</v>
      </c>
      <c r="X40" s="232">
        <v>0.98</v>
      </c>
      <c r="Y40" s="230">
        <v>2.37</v>
      </c>
      <c r="Z40" s="231" cm="1">
        <f t="array" aca="1" ref="Z40" ca="1">INDIRECT("'"&amp;$C40&amp;"'!"&amp;"$"&amp;$D40&amp;$Z$1&amp;"")</f>
        <v>0</v>
      </c>
      <c r="AA40" s="232" t="s">
        <v>1</v>
      </c>
      <c r="AB40" s="232" t="s">
        <v>1</v>
      </c>
      <c r="AC40" s="233" t="s">
        <v>1</v>
      </c>
      <c r="AD40" s="229" cm="1">
        <f t="array" aca="1" ref="AD40" ca="1">INDIRECT("'"&amp;$C40&amp;"'!"&amp;"$"&amp;$D40&amp;$AD$1&amp;"")</f>
        <v>0</v>
      </c>
      <c r="AE40" s="232" t="s">
        <v>1</v>
      </c>
      <c r="AF40" s="232" t="s">
        <v>1</v>
      </c>
      <c r="AG40" s="230" t="s">
        <v>1</v>
      </c>
      <c r="AH40" s="231" cm="1">
        <f t="array" aca="1" ref="AH40" ca="1">INDIRECT("'"&amp;$C40&amp;"'!"&amp;"$"&amp;$D40&amp;$AH$1&amp;"")</f>
        <v>0</v>
      </c>
      <c r="AI40" s="232" t="s">
        <v>1</v>
      </c>
      <c r="AJ40" s="232" t="s">
        <v>1</v>
      </c>
      <c r="AK40" s="233" t="s">
        <v>1</v>
      </c>
      <c r="AL40" s="229" cm="1">
        <f t="array" aca="1" ref="AL40" ca="1">INDIRECT("'"&amp;$C40&amp;"'!"&amp;"$"&amp;$D40&amp;$AL$1&amp;"")</f>
        <v>0</v>
      </c>
      <c r="AM40" s="232" t="s">
        <v>1</v>
      </c>
      <c r="AN40" s="232" t="s">
        <v>1</v>
      </c>
      <c r="AO40" s="230" t="s">
        <v>1</v>
      </c>
      <c r="AP40" s="229">
        <v>11.5</v>
      </c>
      <c r="AQ40" s="233">
        <v>69.900000000000006</v>
      </c>
      <c r="AR40" s="229" cm="1">
        <f t="array" aca="1" ref="AR40" ca="1">INDIRECT("'"&amp;$C40&amp;"'!"&amp;"$"&amp;$D40&amp;$AR$1&amp;"")</f>
        <v>0</v>
      </c>
      <c r="AS40" s="232" t="s">
        <v>1</v>
      </c>
      <c r="AT40" s="230" t="s">
        <v>1</v>
      </c>
      <c r="AU40" s="231" cm="1">
        <f t="array" aca="1" ref="AU40" ca="1">INDIRECT("'"&amp;$C40&amp;"'!"&amp;"$"&amp;$D40&amp;$AU$1&amp;"")</f>
        <v>4</v>
      </c>
      <c r="AV40" s="232">
        <v>0.9</v>
      </c>
      <c r="AW40" s="230">
        <v>1.5</v>
      </c>
      <c r="AX40" s="229">
        <v>13.9</v>
      </c>
      <c r="AY40" s="233">
        <v>70.599999999999994</v>
      </c>
      <c r="AZ40" s="232" cm="1">
        <f t="array" aca="1" ref="AZ40" ca="1">INDIRECT("'"&amp;$C40&amp;"'!"&amp;"$"&amp;$D40&amp;$AZ$1&amp;"")</f>
        <v>0</v>
      </c>
      <c r="BA40" s="231"/>
      <c r="BB40" s="232" t="s">
        <v>1</v>
      </c>
      <c r="BC40" s="230" t="s">
        <v>1</v>
      </c>
      <c r="BD40" s="232" cm="1">
        <f t="array" aca="1" ref="BD40" ca="1">INDIRECT("'"&amp;$C40&amp;"'!"&amp;"$"&amp;$D40&amp;$BD$1&amp;"")</f>
        <v>7</v>
      </c>
      <c r="BE40" s="231"/>
      <c r="BF40" s="232">
        <v>0.88</v>
      </c>
      <c r="BG40" s="230">
        <v>3.65</v>
      </c>
      <c r="BH40" s="234">
        <v>14.03</v>
      </c>
      <c r="BI40" s="230">
        <v>70.66</v>
      </c>
      <c r="BJ40" s="234" cm="1">
        <f t="array" aca="1" ref="BJ40" ca="1">INDIRECT("'"&amp;$C40&amp;"'!"&amp;"$"&amp;$D40&amp;$BJ$1&amp;"")</f>
        <v>14.29</v>
      </c>
      <c r="BK40" s="232">
        <v>0.98</v>
      </c>
      <c r="BL40" s="230">
        <v>3.4</v>
      </c>
      <c r="BM40" s="408">
        <v>66.900000000000006</v>
      </c>
      <c r="BN40" s="229" cm="1">
        <f t="array" aca="1" ref="BN40" ca="1">INDIRECT("'"&amp;$C40&amp;"'!"&amp;"$"&amp;$D40&amp;$BN$1&amp;"")</f>
        <v>5.9999999999999991</v>
      </c>
      <c r="BO40" s="231">
        <v>0.96</v>
      </c>
      <c r="BP40" s="230">
        <v>1.75</v>
      </c>
      <c r="BQ40" s="234" cm="1">
        <f t="array" aca="1" ref="BQ40" ca="1">INDIRECT("'"&amp;$C40&amp;"'!"&amp;"$"&amp;$D40&amp;$BQ$1&amp;"")</f>
        <v>1.53</v>
      </c>
      <c r="BR40" s="232"/>
      <c r="BS40" s="232">
        <v>0.98</v>
      </c>
      <c r="BT40" s="230">
        <v>0.21</v>
      </c>
      <c r="BU40" s="235" cm="1">
        <f t="array" aca="1" ref="BU40" ca="1">INDIRECT("'"&amp;$C40&amp;"'!"&amp;"$"&amp;$D40&amp;$BU$1&amp;"")</f>
        <v>0.87</v>
      </c>
      <c r="BV40" s="232"/>
      <c r="BW40" s="232">
        <v>0.96</v>
      </c>
      <c r="BX40" s="230">
        <v>0.23</v>
      </c>
      <c r="BY40" s="235" cm="1">
        <f t="array" aca="1" ref="BY40" ca="1">INDIRECT("'"&amp;$C40&amp;"'!"&amp;"$"&amp;$D40&amp;74&amp;"")</f>
        <v>0</v>
      </c>
      <c r="BZ40" s="232"/>
      <c r="CA40" s="232"/>
      <c r="CB40" s="230"/>
    </row>
    <row r="41" spans="1:80" ht="15" x14ac:dyDescent="0.2">
      <c r="A41" s="344">
        <f t="shared" si="1"/>
        <v>45993</v>
      </c>
      <c r="B41" s="261">
        <v>0.45833333333333398</v>
      </c>
      <c r="C41" s="247">
        <f t="shared" si="2"/>
        <v>2</v>
      </c>
      <c r="D41" s="248" t="s">
        <v>145</v>
      </c>
      <c r="E41" s="222">
        <v>13.9</v>
      </c>
      <c r="F41" s="223">
        <v>68.47</v>
      </c>
      <c r="G41" s="224" t="str" cm="1">
        <f t="array" aca="1" ref="G41" ca="1">INDIRECT("'"&amp;$C41&amp;"'!"&amp;"$"&amp;$D41&amp;$G$1&amp;"")</f>
        <v>CMS</v>
      </c>
      <c r="H41" s="225" t="s">
        <v>1</v>
      </c>
      <c r="I41" s="223" t="s">
        <v>1</v>
      </c>
      <c r="J41" s="224" t="str" cm="1">
        <f t="array" aca="1" ref="J41" ca="1">INDIRECT("'"&amp;$C41&amp;"'!"&amp;"$"&amp;$D41&amp;$J$1&amp;"")</f>
        <v>PMS</v>
      </c>
      <c r="K41" s="225"/>
      <c r="L41" s="225" t="s">
        <v>1</v>
      </c>
      <c r="M41" s="226" t="s">
        <v>1</v>
      </c>
      <c r="N41" s="222" cm="1">
        <f t="array" aca="1" ref="N41" ca="1">INDIRECT("'"&amp;$C41&amp;"'!"&amp;"$"&amp;$D41&amp;$N$1&amp;"")</f>
        <v>6.5</v>
      </c>
      <c r="O41" s="225"/>
      <c r="P41" s="225">
        <v>0.89</v>
      </c>
      <c r="Q41" s="223">
        <v>3.2549999999999999</v>
      </c>
      <c r="R41" s="352" cm="1">
        <f t="array" aca="1" ref="R41" ca="1">INDIRECT("'"&amp;$C41&amp;"'!"&amp;"$"&amp;$D41&amp;$R$1&amp;"")</f>
        <v>6.5</v>
      </c>
      <c r="S41" s="225"/>
      <c r="T41" s="225">
        <v>0.89</v>
      </c>
      <c r="U41" s="223">
        <v>3.2789999999999999</v>
      </c>
      <c r="V41" s="222">
        <v>13.91</v>
      </c>
      <c r="W41" s="227" cm="1">
        <f t="array" aca="1" ref="W41" ca="1">INDIRECT("'"&amp;$C41&amp;"'!"&amp;"$"&amp;$D41&amp;$W$1&amp;"")</f>
        <v>12.996999999999998</v>
      </c>
      <c r="X41" s="225">
        <v>0.98</v>
      </c>
      <c r="Y41" s="223">
        <v>2.4870000000000001</v>
      </c>
      <c r="Z41" s="224" cm="1">
        <f t="array" aca="1" ref="Z41" ca="1">INDIRECT("'"&amp;$C41&amp;"'!"&amp;"$"&amp;$D41&amp;$Z$1&amp;"")</f>
        <v>0</v>
      </c>
      <c r="AA41" s="225" t="s">
        <v>1</v>
      </c>
      <c r="AB41" s="225" t="s">
        <v>1</v>
      </c>
      <c r="AC41" s="226" t="s">
        <v>1</v>
      </c>
      <c r="AD41" s="222" cm="1">
        <f t="array" aca="1" ref="AD41" ca="1">INDIRECT("'"&amp;$C41&amp;"'!"&amp;"$"&amp;$D41&amp;$AD$1&amp;"")</f>
        <v>0</v>
      </c>
      <c r="AE41" s="225" t="s">
        <v>1</v>
      </c>
      <c r="AF41" s="225" t="s">
        <v>1</v>
      </c>
      <c r="AG41" s="223" t="s">
        <v>1</v>
      </c>
      <c r="AH41" s="224" cm="1">
        <f t="array" aca="1" ref="AH41" ca="1">INDIRECT("'"&amp;$C41&amp;"'!"&amp;"$"&amp;$D41&amp;$AH$1&amp;"")</f>
        <v>0</v>
      </c>
      <c r="AI41" s="225" t="s">
        <v>1</v>
      </c>
      <c r="AJ41" s="225" t="s">
        <v>1</v>
      </c>
      <c r="AK41" s="226" t="s">
        <v>1</v>
      </c>
      <c r="AL41" s="222" cm="1">
        <f t="array" aca="1" ref="AL41" ca="1">INDIRECT("'"&amp;$C41&amp;"'!"&amp;"$"&amp;$D41&amp;$AL$1&amp;"")</f>
        <v>0</v>
      </c>
      <c r="AM41" s="225" t="s">
        <v>1</v>
      </c>
      <c r="AN41" s="225" t="s">
        <v>1</v>
      </c>
      <c r="AO41" s="223" t="s">
        <v>1</v>
      </c>
      <c r="AP41" s="222">
        <v>11.5</v>
      </c>
      <c r="AQ41" s="226">
        <v>69.900000000000006</v>
      </c>
      <c r="AR41" s="222" cm="1">
        <f t="array" aca="1" ref="AR41" ca="1">INDIRECT("'"&amp;$C41&amp;"'!"&amp;"$"&amp;$D41&amp;$AR$1&amp;"")</f>
        <v>0</v>
      </c>
      <c r="AS41" s="225" t="s">
        <v>1</v>
      </c>
      <c r="AT41" s="223" t="s">
        <v>1</v>
      </c>
      <c r="AU41" s="224" cm="1">
        <f t="array" aca="1" ref="AU41" ca="1">INDIRECT("'"&amp;$C41&amp;"'!"&amp;"$"&amp;$D41&amp;$AU$1&amp;"")</f>
        <v>4</v>
      </c>
      <c r="AV41" s="225">
        <v>0.9</v>
      </c>
      <c r="AW41" s="223">
        <v>1.6</v>
      </c>
      <c r="AX41" s="222">
        <v>13.9</v>
      </c>
      <c r="AY41" s="226">
        <v>70.2</v>
      </c>
      <c r="AZ41" s="225" cm="1">
        <f t="array" aca="1" ref="AZ41" ca="1">INDIRECT("'"&amp;$C41&amp;"'!"&amp;"$"&amp;$D41&amp;$AZ$1&amp;"")</f>
        <v>3</v>
      </c>
      <c r="BA41" s="224"/>
      <c r="BB41" s="225">
        <v>0.84</v>
      </c>
      <c r="BC41" s="223">
        <v>1.97</v>
      </c>
      <c r="BD41" s="225" cm="1">
        <f t="array" aca="1" ref="BD41" ca="1">INDIRECT("'"&amp;$C41&amp;"'!"&amp;"$"&amp;$D41&amp;$BD$1&amp;"")</f>
        <v>7</v>
      </c>
      <c r="BE41" s="224"/>
      <c r="BF41" s="225">
        <v>0.93</v>
      </c>
      <c r="BG41" s="223">
        <v>2.8</v>
      </c>
      <c r="BH41" s="227">
        <v>13.95</v>
      </c>
      <c r="BI41" s="223">
        <v>70.25</v>
      </c>
      <c r="BJ41" s="227" cm="1">
        <f t="array" aca="1" ref="BJ41" ca="1">INDIRECT("'"&amp;$C41&amp;"'!"&amp;"$"&amp;$D41&amp;$BJ$1&amp;"")</f>
        <v>14.29</v>
      </c>
      <c r="BK41" s="225">
        <v>0.98</v>
      </c>
      <c r="BL41" s="223">
        <v>3.35</v>
      </c>
      <c r="BM41" s="407">
        <v>66.5</v>
      </c>
      <c r="BN41" s="222" cm="1">
        <f t="array" aca="1" ref="BN41" ca="1">INDIRECT("'"&amp;$C41&amp;"'!"&amp;"$"&amp;$D41&amp;$BN$1&amp;"")</f>
        <v>4.5000000000000009</v>
      </c>
      <c r="BO41" s="224">
        <v>0.96</v>
      </c>
      <c r="BP41" s="223">
        <v>1.31</v>
      </c>
      <c r="BQ41" s="227" cm="1">
        <f t="array" aca="1" ref="BQ41" ca="1">INDIRECT("'"&amp;$C41&amp;"'!"&amp;"$"&amp;$D41&amp;$BQ$1&amp;"")</f>
        <v>1.57</v>
      </c>
      <c r="BR41" s="225"/>
      <c r="BS41" s="225">
        <v>0.98</v>
      </c>
      <c r="BT41" s="223">
        <v>0.31</v>
      </c>
      <c r="BU41" s="228" cm="1">
        <f t="array" aca="1" ref="BU41" ca="1">INDIRECT("'"&amp;$C41&amp;"'!"&amp;"$"&amp;$D41&amp;$BU$1&amp;"")</f>
        <v>0.91</v>
      </c>
      <c r="BV41" s="225"/>
      <c r="BW41" s="225">
        <v>0.97</v>
      </c>
      <c r="BX41" s="223">
        <v>0.24</v>
      </c>
      <c r="BY41" s="228" cm="1">
        <f t="array" aca="1" ref="BY41" ca="1">INDIRECT("'"&amp;$C41&amp;"'!"&amp;"$"&amp;$D41&amp;74&amp;"")</f>
        <v>0</v>
      </c>
      <c r="BZ41" s="225"/>
      <c r="CA41" s="225"/>
      <c r="CB41" s="223"/>
    </row>
    <row r="42" spans="1:80" ht="15" x14ac:dyDescent="0.2">
      <c r="A42" s="344">
        <f t="shared" si="1"/>
        <v>45993</v>
      </c>
      <c r="B42" s="261">
        <v>0.5</v>
      </c>
      <c r="C42" s="247">
        <f t="shared" si="2"/>
        <v>2</v>
      </c>
      <c r="D42" s="248" t="s">
        <v>146</v>
      </c>
      <c r="E42" s="229">
        <v>13.8</v>
      </c>
      <c r="F42" s="230">
        <v>68.59</v>
      </c>
      <c r="G42" s="231" t="str" cm="1">
        <f t="array" aca="1" ref="G42" ca="1">INDIRECT("'"&amp;$C42&amp;"'!"&amp;"$"&amp;$D42&amp;$G$1&amp;"")</f>
        <v>CMS</v>
      </c>
      <c r="H42" s="232" t="s">
        <v>1</v>
      </c>
      <c r="I42" s="230" t="s">
        <v>1</v>
      </c>
      <c r="J42" s="231" t="str" cm="1">
        <f t="array" aca="1" ref="J42" ca="1">INDIRECT("'"&amp;$C42&amp;"'!"&amp;"$"&amp;$D42&amp;$J$1&amp;"")</f>
        <v>PMS</v>
      </c>
      <c r="K42" s="232"/>
      <c r="L42" s="232" t="s">
        <v>1</v>
      </c>
      <c r="M42" s="233" t="s">
        <v>1</v>
      </c>
      <c r="N42" s="229" cm="1">
        <f t="array" aca="1" ref="N42" ca="1">INDIRECT("'"&amp;$C42&amp;"'!"&amp;"$"&amp;$D42&amp;$N$1&amp;"")</f>
        <v>6.6</v>
      </c>
      <c r="O42" s="232"/>
      <c r="P42" s="232">
        <v>0.9</v>
      </c>
      <c r="Q42" s="230">
        <v>3.1349999999999998</v>
      </c>
      <c r="R42" s="229" cm="1">
        <f t="array" aca="1" ref="R42" ca="1">INDIRECT("'"&amp;$C42&amp;"'!"&amp;"$"&amp;$D42&amp;$R$1&amp;"")</f>
        <v>6.6</v>
      </c>
      <c r="S42" s="232"/>
      <c r="T42" s="232">
        <v>0.9</v>
      </c>
      <c r="U42" s="230">
        <v>3.1720000000000002</v>
      </c>
      <c r="V42" s="229">
        <v>13.936999999999999</v>
      </c>
      <c r="W42" s="234" cm="1">
        <f t="array" aca="1" ref="W42" ca="1">INDIRECT("'"&amp;$C42&amp;"'!"&amp;"$"&amp;$D42&amp;$W$1&amp;"")</f>
        <v>13.036999999999999</v>
      </c>
      <c r="X42" s="232">
        <v>0.98</v>
      </c>
      <c r="Y42" s="230">
        <v>2.423</v>
      </c>
      <c r="Z42" s="231" cm="1">
        <f t="array" aca="1" ref="Z42" ca="1">INDIRECT("'"&amp;$C42&amp;"'!"&amp;"$"&amp;$D42&amp;$Z$1&amp;"")</f>
        <v>0</v>
      </c>
      <c r="AA42" s="232" t="s">
        <v>1</v>
      </c>
      <c r="AB42" s="232" t="s">
        <v>1</v>
      </c>
      <c r="AC42" s="233" t="s">
        <v>1</v>
      </c>
      <c r="AD42" s="229" cm="1">
        <f t="array" aca="1" ref="AD42" ca="1">INDIRECT("'"&amp;$C42&amp;"'!"&amp;"$"&amp;$D42&amp;$AD$1&amp;"")</f>
        <v>0</v>
      </c>
      <c r="AE42" s="232" t="s">
        <v>1</v>
      </c>
      <c r="AF42" s="232" t="s">
        <v>1</v>
      </c>
      <c r="AG42" s="230" t="s">
        <v>1</v>
      </c>
      <c r="AH42" s="231" cm="1">
        <f t="array" aca="1" ref="AH42" ca="1">INDIRECT("'"&amp;$C42&amp;"'!"&amp;"$"&amp;$D42&amp;$AH$1&amp;"")</f>
        <v>0</v>
      </c>
      <c r="AI42" s="232" t="s">
        <v>1</v>
      </c>
      <c r="AJ42" s="232" t="s">
        <v>1</v>
      </c>
      <c r="AK42" s="233" t="s">
        <v>1</v>
      </c>
      <c r="AL42" s="229" cm="1">
        <f t="array" aca="1" ref="AL42" ca="1">INDIRECT("'"&amp;$C42&amp;"'!"&amp;"$"&amp;$D42&amp;$AL$1&amp;"")</f>
        <v>0</v>
      </c>
      <c r="AM42" s="232" t="s">
        <v>1</v>
      </c>
      <c r="AN42" s="232" t="s">
        <v>1</v>
      </c>
      <c r="AO42" s="230" t="s">
        <v>1</v>
      </c>
      <c r="AP42" s="229">
        <v>11.6</v>
      </c>
      <c r="AQ42" s="233">
        <v>70.599999999999994</v>
      </c>
      <c r="AR42" s="229" cm="1">
        <f t="array" aca="1" ref="AR42" ca="1">INDIRECT("'"&amp;$C42&amp;"'!"&amp;"$"&amp;$D42&amp;$AR$1&amp;"")</f>
        <v>0</v>
      </c>
      <c r="AS42" s="232" t="s">
        <v>1</v>
      </c>
      <c r="AT42" s="230" t="s">
        <v>1</v>
      </c>
      <c r="AU42" s="231" cm="1">
        <f t="array" aca="1" ref="AU42" ca="1">INDIRECT("'"&amp;$C42&amp;"'!"&amp;"$"&amp;$D42&amp;$AU$1&amp;"")</f>
        <v>4</v>
      </c>
      <c r="AV42" s="232">
        <v>0.92</v>
      </c>
      <c r="AW42" s="230">
        <v>1.5</v>
      </c>
      <c r="AX42" s="229">
        <v>13.9</v>
      </c>
      <c r="AY42" s="233">
        <v>70.2</v>
      </c>
      <c r="AZ42" s="232" cm="1">
        <f t="array" aca="1" ref="AZ42" ca="1">INDIRECT("'"&amp;$C42&amp;"'!"&amp;"$"&amp;$D42&amp;$AZ$1&amp;"")</f>
        <v>3.6</v>
      </c>
      <c r="BA42" s="231"/>
      <c r="BB42" s="232">
        <v>0.83</v>
      </c>
      <c r="BC42" s="230">
        <v>2.44</v>
      </c>
      <c r="BD42" s="232" cm="1">
        <f t="array" aca="1" ref="BD42" ca="1">INDIRECT("'"&amp;$C42&amp;"'!"&amp;"$"&amp;$D42&amp;$BD$1&amp;"")</f>
        <v>7</v>
      </c>
      <c r="BE42" s="231"/>
      <c r="BF42" s="232">
        <v>0.95</v>
      </c>
      <c r="BG42" s="230">
        <v>2.1800000000000002</v>
      </c>
      <c r="BH42" s="234">
        <v>14.28</v>
      </c>
      <c r="BI42" s="230">
        <v>71.510000000000005</v>
      </c>
      <c r="BJ42" s="234" cm="1">
        <f t="array" aca="1" ref="BJ42" ca="1">INDIRECT("'"&amp;$C42&amp;"'!"&amp;"$"&amp;$D42&amp;$BJ$1&amp;"")</f>
        <v>14.3</v>
      </c>
      <c r="BK42" s="232">
        <v>0.96</v>
      </c>
      <c r="BL42" s="230">
        <v>4.46</v>
      </c>
      <c r="BM42" s="408">
        <v>67</v>
      </c>
      <c r="BN42" s="229" cm="1">
        <f t="array" aca="1" ref="BN42" ca="1">INDIRECT("'"&amp;$C42&amp;"'!"&amp;"$"&amp;$D42&amp;$BN$1&amp;"")</f>
        <v>4.3999999999999995</v>
      </c>
      <c r="BO42" s="231">
        <v>0.93</v>
      </c>
      <c r="BP42" s="230">
        <v>1.73</v>
      </c>
      <c r="BQ42" s="234" cm="1">
        <f t="array" aca="1" ref="BQ42" ca="1">INDIRECT("'"&amp;$C42&amp;"'!"&amp;"$"&amp;$D42&amp;$BQ$1&amp;"")</f>
        <v>1.5</v>
      </c>
      <c r="BR42" s="232"/>
      <c r="BS42" s="232">
        <v>0.99</v>
      </c>
      <c r="BT42" s="230">
        <v>0.19</v>
      </c>
      <c r="BU42" s="235" cm="1">
        <f t="array" aca="1" ref="BU42" ca="1">INDIRECT("'"&amp;$C42&amp;"'!"&amp;"$"&amp;$D42&amp;$BU$1&amp;"")</f>
        <v>0.93</v>
      </c>
      <c r="BV42" s="232"/>
      <c r="BW42" s="232">
        <v>0.97</v>
      </c>
      <c r="BX42" s="230">
        <v>0.25</v>
      </c>
      <c r="BY42" s="235" cm="1">
        <f t="array" aca="1" ref="BY42" ca="1">INDIRECT("'"&amp;$C42&amp;"'!"&amp;"$"&amp;$D42&amp;74&amp;"")</f>
        <v>0</v>
      </c>
      <c r="BZ42" s="232"/>
      <c r="CA42" s="232"/>
      <c r="CB42" s="230"/>
    </row>
    <row r="43" spans="1:80" ht="15" x14ac:dyDescent="0.2">
      <c r="A43" s="344">
        <f t="shared" si="1"/>
        <v>45993</v>
      </c>
      <c r="B43" s="261">
        <v>0.54166666666666696</v>
      </c>
      <c r="C43" s="247">
        <f t="shared" si="2"/>
        <v>2</v>
      </c>
      <c r="D43" s="248" t="s">
        <v>147</v>
      </c>
      <c r="E43" s="222">
        <v>13.8</v>
      </c>
      <c r="F43" s="223">
        <v>68.61</v>
      </c>
      <c r="G43" s="224" t="str" cm="1">
        <f t="array" aca="1" ref="G43" ca="1">INDIRECT("'"&amp;$C43&amp;"'!"&amp;"$"&amp;$D43&amp;$G$1&amp;"")</f>
        <v>CMS</v>
      </c>
      <c r="H43" s="225" t="s">
        <v>1</v>
      </c>
      <c r="I43" s="223" t="s">
        <v>1</v>
      </c>
      <c r="J43" s="224" t="str" cm="1">
        <f t="array" aca="1" ref="J43" ca="1">INDIRECT("'"&amp;$C43&amp;"'!"&amp;"$"&amp;$D43&amp;$J$1&amp;"")</f>
        <v>PMS</v>
      </c>
      <c r="K43" s="225"/>
      <c r="L43" s="225" t="s">
        <v>1</v>
      </c>
      <c r="M43" s="223" t="s">
        <v>1</v>
      </c>
      <c r="N43" s="222" cm="1">
        <f t="array" aca="1" ref="N43" ca="1">INDIRECT("'"&amp;$C43&amp;"'!"&amp;"$"&amp;$D43&amp;$N$1&amp;"")</f>
        <v>6.7</v>
      </c>
      <c r="O43" s="225"/>
      <c r="P43" s="225">
        <v>0.9</v>
      </c>
      <c r="Q43" s="223">
        <v>3.1880000000000002</v>
      </c>
      <c r="R43" s="352" cm="1">
        <f t="array" aca="1" ref="R43" ca="1">INDIRECT("'"&amp;$C43&amp;"'!"&amp;"$"&amp;$D43&amp;$R$1&amp;"")</f>
        <v>6.7</v>
      </c>
      <c r="S43" s="225"/>
      <c r="T43" s="225">
        <v>0.9</v>
      </c>
      <c r="U43" s="223">
        <v>3.2120000000000002</v>
      </c>
      <c r="V43" s="536">
        <v>13.914</v>
      </c>
      <c r="W43" s="227" cm="1">
        <f t="array" aca="1" ref="W43" ca="1">INDIRECT("'"&amp;$C43&amp;"'!"&amp;"$"&amp;$D43&amp;$W$1&amp;"")</f>
        <v>12.959999999999999</v>
      </c>
      <c r="X43" s="225">
        <v>0.98</v>
      </c>
      <c r="Y43" s="223">
        <v>2.44</v>
      </c>
      <c r="Z43" s="224" cm="1">
        <f t="array" aca="1" ref="Z43" ca="1">INDIRECT("'"&amp;$C43&amp;"'!"&amp;"$"&amp;$D43&amp;$Z$1&amp;"")</f>
        <v>0</v>
      </c>
      <c r="AA43" s="225" t="s">
        <v>1</v>
      </c>
      <c r="AB43" s="225" t="s">
        <v>1</v>
      </c>
      <c r="AC43" s="226" t="s">
        <v>1</v>
      </c>
      <c r="AD43" s="222" cm="1">
        <f t="array" aca="1" ref="AD43" ca="1">INDIRECT("'"&amp;$C43&amp;"'!"&amp;"$"&amp;$D43&amp;$AD$1&amp;"")</f>
        <v>0</v>
      </c>
      <c r="AE43" s="225" t="s">
        <v>1</v>
      </c>
      <c r="AF43" s="225" t="s">
        <v>1</v>
      </c>
      <c r="AG43" s="223" t="s">
        <v>1</v>
      </c>
      <c r="AH43" s="224" cm="1">
        <f t="array" aca="1" ref="AH43" ca="1">INDIRECT("'"&amp;$C43&amp;"'!"&amp;"$"&amp;$D43&amp;$AH$1&amp;"")</f>
        <v>0</v>
      </c>
      <c r="AI43" s="225" t="s">
        <v>1</v>
      </c>
      <c r="AJ43" s="225" t="s">
        <v>1</v>
      </c>
      <c r="AK43" s="226" t="s">
        <v>1</v>
      </c>
      <c r="AL43" s="222" cm="1">
        <f t="array" aca="1" ref="AL43" ca="1">INDIRECT("'"&amp;$C43&amp;"'!"&amp;"$"&amp;$D43&amp;$AL$1&amp;"")</f>
        <v>0</v>
      </c>
      <c r="AM43" s="225" t="s">
        <v>1</v>
      </c>
      <c r="AN43" s="225" t="s">
        <v>1</v>
      </c>
      <c r="AO43" s="223" t="s">
        <v>1</v>
      </c>
      <c r="AP43" s="222">
        <v>11.6</v>
      </c>
      <c r="AQ43" s="226">
        <v>70.599999999999994</v>
      </c>
      <c r="AR43" s="222" cm="1">
        <f t="array" aca="1" ref="AR43" ca="1">INDIRECT("'"&amp;$C43&amp;"'!"&amp;"$"&amp;$D43&amp;$AR$1&amp;"")</f>
        <v>0</v>
      </c>
      <c r="AS43" s="225" t="s">
        <v>1</v>
      </c>
      <c r="AT43" s="223" t="s">
        <v>1</v>
      </c>
      <c r="AU43" s="224" cm="1">
        <f t="array" aca="1" ref="AU43" ca="1">INDIRECT("'"&amp;$C43&amp;"'!"&amp;"$"&amp;$D43&amp;$AU$1&amp;"")</f>
        <v>4</v>
      </c>
      <c r="AV43" s="225">
        <v>0.92</v>
      </c>
      <c r="AW43" s="223">
        <v>1.5</v>
      </c>
      <c r="AX43" s="222">
        <v>14.1</v>
      </c>
      <c r="AY43" s="226">
        <v>70.7</v>
      </c>
      <c r="AZ43" s="225" cm="1">
        <f t="array" aca="1" ref="AZ43" ca="1">INDIRECT("'"&amp;$C43&amp;"'!"&amp;"$"&amp;$D43&amp;$AZ$1&amp;"")</f>
        <v>4</v>
      </c>
      <c r="BA43" s="224"/>
      <c r="BB43" s="225">
        <v>0.86</v>
      </c>
      <c r="BC43" s="223">
        <v>2.37</v>
      </c>
      <c r="BD43" s="225" cm="1">
        <f t="array" aca="1" ref="BD43" ca="1">INDIRECT("'"&amp;$C43&amp;"'!"&amp;"$"&amp;$D43&amp;$BD$1&amp;"")</f>
        <v>7</v>
      </c>
      <c r="BE43" s="224"/>
      <c r="BF43" s="225">
        <v>0.96</v>
      </c>
      <c r="BG43" s="223">
        <v>2.11</v>
      </c>
      <c r="BH43" s="227">
        <v>14.3</v>
      </c>
      <c r="BI43" s="223">
        <v>71.56</v>
      </c>
      <c r="BJ43" s="227" cm="1">
        <f t="array" aca="1" ref="BJ43" ca="1">INDIRECT("'"&amp;$C43&amp;"'!"&amp;"$"&amp;$D43&amp;$BJ$1&amp;"")</f>
        <v>14.31</v>
      </c>
      <c r="BK43" s="225">
        <v>0.96</v>
      </c>
      <c r="BL43" s="223">
        <v>4.4000000000000004</v>
      </c>
      <c r="BM43" s="407">
        <v>67.099999999999994</v>
      </c>
      <c r="BN43" s="222" cm="1">
        <f t="array" aca="1" ref="BN43" ca="1">INDIRECT("'"&amp;$C43&amp;"'!"&amp;"$"&amp;$D43&amp;$BN$1&amp;"")</f>
        <v>4.3999999999999995</v>
      </c>
      <c r="BO43" s="224">
        <v>0.92</v>
      </c>
      <c r="BP43" s="223">
        <v>1.8</v>
      </c>
      <c r="BQ43" s="227" cm="1">
        <f t="array" aca="1" ref="BQ43" ca="1">INDIRECT("'"&amp;$C43&amp;"'!"&amp;"$"&amp;$D43&amp;$BQ$1&amp;"")</f>
        <v>1.45</v>
      </c>
      <c r="BR43" s="225"/>
      <c r="BS43" s="225">
        <v>0.99</v>
      </c>
      <c r="BT43" s="223">
        <v>0.18</v>
      </c>
      <c r="BU43" s="228" cm="1">
        <f t="array" aca="1" ref="BU43" ca="1">INDIRECT("'"&amp;$C43&amp;"'!"&amp;"$"&amp;$D43&amp;$BU$1&amp;"")</f>
        <v>0.9</v>
      </c>
      <c r="BV43" s="225"/>
      <c r="BW43" s="225">
        <v>0.97</v>
      </c>
      <c r="BX43" s="223">
        <v>0.23</v>
      </c>
      <c r="BY43" s="228" cm="1">
        <f t="array" aca="1" ref="BY43" ca="1">INDIRECT("'"&amp;$C43&amp;"'!"&amp;"$"&amp;$D43&amp;74&amp;"")</f>
        <v>0</v>
      </c>
      <c r="BZ43" s="225"/>
      <c r="CA43" s="225"/>
      <c r="CB43" s="223"/>
    </row>
    <row r="44" spans="1:80" ht="15" x14ac:dyDescent="0.2">
      <c r="A44" s="344">
        <f t="shared" si="1"/>
        <v>45993</v>
      </c>
      <c r="B44" s="261">
        <v>0.58333333333333404</v>
      </c>
      <c r="C44" s="247">
        <f t="shared" si="2"/>
        <v>2</v>
      </c>
      <c r="D44" s="248" t="s">
        <v>148</v>
      </c>
      <c r="E44" s="229">
        <v>13.8</v>
      </c>
      <c r="F44" s="230">
        <v>68.540000000000006</v>
      </c>
      <c r="G44" s="231" t="str" cm="1">
        <f t="array" aca="1" ref="G44" ca="1">INDIRECT("'"&amp;$C44&amp;"'!"&amp;"$"&amp;$D44&amp;$G$1&amp;"")</f>
        <v>CMS</v>
      </c>
      <c r="H44" s="232" t="s">
        <v>1</v>
      </c>
      <c r="I44" s="230" t="s">
        <v>1</v>
      </c>
      <c r="J44" s="231" t="str" cm="1">
        <f t="array" aca="1" ref="J44" ca="1">INDIRECT("'"&amp;$C44&amp;"'!"&amp;"$"&amp;$D44&amp;$J$1&amp;"")</f>
        <v>PMS</v>
      </c>
      <c r="K44" s="232"/>
      <c r="L44" s="232" t="s">
        <v>1</v>
      </c>
      <c r="M44" s="233" t="s">
        <v>1</v>
      </c>
      <c r="N44" s="229" cm="1">
        <f t="array" aca="1" ref="N44" ca="1">INDIRECT("'"&amp;$C44&amp;"'!"&amp;"$"&amp;$D44&amp;$N$1&amp;"")</f>
        <v>6.6</v>
      </c>
      <c r="O44" s="232"/>
      <c r="P44" s="232">
        <v>0.9</v>
      </c>
      <c r="Q44" s="230">
        <v>3.1259999999999999</v>
      </c>
      <c r="R44" s="229" cm="1">
        <f t="array" aca="1" ref="R44" ca="1">INDIRECT("'"&amp;$C44&amp;"'!"&amp;"$"&amp;$D44&amp;$R$1&amp;"")</f>
        <v>6.6</v>
      </c>
      <c r="S44" s="232"/>
      <c r="T44" s="232">
        <v>0.9</v>
      </c>
      <c r="U44" s="233">
        <v>3.129</v>
      </c>
      <c r="V44" s="229">
        <v>13.96</v>
      </c>
      <c r="W44" s="234" cm="1">
        <f t="array" aca="1" ref="W44" ca="1">INDIRECT("'"&amp;$C44&amp;"'!"&amp;"$"&amp;$D44&amp;$W$1&amp;"")</f>
        <v>12.984</v>
      </c>
      <c r="X44" s="232">
        <v>0.98</v>
      </c>
      <c r="Y44" s="230">
        <v>2.4220000000000002</v>
      </c>
      <c r="Z44" s="231" cm="1">
        <f t="array" aca="1" ref="Z44" ca="1">INDIRECT("'"&amp;$C44&amp;"'!"&amp;"$"&amp;$D44&amp;$Z$1&amp;"")</f>
        <v>0</v>
      </c>
      <c r="AA44" s="232" t="s">
        <v>1</v>
      </c>
      <c r="AB44" s="232" t="s">
        <v>1</v>
      </c>
      <c r="AC44" s="233" t="s">
        <v>1</v>
      </c>
      <c r="AD44" s="229" cm="1">
        <f t="array" aca="1" ref="AD44" ca="1">INDIRECT("'"&amp;$C44&amp;"'!"&amp;"$"&amp;$D44&amp;$AD$1&amp;"")</f>
        <v>0</v>
      </c>
      <c r="AE44" s="232" t="s">
        <v>1</v>
      </c>
      <c r="AF44" s="232" t="s">
        <v>1</v>
      </c>
      <c r="AG44" s="230" t="s">
        <v>1</v>
      </c>
      <c r="AH44" s="231" cm="1">
        <f t="array" aca="1" ref="AH44" ca="1">INDIRECT("'"&amp;$C44&amp;"'!"&amp;"$"&amp;$D44&amp;$AH$1&amp;"")</f>
        <v>0</v>
      </c>
      <c r="AI44" s="232" t="s">
        <v>1</v>
      </c>
      <c r="AJ44" s="232" t="s">
        <v>1</v>
      </c>
      <c r="AK44" s="233" t="s">
        <v>1</v>
      </c>
      <c r="AL44" s="229" cm="1">
        <f t="array" aca="1" ref="AL44" ca="1">INDIRECT("'"&amp;$C44&amp;"'!"&amp;"$"&amp;$D44&amp;$AL$1&amp;"")</f>
        <v>0</v>
      </c>
      <c r="AM44" s="232" t="s">
        <v>1</v>
      </c>
      <c r="AN44" s="232" t="s">
        <v>1</v>
      </c>
      <c r="AO44" s="230" t="s">
        <v>1</v>
      </c>
      <c r="AP44" s="229">
        <v>11.6</v>
      </c>
      <c r="AQ44" s="233">
        <v>70.400000000000006</v>
      </c>
      <c r="AR44" s="229" cm="1">
        <f t="array" aca="1" ref="AR44" ca="1">INDIRECT("'"&amp;$C44&amp;"'!"&amp;"$"&amp;$D44&amp;$AR$1&amp;"")</f>
        <v>0</v>
      </c>
      <c r="AS44" s="232" t="s">
        <v>1</v>
      </c>
      <c r="AT44" s="230" t="s">
        <v>1</v>
      </c>
      <c r="AU44" s="231" cm="1">
        <f t="array" aca="1" ref="AU44" ca="1">INDIRECT("'"&amp;$C44&amp;"'!"&amp;"$"&amp;$D44&amp;$AU$1&amp;"")</f>
        <v>4</v>
      </c>
      <c r="AV44" s="232">
        <v>0.92</v>
      </c>
      <c r="AW44" s="230">
        <v>1.65</v>
      </c>
      <c r="AX44" s="229">
        <v>14.1</v>
      </c>
      <c r="AY44" s="233">
        <v>70.5</v>
      </c>
      <c r="AZ44" s="232" cm="1">
        <f t="array" aca="1" ref="AZ44" ca="1">INDIRECT("'"&amp;$C44&amp;"'!"&amp;"$"&amp;$D44&amp;$AZ$1&amp;"")</f>
        <v>4.3</v>
      </c>
      <c r="BA44" s="231"/>
      <c r="BB44" s="232">
        <v>0.87</v>
      </c>
      <c r="BC44" s="230">
        <v>2.4300000000000002</v>
      </c>
      <c r="BD44" s="232" cm="1">
        <f t="array" aca="1" ref="BD44" ca="1">INDIRECT("'"&amp;$C44&amp;"'!"&amp;"$"&amp;$D44&amp;$BD$1&amp;"")</f>
        <v>7</v>
      </c>
      <c r="BE44" s="231"/>
      <c r="BF44" s="232">
        <v>0.95</v>
      </c>
      <c r="BG44" s="230">
        <v>2.16</v>
      </c>
      <c r="BH44" s="234">
        <v>14.69</v>
      </c>
      <c r="BI44" s="230">
        <v>71.22</v>
      </c>
      <c r="BJ44" s="234" cm="1">
        <f t="array" aca="1" ref="BJ44" ca="1">INDIRECT("'"&amp;$C44&amp;"'!"&amp;"$"&amp;$D44&amp;$BJ$1&amp;"")</f>
        <v>14.33</v>
      </c>
      <c r="BK44" s="232">
        <v>0.96</v>
      </c>
      <c r="BL44" s="230">
        <v>4.4000000000000004</v>
      </c>
      <c r="BM44" s="408">
        <v>67</v>
      </c>
      <c r="BN44" s="229" cm="1">
        <f t="array" aca="1" ref="BN44" ca="1">INDIRECT("'"&amp;$C44&amp;"'!"&amp;"$"&amp;$D44&amp;$BN$1&amp;"")</f>
        <v>5.3</v>
      </c>
      <c r="BO44" s="231">
        <v>0.92</v>
      </c>
      <c r="BP44" s="230">
        <v>2.25</v>
      </c>
      <c r="BQ44" s="234" cm="1">
        <f t="array" aca="1" ref="BQ44" ca="1">INDIRECT("'"&amp;$C44&amp;"'!"&amp;"$"&amp;$D44&amp;$BQ$1&amp;"")</f>
        <v>1.47</v>
      </c>
      <c r="BR44" s="232"/>
      <c r="BS44" s="232">
        <v>0.99</v>
      </c>
      <c r="BT44" s="230">
        <v>0.19</v>
      </c>
      <c r="BU44" s="235" cm="1">
        <f t="array" aca="1" ref="BU44" ca="1">INDIRECT("'"&amp;$C44&amp;"'!"&amp;"$"&amp;$D44&amp;$BU$1&amp;"")</f>
        <v>0.73</v>
      </c>
      <c r="BV44" s="232"/>
      <c r="BW44" s="232">
        <v>0.96</v>
      </c>
      <c r="BX44" s="230">
        <v>0.22</v>
      </c>
      <c r="BY44" s="235" cm="1">
        <f t="array" aca="1" ref="BY44" ca="1">INDIRECT("'"&amp;$C44&amp;"'!"&amp;"$"&amp;$D44&amp;74&amp;"")</f>
        <v>0</v>
      </c>
      <c r="BZ44" s="232"/>
      <c r="CA44" s="232"/>
      <c r="CB44" s="230"/>
    </row>
    <row r="45" spans="1:80" ht="15" x14ac:dyDescent="0.2">
      <c r="A45" s="344">
        <f t="shared" si="1"/>
        <v>45993</v>
      </c>
      <c r="B45" s="261">
        <v>0.625</v>
      </c>
      <c r="C45" s="247">
        <f t="shared" si="2"/>
        <v>2</v>
      </c>
      <c r="D45" s="248" t="s">
        <v>149</v>
      </c>
      <c r="E45" s="222">
        <v>13.9</v>
      </c>
      <c r="F45" s="223">
        <v>68.81</v>
      </c>
      <c r="G45" s="224" t="str" cm="1">
        <f t="array" aca="1" ref="G45" ca="1">INDIRECT("'"&amp;$C45&amp;"'!"&amp;"$"&amp;$D45&amp;$G$1&amp;"")</f>
        <v>CMS</v>
      </c>
      <c r="H45" s="225" t="s">
        <v>1</v>
      </c>
      <c r="I45" s="223" t="s">
        <v>1</v>
      </c>
      <c r="J45" s="224" t="str" cm="1">
        <f t="array" aca="1" ref="J45" ca="1">INDIRECT("'"&amp;$C45&amp;"'!"&amp;"$"&amp;$D45&amp;$J$1&amp;"")</f>
        <v>PMS</v>
      </c>
      <c r="K45" s="225"/>
      <c r="L45" s="225" t="s">
        <v>1</v>
      </c>
      <c r="M45" s="226" t="s">
        <v>1</v>
      </c>
      <c r="N45" s="222" cm="1">
        <f t="array" aca="1" ref="N45" ca="1">INDIRECT("'"&amp;$C45&amp;"'!"&amp;"$"&amp;$D45&amp;$N$1&amp;"")</f>
        <v>6.6</v>
      </c>
      <c r="O45" s="225"/>
      <c r="P45" s="225">
        <v>0.91</v>
      </c>
      <c r="Q45" s="223">
        <v>3.0259999999999998</v>
      </c>
      <c r="R45" s="352" cm="1">
        <f t="array" aca="1" ref="R45" ca="1">INDIRECT("'"&amp;$C45&amp;"'!"&amp;"$"&amp;$D45&amp;$R$1&amp;"")</f>
        <v>6.6</v>
      </c>
      <c r="S45" s="225"/>
      <c r="T45" s="225">
        <v>0.91</v>
      </c>
      <c r="U45" s="226">
        <v>3.032</v>
      </c>
      <c r="V45" s="222">
        <v>13.954000000000001</v>
      </c>
      <c r="W45" s="227" cm="1">
        <f t="array" aca="1" ref="W45" ca="1">INDIRECT("'"&amp;$C45&amp;"'!"&amp;"$"&amp;$D45&amp;$W$1&amp;"")</f>
        <v>12.984</v>
      </c>
      <c r="X45" s="225">
        <v>0.97</v>
      </c>
      <c r="Y45" s="223">
        <v>3.3159999999999998</v>
      </c>
      <c r="Z45" s="224" cm="1">
        <f t="array" aca="1" ref="Z45" ca="1">INDIRECT("'"&amp;$C45&amp;"'!"&amp;"$"&amp;$D45&amp;$Z$1&amp;"")</f>
        <v>0</v>
      </c>
      <c r="AA45" s="225" t="s">
        <v>1</v>
      </c>
      <c r="AB45" s="225" t="s">
        <v>1</v>
      </c>
      <c r="AC45" s="226" t="s">
        <v>1</v>
      </c>
      <c r="AD45" s="222" cm="1">
        <f t="array" aca="1" ref="AD45" ca="1">INDIRECT("'"&amp;$C45&amp;"'!"&amp;"$"&amp;$D45&amp;$AD$1&amp;"")</f>
        <v>0</v>
      </c>
      <c r="AE45" s="225" t="s">
        <v>1</v>
      </c>
      <c r="AF45" s="225" t="s">
        <v>1</v>
      </c>
      <c r="AG45" s="223" t="s">
        <v>1</v>
      </c>
      <c r="AH45" s="224" cm="1">
        <f t="array" aca="1" ref="AH45" ca="1">INDIRECT("'"&amp;$C45&amp;"'!"&amp;"$"&amp;$D45&amp;$AH$1&amp;"")</f>
        <v>0</v>
      </c>
      <c r="AI45" s="225" t="s">
        <v>1</v>
      </c>
      <c r="AJ45" s="225" t="s">
        <v>1</v>
      </c>
      <c r="AK45" s="226" t="s">
        <v>1</v>
      </c>
      <c r="AL45" s="222" cm="1">
        <f t="array" aca="1" ref="AL45" ca="1">INDIRECT("'"&amp;$C45&amp;"'!"&amp;"$"&amp;$D45&amp;$AL$1&amp;"")</f>
        <v>0</v>
      </c>
      <c r="AM45" s="225" t="s">
        <v>1</v>
      </c>
      <c r="AN45" s="225" t="s">
        <v>1</v>
      </c>
      <c r="AO45" s="223" t="s">
        <v>1</v>
      </c>
      <c r="AP45" s="222">
        <v>11.6</v>
      </c>
      <c r="AQ45" s="226">
        <v>70.5</v>
      </c>
      <c r="AR45" s="222" cm="1">
        <f t="array" aca="1" ref="AR45" ca="1">INDIRECT("'"&amp;$C45&amp;"'!"&amp;"$"&amp;$D45&amp;$AR$1&amp;"")</f>
        <v>0</v>
      </c>
      <c r="AS45" s="225" t="s">
        <v>1</v>
      </c>
      <c r="AT45" s="223" t="s">
        <v>1</v>
      </c>
      <c r="AU45" s="224" cm="1">
        <f t="array" aca="1" ref="AU45" ca="1">INDIRECT("'"&amp;$C45&amp;"'!"&amp;"$"&amp;$D45&amp;$AU$1&amp;"")</f>
        <v>4</v>
      </c>
      <c r="AV45" s="225">
        <v>0.92</v>
      </c>
      <c r="AW45" s="223">
        <v>1.65</v>
      </c>
      <c r="AX45" s="222">
        <v>14.1</v>
      </c>
      <c r="AY45" s="226">
        <v>70.5</v>
      </c>
      <c r="AZ45" s="225" cm="1">
        <f t="array" aca="1" ref="AZ45" ca="1">INDIRECT("'"&amp;$C45&amp;"'!"&amp;"$"&amp;$D45&amp;$AZ$1&amp;"")</f>
        <v>4.7</v>
      </c>
      <c r="BA45" s="224"/>
      <c r="BB45" s="225">
        <v>0.94</v>
      </c>
      <c r="BC45" s="223">
        <v>1.61</v>
      </c>
      <c r="BD45" s="225" cm="1">
        <f t="array" aca="1" ref="BD45" ca="1">INDIRECT("'"&amp;$C45&amp;"'!"&amp;"$"&amp;$D45&amp;$BD$1&amp;"")</f>
        <v>7</v>
      </c>
      <c r="BE45" s="224"/>
      <c r="BF45" s="225">
        <v>0.95</v>
      </c>
      <c r="BG45" s="223">
        <v>2.2200000000000002</v>
      </c>
      <c r="BH45" s="227">
        <v>14.25</v>
      </c>
      <c r="BI45" s="223">
        <v>71.42</v>
      </c>
      <c r="BJ45" s="227" cm="1">
        <f t="array" aca="1" ref="BJ45" ca="1">INDIRECT("'"&amp;$C45&amp;"'!"&amp;"$"&amp;$D45&amp;$BJ$1&amp;"")</f>
        <v>14.3</v>
      </c>
      <c r="BK45" s="225">
        <v>0.99</v>
      </c>
      <c r="BL45" s="223">
        <v>0.88</v>
      </c>
      <c r="BM45" s="407">
        <v>67</v>
      </c>
      <c r="BN45" s="222" cm="1">
        <f t="array" aca="1" ref="BN45" ca="1">INDIRECT("'"&amp;$C45&amp;"'!"&amp;"$"&amp;$D45&amp;$BN$1&amp;"")</f>
        <v>5.3</v>
      </c>
      <c r="BO45" s="224">
        <v>0.92</v>
      </c>
      <c r="BP45" s="223">
        <v>2.2000000000000002</v>
      </c>
      <c r="BQ45" s="227" cm="1">
        <f t="array" aca="1" ref="BQ45" ca="1">INDIRECT("'"&amp;$C45&amp;"'!"&amp;"$"&amp;$D45&amp;$BQ$1&amp;"")</f>
        <v>1.45</v>
      </c>
      <c r="BR45" s="225"/>
      <c r="BS45" s="225">
        <v>0.99</v>
      </c>
      <c r="BT45" s="223">
        <v>0.19</v>
      </c>
      <c r="BU45" s="228" cm="1">
        <f t="array" aca="1" ref="BU45" ca="1">INDIRECT("'"&amp;$C45&amp;"'!"&amp;"$"&amp;$D45&amp;$BU$1&amp;"")</f>
        <v>0.89</v>
      </c>
      <c r="BV45" s="225"/>
      <c r="BW45" s="225">
        <v>0.97</v>
      </c>
      <c r="BX45" s="223">
        <v>0.23</v>
      </c>
      <c r="BY45" s="228" cm="1">
        <f t="array" aca="1" ref="BY45" ca="1">INDIRECT("'"&amp;$C45&amp;"'!"&amp;"$"&amp;$D45&amp;74&amp;"")</f>
        <v>0</v>
      </c>
      <c r="BZ45" s="225"/>
      <c r="CA45" s="225"/>
      <c r="CB45" s="223"/>
    </row>
    <row r="46" spans="1:80" ht="15" x14ac:dyDescent="0.2">
      <c r="A46" s="344">
        <f t="shared" si="1"/>
        <v>45993</v>
      </c>
      <c r="B46" s="261">
        <v>0.66666666666666696</v>
      </c>
      <c r="C46" s="247">
        <f t="shared" si="2"/>
        <v>2</v>
      </c>
      <c r="D46" s="248" t="s">
        <v>150</v>
      </c>
      <c r="E46" s="229">
        <v>13.9</v>
      </c>
      <c r="F46" s="230">
        <v>68.81</v>
      </c>
      <c r="G46" s="231" t="str" cm="1">
        <f t="array" aca="1" ref="G46" ca="1">INDIRECT("'"&amp;$C46&amp;"'!"&amp;"$"&amp;$D46&amp;$G$1&amp;"")</f>
        <v>CMS</v>
      </c>
      <c r="H46" s="232" t="s">
        <v>1</v>
      </c>
      <c r="I46" s="230" t="s">
        <v>1</v>
      </c>
      <c r="J46" s="231" t="str" cm="1">
        <f t="array" aca="1" ref="J46" ca="1">INDIRECT("'"&amp;$C46&amp;"'!"&amp;"$"&amp;$D46&amp;$J$1&amp;"")</f>
        <v>PMS</v>
      </c>
      <c r="K46" s="232"/>
      <c r="L46" s="232" t="s">
        <v>1</v>
      </c>
      <c r="M46" s="233" t="s">
        <v>1</v>
      </c>
      <c r="N46" s="229" cm="1">
        <f t="array" aca="1" ref="N46" ca="1">INDIRECT("'"&amp;$C46&amp;"'!"&amp;"$"&amp;$D46&amp;$N$1&amp;"")</f>
        <v>6.7</v>
      </c>
      <c r="O46" s="232"/>
      <c r="P46" s="232">
        <v>0.89</v>
      </c>
      <c r="Q46" s="230">
        <v>3.5009999999999999</v>
      </c>
      <c r="R46" s="353" cm="1">
        <f t="array" aca="1" ref="R46" ca="1">INDIRECT("'"&amp;$C46&amp;"'!"&amp;"$"&amp;$D46&amp;$R$1&amp;"")</f>
        <v>6.7</v>
      </c>
      <c r="S46" s="232"/>
      <c r="T46" s="232">
        <v>0.89</v>
      </c>
      <c r="U46" s="233">
        <v>3.4980000000000002</v>
      </c>
      <c r="V46" s="229">
        <v>14.036</v>
      </c>
      <c r="W46" s="234" cm="1">
        <f t="array" aca="1" ref="W46" ca="1">INDIRECT("'"&amp;$C46&amp;"'!"&amp;"$"&amp;$D46&amp;$W$1&amp;"")</f>
        <v>13.004999999999997</v>
      </c>
      <c r="X46" s="232">
        <v>0.97</v>
      </c>
      <c r="Y46" s="230">
        <v>2.9649999999999999</v>
      </c>
      <c r="Z46" s="231" cm="1">
        <f t="array" aca="1" ref="Z46" ca="1">INDIRECT("'"&amp;$C46&amp;"'!"&amp;"$"&amp;$D46&amp;$Z$1&amp;"")</f>
        <v>0</v>
      </c>
      <c r="AA46" s="232" t="s">
        <v>1</v>
      </c>
      <c r="AB46" s="232" t="s">
        <v>1</v>
      </c>
      <c r="AC46" s="233" t="s">
        <v>1</v>
      </c>
      <c r="AD46" s="229" cm="1">
        <f t="array" aca="1" ref="AD46" ca="1">INDIRECT("'"&amp;$C46&amp;"'!"&amp;"$"&amp;$D46&amp;$AD$1&amp;"")</f>
        <v>0</v>
      </c>
      <c r="AE46" s="232" t="s">
        <v>1</v>
      </c>
      <c r="AF46" s="232" t="s">
        <v>1</v>
      </c>
      <c r="AG46" s="230" t="s">
        <v>1</v>
      </c>
      <c r="AH46" s="231" cm="1">
        <f t="array" aca="1" ref="AH46" ca="1">INDIRECT("'"&amp;$C46&amp;"'!"&amp;"$"&amp;$D46&amp;$AH$1&amp;"")</f>
        <v>0</v>
      </c>
      <c r="AI46" s="232" t="s">
        <v>1</v>
      </c>
      <c r="AJ46" s="232" t="s">
        <v>1</v>
      </c>
      <c r="AK46" s="233" t="s">
        <v>1</v>
      </c>
      <c r="AL46" s="229" cm="1">
        <f t="array" aca="1" ref="AL46" ca="1">INDIRECT("'"&amp;$C46&amp;"'!"&amp;"$"&amp;$D46&amp;$AL$1&amp;"")</f>
        <v>0</v>
      </c>
      <c r="AM46" s="232" t="s">
        <v>1</v>
      </c>
      <c r="AN46" s="232" t="s">
        <v>1</v>
      </c>
      <c r="AO46" s="230" t="s">
        <v>1</v>
      </c>
      <c r="AP46" s="229">
        <v>11.6</v>
      </c>
      <c r="AQ46" s="233">
        <v>70.599999999999994</v>
      </c>
      <c r="AR46" s="229" cm="1">
        <f t="array" aca="1" ref="AR46" ca="1">INDIRECT("'"&amp;$C46&amp;"'!"&amp;"$"&amp;$D46&amp;$AR$1&amp;"")</f>
        <v>0</v>
      </c>
      <c r="AS46" s="232" t="s">
        <v>1</v>
      </c>
      <c r="AT46" s="230" t="s">
        <v>1</v>
      </c>
      <c r="AU46" s="231" cm="1">
        <f t="array" aca="1" ref="AU46" ca="1">INDIRECT("'"&amp;$C46&amp;"'!"&amp;"$"&amp;$D46&amp;$AU$1&amp;"")</f>
        <v>4</v>
      </c>
      <c r="AV46" s="232">
        <v>0.92</v>
      </c>
      <c r="AW46" s="230">
        <v>1.6</v>
      </c>
      <c r="AX46" s="229">
        <v>14.1</v>
      </c>
      <c r="AY46" s="233">
        <v>70.5</v>
      </c>
      <c r="AZ46" s="232" cm="1">
        <f t="array" aca="1" ref="AZ46" ca="1">INDIRECT("'"&amp;$C46&amp;"'!"&amp;"$"&amp;$D46&amp;$AZ$1&amp;"")</f>
        <v>4.38</v>
      </c>
      <c r="BA46" s="231"/>
      <c r="BB46" s="232">
        <v>0.94</v>
      </c>
      <c r="BC46" s="230">
        <v>1.87</v>
      </c>
      <c r="BD46" s="232" cm="1">
        <f t="array" aca="1" ref="BD46" ca="1">INDIRECT("'"&amp;$C46&amp;"'!"&amp;"$"&amp;$D46&amp;$BD$1&amp;"")</f>
        <v>7</v>
      </c>
      <c r="BE46" s="231"/>
      <c r="BF46" s="232">
        <v>0.95</v>
      </c>
      <c r="BG46" s="230">
        <v>2.13</v>
      </c>
      <c r="BH46" s="234">
        <v>14.4</v>
      </c>
      <c r="BI46" s="230">
        <v>72.2</v>
      </c>
      <c r="BJ46" s="234" cm="1">
        <f t="array" aca="1" ref="BJ46" ca="1">INDIRECT("'"&amp;$C46&amp;"'!"&amp;"$"&amp;$D46&amp;$BJ$1&amp;"")</f>
        <v>14.27</v>
      </c>
      <c r="BK46" s="232">
        <v>0.96</v>
      </c>
      <c r="BL46" s="230">
        <v>4.5</v>
      </c>
      <c r="BM46" s="408">
        <v>67.099999999999994</v>
      </c>
      <c r="BN46" s="229" cm="1">
        <f t="array" aca="1" ref="BN46" ca="1">INDIRECT("'"&amp;$C46&amp;"'!"&amp;"$"&amp;$D46&amp;$BN$1&amp;"")</f>
        <v>5.2</v>
      </c>
      <c r="BO46" s="231">
        <v>0.92</v>
      </c>
      <c r="BP46" s="230">
        <v>2.2200000000000002</v>
      </c>
      <c r="BQ46" s="234" cm="1">
        <f t="array" aca="1" ref="BQ46" ca="1">INDIRECT("'"&amp;$C46&amp;"'!"&amp;"$"&amp;$D46&amp;$BQ$1&amp;"")</f>
        <v>1.42</v>
      </c>
      <c r="BR46" s="232"/>
      <c r="BS46" s="232">
        <v>0.99</v>
      </c>
      <c r="BT46" s="230">
        <v>0.17</v>
      </c>
      <c r="BU46" s="235" cm="1">
        <f t="array" aca="1" ref="BU46" ca="1">INDIRECT("'"&amp;$C46&amp;"'!"&amp;"$"&amp;$D46&amp;$BU$1&amp;"")</f>
        <v>0.92</v>
      </c>
      <c r="BV46" s="232"/>
      <c r="BW46" s="232">
        <v>0.97</v>
      </c>
      <c r="BX46" s="230">
        <v>0.24</v>
      </c>
      <c r="BY46" s="235" cm="1">
        <f t="array" aca="1" ref="BY46" ca="1">INDIRECT("'"&amp;$C46&amp;"'!"&amp;"$"&amp;$D46&amp;74&amp;"")</f>
        <v>0</v>
      </c>
      <c r="BZ46" s="232"/>
      <c r="CA46" s="232"/>
      <c r="CB46" s="230"/>
    </row>
    <row r="47" spans="1:80" ht="15" x14ac:dyDescent="0.2">
      <c r="A47" s="344">
        <f t="shared" si="1"/>
        <v>45993</v>
      </c>
      <c r="B47" s="261">
        <v>0.70833333333333404</v>
      </c>
      <c r="C47" s="247">
        <f t="shared" si="2"/>
        <v>2</v>
      </c>
      <c r="D47" s="248" t="s">
        <v>151</v>
      </c>
      <c r="E47" s="222">
        <v>14</v>
      </c>
      <c r="F47" s="223">
        <v>69.09</v>
      </c>
      <c r="G47" s="224" t="str" cm="1">
        <f t="array" aca="1" ref="G47" ca="1">INDIRECT("'"&amp;$C47&amp;"'!"&amp;"$"&amp;$D47&amp;$G$1&amp;"")</f>
        <v>CMS</v>
      </c>
      <c r="H47" s="225" t="s">
        <v>1</v>
      </c>
      <c r="I47" s="223" t="s">
        <v>1</v>
      </c>
      <c r="J47" s="224" t="str" cm="1">
        <f t="array" aca="1" ref="J47" ca="1">INDIRECT("'"&amp;$C47&amp;"'!"&amp;"$"&amp;$D47&amp;$J$1&amp;"")</f>
        <v>PMS</v>
      </c>
      <c r="K47" s="225"/>
      <c r="L47" s="225" t="s">
        <v>1</v>
      </c>
      <c r="M47" s="226" t="s">
        <v>1</v>
      </c>
      <c r="N47" s="222" cm="1">
        <f t="array" aca="1" ref="N47" ca="1">INDIRECT("'"&amp;$C47&amp;"'!"&amp;"$"&amp;$D47&amp;$N$1&amp;"")</f>
        <v>6.7</v>
      </c>
      <c r="O47" s="225"/>
      <c r="P47" s="225">
        <v>0.89</v>
      </c>
      <c r="Q47" s="223">
        <v>3.4910000000000001</v>
      </c>
      <c r="R47" s="352" cm="1">
        <f t="array" aca="1" ref="R47" ca="1">INDIRECT("'"&amp;$C47&amp;"'!"&amp;"$"&amp;$D47&amp;$R$1&amp;"")</f>
        <v>6.7</v>
      </c>
      <c r="S47" s="225"/>
      <c r="T47" s="225">
        <v>0.89</v>
      </c>
      <c r="U47" s="226">
        <v>3.4790000000000001</v>
      </c>
      <c r="V47" s="222">
        <v>14.064</v>
      </c>
      <c r="W47" s="227" cm="1">
        <f t="array" aca="1" ref="W47" ca="1">INDIRECT("'"&amp;$C47&amp;"'!"&amp;"$"&amp;$D47&amp;$W$1&amp;"")</f>
        <v>12.728999999999997</v>
      </c>
      <c r="X47" s="225">
        <v>0.97</v>
      </c>
      <c r="Y47" s="223">
        <v>3.4129999999999998</v>
      </c>
      <c r="Z47" s="224" cm="1">
        <f t="array" aca="1" ref="Z47" ca="1">INDIRECT("'"&amp;$C47&amp;"'!"&amp;"$"&amp;$D47&amp;$Z$1&amp;"")</f>
        <v>0</v>
      </c>
      <c r="AA47" s="225" t="s">
        <v>1</v>
      </c>
      <c r="AB47" s="225" t="s">
        <v>1</v>
      </c>
      <c r="AC47" s="226" t="s">
        <v>1</v>
      </c>
      <c r="AD47" s="222" cm="1">
        <f t="array" aca="1" ref="AD47" ca="1">INDIRECT("'"&amp;$C47&amp;"'!"&amp;"$"&amp;$D47&amp;$AD$1&amp;"")</f>
        <v>0</v>
      </c>
      <c r="AE47" s="225" t="s">
        <v>1</v>
      </c>
      <c r="AF47" s="225" t="s">
        <v>1</v>
      </c>
      <c r="AG47" s="223" t="s">
        <v>1</v>
      </c>
      <c r="AH47" s="224" cm="1">
        <f t="array" aca="1" ref="AH47" ca="1">INDIRECT("'"&amp;$C47&amp;"'!"&amp;"$"&amp;$D47&amp;$AH$1&amp;"")</f>
        <v>0</v>
      </c>
      <c r="AI47" s="225" t="s">
        <v>1</v>
      </c>
      <c r="AJ47" s="225" t="s">
        <v>1</v>
      </c>
      <c r="AK47" s="226" t="s">
        <v>1</v>
      </c>
      <c r="AL47" s="222" cm="1">
        <f t="array" aca="1" ref="AL47" ca="1">INDIRECT("'"&amp;$C47&amp;"'!"&amp;"$"&amp;$D47&amp;$AL$1&amp;"")</f>
        <v>0</v>
      </c>
      <c r="AM47" s="225" t="s">
        <v>1</v>
      </c>
      <c r="AN47" s="225" t="s">
        <v>1</v>
      </c>
      <c r="AO47" s="223" t="s">
        <v>1</v>
      </c>
      <c r="AP47" s="222">
        <v>11.7</v>
      </c>
      <c r="AQ47" s="226">
        <v>71</v>
      </c>
      <c r="AR47" s="222" cm="1">
        <f t="array" aca="1" ref="AR47" ca="1">INDIRECT("'"&amp;$C47&amp;"'!"&amp;"$"&amp;$D47&amp;$AR$1&amp;"")</f>
        <v>0</v>
      </c>
      <c r="AS47" s="225" t="s">
        <v>1</v>
      </c>
      <c r="AT47" s="223" t="s">
        <v>1</v>
      </c>
      <c r="AU47" s="224" cm="1">
        <f t="array" aca="1" ref="AU47" ca="1">INDIRECT("'"&amp;$C47&amp;"'!"&amp;"$"&amp;$D47&amp;$AU$1&amp;"")</f>
        <v>4</v>
      </c>
      <c r="AV47" s="225">
        <v>0.9</v>
      </c>
      <c r="AW47" s="223">
        <v>1.6</v>
      </c>
      <c r="AX47" s="222">
        <v>14.1</v>
      </c>
      <c r="AY47" s="226">
        <v>70.5</v>
      </c>
      <c r="AZ47" s="225" cm="1">
        <f t="array" aca="1" ref="AZ47" ca="1">INDIRECT("'"&amp;$C47&amp;"'!"&amp;"$"&amp;$D47&amp;$AZ$1&amp;"")</f>
        <v>3.5</v>
      </c>
      <c r="BA47" s="224"/>
      <c r="BB47" s="225">
        <v>0.93</v>
      </c>
      <c r="BC47" s="223">
        <v>1.29</v>
      </c>
      <c r="BD47" s="225" cm="1">
        <f t="array" aca="1" ref="BD47" ca="1">INDIRECT("'"&amp;$C47&amp;"'!"&amp;"$"&amp;$D47&amp;$BD$1&amp;"")</f>
        <v>7</v>
      </c>
      <c r="BE47" s="224"/>
      <c r="BF47" s="225">
        <v>0.96</v>
      </c>
      <c r="BG47" s="223">
        <v>1.75</v>
      </c>
      <c r="BH47" s="227">
        <v>14.4</v>
      </c>
      <c r="BI47" s="223">
        <v>72.19</v>
      </c>
      <c r="BJ47" s="227" cm="1">
        <f t="array" aca="1" ref="BJ47" ca="1">INDIRECT("'"&amp;$C47&amp;"'!"&amp;"$"&amp;$D47&amp;$BJ$1&amp;"")</f>
        <v>14.32</v>
      </c>
      <c r="BK47" s="225">
        <v>0.96</v>
      </c>
      <c r="BL47" s="223">
        <v>4.4000000000000004</v>
      </c>
      <c r="BM47" s="407">
        <v>67.3</v>
      </c>
      <c r="BN47" s="222" cm="1">
        <f t="array" aca="1" ref="BN47" ca="1">INDIRECT("'"&amp;$C47&amp;"'!"&amp;"$"&amp;$D47&amp;$BN$1&amp;"")</f>
        <v>1.4</v>
      </c>
      <c r="BO47" s="224">
        <v>0.97</v>
      </c>
      <c r="BP47" s="223">
        <v>0.35</v>
      </c>
      <c r="BQ47" s="227" cm="1">
        <f t="array" aca="1" ref="BQ47" ca="1">INDIRECT("'"&amp;$C47&amp;"'!"&amp;"$"&amp;$D47&amp;$BQ$1&amp;"")</f>
        <v>1.38</v>
      </c>
      <c r="BR47" s="225"/>
      <c r="BS47" s="225">
        <v>0.99</v>
      </c>
      <c r="BT47" s="223">
        <v>0.17</v>
      </c>
      <c r="BU47" s="228" cm="1">
        <f t="array" aca="1" ref="BU47" ca="1">INDIRECT("'"&amp;$C47&amp;"'!"&amp;"$"&amp;$D47&amp;$BU$1&amp;"")</f>
        <v>0.93</v>
      </c>
      <c r="BV47" s="225"/>
      <c r="BW47" s="225">
        <v>0.97</v>
      </c>
      <c r="BX47" s="223">
        <v>0.25</v>
      </c>
      <c r="BY47" s="228" cm="1">
        <f t="array" aca="1" ref="BY47" ca="1">INDIRECT("'"&amp;$C47&amp;"'!"&amp;"$"&amp;$D47&amp;74&amp;"")</f>
        <v>0</v>
      </c>
      <c r="BZ47" s="225"/>
      <c r="CA47" s="225"/>
      <c r="CB47" s="223"/>
    </row>
    <row r="48" spans="1:80" ht="15" x14ac:dyDescent="0.2">
      <c r="A48" s="344">
        <f t="shared" si="1"/>
        <v>45993</v>
      </c>
      <c r="B48" s="261">
        <v>0.750000000000001</v>
      </c>
      <c r="C48" s="247">
        <f t="shared" si="2"/>
        <v>2</v>
      </c>
      <c r="D48" s="248" t="s">
        <v>152</v>
      </c>
      <c r="E48" s="229">
        <v>14.1</v>
      </c>
      <c r="F48" s="230">
        <v>68.64</v>
      </c>
      <c r="G48" s="231" t="str" cm="1">
        <f t="array" aca="1" ref="G48" ca="1">INDIRECT("'"&amp;$C48&amp;"'!"&amp;"$"&amp;$D48&amp;$G$1&amp;"")</f>
        <v>CMS</v>
      </c>
      <c r="H48" s="232" t="s">
        <v>1</v>
      </c>
      <c r="I48" s="230" t="s">
        <v>1</v>
      </c>
      <c r="J48" s="231" t="str" cm="1">
        <f t="array" aca="1" ref="J48" ca="1">INDIRECT("'"&amp;$C48&amp;"'!"&amp;"$"&amp;$D48&amp;$J$1&amp;"")</f>
        <v>PMS</v>
      </c>
      <c r="K48" s="232"/>
      <c r="L48" s="232" t="s">
        <v>1</v>
      </c>
      <c r="M48" s="233" t="s">
        <v>1</v>
      </c>
      <c r="N48" s="229" cm="1">
        <f t="array" aca="1" ref="N48" ca="1">INDIRECT("'"&amp;$C48&amp;"'!"&amp;"$"&amp;$D48&amp;$N$1&amp;"")</f>
        <v>6.7</v>
      </c>
      <c r="O48" s="232"/>
      <c r="P48" s="232">
        <v>0.89</v>
      </c>
      <c r="Q48" s="230">
        <v>3.452</v>
      </c>
      <c r="R48" s="229" cm="1">
        <f t="array" aca="1" ref="R48" ca="1">INDIRECT("'"&amp;$C48&amp;"'!"&amp;"$"&amp;$D48&amp;$R$1&amp;"")</f>
        <v>6.7</v>
      </c>
      <c r="S48" s="232"/>
      <c r="T48" s="232">
        <v>0.9</v>
      </c>
      <c r="U48" s="233">
        <v>3.3740000000000001</v>
      </c>
      <c r="V48" s="229">
        <v>13.988</v>
      </c>
      <c r="W48" s="234" cm="1">
        <f t="array" aca="1" ref="W48" ca="1">INDIRECT("'"&amp;$C48&amp;"'!"&amp;"$"&amp;$D48&amp;$W$1&amp;"")</f>
        <v>12.734</v>
      </c>
      <c r="X48" s="232">
        <v>0.97</v>
      </c>
      <c r="Y48" s="230">
        <v>3.4060000000000001</v>
      </c>
      <c r="Z48" s="231" cm="1">
        <f t="array" aca="1" ref="Z48" ca="1">INDIRECT("'"&amp;$C48&amp;"'!"&amp;"$"&amp;$D48&amp;$Z$1&amp;"")</f>
        <v>0</v>
      </c>
      <c r="AA48" s="232" t="s">
        <v>1</v>
      </c>
      <c r="AB48" s="232" t="s">
        <v>1</v>
      </c>
      <c r="AC48" s="233" t="s">
        <v>1</v>
      </c>
      <c r="AD48" s="229" cm="1">
        <f t="array" aca="1" ref="AD48" ca="1">INDIRECT("'"&amp;$C48&amp;"'!"&amp;"$"&amp;$D48&amp;$AD$1&amp;"")</f>
        <v>0</v>
      </c>
      <c r="AE48" s="232" t="s">
        <v>1</v>
      </c>
      <c r="AF48" s="232" t="s">
        <v>1</v>
      </c>
      <c r="AG48" s="230" t="s">
        <v>1</v>
      </c>
      <c r="AH48" s="231" cm="1">
        <f t="array" aca="1" ref="AH48" ca="1">INDIRECT("'"&amp;$C48&amp;"'!"&amp;"$"&amp;$D48&amp;$AH$1&amp;"")</f>
        <v>0</v>
      </c>
      <c r="AI48" s="232" t="s">
        <v>1</v>
      </c>
      <c r="AJ48" s="232" t="s">
        <v>1</v>
      </c>
      <c r="AK48" s="233" t="s">
        <v>1</v>
      </c>
      <c r="AL48" s="229" cm="1">
        <f t="array" aca="1" ref="AL48" ca="1">INDIRECT("'"&amp;$C48&amp;"'!"&amp;"$"&amp;$D48&amp;$AL$1&amp;"")</f>
        <v>0</v>
      </c>
      <c r="AM48" s="232" t="s">
        <v>1</v>
      </c>
      <c r="AN48" s="232" t="s">
        <v>1</v>
      </c>
      <c r="AO48" s="230" t="s">
        <v>1</v>
      </c>
      <c r="AP48" s="229">
        <v>11.7</v>
      </c>
      <c r="AQ48" s="233">
        <v>70.7</v>
      </c>
      <c r="AR48" s="229" cm="1">
        <f t="array" aca="1" ref="AR48" ca="1">INDIRECT("'"&amp;$C48&amp;"'!"&amp;"$"&amp;$D48&amp;$AR$1&amp;"")</f>
        <v>0</v>
      </c>
      <c r="AS48" s="232" t="s">
        <v>1</v>
      </c>
      <c r="AT48" s="230" t="s">
        <v>1</v>
      </c>
      <c r="AU48" s="231" cm="1">
        <f t="array" aca="1" ref="AU48" ca="1">INDIRECT("'"&amp;$C48&amp;"'!"&amp;"$"&amp;$D48&amp;$AU$1&amp;"")</f>
        <v>4</v>
      </c>
      <c r="AV48" s="232">
        <v>0.9</v>
      </c>
      <c r="AW48" s="230">
        <v>1.9</v>
      </c>
      <c r="AX48" s="229">
        <v>13.9</v>
      </c>
      <c r="AY48" s="233">
        <v>70.8</v>
      </c>
      <c r="AZ48" s="232" cm="1">
        <f t="array" aca="1" ref="AZ48" ca="1">INDIRECT("'"&amp;$C48&amp;"'!"&amp;"$"&amp;$D48&amp;$AZ$1&amp;"")</f>
        <v>6.3</v>
      </c>
      <c r="BA48" s="231"/>
      <c r="BB48" s="232">
        <v>0.95</v>
      </c>
      <c r="BC48" s="230">
        <v>1.79</v>
      </c>
      <c r="BD48" s="232" cm="1">
        <f t="array" aca="1" ref="BD48" ca="1">INDIRECT("'"&amp;$C48&amp;"'!"&amp;"$"&amp;$D48&amp;$BD$1&amp;"")</f>
        <v>7</v>
      </c>
      <c r="BE48" s="231"/>
      <c r="BF48" s="232">
        <v>0.96</v>
      </c>
      <c r="BG48" s="230">
        <v>1.52</v>
      </c>
      <c r="BH48" s="234">
        <v>14.4</v>
      </c>
      <c r="BI48" s="230">
        <v>71.78</v>
      </c>
      <c r="BJ48" s="234" cm="1">
        <f t="array" aca="1" ref="BJ48" ca="1">INDIRECT("'"&amp;$C48&amp;"'!"&amp;"$"&amp;$D48&amp;$BJ$1&amp;"")</f>
        <v>14.29</v>
      </c>
      <c r="BK48" s="232">
        <v>0.98</v>
      </c>
      <c r="BL48" s="230">
        <v>3.3</v>
      </c>
      <c r="BM48" s="408">
        <v>66.900000000000006</v>
      </c>
      <c r="BN48" s="229" cm="1">
        <f t="array" aca="1" ref="BN48" ca="1">INDIRECT("'"&amp;$C48&amp;"'!"&amp;"$"&amp;$D48&amp;$BN$1&amp;"")</f>
        <v>0.7</v>
      </c>
      <c r="BO48" s="231">
        <v>0.98</v>
      </c>
      <c r="BP48" s="230">
        <v>0.14000000000000001</v>
      </c>
      <c r="BQ48" s="234" cm="1">
        <f t="array" aca="1" ref="BQ48" ca="1">INDIRECT("'"&amp;$C48&amp;"'!"&amp;"$"&amp;$D48&amp;$BQ$1&amp;"")</f>
        <v>1.46</v>
      </c>
      <c r="BR48" s="232"/>
      <c r="BS48" s="232">
        <v>0.99</v>
      </c>
      <c r="BT48" s="230">
        <v>0.15</v>
      </c>
      <c r="BU48" s="235" cm="1">
        <f t="array" aca="1" ref="BU48" ca="1">INDIRECT("'"&amp;$C48&amp;"'!"&amp;"$"&amp;$D48&amp;$BU$1&amp;"")</f>
        <v>0.95</v>
      </c>
      <c r="BV48" s="232"/>
      <c r="BW48" s="232">
        <v>0.97</v>
      </c>
      <c r="BX48" s="230">
        <v>0.25</v>
      </c>
      <c r="BY48" s="235" cm="1">
        <f t="array" aca="1" ref="BY48" ca="1">INDIRECT("'"&amp;$C48&amp;"'!"&amp;"$"&amp;$D48&amp;74&amp;"")</f>
        <v>0</v>
      </c>
      <c r="BZ48" s="232"/>
      <c r="CA48" s="232"/>
      <c r="CB48" s="230"/>
    </row>
    <row r="49" spans="1:80" ht="15" x14ac:dyDescent="0.2">
      <c r="A49" s="344">
        <f t="shared" si="1"/>
        <v>45993</v>
      </c>
      <c r="B49" s="261">
        <v>0.79166666666666696</v>
      </c>
      <c r="C49" s="247">
        <f t="shared" si="2"/>
        <v>2</v>
      </c>
      <c r="D49" s="248" t="s">
        <v>153</v>
      </c>
      <c r="E49" s="222">
        <v>14.1</v>
      </c>
      <c r="F49" s="223">
        <v>68.900000000000006</v>
      </c>
      <c r="G49" s="224" t="str" cm="1">
        <f t="array" aca="1" ref="G49" ca="1">INDIRECT("'"&amp;$C49&amp;"'!"&amp;"$"&amp;$D49&amp;$G$1&amp;"")</f>
        <v>CMS</v>
      </c>
      <c r="H49" s="225" t="s">
        <v>1</v>
      </c>
      <c r="I49" s="223" t="s">
        <v>1</v>
      </c>
      <c r="J49" s="224" t="str" cm="1">
        <f t="array" aca="1" ref="J49" ca="1">INDIRECT("'"&amp;$C49&amp;"'!"&amp;"$"&amp;$D49&amp;$J$1&amp;"")</f>
        <v>PMS</v>
      </c>
      <c r="K49" s="493"/>
      <c r="L49" s="225" t="s">
        <v>1</v>
      </c>
      <c r="M49" s="226" t="s">
        <v>1</v>
      </c>
      <c r="N49" s="222" cm="1">
        <f t="array" aca="1" ref="N49" ca="1">INDIRECT("'"&amp;$C49&amp;"'!"&amp;"$"&amp;$D49&amp;$N$1&amp;"")</f>
        <v>6.5</v>
      </c>
      <c r="O49" s="225"/>
      <c r="P49" s="225">
        <v>0.91</v>
      </c>
      <c r="Q49" s="223">
        <v>2.6619999999999999</v>
      </c>
      <c r="R49" s="352" cm="1">
        <f t="array" aca="1" ref="R49" ca="1">INDIRECT("'"&amp;$C49&amp;"'!"&amp;"$"&amp;$D49&amp;$R$1&amp;"")</f>
        <v>6.5</v>
      </c>
      <c r="S49" s="225"/>
      <c r="T49" s="225">
        <v>0.91</v>
      </c>
      <c r="U49" s="226">
        <v>2.6739999999999999</v>
      </c>
      <c r="V49" s="222">
        <v>14.055</v>
      </c>
      <c r="W49" s="227" cm="1">
        <f t="array" aca="1" ref="W49" ca="1">INDIRECT("'"&amp;$C49&amp;"'!"&amp;"$"&amp;$D49&amp;$W$1&amp;"")</f>
        <v>12.691000000000001</v>
      </c>
      <c r="X49" s="225">
        <v>0.97</v>
      </c>
      <c r="Y49" s="223">
        <v>3.391</v>
      </c>
      <c r="Z49" s="224" cm="1">
        <f t="array" aca="1" ref="Z49" ca="1">INDIRECT("'"&amp;$C49&amp;"'!"&amp;"$"&amp;$D49&amp;$Z$1&amp;"")</f>
        <v>0</v>
      </c>
      <c r="AA49" s="225" t="s">
        <v>1</v>
      </c>
      <c r="AB49" s="225" t="s">
        <v>1</v>
      </c>
      <c r="AC49" s="226" t="s">
        <v>1</v>
      </c>
      <c r="AD49" s="222" cm="1">
        <f t="array" aca="1" ref="AD49" ca="1">INDIRECT("'"&amp;$C49&amp;"'!"&amp;"$"&amp;$D49&amp;$AD$1&amp;"")</f>
        <v>0</v>
      </c>
      <c r="AE49" s="225" t="s">
        <v>1</v>
      </c>
      <c r="AF49" s="225" t="s">
        <v>1</v>
      </c>
      <c r="AG49" s="223" t="s">
        <v>1</v>
      </c>
      <c r="AH49" s="224" cm="1">
        <f t="array" aca="1" ref="AH49" ca="1">INDIRECT("'"&amp;$C49&amp;"'!"&amp;"$"&amp;$D49&amp;$AH$1&amp;"")</f>
        <v>0</v>
      </c>
      <c r="AI49" s="225" t="s">
        <v>1</v>
      </c>
      <c r="AJ49" s="225" t="s">
        <v>1</v>
      </c>
      <c r="AK49" s="226" t="s">
        <v>1</v>
      </c>
      <c r="AL49" s="222" cm="1">
        <f t="array" aca="1" ref="AL49" ca="1">INDIRECT("'"&amp;$C49&amp;"'!"&amp;"$"&amp;$D49&amp;$AL$1&amp;"")</f>
        <v>0</v>
      </c>
      <c r="AM49" s="225" t="s">
        <v>1</v>
      </c>
      <c r="AN49" s="225" t="s">
        <v>1</v>
      </c>
      <c r="AO49" s="223" t="s">
        <v>1</v>
      </c>
      <c r="AP49" s="222">
        <v>11.7</v>
      </c>
      <c r="AQ49" s="226">
        <v>70.7</v>
      </c>
      <c r="AR49" s="222" cm="1">
        <f t="array" aca="1" ref="AR49" ca="1">INDIRECT("'"&amp;$C49&amp;"'!"&amp;"$"&amp;$D49&amp;$AR$1&amp;"")</f>
        <v>0</v>
      </c>
      <c r="AS49" s="225" t="s">
        <v>1</v>
      </c>
      <c r="AT49" s="223" t="s">
        <v>1</v>
      </c>
      <c r="AU49" s="224" cm="1">
        <f t="array" aca="1" ref="AU49" ca="1">INDIRECT("'"&amp;$C49&amp;"'!"&amp;"$"&amp;$D49&amp;$AU$1&amp;"")</f>
        <v>4</v>
      </c>
      <c r="AV49" s="225">
        <v>0.9</v>
      </c>
      <c r="AW49" s="223">
        <v>2</v>
      </c>
      <c r="AX49" s="222">
        <v>13.9</v>
      </c>
      <c r="AY49" s="226">
        <v>70.8</v>
      </c>
      <c r="AZ49" s="225" cm="1">
        <f t="array" aca="1" ref="AZ49" ca="1">INDIRECT("'"&amp;$C49&amp;"'!"&amp;"$"&amp;$D49&amp;$AZ$1&amp;"")</f>
        <v>6.1</v>
      </c>
      <c r="BA49" s="224"/>
      <c r="BB49" s="225">
        <v>0.98</v>
      </c>
      <c r="BC49" s="223">
        <v>1.26</v>
      </c>
      <c r="BD49" s="225" cm="1">
        <f t="array" aca="1" ref="BD49" ca="1">INDIRECT("'"&amp;$C49&amp;"'!"&amp;"$"&amp;$D49&amp;$BD$1&amp;"")</f>
        <v>7</v>
      </c>
      <c r="BE49" s="224"/>
      <c r="BF49" s="225">
        <v>0.98</v>
      </c>
      <c r="BG49" s="223">
        <v>1.3</v>
      </c>
      <c r="BH49" s="227">
        <v>14.22</v>
      </c>
      <c r="BI49" s="223">
        <v>71.73</v>
      </c>
      <c r="BJ49" s="227" cm="1">
        <f t="array" aca="1" ref="BJ49" ca="1">INDIRECT("'"&amp;$C49&amp;"'!"&amp;"$"&amp;$D49&amp;$BJ$1&amp;"")</f>
        <v>14.29</v>
      </c>
      <c r="BK49" s="225">
        <v>0.98</v>
      </c>
      <c r="BL49" s="223">
        <v>3.4</v>
      </c>
      <c r="BM49" s="407">
        <v>67.2</v>
      </c>
      <c r="BN49" s="222" cm="1">
        <f t="array" aca="1" ref="BN49" ca="1">INDIRECT("'"&amp;$C49&amp;"'!"&amp;"$"&amp;$D49&amp;$BN$1&amp;"")</f>
        <v>0</v>
      </c>
      <c r="BO49" s="224" t="s">
        <v>1</v>
      </c>
      <c r="BP49" s="223" t="s">
        <v>1</v>
      </c>
      <c r="BQ49" s="227" cm="1">
        <f t="array" aca="1" ref="BQ49" ca="1">INDIRECT("'"&amp;$C49&amp;"'!"&amp;"$"&amp;$D49&amp;$BQ$1&amp;"")</f>
        <v>1.6600000000000001</v>
      </c>
      <c r="BR49" s="225"/>
      <c r="BS49" s="225">
        <v>0.98</v>
      </c>
      <c r="BT49" s="223">
        <v>0.33</v>
      </c>
      <c r="BU49" s="228" cm="1">
        <f t="array" aca="1" ref="BU49" ca="1">INDIRECT("'"&amp;$C49&amp;"'!"&amp;"$"&amp;$D49&amp;$BU$1&amp;"")</f>
        <v>1.06</v>
      </c>
      <c r="BV49" s="225"/>
      <c r="BW49" s="225">
        <v>0.98</v>
      </c>
      <c r="BX49" s="223">
        <v>0.33</v>
      </c>
      <c r="BY49" s="228" cm="1">
        <f t="array" aca="1" ref="BY49" ca="1">INDIRECT("'"&amp;$C49&amp;"'!"&amp;"$"&amp;$D49&amp;74&amp;"")</f>
        <v>0</v>
      </c>
      <c r="BZ49" s="225"/>
      <c r="CA49" s="225"/>
      <c r="CB49" s="223"/>
    </row>
    <row r="50" spans="1:80" ht="15" x14ac:dyDescent="0.2">
      <c r="A50" s="344">
        <f t="shared" si="1"/>
        <v>45993</v>
      </c>
      <c r="B50" s="261">
        <v>0.83333333333333337</v>
      </c>
      <c r="C50" s="247">
        <f t="shared" si="2"/>
        <v>2</v>
      </c>
      <c r="D50" s="248" t="s">
        <v>154</v>
      </c>
      <c r="E50" s="229">
        <v>14.2</v>
      </c>
      <c r="F50" s="230">
        <v>69.12</v>
      </c>
      <c r="G50" s="231" t="str" cm="1">
        <f t="array" aca="1" ref="G50" ca="1">INDIRECT("'"&amp;$C50&amp;"'!"&amp;"$"&amp;$D50&amp;$G$1&amp;"")</f>
        <v>CMS</v>
      </c>
      <c r="H50" s="232" t="s">
        <v>1</v>
      </c>
      <c r="I50" s="230" t="s">
        <v>1</v>
      </c>
      <c r="J50" s="231" t="str" cm="1">
        <f t="array" aca="1" ref="J50" ca="1">INDIRECT("'"&amp;$C50&amp;"'!"&amp;"$"&amp;$D50&amp;$J$1&amp;"")</f>
        <v>PMS</v>
      </c>
      <c r="K50" s="232"/>
      <c r="L50" s="232" t="s">
        <v>1</v>
      </c>
      <c r="M50" s="233" t="s">
        <v>1</v>
      </c>
      <c r="N50" s="229" cm="1">
        <f t="array" aca="1" ref="N50" ca="1">INDIRECT("'"&amp;$C50&amp;"'!"&amp;"$"&amp;$D50&amp;$N$1&amp;"")</f>
        <v>6.5</v>
      </c>
      <c r="O50" s="232"/>
      <c r="P50" s="232">
        <v>0.94</v>
      </c>
      <c r="Q50" s="230">
        <v>2.99</v>
      </c>
      <c r="R50" s="229" cm="1">
        <f t="array" aca="1" ref="R50" ca="1">INDIRECT("'"&amp;$C50&amp;"'!"&amp;"$"&amp;$D50&amp;$R$1&amp;"")</f>
        <v>6.5</v>
      </c>
      <c r="S50" s="232"/>
      <c r="T50" s="232">
        <v>0.94</v>
      </c>
      <c r="U50" s="233">
        <v>2.99</v>
      </c>
      <c r="V50" s="229">
        <v>14.058999999999999</v>
      </c>
      <c r="W50" s="234" cm="1">
        <f t="array" aca="1" ref="W50" ca="1">INDIRECT("'"&amp;$C50&amp;"'!"&amp;"$"&amp;$D50&amp;$W$1&amp;"")</f>
        <v>12.756</v>
      </c>
      <c r="X50" s="232">
        <v>0.98</v>
      </c>
      <c r="Y50" s="230">
        <v>2.4220000000000002</v>
      </c>
      <c r="Z50" s="231" cm="1">
        <f t="array" aca="1" ref="Z50" ca="1">INDIRECT("'"&amp;$C50&amp;"'!"&amp;"$"&amp;$D50&amp;$Z$1&amp;"")</f>
        <v>0</v>
      </c>
      <c r="AA50" s="232" t="s">
        <v>1</v>
      </c>
      <c r="AB50" s="232" t="s">
        <v>1</v>
      </c>
      <c r="AC50" s="233" t="s">
        <v>1</v>
      </c>
      <c r="AD50" s="229" cm="1">
        <f t="array" aca="1" ref="AD50" ca="1">INDIRECT("'"&amp;$C50&amp;"'!"&amp;"$"&amp;$D50&amp;$AD$1&amp;"")</f>
        <v>0</v>
      </c>
      <c r="AE50" s="232" t="s">
        <v>1</v>
      </c>
      <c r="AF50" s="232" t="s">
        <v>1</v>
      </c>
      <c r="AG50" s="230" t="s">
        <v>1</v>
      </c>
      <c r="AH50" s="231" cm="1">
        <f t="array" aca="1" ref="AH50" ca="1">INDIRECT("'"&amp;$C50&amp;"'!"&amp;"$"&amp;$D50&amp;$AH$1&amp;"")</f>
        <v>0</v>
      </c>
      <c r="AI50" s="232" t="s">
        <v>1</v>
      </c>
      <c r="AJ50" s="232" t="s">
        <v>1</v>
      </c>
      <c r="AK50" s="233" t="s">
        <v>1</v>
      </c>
      <c r="AL50" s="229" cm="1">
        <f t="array" aca="1" ref="AL50" ca="1">INDIRECT("'"&amp;$C50&amp;"'!"&amp;"$"&amp;$D50&amp;$AL$1&amp;"")</f>
        <v>0</v>
      </c>
      <c r="AM50" s="232" t="s">
        <v>1</v>
      </c>
      <c r="AN50" s="232" t="s">
        <v>1</v>
      </c>
      <c r="AO50" s="230" t="s">
        <v>1</v>
      </c>
      <c r="AP50" s="229">
        <v>11.7</v>
      </c>
      <c r="AQ50" s="233">
        <v>71</v>
      </c>
      <c r="AR50" s="229" cm="1">
        <f t="array" aca="1" ref="AR50" ca="1">INDIRECT("'"&amp;$C50&amp;"'!"&amp;"$"&amp;$D50&amp;$AR$1&amp;"")</f>
        <v>0</v>
      </c>
      <c r="AS50" s="232" t="s">
        <v>1</v>
      </c>
      <c r="AT50" s="230" t="s">
        <v>1</v>
      </c>
      <c r="AU50" s="231" cm="1">
        <f t="array" aca="1" ref="AU50" ca="1">INDIRECT("'"&amp;$C50&amp;"'!"&amp;"$"&amp;$D50&amp;$AU$1&amp;"")</f>
        <v>4</v>
      </c>
      <c r="AV50" s="232">
        <v>0.9</v>
      </c>
      <c r="AW50" s="230">
        <v>1.8</v>
      </c>
      <c r="AX50" s="229">
        <v>13.9</v>
      </c>
      <c r="AY50" s="233">
        <v>70.8</v>
      </c>
      <c r="AZ50" s="232" cm="1">
        <f t="array" aca="1" ref="AZ50" ca="1">INDIRECT("'"&amp;$C50&amp;"'!"&amp;"$"&amp;$D50&amp;$AZ$1&amp;"")</f>
        <v>2.7</v>
      </c>
      <c r="BA50" s="231"/>
      <c r="BB50" s="232">
        <v>0.95</v>
      </c>
      <c r="BC50" s="230">
        <v>1.1299999999999999</v>
      </c>
      <c r="BD50" s="232" cm="1">
        <f t="array" aca="1" ref="BD50" ca="1">INDIRECT("'"&amp;$C50&amp;"'!"&amp;"$"&amp;$D50&amp;$BD$1&amp;"")</f>
        <v>7</v>
      </c>
      <c r="BE50" s="231"/>
      <c r="BF50" s="232">
        <v>0.98</v>
      </c>
      <c r="BG50" s="230">
        <v>1.18</v>
      </c>
      <c r="BH50" s="234">
        <v>14.25</v>
      </c>
      <c r="BI50" s="230">
        <v>71.900000000000006</v>
      </c>
      <c r="BJ50" s="234" cm="1">
        <f t="array" aca="1" ref="BJ50" ca="1">INDIRECT("'"&amp;$C50&amp;"'!"&amp;"$"&amp;$D50&amp;$BJ$1&amp;"")</f>
        <v>14.31</v>
      </c>
      <c r="BK50" s="232">
        <v>0.98</v>
      </c>
      <c r="BL50" s="230">
        <v>3.3</v>
      </c>
      <c r="BM50" s="408">
        <v>67.7</v>
      </c>
      <c r="BN50" s="229" cm="1">
        <f t="array" aca="1" ref="BN50" ca="1">INDIRECT("'"&amp;$C50&amp;"'!"&amp;"$"&amp;$D50&amp;$BN$1&amp;"")</f>
        <v>0</v>
      </c>
      <c r="BO50" s="231" t="s">
        <v>1</v>
      </c>
      <c r="BP50" s="230" t="s">
        <v>1</v>
      </c>
      <c r="BQ50" s="234" cm="1">
        <f t="array" aca="1" ref="BQ50" ca="1">INDIRECT("'"&amp;$C50&amp;"'!"&amp;"$"&amp;$D50&amp;$BQ$1&amp;"")</f>
        <v>1.58</v>
      </c>
      <c r="BR50" s="232"/>
      <c r="BS50" s="232">
        <v>0.98</v>
      </c>
      <c r="BT50" s="230">
        <v>0.32</v>
      </c>
      <c r="BU50" s="235" cm="1">
        <f t="array" aca="1" ref="BU50" ca="1">INDIRECT("'"&amp;$C50&amp;"'!"&amp;"$"&amp;$D50&amp;$BU$1&amp;"")</f>
        <v>1.07</v>
      </c>
      <c r="BV50" s="232"/>
      <c r="BW50" s="232">
        <v>0.98</v>
      </c>
      <c r="BX50" s="230">
        <v>0.21</v>
      </c>
      <c r="BY50" s="235" cm="1">
        <f t="array" aca="1" ref="BY50" ca="1">INDIRECT("'"&amp;$C50&amp;"'!"&amp;"$"&amp;$D50&amp;74&amp;"")</f>
        <v>0</v>
      </c>
      <c r="BZ50" s="232"/>
      <c r="CA50" s="232"/>
      <c r="CB50" s="230"/>
    </row>
    <row r="51" spans="1:80" ht="15" x14ac:dyDescent="0.2">
      <c r="A51" s="344">
        <f t="shared" si="1"/>
        <v>45993</v>
      </c>
      <c r="B51" s="261">
        <v>0.875000000000001</v>
      </c>
      <c r="C51" s="247">
        <f t="shared" si="2"/>
        <v>2</v>
      </c>
      <c r="D51" s="248" t="s">
        <v>155</v>
      </c>
      <c r="E51" s="222">
        <v>14.2</v>
      </c>
      <c r="F51" s="223">
        <v>69.22</v>
      </c>
      <c r="G51" s="224" t="str" cm="1">
        <f t="array" aca="1" ref="G51" ca="1">INDIRECT("'"&amp;$C51&amp;"'!"&amp;"$"&amp;$D51&amp;$G$1&amp;"")</f>
        <v>CMS</v>
      </c>
      <c r="H51" s="225" t="s">
        <v>1</v>
      </c>
      <c r="I51" s="223" t="s">
        <v>1</v>
      </c>
      <c r="J51" s="224" t="str" cm="1">
        <f t="array" aca="1" ref="J51" ca="1">INDIRECT("'"&amp;$C51&amp;"'!"&amp;"$"&amp;$D51&amp;$J$1&amp;"")</f>
        <v>PMS</v>
      </c>
      <c r="K51" s="225"/>
      <c r="L51" s="225" t="s">
        <v>1</v>
      </c>
      <c r="M51" s="226" t="s">
        <v>1</v>
      </c>
      <c r="N51" s="222" cm="1">
        <f t="array" aca="1" ref="N51" ca="1">INDIRECT("'"&amp;$C51&amp;"'!"&amp;"$"&amp;$D51&amp;$N$1&amp;"")</f>
        <v>6.5</v>
      </c>
      <c r="O51" s="225"/>
      <c r="P51" s="225">
        <v>0.94</v>
      </c>
      <c r="Q51" s="223">
        <v>2.39</v>
      </c>
      <c r="R51" s="352" cm="1">
        <f t="array" aca="1" ref="R51" ca="1">INDIRECT("'"&amp;$C51&amp;"'!"&amp;"$"&amp;$D51&amp;$R$1&amp;"")</f>
        <v>6.5</v>
      </c>
      <c r="S51" s="225"/>
      <c r="T51" s="225">
        <v>0.94</v>
      </c>
      <c r="U51" s="226">
        <v>2.39</v>
      </c>
      <c r="V51" s="222">
        <v>14.089</v>
      </c>
      <c r="W51" s="227" cm="1">
        <f t="array" aca="1" ref="W51" ca="1">INDIRECT("'"&amp;$C51&amp;"'!"&amp;"$"&amp;$D51&amp;$W$1&amp;"")</f>
        <v>12.756</v>
      </c>
      <c r="X51" s="225">
        <v>0.98</v>
      </c>
      <c r="Y51" s="223">
        <v>2.4169999999999998</v>
      </c>
      <c r="Z51" s="224" cm="1">
        <f t="array" aca="1" ref="Z51" ca="1">INDIRECT("'"&amp;$C51&amp;"'!"&amp;"$"&amp;$D51&amp;$Z$1&amp;"")</f>
        <v>0</v>
      </c>
      <c r="AA51" s="225" t="s">
        <v>1</v>
      </c>
      <c r="AB51" s="225" t="s">
        <v>1</v>
      </c>
      <c r="AC51" s="226" t="s">
        <v>1</v>
      </c>
      <c r="AD51" s="222" cm="1">
        <f t="array" aca="1" ref="AD51" ca="1">INDIRECT("'"&amp;$C51&amp;"'!"&amp;"$"&amp;$D51&amp;$AD$1&amp;"")</f>
        <v>0</v>
      </c>
      <c r="AE51" s="225" t="s">
        <v>1</v>
      </c>
      <c r="AF51" s="225" t="s">
        <v>1</v>
      </c>
      <c r="AG51" s="223" t="s">
        <v>1</v>
      </c>
      <c r="AH51" s="224" cm="1">
        <f t="array" aca="1" ref="AH51" ca="1">INDIRECT("'"&amp;$C51&amp;"'!"&amp;"$"&amp;$D51&amp;$AH$1&amp;"")</f>
        <v>0</v>
      </c>
      <c r="AI51" s="225" t="s">
        <v>1</v>
      </c>
      <c r="AJ51" s="225" t="s">
        <v>1</v>
      </c>
      <c r="AK51" s="226" t="s">
        <v>1</v>
      </c>
      <c r="AL51" s="222" cm="1">
        <f t="array" aca="1" ref="AL51" ca="1">INDIRECT("'"&amp;$C51&amp;"'!"&amp;"$"&amp;$D51&amp;$AL$1&amp;"")</f>
        <v>0</v>
      </c>
      <c r="AM51" s="225" t="s">
        <v>1</v>
      </c>
      <c r="AN51" s="225" t="s">
        <v>1</v>
      </c>
      <c r="AO51" s="223" t="s">
        <v>1</v>
      </c>
      <c r="AP51" s="222">
        <v>11.6</v>
      </c>
      <c r="AQ51" s="226">
        <v>70.7</v>
      </c>
      <c r="AR51" s="222" cm="1">
        <f t="array" aca="1" ref="AR51" ca="1">INDIRECT("'"&amp;$C51&amp;"'!"&amp;"$"&amp;$D51&amp;$AR$1&amp;"")</f>
        <v>0</v>
      </c>
      <c r="AS51" s="225" t="s">
        <v>1</v>
      </c>
      <c r="AT51" s="223" t="s">
        <v>1</v>
      </c>
      <c r="AU51" s="224" cm="1">
        <f t="array" aca="1" ref="AU51" ca="1">INDIRECT("'"&amp;$C51&amp;"'!"&amp;"$"&amp;$D51&amp;$AU$1&amp;"")</f>
        <v>4</v>
      </c>
      <c r="AV51" s="225">
        <v>0.94</v>
      </c>
      <c r="AW51" s="223">
        <v>1.33</v>
      </c>
      <c r="AX51" s="222">
        <v>13.9</v>
      </c>
      <c r="AY51" s="226">
        <v>70.7</v>
      </c>
      <c r="AZ51" s="225" cm="1">
        <f t="array" aca="1" ref="AZ51" ca="1">INDIRECT("'"&amp;$C51&amp;"'!"&amp;"$"&amp;$D51&amp;$AZ$1&amp;"")</f>
        <v>0</v>
      </c>
      <c r="BA51" s="224"/>
      <c r="BB51" s="225" t="s">
        <v>1</v>
      </c>
      <c r="BC51" s="223" t="s">
        <v>1</v>
      </c>
      <c r="BD51" s="225" cm="1">
        <f t="array" aca="1" ref="BD51" ca="1">INDIRECT("'"&amp;$C51&amp;"'!"&amp;"$"&amp;$D51&amp;$BD$1&amp;"")</f>
        <v>7</v>
      </c>
      <c r="BE51" s="224"/>
      <c r="BF51" s="225">
        <v>0.98</v>
      </c>
      <c r="BG51" s="223">
        <v>1.9</v>
      </c>
      <c r="BH51" s="227">
        <v>14.14</v>
      </c>
      <c r="BI51" s="223">
        <v>71.62</v>
      </c>
      <c r="BJ51" s="227" cm="1">
        <f t="array" aca="1" ref="BJ51" ca="1">INDIRECT("'"&amp;$C51&amp;"'!"&amp;"$"&amp;$D51&amp;$BJ$1&amp;"")</f>
        <v>14.27</v>
      </c>
      <c r="BK51" s="225">
        <v>0.99</v>
      </c>
      <c r="BL51" s="223">
        <v>2.36</v>
      </c>
      <c r="BM51" s="407">
        <v>68.099999999999994</v>
      </c>
      <c r="BN51" s="222" cm="1">
        <f t="array" aca="1" ref="BN51" ca="1">INDIRECT("'"&amp;$C51&amp;"'!"&amp;"$"&amp;$D51&amp;$BN$1&amp;"")</f>
        <v>0.7</v>
      </c>
      <c r="BO51" s="224">
        <v>0.98</v>
      </c>
      <c r="BP51" s="223">
        <v>0.15</v>
      </c>
      <c r="BQ51" s="227" cm="1">
        <f t="array" aca="1" ref="BQ51" ca="1">INDIRECT("'"&amp;$C51&amp;"'!"&amp;"$"&amp;$D51&amp;$BQ$1&amp;"")</f>
        <v>1.48</v>
      </c>
      <c r="BR51" s="225"/>
      <c r="BS51" s="225">
        <v>0.99</v>
      </c>
      <c r="BT51" s="223">
        <v>0.21</v>
      </c>
      <c r="BU51" s="228" cm="1">
        <f t="array" aca="1" ref="BU51" ca="1">INDIRECT("'"&amp;$C51&amp;"'!"&amp;"$"&amp;$D51&amp;$BU$1&amp;"")</f>
        <v>0.99</v>
      </c>
      <c r="BV51" s="225"/>
      <c r="BW51" s="225">
        <v>0.97</v>
      </c>
      <c r="BX51" s="223">
        <v>0.24</v>
      </c>
      <c r="BY51" s="228" cm="1">
        <f t="array" aca="1" ref="BY51" ca="1">INDIRECT("'"&amp;$C51&amp;"'!"&amp;"$"&amp;$D51&amp;74&amp;"")</f>
        <v>0</v>
      </c>
      <c r="BZ51" s="225"/>
      <c r="CA51" s="225"/>
      <c r="CB51" s="223"/>
    </row>
    <row r="52" spans="1:80" ht="15" x14ac:dyDescent="0.2">
      <c r="A52" s="344">
        <f t="shared" si="1"/>
        <v>45993</v>
      </c>
      <c r="B52" s="261">
        <v>0.91666666666666696</v>
      </c>
      <c r="C52" s="247">
        <f t="shared" si="2"/>
        <v>2</v>
      </c>
      <c r="D52" s="248" t="s">
        <v>156</v>
      </c>
      <c r="E52" s="229">
        <v>14.2</v>
      </c>
      <c r="F52" s="230">
        <v>69.84</v>
      </c>
      <c r="G52" s="231" t="str" cm="1">
        <f t="array" aca="1" ref="G52" ca="1">INDIRECT("'"&amp;$C52&amp;"'!"&amp;"$"&amp;$D52&amp;$G$1&amp;"")</f>
        <v>CMS</v>
      </c>
      <c r="H52" s="232" t="s">
        <v>1</v>
      </c>
      <c r="I52" s="230" t="s">
        <v>1</v>
      </c>
      <c r="J52" s="231" t="str" cm="1">
        <f t="array" aca="1" ref="J52" ca="1">INDIRECT("'"&amp;$C52&amp;"'!"&amp;"$"&amp;$D52&amp;$J$1&amp;"")</f>
        <v>PMS</v>
      </c>
      <c r="K52" s="232"/>
      <c r="L52" s="232" t="s">
        <v>1</v>
      </c>
      <c r="M52" s="233" t="s">
        <v>1</v>
      </c>
      <c r="N52" s="229" cm="1">
        <f t="array" aca="1" ref="N52" ca="1">INDIRECT("'"&amp;$C52&amp;"'!"&amp;"$"&amp;$D52&amp;$N$1&amp;"")</f>
        <v>6.3</v>
      </c>
      <c r="O52" s="232"/>
      <c r="P52" s="232">
        <v>0.94</v>
      </c>
      <c r="Q52" s="230">
        <v>2.226</v>
      </c>
      <c r="R52" s="229" cm="1">
        <f t="array" aca="1" ref="R52" ca="1">INDIRECT("'"&amp;$C52&amp;"'!"&amp;"$"&amp;$D52&amp;$R$1&amp;"")</f>
        <v>6.3</v>
      </c>
      <c r="S52" s="232"/>
      <c r="T52" s="232">
        <v>0.94</v>
      </c>
      <c r="U52" s="233">
        <v>2.2599999999999998</v>
      </c>
      <c r="V52" s="229">
        <v>14.13</v>
      </c>
      <c r="W52" s="234" cm="1">
        <f t="array" aca="1" ref="W52" ca="1">INDIRECT("'"&amp;$C52&amp;"'!"&amp;"$"&amp;$D52&amp;$W$1&amp;"")</f>
        <v>8.7139999999999986</v>
      </c>
      <c r="X52" s="232">
        <v>0.98</v>
      </c>
      <c r="Y52" s="230">
        <v>1.665</v>
      </c>
      <c r="Z52" s="231" cm="1">
        <f t="array" aca="1" ref="Z52" ca="1">INDIRECT("'"&amp;$C52&amp;"'!"&amp;"$"&amp;$D52&amp;$Z$1&amp;"")</f>
        <v>0</v>
      </c>
      <c r="AA52" s="232" t="s">
        <v>1</v>
      </c>
      <c r="AB52" s="232" t="s">
        <v>1</v>
      </c>
      <c r="AC52" s="233" t="s">
        <v>1</v>
      </c>
      <c r="AD52" s="229" cm="1">
        <f t="array" aca="1" ref="AD52" ca="1">INDIRECT("'"&amp;$C52&amp;"'!"&amp;"$"&amp;$D52&amp;$AD$1&amp;"")</f>
        <v>0</v>
      </c>
      <c r="AE52" s="232" t="s">
        <v>1</v>
      </c>
      <c r="AF52" s="232" t="s">
        <v>1</v>
      </c>
      <c r="AG52" s="230" t="s">
        <v>1</v>
      </c>
      <c r="AH52" s="231" cm="1">
        <f t="array" aca="1" ref="AH52" ca="1">INDIRECT("'"&amp;$C52&amp;"'!"&amp;"$"&amp;$D52&amp;$AH$1&amp;"")</f>
        <v>0</v>
      </c>
      <c r="AI52" s="232" t="s">
        <v>1</v>
      </c>
      <c r="AJ52" s="232" t="s">
        <v>1</v>
      </c>
      <c r="AK52" s="233" t="s">
        <v>1</v>
      </c>
      <c r="AL52" s="229" cm="1">
        <f t="array" aca="1" ref="AL52" ca="1">INDIRECT("'"&amp;$C52&amp;"'!"&amp;"$"&amp;$D52&amp;$AL$1&amp;"")</f>
        <v>0</v>
      </c>
      <c r="AM52" s="232" t="s">
        <v>1</v>
      </c>
      <c r="AN52" s="232" t="s">
        <v>1</v>
      </c>
      <c r="AO52" s="230" t="s">
        <v>1</v>
      </c>
      <c r="AP52" s="229">
        <v>11.6</v>
      </c>
      <c r="AQ52" s="233">
        <v>71</v>
      </c>
      <c r="AR52" s="229" cm="1">
        <f t="array" aca="1" ref="AR52" ca="1">INDIRECT("'"&amp;$C52&amp;"'!"&amp;"$"&amp;$D52&amp;$AR$1&amp;"")</f>
        <v>0</v>
      </c>
      <c r="AS52" s="232" t="s">
        <v>1</v>
      </c>
      <c r="AT52" s="230" t="s">
        <v>1</v>
      </c>
      <c r="AU52" s="231" cm="1">
        <f t="array" aca="1" ref="AU52" ca="1">INDIRECT("'"&amp;$C52&amp;"'!"&amp;"$"&amp;$D52&amp;$AU$1&amp;"")</f>
        <v>4</v>
      </c>
      <c r="AV52" s="232">
        <v>0.97</v>
      </c>
      <c r="AW52" s="230">
        <v>1</v>
      </c>
      <c r="AX52" s="229">
        <v>13.94</v>
      </c>
      <c r="AY52" s="233">
        <v>71</v>
      </c>
      <c r="AZ52" s="232" cm="1">
        <f t="array" aca="1" ref="AZ52" ca="1">INDIRECT("'"&amp;$C52&amp;"'!"&amp;"$"&amp;$D52&amp;$AZ$1&amp;"")</f>
        <v>0</v>
      </c>
      <c r="BA52" s="231"/>
      <c r="BB52" s="232"/>
      <c r="BC52" s="230"/>
      <c r="BD52" s="232" cm="1">
        <f t="array" aca="1" ref="BD52" ca="1">INDIRECT("'"&amp;$C52&amp;"'!"&amp;"$"&amp;$D52&amp;$BD$1&amp;"")</f>
        <v>7</v>
      </c>
      <c r="BE52" s="231"/>
      <c r="BF52" s="232">
        <v>0.98</v>
      </c>
      <c r="BG52" s="230">
        <v>1.4</v>
      </c>
      <c r="BH52" s="234">
        <v>14.18</v>
      </c>
      <c r="BI52" s="230">
        <v>71.98</v>
      </c>
      <c r="BJ52" s="234" cm="1">
        <f t="array" aca="1" ref="BJ52" ca="1">INDIRECT("'"&amp;$C52&amp;"'!"&amp;"$"&amp;$D52&amp;$BJ$1&amp;"")</f>
        <v>14.26</v>
      </c>
      <c r="BK52" s="232">
        <v>0.99</v>
      </c>
      <c r="BL52" s="230">
        <v>2.33</v>
      </c>
      <c r="BM52" s="408">
        <v>68.599999999999994</v>
      </c>
      <c r="BN52" s="229" cm="1">
        <f t="array" aca="1" ref="BN52" ca="1">INDIRECT("'"&amp;$C52&amp;"'!"&amp;"$"&amp;$D52&amp;$BN$1&amp;"")</f>
        <v>0</v>
      </c>
      <c r="BO52" s="231"/>
      <c r="BP52" s="230"/>
      <c r="BQ52" s="234" cm="1">
        <f t="array" aca="1" ref="BQ52" ca="1">INDIRECT("'"&amp;$C52&amp;"'!"&amp;"$"&amp;$D52&amp;$BQ$1&amp;"")</f>
        <v>1.28</v>
      </c>
      <c r="BR52" s="232"/>
      <c r="BS52" s="232">
        <v>0.99</v>
      </c>
      <c r="BT52" s="230">
        <v>0.17</v>
      </c>
      <c r="BU52" s="235" cm="1">
        <f t="array" aca="1" ref="BU52" ca="1">INDIRECT("'"&amp;$C52&amp;"'!"&amp;"$"&amp;$D52&amp;$BU$1&amp;"")</f>
        <v>0.93</v>
      </c>
      <c r="BV52" s="232"/>
      <c r="BW52" s="232">
        <v>0.97</v>
      </c>
      <c r="BX52" s="230">
        <v>0.23</v>
      </c>
      <c r="BY52" s="235" cm="1">
        <f t="array" aca="1" ref="BY52" ca="1">INDIRECT("'"&amp;$C52&amp;"'!"&amp;"$"&amp;$D52&amp;74&amp;"")</f>
        <v>0</v>
      </c>
      <c r="BZ52" s="232"/>
      <c r="CA52" s="232"/>
      <c r="CB52" s="230"/>
    </row>
    <row r="53" spans="1:80" ht="15.75" thickBot="1" x14ac:dyDescent="0.25">
      <c r="A53" s="345">
        <f t="shared" si="1"/>
        <v>45993</v>
      </c>
      <c r="B53" s="262">
        <v>0.95833333333333404</v>
      </c>
      <c r="C53" s="249">
        <f t="shared" si="2"/>
        <v>2</v>
      </c>
      <c r="D53" s="250" t="s">
        <v>157</v>
      </c>
      <c r="E53" s="236">
        <v>14.2</v>
      </c>
      <c r="F53" s="237">
        <v>69.86</v>
      </c>
      <c r="G53" s="238" t="str" cm="1">
        <f t="array" aca="1" ref="G53" ca="1">INDIRECT("'"&amp;$C53&amp;"'!"&amp;"$"&amp;$D53&amp;$G$1&amp;"")</f>
        <v>CMS</v>
      </c>
      <c r="H53" s="239" t="s">
        <v>1</v>
      </c>
      <c r="I53" s="237" t="s">
        <v>1</v>
      </c>
      <c r="J53" s="238" t="str" cm="1">
        <f t="array" aca="1" ref="J53" ca="1">INDIRECT("'"&amp;$C53&amp;"'!"&amp;"$"&amp;$D53&amp;$J$1&amp;"")</f>
        <v>PMS</v>
      </c>
      <c r="K53" s="239"/>
      <c r="L53" s="239" t="s">
        <v>1</v>
      </c>
      <c r="M53" s="240" t="s">
        <v>1</v>
      </c>
      <c r="N53" s="236" cm="1">
        <f t="array" aca="1" ref="N53" ca="1">INDIRECT("'"&amp;$C53&amp;"'!"&amp;"$"&amp;$D53&amp;$N$1&amp;"")</f>
        <v>6.4</v>
      </c>
      <c r="O53" s="239"/>
      <c r="P53" s="239">
        <v>0.96</v>
      </c>
      <c r="Q53" s="237">
        <v>1.81</v>
      </c>
      <c r="R53" s="354" cm="1">
        <f t="array" aca="1" ref="R53" ca="1">INDIRECT("'"&amp;$C53&amp;"'!"&amp;"$"&amp;$D53&amp;$R$1&amp;"")</f>
        <v>6.4</v>
      </c>
      <c r="S53" s="239"/>
      <c r="T53" s="239">
        <v>0.96</v>
      </c>
      <c r="U53" s="240">
        <v>1.81</v>
      </c>
      <c r="V53" s="236">
        <v>14.071999999999999</v>
      </c>
      <c r="W53" s="241" cm="1">
        <f t="array" aca="1" ref="W53" ca="1">INDIRECT("'"&amp;$C53&amp;"'!"&amp;"$"&amp;$D53&amp;$W$1&amp;"")</f>
        <v>3.8359999999999999</v>
      </c>
      <c r="X53" s="239">
        <v>0.98</v>
      </c>
      <c r="Y53" s="237">
        <v>0.76</v>
      </c>
      <c r="Z53" s="238" cm="1">
        <f t="array" aca="1" ref="Z53" ca="1">INDIRECT("'"&amp;$C53&amp;"'!"&amp;"$"&amp;$D53&amp;$Z$1&amp;"")</f>
        <v>0</v>
      </c>
      <c r="AA53" s="239" t="s">
        <v>1</v>
      </c>
      <c r="AB53" s="239" t="s">
        <v>1</v>
      </c>
      <c r="AC53" s="240" t="s">
        <v>1</v>
      </c>
      <c r="AD53" s="236" cm="1">
        <f t="array" aca="1" ref="AD53" ca="1">INDIRECT("'"&amp;$C53&amp;"'!"&amp;"$"&amp;$D53&amp;$AD$1&amp;"")</f>
        <v>0</v>
      </c>
      <c r="AE53" s="239" t="s">
        <v>1</v>
      </c>
      <c r="AF53" s="239" t="s">
        <v>1</v>
      </c>
      <c r="AG53" s="237" t="s">
        <v>1</v>
      </c>
      <c r="AH53" s="238" cm="1">
        <f t="array" aca="1" ref="AH53" ca="1">INDIRECT("'"&amp;$C53&amp;"'!"&amp;"$"&amp;$D53&amp;$AH$1&amp;"")</f>
        <v>0</v>
      </c>
      <c r="AI53" s="239" t="s">
        <v>1</v>
      </c>
      <c r="AJ53" s="239" t="s">
        <v>1</v>
      </c>
      <c r="AK53" s="240" t="s">
        <v>1</v>
      </c>
      <c r="AL53" s="236" cm="1">
        <f t="array" aca="1" ref="AL53" ca="1">INDIRECT("'"&amp;$C53&amp;"'!"&amp;"$"&amp;$D53&amp;$AL$1&amp;"")</f>
        <v>0</v>
      </c>
      <c r="AM53" s="239" t="s">
        <v>1</v>
      </c>
      <c r="AN53" s="239" t="s">
        <v>1</v>
      </c>
      <c r="AO53" s="237" t="s">
        <v>1</v>
      </c>
      <c r="AP53" s="236">
        <v>11.6</v>
      </c>
      <c r="AQ53" s="240">
        <v>70.8</v>
      </c>
      <c r="AR53" s="236" cm="1">
        <f t="array" aca="1" ref="AR53" ca="1">INDIRECT("'"&amp;$C53&amp;"'!"&amp;"$"&amp;$D53&amp;$AR$1&amp;"")</f>
        <v>0</v>
      </c>
      <c r="AS53" s="239"/>
      <c r="AT53" s="237"/>
      <c r="AU53" s="238" cm="1">
        <f t="array" aca="1" ref="AU53" ca="1">INDIRECT("'"&amp;$C53&amp;"'!"&amp;"$"&amp;$D53&amp;$AU$1&amp;"")</f>
        <v>4</v>
      </c>
      <c r="AV53" s="239">
        <v>0.93</v>
      </c>
      <c r="AW53" s="237">
        <v>1.3</v>
      </c>
      <c r="AX53" s="236">
        <v>13.92</v>
      </c>
      <c r="AY53" s="240">
        <v>70.8</v>
      </c>
      <c r="AZ53" s="239" cm="1">
        <f t="array" aca="1" ref="AZ53" ca="1">INDIRECT("'"&amp;$C53&amp;"'!"&amp;"$"&amp;$D53&amp;$AZ$1&amp;"")</f>
        <v>0</v>
      </c>
      <c r="BA53" s="238"/>
      <c r="BB53" s="239"/>
      <c r="BC53" s="237"/>
      <c r="BD53" s="239" cm="1">
        <f t="array" aca="1" ref="BD53" ca="1">INDIRECT("'"&amp;$C53&amp;"'!"&amp;"$"&amp;$D53&amp;$BD$1&amp;"")</f>
        <v>7</v>
      </c>
      <c r="BE53" s="238"/>
      <c r="BF53" s="239">
        <v>0.97</v>
      </c>
      <c r="BG53" s="237">
        <v>1.6</v>
      </c>
      <c r="BH53" s="241">
        <v>14.01</v>
      </c>
      <c r="BI53" s="237">
        <v>71.52</v>
      </c>
      <c r="BJ53" s="241" cm="1">
        <f t="array" aca="1" ref="BJ53" ca="1">INDIRECT("'"&amp;$C53&amp;"'!"&amp;"$"&amp;$D53&amp;$BJ$1&amp;"")</f>
        <v>14.25</v>
      </c>
      <c r="BK53" s="239">
        <v>1</v>
      </c>
      <c r="BL53" s="237">
        <v>1.25</v>
      </c>
      <c r="BM53" s="409">
        <v>68.7</v>
      </c>
      <c r="BN53" s="236" cm="1">
        <f t="array" aca="1" ref="BN53" ca="1">INDIRECT("'"&amp;$C53&amp;"'!"&amp;"$"&amp;$D53&amp;$BN$1&amp;"")</f>
        <v>0</v>
      </c>
      <c r="BO53" s="238"/>
      <c r="BP53" s="237"/>
      <c r="BQ53" s="241" cm="1">
        <f t="array" aca="1" ref="BQ53" ca="1">INDIRECT("'"&amp;$C53&amp;"'!"&amp;"$"&amp;$D53&amp;$BQ$1&amp;"")</f>
        <v>1.19</v>
      </c>
      <c r="BR53" s="239"/>
      <c r="BS53" s="239">
        <v>0.99</v>
      </c>
      <c r="BT53" s="237">
        <v>0.16</v>
      </c>
      <c r="BU53" s="242" cm="1">
        <f t="array" aca="1" ref="BU53" ca="1">INDIRECT("'"&amp;$C53&amp;"'!"&amp;"$"&amp;$D53&amp;$BU$1&amp;"")</f>
        <v>0.88</v>
      </c>
      <c r="BV53" s="239"/>
      <c r="BW53" s="239">
        <v>0.97</v>
      </c>
      <c r="BX53" s="237">
        <v>0.22</v>
      </c>
      <c r="BY53" s="242" cm="1">
        <f t="array" aca="1" ref="BY53" ca="1">INDIRECT("'"&amp;$C53&amp;"'!"&amp;"$"&amp;$D53&amp;74&amp;"")</f>
        <v>0</v>
      </c>
      <c r="BZ53" s="239"/>
      <c r="CA53" s="239"/>
      <c r="CB53" s="237"/>
    </row>
    <row r="54" spans="1:80" ht="15" thickBot="1" x14ac:dyDescent="0.25">
      <c r="BI54" s="243"/>
    </row>
    <row r="55" spans="1:80" ht="15" x14ac:dyDescent="0.2">
      <c r="A55" s="263">
        <f>A30+1</f>
        <v>45994</v>
      </c>
      <c r="B55" s="260">
        <v>0</v>
      </c>
      <c r="C55" s="245">
        <f>DAY(A55)</f>
        <v>3</v>
      </c>
      <c r="D55" s="246" t="s">
        <v>134</v>
      </c>
      <c r="E55" s="216">
        <v>14.2</v>
      </c>
      <c r="F55" s="217">
        <v>69.95</v>
      </c>
      <c r="G55" s="218" t="str" cm="1">
        <f t="array" aca="1" ref="G55" ca="1">INDIRECT("'"&amp;$C55&amp;"'!"&amp;"$"&amp;$D55&amp;$G$1&amp;"")</f>
        <v>CMS</v>
      </c>
      <c r="H55" s="219" t="s">
        <v>1</v>
      </c>
      <c r="I55" s="217" t="s">
        <v>1</v>
      </c>
      <c r="J55" s="218" t="str" cm="1">
        <f t="array" aca="1" ref="J55" ca="1">INDIRECT("'"&amp;$C55&amp;"'!"&amp;"$"&amp;$D55&amp;$J$1&amp;"")</f>
        <v>PMS</v>
      </c>
      <c r="K55" s="219"/>
      <c r="L55" s="219" t="s">
        <v>1</v>
      </c>
      <c r="M55" s="220" t="s">
        <v>1</v>
      </c>
      <c r="N55" s="216" cm="1">
        <f t="array" aca="1" ref="N55" ca="1">INDIRECT("'"&amp;$C55&amp;"'!"&amp;"$"&amp;$D55&amp;$N$1&amp;"")</f>
        <v>6.5</v>
      </c>
      <c r="O55" s="219"/>
      <c r="P55" s="219">
        <v>0.96</v>
      </c>
      <c r="Q55" s="217">
        <v>1.81</v>
      </c>
      <c r="R55" s="351" cm="1">
        <f t="array" aca="1" ref="R55" ca="1">INDIRECT("'"&amp;$C55&amp;"'!"&amp;"$"&amp;$D55&amp;$R$1&amp;"")</f>
        <v>6.5</v>
      </c>
      <c r="S55" s="219"/>
      <c r="T55" s="219">
        <v>0.96</v>
      </c>
      <c r="U55" s="220">
        <v>1.81</v>
      </c>
      <c r="V55" s="216">
        <v>14.07</v>
      </c>
      <c r="W55" s="221" cm="1">
        <f t="array" aca="1" ref="W55" ca="1">INDIRECT("'"&amp;$C55&amp;"'!"&amp;"$"&amp;$D55&amp;$W$1&amp;"")</f>
        <v>0.94099999999999995</v>
      </c>
      <c r="X55" s="219">
        <v>0.99</v>
      </c>
      <c r="Y55" s="217">
        <v>0.156</v>
      </c>
      <c r="Z55" s="218" cm="1">
        <f t="array" aca="1" ref="Z55" ca="1">INDIRECT("'"&amp;$C55&amp;"'!"&amp;"$"&amp;$D55&amp;$Z$1&amp;"")</f>
        <v>0</v>
      </c>
      <c r="AA55" s="219" t="s">
        <v>1</v>
      </c>
      <c r="AB55" s="219" t="s">
        <v>1</v>
      </c>
      <c r="AC55" s="220" t="s">
        <v>1</v>
      </c>
      <c r="AD55" s="216" cm="1">
        <f t="array" aca="1" ref="AD55" ca="1">INDIRECT("'"&amp;$C55&amp;"'!"&amp;"$"&amp;$D55&amp;$AD$1&amp;"")</f>
        <v>0</v>
      </c>
      <c r="AE55" s="219" t="s">
        <v>1</v>
      </c>
      <c r="AF55" s="219" t="s">
        <v>1</v>
      </c>
      <c r="AG55" s="217" t="s">
        <v>1</v>
      </c>
      <c r="AH55" s="218" cm="1">
        <f t="array" aca="1" ref="AH55" ca="1">INDIRECT("'"&amp;$C55&amp;"'!"&amp;"$"&amp;$D55&amp;$AH$1&amp;"")</f>
        <v>0</v>
      </c>
      <c r="AI55" s="219" t="s">
        <v>1</v>
      </c>
      <c r="AJ55" s="219" t="s">
        <v>1</v>
      </c>
      <c r="AK55" s="217" t="s">
        <v>1</v>
      </c>
      <c r="AL55" s="216" cm="1">
        <f t="array" aca="1" ref="AL55" ca="1">INDIRECT("'"&amp;$C55&amp;"'!"&amp;"$"&amp;$D55&amp;$AL$1&amp;"")</f>
        <v>0</v>
      </c>
      <c r="AM55" s="219" t="s">
        <v>1</v>
      </c>
      <c r="AN55" s="219" t="s">
        <v>1</v>
      </c>
      <c r="AO55" s="217" t="s">
        <v>1</v>
      </c>
      <c r="AP55" s="216">
        <v>11.6</v>
      </c>
      <c r="AQ55" s="220">
        <v>71</v>
      </c>
      <c r="AR55" s="216" cm="1">
        <f t="array" aca="1" ref="AR55" ca="1">INDIRECT("'"&amp;$C55&amp;"'!"&amp;"$"&amp;$D55&amp;$AR$1&amp;"")</f>
        <v>0</v>
      </c>
      <c r="AS55" s="219" t="s">
        <v>1</v>
      </c>
      <c r="AT55" s="217" t="s">
        <v>1</v>
      </c>
      <c r="AU55" s="218" cm="1">
        <f t="array" aca="1" ref="AU55" ca="1">INDIRECT("'"&amp;$C55&amp;"'!"&amp;"$"&amp;$D55&amp;$AU$1&amp;"")</f>
        <v>4</v>
      </c>
      <c r="AV55" s="219">
        <v>0.97</v>
      </c>
      <c r="AW55" s="217">
        <v>1</v>
      </c>
      <c r="AX55" s="216">
        <v>13.9</v>
      </c>
      <c r="AY55" s="220">
        <v>71</v>
      </c>
      <c r="AZ55" s="219" cm="1">
        <f t="array" aca="1" ref="AZ55" ca="1">INDIRECT("'"&amp;$C55&amp;"'!"&amp;"$"&amp;$D55&amp;$AZ$1&amp;"")</f>
        <v>0</v>
      </c>
      <c r="BA55" s="218"/>
      <c r="BB55" s="219" t="s">
        <v>1</v>
      </c>
      <c r="BC55" s="217" t="s">
        <v>1</v>
      </c>
      <c r="BD55" s="219" cm="1">
        <f t="array" aca="1" ref="BD55" ca="1">INDIRECT("'"&amp;$C55&amp;"'!"&amp;"$"&amp;$D55&amp;$BD$1&amp;"")</f>
        <v>7</v>
      </c>
      <c r="BE55" s="218"/>
      <c r="BF55" s="219">
        <v>0.98</v>
      </c>
      <c r="BG55" s="217">
        <v>1.43</v>
      </c>
      <c r="BH55" s="221">
        <v>14.07</v>
      </c>
      <c r="BI55" s="217">
        <v>71.73</v>
      </c>
      <c r="BJ55" s="221" cm="1">
        <f t="array" aca="1" ref="BJ55" ca="1">INDIRECT("'"&amp;$C55&amp;"'!"&amp;"$"&amp;$D55&amp;$BJ$1&amp;"")</f>
        <v>14.27</v>
      </c>
      <c r="BK55" s="219">
        <v>1</v>
      </c>
      <c r="BL55" s="217">
        <v>1.23</v>
      </c>
      <c r="BM55" s="406">
        <v>68.900000000000006</v>
      </c>
      <c r="BN55" s="216" cm="1">
        <f t="array" aca="1" ref="BN55" ca="1">INDIRECT("'"&amp;$C55&amp;"'!"&amp;"$"&amp;$D55&amp;$BN$1&amp;"")</f>
        <v>0</v>
      </c>
      <c r="BO55" s="218" t="s">
        <v>1</v>
      </c>
      <c r="BP55" s="217" t="s">
        <v>1</v>
      </c>
      <c r="BQ55" s="221" cm="1">
        <f t="array" aca="1" ref="BQ55" ca="1">INDIRECT("'"&amp;$C55&amp;"'!"&amp;"$"&amp;$D55&amp;$BQ$1&amp;"")</f>
        <v>1.1100000000000001</v>
      </c>
      <c r="BR55" s="219"/>
      <c r="BS55" s="219">
        <v>0.99</v>
      </c>
      <c r="BT55" s="217">
        <v>0.16</v>
      </c>
      <c r="BU55" s="221" cm="1">
        <f t="array" aca="1" ref="BU55" ca="1">INDIRECT("'"&amp;$C55&amp;"'!"&amp;"$"&amp;$D55&amp;$BU$1&amp;"")</f>
        <v>0.82</v>
      </c>
      <c r="BV55" s="219"/>
      <c r="BW55" s="219">
        <v>0.97</v>
      </c>
      <c r="BX55" s="217">
        <v>0.2</v>
      </c>
      <c r="BY55" s="274" cm="1">
        <f t="array" aca="1" ref="BY55" ca="1">INDIRECT("'"&amp;$C55&amp;"'!"&amp;"$"&amp;$D55&amp;74&amp;"")</f>
        <v>0</v>
      </c>
      <c r="BZ55" s="219"/>
      <c r="CA55" s="219"/>
      <c r="CB55" s="217"/>
    </row>
    <row r="56" spans="1:80" ht="15" x14ac:dyDescent="0.2">
      <c r="A56" s="344">
        <f t="shared" ref="A56:A78" si="3">A31+1</f>
        <v>45994</v>
      </c>
      <c r="B56" s="261">
        <v>4.1666666666666699E-2</v>
      </c>
      <c r="C56" s="247">
        <f>DAY(A56)</f>
        <v>3</v>
      </c>
      <c r="D56" s="248" t="s">
        <v>135</v>
      </c>
      <c r="E56" s="222">
        <v>14.1</v>
      </c>
      <c r="F56" s="223">
        <v>69.97</v>
      </c>
      <c r="G56" s="224" t="str" cm="1">
        <f t="array" aca="1" ref="G56" ca="1">INDIRECT("'"&amp;$C56&amp;"'!"&amp;"$"&amp;$D56&amp;$G$1&amp;"")</f>
        <v>CMS</v>
      </c>
      <c r="H56" s="225" t="s">
        <v>1</v>
      </c>
      <c r="I56" s="223" t="s">
        <v>1</v>
      </c>
      <c r="J56" s="224" t="str" cm="1">
        <f t="array" aca="1" ref="J56" ca="1">INDIRECT("'"&amp;$C56&amp;"'!"&amp;"$"&amp;$D56&amp;$J$1&amp;"")</f>
        <v>PMS</v>
      </c>
      <c r="K56" s="225"/>
      <c r="L56" s="225" t="s">
        <v>1</v>
      </c>
      <c r="M56" s="226" t="s">
        <v>1</v>
      </c>
      <c r="N56" s="222" cm="1">
        <f t="array" aca="1" ref="N56" ca="1">INDIRECT("'"&amp;$C56&amp;"'!"&amp;"$"&amp;$D56&amp;$N$1&amp;"")</f>
        <v>6.3</v>
      </c>
      <c r="O56" s="225"/>
      <c r="P56" s="225">
        <v>0.96</v>
      </c>
      <c r="Q56" s="223">
        <v>1.77</v>
      </c>
      <c r="R56" s="352" cm="1">
        <f t="array" aca="1" ref="R56" ca="1">INDIRECT("'"&amp;$C56&amp;"'!"&amp;"$"&amp;$D56&amp;$R$1&amp;"")</f>
        <v>6.3</v>
      </c>
      <c r="S56" s="225"/>
      <c r="T56" s="225">
        <v>0.9</v>
      </c>
      <c r="U56" s="226">
        <v>1.77</v>
      </c>
      <c r="V56" s="222" t="s">
        <v>1</v>
      </c>
      <c r="W56" s="227" cm="1">
        <f t="array" aca="1" ref="W56" ca="1">INDIRECT("'"&amp;$C56&amp;"'!"&amp;"$"&amp;$D56&amp;$W$1&amp;"")</f>
        <v>0</v>
      </c>
      <c r="X56" s="225" t="s">
        <v>1</v>
      </c>
      <c r="Y56" s="223" t="s">
        <v>1</v>
      </c>
      <c r="Z56" s="224" cm="1">
        <f t="array" aca="1" ref="Z56" ca="1">INDIRECT("'"&amp;$C56&amp;"'!"&amp;"$"&amp;$D56&amp;$Z$1&amp;"")</f>
        <v>0</v>
      </c>
      <c r="AA56" s="225" t="s">
        <v>1</v>
      </c>
      <c r="AB56" s="225" t="s">
        <v>1</v>
      </c>
      <c r="AC56" s="226" t="s">
        <v>1</v>
      </c>
      <c r="AD56" s="222" cm="1">
        <f t="array" aca="1" ref="AD56" ca="1">INDIRECT("'"&amp;$C56&amp;"'!"&amp;"$"&amp;$D56&amp;$AD$1&amp;"")</f>
        <v>0</v>
      </c>
      <c r="AE56" s="225" t="s">
        <v>1</v>
      </c>
      <c r="AF56" s="225" t="s">
        <v>1</v>
      </c>
      <c r="AG56" s="223" t="s">
        <v>1</v>
      </c>
      <c r="AH56" s="224" cm="1">
        <f t="array" aca="1" ref="AH56" ca="1">INDIRECT("'"&amp;$C56&amp;"'!"&amp;"$"&amp;$D56&amp;$AH$1&amp;"")</f>
        <v>0</v>
      </c>
      <c r="AI56" s="225" t="s">
        <v>1</v>
      </c>
      <c r="AJ56" s="225" t="s">
        <v>1</v>
      </c>
      <c r="AK56" s="226" t="s">
        <v>1</v>
      </c>
      <c r="AL56" s="222" cm="1">
        <f t="array" aca="1" ref="AL56" ca="1">INDIRECT("'"&amp;$C56&amp;"'!"&amp;"$"&amp;$D56&amp;$AL$1&amp;"")</f>
        <v>0</v>
      </c>
      <c r="AM56" s="225" t="s">
        <v>1</v>
      </c>
      <c r="AN56" s="225" t="s">
        <v>1</v>
      </c>
      <c r="AO56" s="223" t="s">
        <v>1</v>
      </c>
      <c r="AP56" s="222">
        <v>11.6</v>
      </c>
      <c r="AQ56" s="226">
        <v>71.900000000000006</v>
      </c>
      <c r="AR56" s="222" cm="1">
        <f t="array" aca="1" ref="AR56" ca="1">INDIRECT("'"&amp;$C56&amp;"'!"&amp;"$"&amp;$D56&amp;$AR$1&amp;"")</f>
        <v>0</v>
      </c>
      <c r="AS56" s="225" t="s">
        <v>1</v>
      </c>
      <c r="AT56" s="223" t="s">
        <v>1</v>
      </c>
      <c r="AU56" s="224" cm="1">
        <f t="array" aca="1" ref="AU56" ca="1">INDIRECT("'"&amp;$C56&amp;"'!"&amp;"$"&amp;$D56&amp;$AU$1&amp;"")</f>
        <v>2.8</v>
      </c>
      <c r="AV56" s="225">
        <v>0.96</v>
      </c>
      <c r="AW56" s="223">
        <v>0.88</v>
      </c>
      <c r="AX56" s="222">
        <v>13.96</v>
      </c>
      <c r="AY56" s="226">
        <v>70.8</v>
      </c>
      <c r="AZ56" s="225" cm="1">
        <f t="array" aca="1" ref="AZ56" ca="1">INDIRECT("'"&amp;$C56&amp;"'!"&amp;"$"&amp;$D56&amp;$AZ$1&amp;"")</f>
        <v>0</v>
      </c>
      <c r="BA56" s="224"/>
      <c r="BB56" s="225" t="s">
        <v>1</v>
      </c>
      <c r="BC56" s="223" t="s">
        <v>1</v>
      </c>
      <c r="BD56" s="225" cm="1">
        <f t="array" aca="1" ref="BD56" ca="1">INDIRECT("'"&amp;$C56&amp;"'!"&amp;"$"&amp;$D56&amp;$BD$1&amp;"")</f>
        <v>7</v>
      </c>
      <c r="BE56" s="224"/>
      <c r="BF56" s="225">
        <v>0.98</v>
      </c>
      <c r="BG56" s="223">
        <v>1.2</v>
      </c>
      <c r="BH56" s="227">
        <v>14.09</v>
      </c>
      <c r="BI56" s="223">
        <v>71.790000000000006</v>
      </c>
      <c r="BJ56" s="227" cm="1">
        <f t="array" aca="1" ref="BJ56" ca="1">INDIRECT("'"&amp;$C56&amp;"'!"&amp;"$"&amp;$D56&amp;$BJ$1&amp;"")</f>
        <v>14.28</v>
      </c>
      <c r="BK56" s="225">
        <v>1</v>
      </c>
      <c r="BL56" s="223">
        <v>1.25</v>
      </c>
      <c r="BM56" s="407">
        <v>69.2</v>
      </c>
      <c r="BN56" s="222" cm="1">
        <f t="array" aca="1" ref="BN56" ca="1">INDIRECT("'"&amp;$C56&amp;"'!"&amp;"$"&amp;$D56&amp;$BN$1&amp;"")</f>
        <v>0</v>
      </c>
      <c r="BO56" s="224" t="s">
        <v>1</v>
      </c>
      <c r="BP56" s="223" t="s">
        <v>1</v>
      </c>
      <c r="BQ56" s="227" cm="1">
        <f t="array" aca="1" ref="BQ56" ca="1">INDIRECT("'"&amp;$C56&amp;"'!"&amp;"$"&amp;$D56&amp;$BQ$1&amp;"")</f>
        <v>1.03</v>
      </c>
      <c r="BR56" s="225"/>
      <c r="BS56" s="225">
        <v>0.99</v>
      </c>
      <c r="BT56" s="223">
        <v>0.14000000000000001</v>
      </c>
      <c r="BU56" s="227" cm="1">
        <f t="array" aca="1" ref="BU56" ca="1">INDIRECT("'"&amp;$C56&amp;"'!"&amp;"$"&amp;$D56&amp;$BU$1&amp;"")</f>
        <v>0.78</v>
      </c>
      <c r="BV56" s="225"/>
      <c r="BW56" s="225">
        <v>0.97</v>
      </c>
      <c r="BX56" s="223">
        <v>0.2</v>
      </c>
      <c r="BY56" s="228" cm="1">
        <f t="array" aca="1" ref="BY56" ca="1">INDIRECT("'"&amp;$C56&amp;"'!"&amp;"$"&amp;$D56&amp;74&amp;"")</f>
        <v>0</v>
      </c>
      <c r="BZ56" s="225"/>
      <c r="CA56" s="225"/>
      <c r="CB56" s="223"/>
    </row>
    <row r="57" spans="1:80" ht="15" x14ac:dyDescent="0.2">
      <c r="A57" s="344">
        <f t="shared" si="3"/>
        <v>45994</v>
      </c>
      <c r="B57" s="261">
        <v>8.3333333333333301E-2</v>
      </c>
      <c r="C57" s="247">
        <f>DAY(A57)</f>
        <v>3</v>
      </c>
      <c r="D57" s="248" t="s">
        <v>136</v>
      </c>
      <c r="E57" s="229">
        <v>14.1</v>
      </c>
      <c r="F57" s="230">
        <v>69.72</v>
      </c>
      <c r="G57" s="231" t="str" cm="1">
        <f t="array" aca="1" ref="G57" ca="1">INDIRECT("'"&amp;$C57&amp;"'!"&amp;"$"&amp;$D57&amp;$G$1&amp;"")</f>
        <v>CMS</v>
      </c>
      <c r="H57" s="232" t="s">
        <v>1</v>
      </c>
      <c r="I57" s="230" t="s">
        <v>1</v>
      </c>
      <c r="J57" s="231" t="str" cm="1">
        <f t="array" aca="1" ref="J57" ca="1">INDIRECT("'"&amp;$C57&amp;"'!"&amp;"$"&amp;$D57&amp;$J$1&amp;"")</f>
        <v>PMS</v>
      </c>
      <c r="K57" s="232"/>
      <c r="L57" s="232" t="s">
        <v>1</v>
      </c>
      <c r="M57" s="233" t="s">
        <v>1</v>
      </c>
      <c r="N57" s="229" t="str" cm="1">
        <f t="array" aca="1" ref="N57" ca="1">INDIRECT("'"&amp;$C57&amp;"'!"&amp;"$"&amp;$D57&amp;$N$1&amp;"")</f>
        <v>CMS</v>
      </c>
      <c r="O57" s="232"/>
      <c r="P57" s="232" t="s">
        <v>1</v>
      </c>
      <c r="Q57" s="230" t="s">
        <v>1</v>
      </c>
      <c r="R57" s="229" cm="1">
        <f t="array" aca="1" ref="R57" ca="1">INDIRECT("'"&amp;$C57&amp;"'!"&amp;"$"&amp;$D57&amp;$R$1&amp;"")</f>
        <v>6.6</v>
      </c>
      <c r="S57" s="232"/>
      <c r="T57" s="232">
        <v>0.96</v>
      </c>
      <c r="U57" s="233">
        <v>1.85</v>
      </c>
      <c r="V57" s="229">
        <v>13.988</v>
      </c>
      <c r="W57" s="234" cm="1">
        <f t="array" aca="1" ref="W57" ca="1">INDIRECT("'"&amp;$C57&amp;"'!"&amp;"$"&amp;$D57&amp;$W$1&amp;"")</f>
        <v>3.9079999999999999</v>
      </c>
      <c r="X57" s="232">
        <v>0.98</v>
      </c>
      <c r="Y57" s="230">
        <v>0.73099999999999998</v>
      </c>
      <c r="Z57" s="231" cm="1">
        <f t="array" aca="1" ref="Z57" ca="1">INDIRECT("'"&amp;$C57&amp;"'!"&amp;"$"&amp;$D57&amp;$Z$1&amp;"")</f>
        <v>0</v>
      </c>
      <c r="AA57" s="232" t="s">
        <v>1</v>
      </c>
      <c r="AB57" s="232" t="s">
        <v>1</v>
      </c>
      <c r="AC57" s="233" t="s">
        <v>1</v>
      </c>
      <c r="AD57" s="229" cm="1">
        <f t="array" aca="1" ref="AD57" ca="1">INDIRECT("'"&amp;$C57&amp;"'!"&amp;"$"&amp;$D57&amp;$AD$1&amp;"")</f>
        <v>0</v>
      </c>
      <c r="AE57" s="232" t="s">
        <v>1</v>
      </c>
      <c r="AF57" s="232" t="s">
        <v>1</v>
      </c>
      <c r="AG57" s="230" t="s">
        <v>1</v>
      </c>
      <c r="AH57" s="231" cm="1">
        <f t="array" aca="1" ref="AH57" ca="1">INDIRECT("'"&amp;$C57&amp;"'!"&amp;"$"&amp;$D57&amp;$AH$1&amp;"")</f>
        <v>0</v>
      </c>
      <c r="AI57" s="232" t="s">
        <v>1</v>
      </c>
      <c r="AJ57" s="232" t="s">
        <v>1</v>
      </c>
      <c r="AK57" s="233" t="s">
        <v>1</v>
      </c>
      <c r="AL57" s="229" cm="1">
        <f t="array" aca="1" ref="AL57" ca="1">INDIRECT("'"&amp;$C57&amp;"'!"&amp;"$"&amp;$D57&amp;$AL$1&amp;"")</f>
        <v>0</v>
      </c>
      <c r="AM57" s="232" t="s">
        <v>1</v>
      </c>
      <c r="AN57" s="232" t="s">
        <v>1</v>
      </c>
      <c r="AO57" s="233" t="s">
        <v>1</v>
      </c>
      <c r="AP57" s="229">
        <v>11.6</v>
      </c>
      <c r="AQ57" s="233">
        <v>70.900000000000006</v>
      </c>
      <c r="AR57" s="229" cm="1">
        <f t="array" aca="1" ref="AR57" ca="1">INDIRECT("'"&amp;$C57&amp;"'!"&amp;"$"&amp;$D57&amp;$AR$1&amp;"")</f>
        <v>0</v>
      </c>
      <c r="AS57" s="232" t="s">
        <v>1</v>
      </c>
      <c r="AT57" s="230" t="s">
        <v>1</v>
      </c>
      <c r="AU57" s="231" cm="1">
        <f t="array" aca="1" ref="AU57" ca="1">INDIRECT("'"&amp;$C57&amp;"'!"&amp;"$"&amp;$D57&amp;$AU$1&amp;"")</f>
        <v>3.5</v>
      </c>
      <c r="AV57" s="232">
        <v>0.97</v>
      </c>
      <c r="AW57" s="230">
        <v>0.85</v>
      </c>
      <c r="AX57" s="229">
        <v>13.9</v>
      </c>
      <c r="AY57" s="233">
        <v>70.900000000000006</v>
      </c>
      <c r="AZ57" s="232" cm="1">
        <f t="array" aca="1" ref="AZ57" ca="1">INDIRECT("'"&amp;$C57&amp;"'!"&amp;"$"&amp;$D57&amp;$AZ$1&amp;"")</f>
        <v>0</v>
      </c>
      <c r="BA57" s="231"/>
      <c r="BB57" s="232" t="s">
        <v>1</v>
      </c>
      <c r="BC57" s="230" t="s">
        <v>1</v>
      </c>
      <c r="BD57" s="232" cm="1">
        <f t="array" aca="1" ref="BD57" ca="1">INDIRECT("'"&amp;$C57&amp;"'!"&amp;"$"&amp;$D57&amp;$BD$1&amp;"")</f>
        <v>7</v>
      </c>
      <c r="BE57" s="231"/>
      <c r="BF57" s="232">
        <v>0.97</v>
      </c>
      <c r="BG57" s="230">
        <v>1.5</v>
      </c>
      <c r="BH57" s="234">
        <v>14.07</v>
      </c>
      <c r="BI57" s="230">
        <v>71.69</v>
      </c>
      <c r="BJ57" s="234" cm="1">
        <f t="array" aca="1" ref="BJ57" ca="1">INDIRECT("'"&amp;$C57&amp;"'!"&amp;"$"&amp;$D57&amp;$BJ$1&amp;"")</f>
        <v>14.28</v>
      </c>
      <c r="BK57" s="232">
        <v>1</v>
      </c>
      <c r="BL57" s="230">
        <v>1.22</v>
      </c>
      <c r="BM57" s="408">
        <v>68.8</v>
      </c>
      <c r="BN57" s="229" cm="1">
        <f t="array" aca="1" ref="BN57" ca="1">INDIRECT("'"&amp;$C57&amp;"'!"&amp;"$"&amp;$D57&amp;$BN$1&amp;"")</f>
        <v>0</v>
      </c>
      <c r="BO57" s="231" t="s">
        <v>1</v>
      </c>
      <c r="BP57" s="230" t="s">
        <v>1</v>
      </c>
      <c r="BQ57" s="234" cm="1">
        <f t="array" aca="1" ref="BQ57" ca="1">INDIRECT("'"&amp;$C57&amp;"'!"&amp;"$"&amp;$D57&amp;$BQ$1&amp;"")</f>
        <v>0.98</v>
      </c>
      <c r="BR57" s="232"/>
      <c r="BS57" s="232">
        <v>0.99</v>
      </c>
      <c r="BT57" s="230">
        <v>0.14000000000000001</v>
      </c>
      <c r="BU57" s="234" cm="1">
        <f t="array" aca="1" ref="BU57" ca="1">INDIRECT("'"&amp;$C57&amp;"'!"&amp;"$"&amp;$D57&amp;$BU$1&amp;"")</f>
        <v>0.73</v>
      </c>
      <c r="BV57" s="232"/>
      <c r="BW57" s="232">
        <v>0.97</v>
      </c>
      <c r="BX57" s="230">
        <v>0.19</v>
      </c>
      <c r="BY57" s="235" cm="1">
        <f t="array" aca="1" ref="BY57" ca="1">INDIRECT("'"&amp;$C57&amp;"'!"&amp;"$"&amp;$D57&amp;74&amp;"")</f>
        <v>0</v>
      </c>
      <c r="BZ57" s="232"/>
      <c r="CA57" s="232"/>
      <c r="CB57" s="230"/>
    </row>
    <row r="58" spans="1:80" ht="15" x14ac:dyDescent="0.2">
      <c r="A58" s="344">
        <f t="shared" si="3"/>
        <v>45994</v>
      </c>
      <c r="B58" s="261">
        <v>0.125</v>
      </c>
      <c r="C58" s="247">
        <f>DAY(A58)</f>
        <v>3</v>
      </c>
      <c r="D58" s="248" t="s">
        <v>137</v>
      </c>
      <c r="E58" s="222">
        <v>14</v>
      </c>
      <c r="F58" s="223">
        <v>69.52</v>
      </c>
      <c r="G58" s="224" t="str" cm="1">
        <f t="array" aca="1" ref="G58" ca="1">INDIRECT("'"&amp;$C58&amp;"'!"&amp;"$"&amp;$D58&amp;$G$1&amp;"")</f>
        <v>CMS</v>
      </c>
      <c r="H58" s="225" t="s">
        <v>1</v>
      </c>
      <c r="I58" s="223" t="s">
        <v>1</v>
      </c>
      <c r="J58" s="224" t="str" cm="1">
        <f t="array" aca="1" ref="J58" ca="1">INDIRECT("'"&amp;$C58&amp;"'!"&amp;"$"&amp;$D58&amp;$J$1&amp;"")</f>
        <v>PMS</v>
      </c>
      <c r="K58" s="225"/>
      <c r="L58" s="225" t="s">
        <v>1</v>
      </c>
      <c r="M58" s="226" t="s">
        <v>1</v>
      </c>
      <c r="N58" s="222" t="str" cm="1">
        <f t="array" aca="1" ref="N58" ca="1">INDIRECT("'"&amp;$C58&amp;"'!"&amp;"$"&amp;$D58&amp;$N$1&amp;"")</f>
        <v>CMS</v>
      </c>
      <c r="O58" s="225"/>
      <c r="P58" s="225" t="s">
        <v>1</v>
      </c>
      <c r="Q58" s="223" t="s">
        <v>1</v>
      </c>
      <c r="R58" s="352" cm="1">
        <f t="array" aca="1" ref="R58" ca="1">INDIRECT("'"&amp;$C58&amp;"'!"&amp;"$"&amp;$D58&amp;$R$1&amp;"")</f>
        <v>6.8</v>
      </c>
      <c r="S58" s="225"/>
      <c r="T58" s="225">
        <v>0.94</v>
      </c>
      <c r="U58" s="226">
        <v>2.34</v>
      </c>
      <c r="V58" s="222">
        <v>13.93</v>
      </c>
      <c r="W58" s="227" cm="1">
        <f t="array" aca="1" ref="W58" ca="1">INDIRECT("'"&amp;$C58&amp;"'!"&amp;"$"&amp;$D58&amp;$W$1&amp;"")</f>
        <v>1.974</v>
      </c>
      <c r="X58" s="225">
        <v>0.98</v>
      </c>
      <c r="Y58" s="223">
        <v>0.375</v>
      </c>
      <c r="Z58" s="224" cm="1">
        <f t="array" aca="1" ref="Z58" ca="1">INDIRECT("'"&amp;$C58&amp;"'!"&amp;"$"&amp;$D58&amp;$Z$1&amp;"")</f>
        <v>0</v>
      </c>
      <c r="AA58" s="225" t="s">
        <v>1</v>
      </c>
      <c r="AB58" s="225" t="s">
        <v>1</v>
      </c>
      <c r="AC58" s="226" t="s">
        <v>1</v>
      </c>
      <c r="AD58" s="222" cm="1">
        <f t="array" aca="1" ref="AD58" ca="1">INDIRECT("'"&amp;$C58&amp;"'!"&amp;"$"&amp;$D58&amp;$AD$1&amp;"")</f>
        <v>0</v>
      </c>
      <c r="AE58" s="225" t="s">
        <v>1</v>
      </c>
      <c r="AF58" s="225" t="s">
        <v>1</v>
      </c>
      <c r="AG58" s="223" t="s">
        <v>1</v>
      </c>
      <c r="AH58" s="224" cm="1">
        <f t="array" aca="1" ref="AH58" ca="1">INDIRECT("'"&amp;$C58&amp;"'!"&amp;"$"&amp;$D58&amp;$AH$1&amp;"")</f>
        <v>0</v>
      </c>
      <c r="AI58" s="225" t="s">
        <v>1</v>
      </c>
      <c r="AJ58" s="225" t="s">
        <v>1</v>
      </c>
      <c r="AK58" s="226" t="s">
        <v>1</v>
      </c>
      <c r="AL58" s="222" cm="1">
        <f t="array" aca="1" ref="AL58" ca="1">INDIRECT("'"&amp;$C58&amp;"'!"&amp;"$"&amp;$D58&amp;$AL$1&amp;"")</f>
        <v>0</v>
      </c>
      <c r="AM58" s="225" t="s">
        <v>1</v>
      </c>
      <c r="AN58" s="225" t="s">
        <v>1</v>
      </c>
      <c r="AO58" s="223" t="s">
        <v>1</v>
      </c>
      <c r="AP58" s="222">
        <v>11.6</v>
      </c>
      <c r="AQ58" s="226">
        <v>70.900000000000006</v>
      </c>
      <c r="AR58" s="222" cm="1">
        <f t="array" aca="1" ref="AR58" ca="1">INDIRECT("'"&amp;$C58&amp;"'!"&amp;"$"&amp;$D58&amp;$AR$1&amp;"")</f>
        <v>0</v>
      </c>
      <c r="AS58" s="225" t="s">
        <v>1</v>
      </c>
      <c r="AT58" s="223" t="s">
        <v>1</v>
      </c>
      <c r="AU58" s="224" cm="1">
        <f t="array" aca="1" ref="AU58" ca="1">INDIRECT("'"&amp;$C58&amp;"'!"&amp;"$"&amp;$D58&amp;$AU$1&amp;"")</f>
        <v>4</v>
      </c>
      <c r="AV58" s="225">
        <v>0.97</v>
      </c>
      <c r="AW58" s="223">
        <v>0.9</v>
      </c>
      <c r="AX58" s="222">
        <v>13.9</v>
      </c>
      <c r="AY58" s="226">
        <v>70.900000000000006</v>
      </c>
      <c r="AZ58" s="225" cm="1">
        <f t="array" aca="1" ref="AZ58" ca="1">INDIRECT("'"&amp;$C58&amp;"'!"&amp;"$"&amp;$D58&amp;$AZ$1&amp;"")</f>
        <v>0</v>
      </c>
      <c r="BA58" s="224"/>
      <c r="BB58" s="225" t="s">
        <v>1</v>
      </c>
      <c r="BC58" s="223" t="s">
        <v>1</v>
      </c>
      <c r="BD58" s="225" cm="1">
        <f t="array" aca="1" ref="BD58" ca="1">INDIRECT("'"&amp;$C58&amp;"'!"&amp;"$"&amp;$D58&amp;$BD$1&amp;"")</f>
        <v>7</v>
      </c>
      <c r="BE58" s="224"/>
      <c r="BF58" s="225">
        <v>0.98</v>
      </c>
      <c r="BG58" s="223">
        <v>1.6</v>
      </c>
      <c r="BH58" s="227">
        <v>14.07</v>
      </c>
      <c r="BI58" s="223">
        <v>71.73</v>
      </c>
      <c r="BJ58" s="227" cm="1">
        <f t="array" aca="1" ref="BJ58" ca="1">INDIRECT("'"&amp;$C58&amp;"'!"&amp;"$"&amp;$D58&amp;$BJ$1&amp;"")</f>
        <v>14.22</v>
      </c>
      <c r="BK58" s="225">
        <v>1</v>
      </c>
      <c r="BL58" s="223">
        <v>1.21</v>
      </c>
      <c r="BM58" s="407">
        <v>68.599999999999994</v>
      </c>
      <c r="BN58" s="222" cm="1">
        <f t="array" aca="1" ref="BN58" ca="1">INDIRECT("'"&amp;$C58&amp;"'!"&amp;"$"&amp;$D58&amp;$BN$1&amp;"")</f>
        <v>0</v>
      </c>
      <c r="BO58" s="224" t="s">
        <v>1</v>
      </c>
      <c r="BP58" s="223" t="s">
        <v>1</v>
      </c>
      <c r="BQ58" s="227" cm="1">
        <f t="array" aca="1" ref="BQ58" ca="1">INDIRECT("'"&amp;$C58&amp;"'!"&amp;"$"&amp;$D58&amp;$BQ$1&amp;"")</f>
        <v>0.93</v>
      </c>
      <c r="BR58" s="225"/>
      <c r="BS58" s="225">
        <v>0.99</v>
      </c>
      <c r="BT58" s="223">
        <v>0.13</v>
      </c>
      <c r="BU58" s="227" cm="1">
        <f t="array" aca="1" ref="BU58" ca="1">INDIRECT("'"&amp;$C58&amp;"'!"&amp;"$"&amp;$D58&amp;$BU$1&amp;"")</f>
        <v>0.71</v>
      </c>
      <c r="BV58" s="225"/>
      <c r="BW58" s="225">
        <v>0.97</v>
      </c>
      <c r="BX58" s="223">
        <v>0.18</v>
      </c>
      <c r="BY58" s="228" cm="1">
        <f t="array" aca="1" ref="BY58" ca="1">INDIRECT("'"&amp;$C58&amp;"'!"&amp;"$"&amp;$D58&amp;74&amp;"")</f>
        <v>0</v>
      </c>
      <c r="BZ58" s="225"/>
      <c r="CA58" s="225"/>
      <c r="CB58" s="223"/>
    </row>
    <row r="59" spans="1:80" ht="15" x14ac:dyDescent="0.2">
      <c r="A59" s="344">
        <f t="shared" si="3"/>
        <v>45994</v>
      </c>
      <c r="B59" s="261">
        <v>0.16666666666666699</v>
      </c>
      <c r="C59" s="247">
        <f>DAY(A59)</f>
        <v>3</v>
      </c>
      <c r="D59" s="248" t="s">
        <v>138</v>
      </c>
      <c r="E59" s="229">
        <v>14</v>
      </c>
      <c r="F59" s="230">
        <v>69.599999999999994</v>
      </c>
      <c r="G59" s="231" t="str" cm="1">
        <f t="array" aca="1" ref="G59" ca="1">INDIRECT("'"&amp;$C59&amp;"'!"&amp;"$"&amp;$D59&amp;$G$1&amp;"")</f>
        <v>CMS</v>
      </c>
      <c r="H59" s="232" t="s">
        <v>1</v>
      </c>
      <c r="I59" s="230" t="s">
        <v>1</v>
      </c>
      <c r="J59" s="231" t="str" cm="1">
        <f t="array" aca="1" ref="J59" ca="1">INDIRECT("'"&amp;$C59&amp;"'!"&amp;"$"&amp;$D59&amp;$J$1&amp;"")</f>
        <v>PMS</v>
      </c>
      <c r="K59" s="232"/>
      <c r="L59" s="232" t="s">
        <v>1</v>
      </c>
      <c r="M59" s="233" t="s">
        <v>1</v>
      </c>
      <c r="N59" s="229" t="str" cm="1">
        <f t="array" aca="1" ref="N59" ca="1">INDIRECT("'"&amp;$C59&amp;"'!"&amp;"$"&amp;$D59&amp;$N$1&amp;"")</f>
        <v>CMS</v>
      </c>
      <c r="O59" s="232"/>
      <c r="P59" s="232" t="s">
        <v>1</v>
      </c>
      <c r="Q59" s="230" t="s">
        <v>1</v>
      </c>
      <c r="R59" s="229" cm="1">
        <f t="array" aca="1" ref="R59" ca="1">INDIRECT("'"&amp;$C59&amp;"'!"&amp;"$"&amp;$D59&amp;$R$1&amp;"")</f>
        <v>6.5</v>
      </c>
      <c r="S59" s="232"/>
      <c r="T59" s="232">
        <v>0.95</v>
      </c>
      <c r="U59" s="233">
        <v>2.1</v>
      </c>
      <c r="V59" s="229">
        <v>13.948</v>
      </c>
      <c r="W59" s="234" cm="1">
        <f t="array" aca="1" ref="W59" ca="1">INDIRECT("'"&amp;$C59&amp;"'!"&amp;"$"&amp;$D59&amp;$W$1&amp;"")</f>
        <v>2.9159999999999999</v>
      </c>
      <c r="X59" s="232">
        <v>0.98</v>
      </c>
      <c r="Y59" s="230">
        <v>0.57099999999999995</v>
      </c>
      <c r="Z59" s="231" cm="1">
        <f t="array" aca="1" ref="Z59" ca="1">INDIRECT("'"&amp;$C59&amp;"'!"&amp;"$"&amp;$D59&amp;$Z$1&amp;"")</f>
        <v>0</v>
      </c>
      <c r="AA59" s="232" t="s">
        <v>1</v>
      </c>
      <c r="AB59" s="232" t="s">
        <v>1</v>
      </c>
      <c r="AC59" s="233" t="s">
        <v>1</v>
      </c>
      <c r="AD59" s="229" cm="1">
        <f t="array" aca="1" ref="AD59" ca="1">INDIRECT("'"&amp;$C59&amp;"'!"&amp;"$"&amp;$D59&amp;$AD$1&amp;"")</f>
        <v>0</v>
      </c>
      <c r="AE59" s="232" t="s">
        <v>1</v>
      </c>
      <c r="AF59" s="232" t="s">
        <v>1</v>
      </c>
      <c r="AG59" s="230" t="s">
        <v>1</v>
      </c>
      <c r="AH59" s="231" cm="1">
        <f t="array" aca="1" ref="AH59" ca="1">INDIRECT("'"&amp;$C59&amp;"'!"&amp;"$"&amp;$D59&amp;$AH$1&amp;"")</f>
        <v>0</v>
      </c>
      <c r="AI59" s="232" t="s">
        <v>1</v>
      </c>
      <c r="AJ59" s="232" t="s">
        <v>1</v>
      </c>
      <c r="AK59" s="233" t="s">
        <v>1</v>
      </c>
      <c r="AL59" s="229" cm="1">
        <f t="array" aca="1" ref="AL59" ca="1">INDIRECT("'"&amp;$C59&amp;"'!"&amp;"$"&amp;$D59&amp;$AL$1&amp;"")</f>
        <v>0</v>
      </c>
      <c r="AM59" s="232" t="s">
        <v>1</v>
      </c>
      <c r="AN59" s="232" t="s">
        <v>1</v>
      </c>
      <c r="AO59" s="230" t="s">
        <v>1</v>
      </c>
      <c r="AP59" s="229">
        <v>11.6</v>
      </c>
      <c r="AQ59" s="233">
        <v>70.900000000000006</v>
      </c>
      <c r="AR59" s="229" cm="1">
        <f t="array" aca="1" ref="AR59" ca="1">INDIRECT("'"&amp;$C59&amp;"'!"&amp;"$"&amp;$D59&amp;$AR$1&amp;"")</f>
        <v>0</v>
      </c>
      <c r="AS59" s="232" t="s">
        <v>1</v>
      </c>
      <c r="AT59" s="230" t="s">
        <v>1</v>
      </c>
      <c r="AU59" s="231" cm="1">
        <f t="array" aca="1" ref="AU59" ca="1">INDIRECT("'"&amp;$C59&amp;"'!"&amp;"$"&amp;$D59&amp;$AU$1&amp;"")</f>
        <v>3.5</v>
      </c>
      <c r="AV59" s="232">
        <v>0.97</v>
      </c>
      <c r="AW59" s="230">
        <v>0.84</v>
      </c>
      <c r="AX59" s="229">
        <v>13.9</v>
      </c>
      <c r="AY59" s="233">
        <v>70.900000000000006</v>
      </c>
      <c r="AZ59" s="232" cm="1">
        <f t="array" aca="1" ref="AZ59" ca="1">INDIRECT("'"&amp;$C59&amp;"'!"&amp;"$"&amp;$D59&amp;$AZ$1&amp;"")</f>
        <v>0</v>
      </c>
      <c r="BA59" s="231"/>
      <c r="BB59" s="232" t="s">
        <v>1</v>
      </c>
      <c r="BC59" s="230" t="s">
        <v>1</v>
      </c>
      <c r="BD59" s="232" cm="1">
        <f t="array" aca="1" ref="BD59" ca="1">INDIRECT("'"&amp;$C59&amp;"'!"&amp;"$"&amp;$D59&amp;$BD$1&amp;"")</f>
        <v>7</v>
      </c>
      <c r="BE59" s="231"/>
      <c r="BF59" s="232">
        <v>0.98</v>
      </c>
      <c r="BG59" s="230">
        <v>1.5</v>
      </c>
      <c r="BH59" s="234">
        <v>14.11</v>
      </c>
      <c r="BI59" s="230">
        <v>71.94</v>
      </c>
      <c r="BJ59" s="234" cm="1">
        <f t="array" aca="1" ref="BJ59" ca="1">INDIRECT("'"&amp;$C59&amp;"'!"&amp;"$"&amp;$D59&amp;$BJ$1&amp;"")</f>
        <v>14.28</v>
      </c>
      <c r="BK59" s="232">
        <v>1</v>
      </c>
      <c r="BL59" s="230">
        <v>1.27</v>
      </c>
      <c r="BM59" s="408">
        <v>68.7</v>
      </c>
      <c r="BN59" s="229" cm="1">
        <f t="array" aca="1" ref="BN59" ca="1">INDIRECT("'"&amp;$C59&amp;"'!"&amp;"$"&amp;$D59&amp;$BN$1&amp;"")</f>
        <v>0</v>
      </c>
      <c r="BO59" s="231" t="s">
        <v>1</v>
      </c>
      <c r="BP59" s="230" t="s">
        <v>1</v>
      </c>
      <c r="BQ59" s="234" cm="1">
        <f t="array" aca="1" ref="BQ59" ca="1">INDIRECT("'"&amp;$C59&amp;"'!"&amp;"$"&amp;$D59&amp;$BQ$1&amp;"")</f>
        <v>0.92</v>
      </c>
      <c r="BR59" s="232"/>
      <c r="BS59" s="232">
        <v>0.99</v>
      </c>
      <c r="BT59" s="230">
        <v>0.13</v>
      </c>
      <c r="BU59" s="234" cm="1">
        <f t="array" aca="1" ref="BU59" ca="1">INDIRECT("'"&amp;$C59&amp;"'!"&amp;"$"&amp;$D59&amp;$BU$1&amp;"")</f>
        <v>0.72</v>
      </c>
      <c r="BV59" s="232"/>
      <c r="BW59" s="232">
        <v>0.97</v>
      </c>
      <c r="BX59" s="230">
        <v>0.18</v>
      </c>
      <c r="BY59" s="235" cm="1">
        <f t="array" aca="1" ref="BY59" ca="1">INDIRECT("'"&amp;$C59&amp;"'!"&amp;"$"&amp;$D59&amp;74&amp;"")</f>
        <v>0</v>
      </c>
      <c r="BZ59" s="232"/>
      <c r="CA59" s="232"/>
      <c r="CB59" s="230"/>
    </row>
    <row r="60" spans="1:80" ht="15" x14ac:dyDescent="0.2">
      <c r="A60" s="344">
        <f t="shared" si="3"/>
        <v>45994</v>
      </c>
      <c r="B60" s="261">
        <v>0.20833333333333301</v>
      </c>
      <c r="C60" s="247">
        <f t="shared" ref="C60:C78" si="4">DAY(A60)</f>
        <v>3</v>
      </c>
      <c r="D60" s="248" t="s">
        <v>139</v>
      </c>
      <c r="E60" s="222">
        <v>14.1</v>
      </c>
      <c r="F60" s="223">
        <v>70.03</v>
      </c>
      <c r="G60" s="224" t="str" cm="1">
        <f t="array" aca="1" ref="G60" ca="1">INDIRECT("'"&amp;$C60&amp;"'!"&amp;"$"&amp;$D60&amp;$G$1&amp;"")</f>
        <v>CMS</v>
      </c>
      <c r="H60" s="225" t="s">
        <v>1</v>
      </c>
      <c r="I60" s="223" t="s">
        <v>1</v>
      </c>
      <c r="J60" s="224" t="str" cm="1">
        <f t="array" aca="1" ref="J60" ca="1">INDIRECT("'"&amp;$C60&amp;"'!"&amp;"$"&amp;$D60&amp;$J$1&amp;"")</f>
        <v>PMS</v>
      </c>
      <c r="K60" s="225"/>
      <c r="L60" s="225" t="s">
        <v>1</v>
      </c>
      <c r="M60" s="226" t="s">
        <v>1</v>
      </c>
      <c r="N60" s="222" cm="1">
        <f t="array" aca="1" ref="N60" ca="1">INDIRECT("'"&amp;$C60&amp;"'!"&amp;"$"&amp;$D60&amp;$N$1&amp;"")</f>
        <v>6.5</v>
      </c>
      <c r="O60" s="225"/>
      <c r="P60" s="225">
        <v>0.97</v>
      </c>
      <c r="Q60" s="223">
        <v>1.59</v>
      </c>
      <c r="R60" s="352" cm="1">
        <f t="array" aca="1" ref="R60" ca="1">INDIRECT("'"&amp;$C60&amp;"'!"&amp;"$"&amp;$D60&amp;$R$1&amp;"")</f>
        <v>6.5</v>
      </c>
      <c r="S60" s="225"/>
      <c r="T60" s="225">
        <v>0.97</v>
      </c>
      <c r="U60" s="226">
        <v>1.59</v>
      </c>
      <c r="V60" s="222" t="s">
        <v>1</v>
      </c>
      <c r="W60" s="227" cm="1">
        <f t="array" aca="1" ref="W60" ca="1">INDIRECT("'"&amp;$C60&amp;"'!"&amp;"$"&amp;$D60&amp;$W$1&amp;"")</f>
        <v>0</v>
      </c>
      <c r="X60" s="225" t="s">
        <v>1</v>
      </c>
      <c r="Y60" s="223" t="s">
        <v>1</v>
      </c>
      <c r="Z60" s="224" cm="1">
        <f t="array" aca="1" ref="Z60" ca="1">INDIRECT("'"&amp;$C60&amp;"'!"&amp;"$"&amp;$D60&amp;$Z$1&amp;"")</f>
        <v>0</v>
      </c>
      <c r="AA60" s="225" t="s">
        <v>1</v>
      </c>
      <c r="AB60" s="225" t="s">
        <v>1</v>
      </c>
      <c r="AC60" s="226" t="s">
        <v>1</v>
      </c>
      <c r="AD60" s="222" cm="1">
        <f t="array" aca="1" ref="AD60" ca="1">INDIRECT("'"&amp;$C60&amp;"'!"&amp;"$"&amp;$D60&amp;$AD$1&amp;"")</f>
        <v>0</v>
      </c>
      <c r="AE60" s="225" t="s">
        <v>1</v>
      </c>
      <c r="AF60" s="225" t="s">
        <v>1</v>
      </c>
      <c r="AG60" s="223" t="s">
        <v>1</v>
      </c>
      <c r="AH60" s="224" cm="1">
        <f t="array" aca="1" ref="AH60" ca="1">INDIRECT("'"&amp;$C60&amp;"'!"&amp;"$"&amp;$D60&amp;$AH$1&amp;"")</f>
        <v>0</v>
      </c>
      <c r="AI60" s="225" t="s">
        <v>1</v>
      </c>
      <c r="AJ60" s="225" t="s">
        <v>1</v>
      </c>
      <c r="AK60" s="226" t="s">
        <v>1</v>
      </c>
      <c r="AL60" s="222" cm="1">
        <f t="array" aca="1" ref="AL60" ca="1">INDIRECT("'"&amp;$C60&amp;"'!"&amp;"$"&amp;$D60&amp;$AL$1&amp;"")</f>
        <v>0</v>
      </c>
      <c r="AM60" s="225" t="s">
        <v>1</v>
      </c>
      <c r="AN60" s="225" t="s">
        <v>1</v>
      </c>
      <c r="AO60" s="223" t="s">
        <v>1</v>
      </c>
      <c r="AP60" s="222">
        <v>11.6</v>
      </c>
      <c r="AQ60" s="226">
        <v>71</v>
      </c>
      <c r="AR60" s="222" cm="1">
        <f t="array" aca="1" ref="AR60" ca="1">INDIRECT("'"&amp;$C60&amp;"'!"&amp;"$"&amp;$D60&amp;$AR$1&amp;"")</f>
        <v>0</v>
      </c>
      <c r="AS60" s="225" t="s">
        <v>1</v>
      </c>
      <c r="AT60" s="223" t="s">
        <v>1</v>
      </c>
      <c r="AU60" s="224" cm="1">
        <f t="array" aca="1" ref="AU60" ca="1">INDIRECT("'"&amp;$C60&amp;"'!"&amp;"$"&amp;$D60&amp;$AU$1&amp;"")</f>
        <v>2.5</v>
      </c>
      <c r="AV60" s="225">
        <v>0.95</v>
      </c>
      <c r="AW60" s="223">
        <v>75</v>
      </c>
      <c r="AX60" s="222">
        <v>13.9</v>
      </c>
      <c r="AY60" s="226">
        <v>71</v>
      </c>
      <c r="AZ60" s="225" cm="1">
        <f t="array" aca="1" ref="AZ60" ca="1">INDIRECT("'"&amp;$C60&amp;"'!"&amp;"$"&amp;$D60&amp;$AZ$1&amp;"")</f>
        <v>0</v>
      </c>
      <c r="BA60" s="224"/>
      <c r="BB60" s="225" t="s">
        <v>1</v>
      </c>
      <c r="BC60" s="223" t="s">
        <v>1</v>
      </c>
      <c r="BD60" s="225" cm="1">
        <f t="array" aca="1" ref="BD60" ca="1">INDIRECT("'"&amp;$C60&amp;"'!"&amp;"$"&amp;$D60&amp;$BD$1&amp;"")</f>
        <v>6</v>
      </c>
      <c r="BE60" s="224"/>
      <c r="BF60" s="225">
        <v>0.97</v>
      </c>
      <c r="BG60" s="223">
        <v>1.4</v>
      </c>
      <c r="BH60" s="227">
        <v>14.08</v>
      </c>
      <c r="BI60" s="223">
        <v>71.87</v>
      </c>
      <c r="BJ60" s="227" cm="1">
        <f t="array" aca="1" ref="BJ60" ca="1">INDIRECT("'"&amp;$C60&amp;"'!"&amp;"$"&amp;$D60&amp;$BJ$1&amp;"")</f>
        <v>14.28</v>
      </c>
      <c r="BK60" s="225">
        <v>1</v>
      </c>
      <c r="BL60" s="223">
        <v>1.2</v>
      </c>
      <c r="BM60" s="407">
        <v>69.2</v>
      </c>
      <c r="BN60" s="222" cm="1">
        <f t="array" aca="1" ref="BN60" ca="1">INDIRECT("'"&amp;$C60&amp;"'!"&amp;"$"&amp;$D60&amp;$BN$1&amp;"")</f>
        <v>0</v>
      </c>
      <c r="BO60" s="224" t="s">
        <v>1</v>
      </c>
      <c r="BP60" s="223" t="s">
        <v>1</v>
      </c>
      <c r="BQ60" s="227" cm="1">
        <f t="array" aca="1" ref="BQ60" ca="1">INDIRECT("'"&amp;$C60&amp;"'!"&amp;"$"&amp;$D60&amp;$BQ$1&amp;"")</f>
        <v>1.01</v>
      </c>
      <c r="BR60" s="225"/>
      <c r="BS60" s="225">
        <v>0.99</v>
      </c>
      <c r="BT60" s="223">
        <v>0.14000000000000001</v>
      </c>
      <c r="BU60" s="227" cm="1">
        <f t="array" aca="1" ref="BU60" ca="1">INDIRECT("'"&amp;$C60&amp;"'!"&amp;"$"&amp;$D60&amp;$BU$1&amp;"")</f>
        <v>0.74</v>
      </c>
      <c r="BV60" s="225"/>
      <c r="BW60" s="225">
        <v>0.97</v>
      </c>
      <c r="BX60" s="223">
        <v>0.19</v>
      </c>
      <c r="BY60" s="228" cm="1">
        <f t="array" aca="1" ref="BY60" ca="1">INDIRECT("'"&amp;$C60&amp;"'!"&amp;"$"&amp;$D60&amp;74&amp;"")</f>
        <v>0</v>
      </c>
      <c r="BZ60" s="225"/>
      <c r="CA60" s="225"/>
      <c r="CB60" s="223"/>
    </row>
    <row r="61" spans="1:80" ht="15" x14ac:dyDescent="0.2">
      <c r="A61" s="344">
        <f t="shared" si="3"/>
        <v>45994</v>
      </c>
      <c r="B61" s="261">
        <v>0.25</v>
      </c>
      <c r="C61" s="247">
        <f t="shared" si="4"/>
        <v>3</v>
      </c>
      <c r="D61" s="248" t="s">
        <v>140</v>
      </c>
      <c r="E61" s="229">
        <v>14.1</v>
      </c>
      <c r="F61" s="230">
        <v>69.62</v>
      </c>
      <c r="G61" s="231" t="str" cm="1">
        <f t="array" aca="1" ref="G61" ca="1">INDIRECT("'"&amp;$C61&amp;"'!"&amp;"$"&amp;$D61&amp;$G$1&amp;"")</f>
        <v>CMS</v>
      </c>
      <c r="H61" s="232" t="s">
        <v>1</v>
      </c>
      <c r="I61" s="230" t="s">
        <v>1</v>
      </c>
      <c r="J61" s="231" t="str" cm="1">
        <f t="array" aca="1" ref="J61" ca="1">INDIRECT("'"&amp;$C61&amp;"'!"&amp;"$"&amp;$D61&amp;$J$1&amp;"")</f>
        <v>PMS</v>
      </c>
      <c r="K61" s="232"/>
      <c r="L61" s="232" t="s">
        <v>1</v>
      </c>
      <c r="M61" s="233" t="s">
        <v>1</v>
      </c>
      <c r="N61" s="229" cm="1">
        <f t="array" aca="1" ref="N61" ca="1">INDIRECT("'"&amp;$C61&amp;"'!"&amp;"$"&amp;$D61&amp;$N$1&amp;"")</f>
        <v>6.7</v>
      </c>
      <c r="O61" s="232"/>
      <c r="P61" s="232">
        <v>0.97</v>
      </c>
      <c r="Q61" s="230">
        <v>1.59</v>
      </c>
      <c r="R61" s="229" cm="1">
        <f t="array" aca="1" ref="R61" ca="1">INDIRECT("'"&amp;$C61&amp;"'!"&amp;"$"&amp;$D61&amp;$R$1&amp;"")</f>
        <v>6.7</v>
      </c>
      <c r="S61" s="232"/>
      <c r="T61" s="232">
        <v>0.97</v>
      </c>
      <c r="U61" s="233">
        <v>1.59</v>
      </c>
      <c r="V61" s="229">
        <v>14.032</v>
      </c>
      <c r="W61" s="234" cm="1">
        <f t="array" aca="1" ref="W61" ca="1">INDIRECT("'"&amp;$C61&amp;"'!"&amp;"$"&amp;$D61&amp;$W$1&amp;"")</f>
        <v>1.9490000000000001</v>
      </c>
      <c r="X61" s="232">
        <v>0.99</v>
      </c>
      <c r="Y61" s="230">
        <v>0.33400000000000002</v>
      </c>
      <c r="Z61" s="231" cm="1">
        <f t="array" aca="1" ref="Z61" ca="1">INDIRECT("'"&amp;$C61&amp;"'!"&amp;"$"&amp;$D61&amp;$Z$1&amp;"")</f>
        <v>0</v>
      </c>
      <c r="AA61" s="232" t="s">
        <v>1</v>
      </c>
      <c r="AB61" s="232" t="s">
        <v>1</v>
      </c>
      <c r="AC61" s="233" t="s">
        <v>1</v>
      </c>
      <c r="AD61" s="229" cm="1">
        <f t="array" aca="1" ref="AD61" ca="1">INDIRECT("'"&amp;$C61&amp;"'!"&amp;"$"&amp;$D61&amp;$AD$1&amp;"")</f>
        <v>0</v>
      </c>
      <c r="AE61" s="232" t="s">
        <v>1</v>
      </c>
      <c r="AF61" s="232" t="s">
        <v>1</v>
      </c>
      <c r="AG61" s="230" t="s">
        <v>1</v>
      </c>
      <c r="AH61" s="231" cm="1">
        <f t="array" aca="1" ref="AH61" ca="1">INDIRECT("'"&amp;$C61&amp;"'!"&amp;"$"&amp;$D61&amp;$AH$1&amp;"")</f>
        <v>0</v>
      </c>
      <c r="AI61" s="232" t="s">
        <v>1</v>
      </c>
      <c r="AJ61" s="232" t="s">
        <v>1</v>
      </c>
      <c r="AK61" s="233" t="s">
        <v>1</v>
      </c>
      <c r="AL61" s="229" cm="1">
        <f t="array" aca="1" ref="AL61" ca="1">INDIRECT("'"&amp;$C61&amp;"'!"&amp;"$"&amp;$D61&amp;$AL$1&amp;"")</f>
        <v>0</v>
      </c>
      <c r="AM61" s="232" t="s">
        <v>1</v>
      </c>
      <c r="AN61" s="232" t="s">
        <v>1</v>
      </c>
      <c r="AO61" s="230" t="s">
        <v>1</v>
      </c>
      <c r="AP61" s="229">
        <v>11.6</v>
      </c>
      <c r="AQ61" s="233">
        <v>70.900000000000006</v>
      </c>
      <c r="AR61" s="229" t="str" cm="1">
        <f t="array" aca="1" ref="AR61" ca="1">INDIRECT("'"&amp;$C61&amp;"'!"&amp;"$"&amp;$D61&amp;$AR$1&amp;"")</f>
        <v>CMS</v>
      </c>
      <c r="AS61" s="232" t="s">
        <v>1</v>
      </c>
      <c r="AT61" s="230" t="s">
        <v>1</v>
      </c>
      <c r="AU61" s="231" cm="1">
        <f t="array" aca="1" ref="AU61" ca="1">INDIRECT("'"&amp;$C61&amp;"'!"&amp;"$"&amp;$D61&amp;$AU$1&amp;"")</f>
        <v>4</v>
      </c>
      <c r="AV61" s="232">
        <v>0.97</v>
      </c>
      <c r="AW61" s="230">
        <v>0.99</v>
      </c>
      <c r="AX61" s="229">
        <v>13.9</v>
      </c>
      <c r="AY61" s="233">
        <v>71</v>
      </c>
      <c r="AZ61" s="232" cm="1">
        <f t="array" aca="1" ref="AZ61" ca="1">INDIRECT("'"&amp;$C61&amp;"'!"&amp;"$"&amp;$D61&amp;$AZ$1&amp;"")</f>
        <v>0</v>
      </c>
      <c r="BA61" s="231"/>
      <c r="BB61" s="232" t="s">
        <v>1</v>
      </c>
      <c r="BC61" s="230" t="s">
        <v>1</v>
      </c>
      <c r="BD61" s="232" cm="1">
        <f t="array" aca="1" ref="BD61" ca="1">INDIRECT("'"&amp;$C61&amp;"'!"&amp;"$"&amp;$D61&amp;$BD$1&amp;"")</f>
        <v>7</v>
      </c>
      <c r="BE61" s="231"/>
      <c r="BF61" s="232">
        <v>0.97</v>
      </c>
      <c r="BG61" s="230">
        <v>1.7</v>
      </c>
      <c r="BH61" s="234">
        <v>14.04</v>
      </c>
      <c r="BI61" s="230">
        <v>71.55</v>
      </c>
      <c r="BJ61" s="234" cm="1">
        <f t="array" aca="1" ref="BJ61" ca="1">INDIRECT("'"&amp;$C61&amp;"'!"&amp;"$"&amp;$D61&amp;$BJ$1&amp;"")</f>
        <v>14.27</v>
      </c>
      <c r="BK61" s="232">
        <v>1</v>
      </c>
      <c r="BL61" s="230">
        <v>1.23</v>
      </c>
      <c r="BM61" s="408">
        <v>68.7</v>
      </c>
      <c r="BN61" s="229" cm="1">
        <f t="array" aca="1" ref="BN61" ca="1">INDIRECT("'"&amp;$C61&amp;"'!"&amp;"$"&amp;$D61&amp;$BN$1&amp;"")</f>
        <v>0</v>
      </c>
      <c r="BO61" s="231" t="s">
        <v>1</v>
      </c>
      <c r="BP61" s="230" t="s">
        <v>1</v>
      </c>
      <c r="BQ61" s="234" cm="1">
        <f t="array" aca="1" ref="BQ61" ca="1">INDIRECT("'"&amp;$C61&amp;"'!"&amp;"$"&amp;$D61&amp;$BQ$1&amp;"")</f>
        <v>1.21</v>
      </c>
      <c r="BR61" s="232"/>
      <c r="BS61" s="232">
        <v>0.99</v>
      </c>
      <c r="BT61" s="230">
        <v>0.17</v>
      </c>
      <c r="BU61" s="234" cm="1">
        <f t="array" aca="1" ref="BU61" ca="1">INDIRECT("'"&amp;$C61&amp;"'!"&amp;"$"&amp;$D61&amp;$BU$1&amp;"")</f>
        <v>0.83</v>
      </c>
      <c r="BV61" s="232"/>
      <c r="BW61" s="232">
        <v>0.97</v>
      </c>
      <c r="BX61" s="230">
        <v>0.19</v>
      </c>
      <c r="BY61" s="235" cm="1">
        <f t="array" aca="1" ref="BY61" ca="1">INDIRECT("'"&amp;$C61&amp;"'!"&amp;"$"&amp;$D61&amp;74&amp;"")</f>
        <v>0</v>
      </c>
      <c r="BZ61" s="232"/>
      <c r="CA61" s="232"/>
      <c r="CB61" s="230"/>
    </row>
    <row r="62" spans="1:80" ht="15" x14ac:dyDescent="0.2">
      <c r="A62" s="344">
        <f t="shared" si="3"/>
        <v>45994</v>
      </c>
      <c r="B62" s="261">
        <v>0.29166666666666702</v>
      </c>
      <c r="C62" s="247">
        <f t="shared" si="4"/>
        <v>3</v>
      </c>
      <c r="D62" s="248" t="s">
        <v>141</v>
      </c>
      <c r="E62" s="222">
        <v>14</v>
      </c>
      <c r="F62" s="223">
        <v>69.239999999999995</v>
      </c>
      <c r="G62" s="224" t="str" cm="1">
        <f t="array" aca="1" ref="G62" ca="1">INDIRECT("'"&amp;$C62&amp;"'!"&amp;"$"&amp;$D62&amp;$G$1&amp;"")</f>
        <v>CMS</v>
      </c>
      <c r="H62" s="225" t="s">
        <v>1</v>
      </c>
      <c r="I62" s="223" t="s">
        <v>1</v>
      </c>
      <c r="J62" s="224" t="str" cm="1">
        <f t="array" aca="1" ref="J62" ca="1">INDIRECT("'"&amp;$C62&amp;"'!"&amp;"$"&amp;$D62&amp;$J$1&amp;"")</f>
        <v>PMS</v>
      </c>
      <c r="K62" s="225"/>
      <c r="L62" s="225" t="s">
        <v>1</v>
      </c>
      <c r="M62" s="226" t="s">
        <v>1</v>
      </c>
      <c r="N62" s="222" cm="1">
        <f t="array" aca="1" ref="N62" ca="1">INDIRECT("'"&amp;$C62&amp;"'!"&amp;"$"&amp;$D62&amp;$N$1&amp;"")</f>
        <v>6.6</v>
      </c>
      <c r="O62" s="225"/>
      <c r="P62" s="225">
        <v>0.96</v>
      </c>
      <c r="Q62" s="223">
        <v>2.02</v>
      </c>
      <c r="R62" s="352" cm="1">
        <f t="array" aca="1" ref="R62" ca="1">INDIRECT("'"&amp;$C62&amp;"'!"&amp;"$"&amp;$D62&amp;$R$1&amp;"")</f>
        <v>6.6</v>
      </c>
      <c r="S62" s="225"/>
      <c r="T62" s="225">
        <v>0.96</v>
      </c>
      <c r="U62" s="226">
        <v>2.02</v>
      </c>
      <c r="V62" s="222" t="s">
        <v>1</v>
      </c>
      <c r="W62" s="227" cm="1">
        <f t="array" aca="1" ref="W62" ca="1">INDIRECT("'"&amp;$C62&amp;"'!"&amp;"$"&amp;$D62&amp;$W$1&amp;"")</f>
        <v>0</v>
      </c>
      <c r="X62" s="225" t="s">
        <v>1</v>
      </c>
      <c r="Y62" s="223" t="s">
        <v>1</v>
      </c>
      <c r="Z62" s="224" cm="1">
        <f t="array" aca="1" ref="Z62" ca="1">INDIRECT("'"&amp;$C62&amp;"'!"&amp;"$"&amp;$D62&amp;$Z$1&amp;"")</f>
        <v>0</v>
      </c>
      <c r="AA62" s="225" t="s">
        <v>1</v>
      </c>
      <c r="AB62" s="225" t="s">
        <v>1</v>
      </c>
      <c r="AC62" s="226" t="s">
        <v>1</v>
      </c>
      <c r="AD62" s="222" cm="1">
        <f t="array" aca="1" ref="AD62" ca="1">INDIRECT("'"&amp;$C62&amp;"'!"&amp;"$"&amp;$D62&amp;$AD$1&amp;"")</f>
        <v>0</v>
      </c>
      <c r="AE62" s="225" t="s">
        <v>1</v>
      </c>
      <c r="AF62" s="225" t="s">
        <v>1</v>
      </c>
      <c r="AG62" s="223" t="s">
        <v>1</v>
      </c>
      <c r="AH62" s="224" cm="1">
        <f t="array" aca="1" ref="AH62" ca="1">INDIRECT("'"&amp;$C62&amp;"'!"&amp;"$"&amp;$D62&amp;$AH$1&amp;"")</f>
        <v>0</v>
      </c>
      <c r="AI62" s="225" t="s">
        <v>1</v>
      </c>
      <c r="AJ62" s="225" t="s">
        <v>1</v>
      </c>
      <c r="AK62" s="226" t="s">
        <v>1</v>
      </c>
      <c r="AL62" s="222" cm="1">
        <f t="array" aca="1" ref="AL62" ca="1">INDIRECT("'"&amp;$C62&amp;"'!"&amp;"$"&amp;$D62&amp;$AL$1&amp;"")</f>
        <v>0</v>
      </c>
      <c r="AM62" s="225" t="s">
        <v>1</v>
      </c>
      <c r="AN62" s="225" t="s">
        <v>1</v>
      </c>
      <c r="AO62" s="223" t="s">
        <v>1</v>
      </c>
      <c r="AP62" s="222">
        <v>11.6</v>
      </c>
      <c r="AQ62" s="226">
        <v>70.7</v>
      </c>
      <c r="AR62" s="222" t="str" cm="1">
        <f t="array" aca="1" ref="AR62" ca="1">INDIRECT("'"&amp;$C62&amp;"'!"&amp;"$"&amp;$D62&amp;$AR$1&amp;"")</f>
        <v>CMS</v>
      </c>
      <c r="AS62" s="225" t="s">
        <v>1</v>
      </c>
      <c r="AT62" s="223" t="s">
        <v>1</v>
      </c>
      <c r="AU62" s="224" cm="1">
        <f t="array" aca="1" ref="AU62" ca="1">INDIRECT("'"&amp;$C62&amp;"'!"&amp;"$"&amp;$D62&amp;$AU$1&amp;"")</f>
        <v>4</v>
      </c>
      <c r="AV62" s="225">
        <v>0.96</v>
      </c>
      <c r="AW62" s="223">
        <v>1.1000000000000001</v>
      </c>
      <c r="AX62" s="222">
        <v>13.9</v>
      </c>
      <c r="AY62" s="226">
        <v>70.7</v>
      </c>
      <c r="AZ62" s="225" cm="1">
        <f t="array" aca="1" ref="AZ62" ca="1">INDIRECT("'"&amp;$C62&amp;"'!"&amp;"$"&amp;$D62&amp;$AZ$1&amp;"")</f>
        <v>0</v>
      </c>
      <c r="BA62" s="224"/>
      <c r="BB62" s="225" t="s">
        <v>1</v>
      </c>
      <c r="BC62" s="223" t="s">
        <v>1</v>
      </c>
      <c r="BD62" s="225" cm="1">
        <f t="array" aca="1" ref="BD62" ca="1">INDIRECT("'"&amp;$C62&amp;"'!"&amp;"$"&amp;$D62&amp;$BD$1&amp;"")</f>
        <v>7</v>
      </c>
      <c r="BE62" s="224"/>
      <c r="BF62" s="225">
        <v>0.96</v>
      </c>
      <c r="BG62" s="223">
        <v>1.9</v>
      </c>
      <c r="BH62" s="227">
        <v>14.03</v>
      </c>
      <c r="BI62" s="223">
        <v>71.489999999999995</v>
      </c>
      <c r="BJ62" s="227" cm="1">
        <f t="array" aca="1" ref="BJ62" ca="1">INDIRECT("'"&amp;$C62&amp;"'!"&amp;"$"&amp;$D62&amp;$BJ$1&amp;"")</f>
        <v>14.26</v>
      </c>
      <c r="BK62" s="225">
        <v>1</v>
      </c>
      <c r="BL62" s="223">
        <v>1.27</v>
      </c>
      <c r="BM62" s="407">
        <v>68.400000000000006</v>
      </c>
      <c r="BN62" s="222" cm="1">
        <f t="array" aca="1" ref="BN62" ca="1">INDIRECT("'"&amp;$C62&amp;"'!"&amp;"$"&amp;$D62&amp;$BN$1&amp;"")</f>
        <v>0</v>
      </c>
      <c r="BO62" s="224" t="s">
        <v>1</v>
      </c>
      <c r="BP62" s="223" t="s">
        <v>1</v>
      </c>
      <c r="BQ62" s="227" cm="1">
        <f t="array" aca="1" ref="BQ62" ca="1">INDIRECT("'"&amp;$C62&amp;"'!"&amp;"$"&amp;$D62&amp;$BQ$1&amp;"")</f>
        <v>1.0900000000000001</v>
      </c>
      <c r="BR62" s="225"/>
      <c r="BS62" s="225">
        <v>1</v>
      </c>
      <c r="BT62" s="223">
        <v>0.09</v>
      </c>
      <c r="BU62" s="228" cm="1">
        <f t="array" aca="1" ref="BU62" ca="1">INDIRECT("'"&amp;$C62&amp;"'!"&amp;"$"&amp;$D62&amp;$BU$1&amp;"")</f>
        <v>0.78</v>
      </c>
      <c r="BV62" s="225"/>
      <c r="BW62" s="225">
        <v>0.96</v>
      </c>
      <c r="BX62" s="223">
        <v>0.2</v>
      </c>
      <c r="BY62" s="228" cm="1">
        <f t="array" aca="1" ref="BY62" ca="1">INDIRECT("'"&amp;$C62&amp;"'!"&amp;"$"&amp;$D62&amp;74&amp;"")</f>
        <v>0</v>
      </c>
      <c r="BZ62" s="225"/>
      <c r="CA62" s="225"/>
      <c r="CB62" s="223"/>
    </row>
    <row r="63" spans="1:80" ht="15" x14ac:dyDescent="0.2">
      <c r="A63" s="344">
        <f t="shared" si="3"/>
        <v>45994</v>
      </c>
      <c r="B63" s="261">
        <v>0.33333333333333398</v>
      </c>
      <c r="C63" s="247">
        <f t="shared" si="4"/>
        <v>3</v>
      </c>
      <c r="D63" s="248" t="s">
        <v>142</v>
      </c>
      <c r="E63" s="229">
        <v>13.9</v>
      </c>
      <c r="F63" s="230">
        <v>69.48</v>
      </c>
      <c r="G63" s="231" t="str" cm="1">
        <f t="array" aca="1" ref="G63" ca="1">INDIRECT("'"&amp;$C63&amp;"'!"&amp;"$"&amp;$D63&amp;$G$1&amp;"")</f>
        <v>CMS</v>
      </c>
      <c r="H63" s="232" t="s">
        <v>1</v>
      </c>
      <c r="I63" s="230" t="s">
        <v>1</v>
      </c>
      <c r="J63" s="231" t="str" cm="1">
        <f t="array" aca="1" ref="J63" ca="1">INDIRECT("'"&amp;$C63&amp;"'!"&amp;"$"&amp;$D63&amp;$J$1&amp;"")</f>
        <v>PMS</v>
      </c>
      <c r="K63" s="232"/>
      <c r="L63" s="232" t="s">
        <v>1</v>
      </c>
      <c r="M63" s="233" t="s">
        <v>1</v>
      </c>
      <c r="N63" s="229" cm="1">
        <f t="array" aca="1" ref="N63" ca="1">INDIRECT("'"&amp;$C63&amp;"'!"&amp;"$"&amp;$D63&amp;$N$1&amp;"")</f>
        <v>6.8</v>
      </c>
      <c r="O63" s="232"/>
      <c r="P63" s="232">
        <v>0.94</v>
      </c>
      <c r="Q63" s="230">
        <v>2.3820000000000001</v>
      </c>
      <c r="R63" s="229" cm="1">
        <f t="array" aca="1" ref="R63" ca="1">INDIRECT("'"&amp;$C63&amp;"'!"&amp;"$"&amp;$D63&amp;$R$1&amp;"")</f>
        <v>6.8</v>
      </c>
      <c r="S63" s="232"/>
      <c r="T63" s="232">
        <v>0.94</v>
      </c>
      <c r="U63" s="233">
        <v>2.3119999999999998</v>
      </c>
      <c r="V63" s="229">
        <v>13.968</v>
      </c>
      <c r="W63" s="234" cm="1">
        <f t="array" aca="1" ref="W63" ca="1">INDIRECT("'"&amp;$C63&amp;"'!"&amp;"$"&amp;$D63&amp;$W$1&amp;"")</f>
        <v>3.9319999999999999</v>
      </c>
      <c r="X63" s="232">
        <v>0.98</v>
      </c>
      <c r="Y63" s="230">
        <v>0.71899999999999997</v>
      </c>
      <c r="Z63" s="231" cm="1">
        <f t="array" aca="1" ref="Z63" ca="1">INDIRECT("'"&amp;$C63&amp;"'!"&amp;"$"&amp;$D63&amp;$Z$1&amp;"")</f>
        <v>0</v>
      </c>
      <c r="AA63" s="232" t="s">
        <v>1</v>
      </c>
      <c r="AB63" s="232" t="s">
        <v>1</v>
      </c>
      <c r="AC63" s="233" t="s">
        <v>1</v>
      </c>
      <c r="AD63" s="229" cm="1">
        <f t="array" aca="1" ref="AD63" ca="1">INDIRECT("'"&amp;$C63&amp;"'!"&amp;"$"&amp;$D63&amp;$AD$1&amp;"")</f>
        <v>0</v>
      </c>
      <c r="AE63" s="232" t="s">
        <v>1</v>
      </c>
      <c r="AF63" s="232" t="s">
        <v>1</v>
      </c>
      <c r="AG63" s="230" t="s">
        <v>1</v>
      </c>
      <c r="AH63" s="231" cm="1">
        <f t="array" aca="1" ref="AH63" ca="1">INDIRECT("'"&amp;$C63&amp;"'!"&amp;"$"&amp;$D63&amp;$AH$1&amp;"")</f>
        <v>0</v>
      </c>
      <c r="AI63" s="232" t="s">
        <v>1</v>
      </c>
      <c r="AJ63" s="232" t="s">
        <v>1</v>
      </c>
      <c r="AK63" s="233" t="s">
        <v>1</v>
      </c>
      <c r="AL63" s="229" cm="1">
        <f t="array" aca="1" ref="AL63" ca="1">INDIRECT("'"&amp;$C63&amp;"'!"&amp;"$"&amp;$D63&amp;$AL$1&amp;"")</f>
        <v>0</v>
      </c>
      <c r="AM63" s="232" t="s">
        <v>1</v>
      </c>
      <c r="AN63" s="232" t="s">
        <v>1</v>
      </c>
      <c r="AO63" s="230" t="s">
        <v>1</v>
      </c>
      <c r="AP63" s="229">
        <v>11.6</v>
      </c>
      <c r="AQ63" s="233">
        <v>70.599999999999994</v>
      </c>
      <c r="AR63" s="229" t="str" cm="1">
        <f t="array" aca="1" ref="AR63" ca="1">INDIRECT("'"&amp;$C63&amp;"'!"&amp;"$"&amp;$D63&amp;$AR$1&amp;"")</f>
        <v>CMS</v>
      </c>
      <c r="AS63" s="232" t="s">
        <v>1</v>
      </c>
      <c r="AT63" s="230" t="s">
        <v>1</v>
      </c>
      <c r="AU63" s="231" cm="1">
        <f t="array" aca="1" ref="AU63" ca="1">INDIRECT("'"&amp;$C63&amp;"'!"&amp;"$"&amp;$D63&amp;$AU$1&amp;"")</f>
        <v>4</v>
      </c>
      <c r="AV63" s="232">
        <v>0.96</v>
      </c>
      <c r="AW63" s="230">
        <v>1.21</v>
      </c>
      <c r="AX63" s="229">
        <v>13.9</v>
      </c>
      <c r="AY63" s="233">
        <v>70.7</v>
      </c>
      <c r="AZ63" s="232" cm="1">
        <f t="array" aca="1" ref="AZ63" ca="1">INDIRECT("'"&amp;$C63&amp;"'!"&amp;"$"&amp;$D63&amp;$AZ$1&amp;"")</f>
        <v>0</v>
      </c>
      <c r="BA63" s="231"/>
      <c r="BB63" s="232" t="s">
        <v>1</v>
      </c>
      <c r="BC63" s="230" t="s">
        <v>1</v>
      </c>
      <c r="BD63" s="232" cm="1">
        <f t="array" aca="1" ref="BD63" ca="1">INDIRECT("'"&amp;$C63&amp;"'!"&amp;"$"&amp;$D63&amp;$BD$1&amp;"")</f>
        <v>7</v>
      </c>
      <c r="BE63" s="231"/>
      <c r="BF63" s="232">
        <v>0.96</v>
      </c>
      <c r="BG63" s="230">
        <v>2.1</v>
      </c>
      <c r="BH63" s="234">
        <v>14.11</v>
      </c>
      <c r="BI63" s="230">
        <v>71.53</v>
      </c>
      <c r="BJ63" s="234" cm="1">
        <f t="array" aca="1" ref="BJ63" ca="1">INDIRECT("'"&amp;$C63&amp;"'!"&amp;"$"&amp;$D63&amp;$BJ$1&amp;"")</f>
        <v>14.28</v>
      </c>
      <c r="BK63" s="232">
        <v>0.99</v>
      </c>
      <c r="BL63" s="230">
        <v>2.33</v>
      </c>
      <c r="BM63" s="408">
        <v>67.900000000000006</v>
      </c>
      <c r="BN63" s="229" cm="1">
        <f t="array" aca="1" ref="BN63" ca="1">INDIRECT("'"&amp;$C63&amp;"'!"&amp;"$"&amp;$D63&amp;$BN$1&amp;"")</f>
        <v>0</v>
      </c>
      <c r="BO63" s="231" t="s">
        <v>1</v>
      </c>
      <c r="BP63" s="230" t="s">
        <v>1</v>
      </c>
      <c r="BQ63" s="234" cm="1">
        <f t="array" aca="1" ref="BQ63" ca="1">INDIRECT("'"&amp;$C63&amp;"'!"&amp;"$"&amp;$D63&amp;$BQ$1&amp;"")</f>
        <v>1.1499999999999999</v>
      </c>
      <c r="BR63" s="232"/>
      <c r="BS63" s="232">
        <v>0.99</v>
      </c>
      <c r="BT63" s="230">
        <v>0.13</v>
      </c>
      <c r="BU63" s="235" cm="1">
        <f t="array" aca="1" ref="BU63" ca="1">INDIRECT("'"&amp;$C63&amp;"'!"&amp;"$"&amp;$D63&amp;$BU$1&amp;"")</f>
        <v>0.75</v>
      </c>
      <c r="BV63" s="232"/>
      <c r="BW63" s="232">
        <v>0.96</v>
      </c>
      <c r="BX63" s="230">
        <v>0.21</v>
      </c>
      <c r="BY63" s="235" cm="1">
        <f t="array" aca="1" ref="BY63" ca="1">INDIRECT("'"&amp;$C63&amp;"'!"&amp;"$"&amp;$D63&amp;74&amp;"")</f>
        <v>0</v>
      </c>
      <c r="BZ63" s="232"/>
      <c r="CA63" s="232"/>
      <c r="CB63" s="230"/>
    </row>
    <row r="64" spans="1:80" ht="15" x14ac:dyDescent="0.2">
      <c r="A64" s="344">
        <f t="shared" si="3"/>
        <v>45994</v>
      </c>
      <c r="B64" s="261">
        <v>0.375</v>
      </c>
      <c r="C64" s="247">
        <f t="shared" si="4"/>
        <v>3</v>
      </c>
      <c r="D64" s="248" t="s">
        <v>143</v>
      </c>
      <c r="E64" s="222">
        <v>14</v>
      </c>
      <c r="F64" s="223">
        <v>68.989999999999995</v>
      </c>
      <c r="G64" s="224" t="str" cm="1">
        <f t="array" aca="1" ref="G64" ca="1">INDIRECT("'"&amp;$C64&amp;"'!"&amp;"$"&amp;$D64&amp;$G$1&amp;"")</f>
        <v>CMS</v>
      </c>
      <c r="H64" s="225" t="s">
        <v>1</v>
      </c>
      <c r="I64" s="223" t="s">
        <v>1</v>
      </c>
      <c r="J64" s="224" t="str" cm="1">
        <f t="array" aca="1" ref="J64" ca="1">INDIRECT("'"&amp;$C64&amp;"'!"&amp;"$"&amp;$D64&amp;$J$1&amp;"")</f>
        <v>PMS</v>
      </c>
      <c r="K64" s="225"/>
      <c r="L64" s="225" t="s">
        <v>1</v>
      </c>
      <c r="M64" s="226" t="s">
        <v>1</v>
      </c>
      <c r="N64" s="222" cm="1">
        <f t="array" aca="1" ref="N64" ca="1">INDIRECT("'"&amp;$C64&amp;"'!"&amp;"$"&amp;$D64&amp;$N$1&amp;"")</f>
        <v>6.8</v>
      </c>
      <c r="O64" s="225"/>
      <c r="P64" s="225">
        <v>0.91</v>
      </c>
      <c r="Q64" s="223">
        <v>3.1480000000000001</v>
      </c>
      <c r="R64" s="352" cm="1">
        <f t="array" aca="1" ref="R64" ca="1">INDIRECT("'"&amp;$C64&amp;"'!"&amp;"$"&amp;$D64&amp;$R$1&amp;"")</f>
        <v>6.8</v>
      </c>
      <c r="S64" s="225"/>
      <c r="T64" s="225">
        <v>0.91</v>
      </c>
      <c r="U64" s="226">
        <v>3.1720000000000002</v>
      </c>
      <c r="V64" s="222">
        <v>14.015000000000001</v>
      </c>
      <c r="W64" s="227" cm="1">
        <f t="array" aca="1" ref="W64" ca="1">INDIRECT("'"&amp;$C64&amp;"'!"&amp;"$"&amp;$D64&amp;$W$1&amp;"")</f>
        <v>12.856000000000002</v>
      </c>
      <c r="X64" s="225">
        <v>0.98</v>
      </c>
      <c r="Y64" s="223">
        <v>2.9140000000000001</v>
      </c>
      <c r="Z64" s="224" cm="1">
        <f t="array" aca="1" ref="Z64" ca="1">INDIRECT("'"&amp;$C64&amp;"'!"&amp;"$"&amp;$D64&amp;$Z$1&amp;"")</f>
        <v>0</v>
      </c>
      <c r="AA64" s="225" t="s">
        <v>1</v>
      </c>
      <c r="AB64" s="225" t="s">
        <v>1</v>
      </c>
      <c r="AC64" s="226" t="s">
        <v>1</v>
      </c>
      <c r="AD64" s="222" cm="1">
        <f t="array" aca="1" ref="AD64" ca="1">INDIRECT("'"&amp;$C64&amp;"'!"&amp;"$"&amp;$D64&amp;$AD$1&amp;"")</f>
        <v>0</v>
      </c>
      <c r="AE64" s="225" t="s">
        <v>1</v>
      </c>
      <c r="AF64" s="225" t="s">
        <v>1</v>
      </c>
      <c r="AG64" s="223" t="s">
        <v>1</v>
      </c>
      <c r="AH64" s="224" cm="1">
        <f t="array" aca="1" ref="AH64" ca="1">INDIRECT("'"&amp;$C64&amp;"'!"&amp;"$"&amp;$D64&amp;$AH$1&amp;"")</f>
        <v>0</v>
      </c>
      <c r="AI64" s="225" t="s">
        <v>1</v>
      </c>
      <c r="AJ64" s="225" t="s">
        <v>1</v>
      </c>
      <c r="AK64" s="226" t="s">
        <v>1</v>
      </c>
      <c r="AL64" s="222" cm="1">
        <f t="array" aca="1" ref="AL64" ca="1">INDIRECT("'"&amp;$C64&amp;"'!"&amp;"$"&amp;$D64&amp;$AL$1&amp;"")</f>
        <v>0</v>
      </c>
      <c r="AM64" s="225" t="s">
        <v>1</v>
      </c>
      <c r="AN64" s="225" t="s">
        <v>1</v>
      </c>
      <c r="AO64" s="223" t="s">
        <v>1</v>
      </c>
      <c r="AP64" s="222">
        <v>11.6</v>
      </c>
      <c r="AQ64" s="226">
        <v>70.7</v>
      </c>
      <c r="AR64" s="222" t="str" cm="1">
        <f t="array" aca="1" ref="AR64" ca="1">INDIRECT("'"&amp;$C64&amp;"'!"&amp;"$"&amp;$D64&amp;$AR$1&amp;"")</f>
        <v>CMS</v>
      </c>
      <c r="AS64" s="225" t="s">
        <v>1</v>
      </c>
      <c r="AT64" s="223" t="s">
        <v>1</v>
      </c>
      <c r="AU64" s="224" cm="1">
        <f t="array" aca="1" ref="AU64" ca="1">INDIRECT("'"&amp;$C64&amp;"'!"&amp;"$"&amp;$D64&amp;$AU$1&amp;"")</f>
        <v>4</v>
      </c>
      <c r="AV64" s="225">
        <v>0.9</v>
      </c>
      <c r="AW64" s="223">
        <v>1.8</v>
      </c>
      <c r="AX64" s="222">
        <v>14</v>
      </c>
      <c r="AY64" s="226">
        <v>70.8</v>
      </c>
      <c r="AZ64" s="225" cm="1">
        <f t="array" aca="1" ref="AZ64" ca="1">INDIRECT("'"&amp;$C64&amp;"'!"&amp;"$"&amp;$D64&amp;$AZ$1&amp;"")</f>
        <v>0</v>
      </c>
      <c r="BA64" s="224"/>
      <c r="BB64" s="225" t="s">
        <v>1</v>
      </c>
      <c r="BC64" s="223" t="s">
        <v>1</v>
      </c>
      <c r="BD64" s="225" cm="1">
        <f t="array" aca="1" ref="BD64" ca="1">INDIRECT("'"&amp;$C64&amp;"'!"&amp;"$"&amp;$D64&amp;$BD$1&amp;"")</f>
        <v>7.2</v>
      </c>
      <c r="BE64" s="224"/>
      <c r="BF64" s="225">
        <v>0.91</v>
      </c>
      <c r="BG64" s="223">
        <v>3.28</v>
      </c>
      <c r="BH64" s="227">
        <v>14.18</v>
      </c>
      <c r="BI64" s="223">
        <v>71.27</v>
      </c>
      <c r="BJ64" s="227" cm="1">
        <f t="array" aca="1" ref="BJ64" ca="1">INDIRECT("'"&amp;$C64&amp;"'!"&amp;"$"&amp;$D64&amp;$BJ$1&amp;"")</f>
        <v>14.35</v>
      </c>
      <c r="BK64" s="225">
        <v>0.98</v>
      </c>
      <c r="BL64" s="223">
        <v>3.3</v>
      </c>
      <c r="BM64" s="407">
        <v>67.5</v>
      </c>
      <c r="BN64" s="222" cm="1">
        <f t="array" aca="1" ref="BN64" ca="1">INDIRECT("'"&amp;$C64&amp;"'!"&amp;"$"&amp;$D64&amp;$BN$1&amp;"")</f>
        <v>0.7</v>
      </c>
      <c r="BO64" s="224">
        <v>0.95</v>
      </c>
      <c r="BP64" s="223">
        <v>0.23</v>
      </c>
      <c r="BQ64" s="227" cm="1">
        <f t="array" aca="1" ref="BQ64" ca="1">INDIRECT("'"&amp;$C64&amp;"'!"&amp;"$"&amp;$D64&amp;$BQ$1&amp;"")</f>
        <v>1.31</v>
      </c>
      <c r="BR64" s="225"/>
      <c r="BS64" s="225">
        <v>0.99</v>
      </c>
      <c r="BT64" s="223">
        <v>0.14000000000000001</v>
      </c>
      <c r="BU64" s="228" cm="1">
        <f t="array" aca="1" ref="BU64" ca="1">INDIRECT("'"&amp;$C64&amp;"'!"&amp;"$"&amp;$D64&amp;$BU$1&amp;"")</f>
        <v>0.87</v>
      </c>
      <c r="BV64" s="225"/>
      <c r="BW64" s="225">
        <v>0.97</v>
      </c>
      <c r="BX64" s="223">
        <v>0.22</v>
      </c>
      <c r="BY64" s="228" cm="1">
        <f t="array" aca="1" ref="BY64" ca="1">INDIRECT("'"&amp;$C64&amp;"'!"&amp;"$"&amp;$D64&amp;74&amp;"")</f>
        <v>0</v>
      </c>
      <c r="BZ64" s="225"/>
      <c r="CA64" s="225"/>
      <c r="CB64" s="223"/>
    </row>
    <row r="65" spans="1:80" ht="15" x14ac:dyDescent="0.2">
      <c r="A65" s="344">
        <f t="shared" si="3"/>
        <v>45994</v>
      </c>
      <c r="B65" s="261">
        <v>0.41666666666666702</v>
      </c>
      <c r="C65" s="247">
        <f t="shared" si="4"/>
        <v>3</v>
      </c>
      <c r="D65" s="248" t="s">
        <v>144</v>
      </c>
      <c r="E65" s="229">
        <v>14</v>
      </c>
      <c r="F65" s="230">
        <v>69.27</v>
      </c>
      <c r="G65" s="231" t="str" cm="1">
        <f t="array" aca="1" ref="G65" ca="1">INDIRECT("'"&amp;$C65&amp;"'!"&amp;"$"&amp;$D65&amp;$G$1&amp;"")</f>
        <v>CMS</v>
      </c>
      <c r="H65" s="232" t="s">
        <v>1</v>
      </c>
      <c r="I65" s="230" t="s">
        <v>1</v>
      </c>
      <c r="J65" s="231" t="str" cm="1">
        <f t="array" aca="1" ref="J65" ca="1">INDIRECT("'"&amp;$C65&amp;"'!"&amp;"$"&amp;$D65&amp;$J$1&amp;"")</f>
        <v>PMS</v>
      </c>
      <c r="K65" s="232"/>
      <c r="L65" s="232" t="s">
        <v>1</v>
      </c>
      <c r="M65" s="233" t="s">
        <v>1</v>
      </c>
      <c r="N65" s="229" cm="1">
        <f t="array" aca="1" ref="N65" ca="1">INDIRECT("'"&amp;$C65&amp;"'!"&amp;"$"&amp;$D65&amp;$N$1&amp;"")</f>
        <v>6.8</v>
      </c>
      <c r="O65" s="232"/>
      <c r="P65" s="232">
        <v>0.91</v>
      </c>
      <c r="Q65" s="233">
        <v>3.1520000000000001</v>
      </c>
      <c r="R65" s="229" cm="1">
        <f t="array" aca="1" ref="R65" ca="1">INDIRECT("'"&amp;$C65&amp;"'!"&amp;"$"&amp;$D65&amp;$R$1&amp;"")</f>
        <v>6.8</v>
      </c>
      <c r="S65" s="232"/>
      <c r="T65" s="232">
        <v>0.91</v>
      </c>
      <c r="U65" s="233">
        <v>3.17</v>
      </c>
      <c r="V65" s="229">
        <v>14.044</v>
      </c>
      <c r="W65" s="234" cm="1">
        <f t="array" aca="1" ref="W65" ca="1">INDIRECT("'"&amp;$C65&amp;"'!"&amp;"$"&amp;$D65&amp;$W$1&amp;"")</f>
        <v>12.817000000000004</v>
      </c>
      <c r="X65" s="232">
        <v>0.97</v>
      </c>
      <c r="Y65" s="230">
        <v>2.992</v>
      </c>
      <c r="Z65" s="231" cm="1">
        <f t="array" aca="1" ref="Z65" ca="1">INDIRECT("'"&amp;$C65&amp;"'!"&amp;"$"&amp;$D65&amp;$Z$1&amp;"")</f>
        <v>0</v>
      </c>
      <c r="AA65" s="232" t="s">
        <v>1</v>
      </c>
      <c r="AB65" s="232" t="s">
        <v>1</v>
      </c>
      <c r="AC65" s="233" t="s">
        <v>1</v>
      </c>
      <c r="AD65" s="229" cm="1">
        <f t="array" aca="1" ref="AD65" ca="1">INDIRECT("'"&amp;$C65&amp;"'!"&amp;"$"&amp;$D65&amp;$AD$1&amp;"")</f>
        <v>0</v>
      </c>
      <c r="AE65" s="232" t="s">
        <v>1</v>
      </c>
      <c r="AF65" s="232" t="s">
        <v>1</v>
      </c>
      <c r="AG65" s="230" t="s">
        <v>1</v>
      </c>
      <c r="AH65" s="231" cm="1">
        <f t="array" aca="1" ref="AH65" ca="1">INDIRECT("'"&amp;$C65&amp;"'!"&amp;"$"&amp;$D65&amp;$AH$1&amp;"")</f>
        <v>0</v>
      </c>
      <c r="AI65" s="232" t="s">
        <v>1</v>
      </c>
      <c r="AJ65" s="232" t="s">
        <v>1</v>
      </c>
      <c r="AK65" s="233" t="s">
        <v>1</v>
      </c>
      <c r="AL65" s="229" cm="1">
        <f t="array" aca="1" ref="AL65" ca="1">INDIRECT("'"&amp;$C65&amp;"'!"&amp;"$"&amp;$D65&amp;$AL$1&amp;"")</f>
        <v>0</v>
      </c>
      <c r="AM65" s="232" t="s">
        <v>1</v>
      </c>
      <c r="AN65" s="232" t="s">
        <v>1</v>
      </c>
      <c r="AO65" s="230" t="s">
        <v>1</v>
      </c>
      <c r="AP65" s="229">
        <v>11.6</v>
      </c>
      <c r="AQ65" s="233">
        <v>70.5</v>
      </c>
      <c r="AR65" s="229" t="str" cm="1">
        <f t="array" aca="1" ref="AR65" ca="1">INDIRECT("'"&amp;$C65&amp;"'!"&amp;"$"&amp;$D65&amp;$AR$1&amp;"")</f>
        <v>CMS</v>
      </c>
      <c r="AS65" s="232" t="s">
        <v>1</v>
      </c>
      <c r="AT65" s="230" t="s">
        <v>1</v>
      </c>
      <c r="AU65" s="231" cm="1">
        <f t="array" aca="1" ref="AU65" ca="1">INDIRECT("'"&amp;$C65&amp;"'!"&amp;"$"&amp;$D65&amp;$AU$1&amp;"")</f>
        <v>4</v>
      </c>
      <c r="AV65" s="232">
        <v>0.9</v>
      </c>
      <c r="AW65" s="230">
        <v>1.9</v>
      </c>
      <c r="AX65" s="229">
        <v>14</v>
      </c>
      <c r="AY65" s="233">
        <v>70.8</v>
      </c>
      <c r="AZ65" s="232" cm="1">
        <f t="array" aca="1" ref="AZ65" ca="1">INDIRECT("'"&amp;$C65&amp;"'!"&amp;"$"&amp;$D65&amp;$AZ$1&amp;"")</f>
        <v>0</v>
      </c>
      <c r="BA65" s="231"/>
      <c r="BB65" s="232" t="s">
        <v>1</v>
      </c>
      <c r="BC65" s="230" t="s">
        <v>1</v>
      </c>
      <c r="BD65" s="232" cm="1">
        <f t="array" aca="1" ref="BD65" ca="1">INDIRECT("'"&amp;$C65&amp;"'!"&amp;"$"&amp;$D65&amp;$BD$1&amp;"")</f>
        <v>7.4</v>
      </c>
      <c r="BE65" s="231"/>
      <c r="BF65" s="232">
        <v>0.9</v>
      </c>
      <c r="BG65" s="230">
        <v>3.57</v>
      </c>
      <c r="BH65" s="234">
        <v>14.13</v>
      </c>
      <c r="BI65" s="230">
        <v>71.02</v>
      </c>
      <c r="BJ65" s="234" cm="1">
        <f t="array" aca="1" ref="BJ65" ca="1">INDIRECT("'"&amp;$C65&amp;"'!"&amp;"$"&amp;$D65&amp;$BJ$1&amp;"")</f>
        <v>14.35</v>
      </c>
      <c r="BK65" s="232">
        <v>0.98</v>
      </c>
      <c r="BL65" s="230">
        <v>3.32</v>
      </c>
      <c r="BM65" s="408">
        <v>67.400000000000006</v>
      </c>
      <c r="BN65" s="229" cm="1">
        <f t="array" aca="1" ref="BN65" ca="1">INDIRECT("'"&amp;$C65&amp;"'!"&amp;"$"&amp;$D65&amp;$BN$1&amp;"")</f>
        <v>5.1000000000000005</v>
      </c>
      <c r="BO65" s="231">
        <v>0.95</v>
      </c>
      <c r="BP65" s="230">
        <v>1.6</v>
      </c>
      <c r="BQ65" s="234" cm="1">
        <f t="array" aca="1" ref="BQ65" ca="1">INDIRECT("'"&amp;$C65&amp;"'!"&amp;"$"&amp;$D65&amp;$BQ$1&amp;"")</f>
        <v>1.43</v>
      </c>
      <c r="BR65" s="232"/>
      <c r="BS65" s="232">
        <v>0.99</v>
      </c>
      <c r="BT65" s="230">
        <v>0.17</v>
      </c>
      <c r="BU65" s="235" cm="1">
        <f t="array" aca="1" ref="BU65" ca="1">INDIRECT("'"&amp;$C65&amp;"'!"&amp;"$"&amp;$D65&amp;$BU$1&amp;"")</f>
        <v>0.84</v>
      </c>
      <c r="BV65" s="232"/>
      <c r="BW65" s="232">
        <v>0.96</v>
      </c>
      <c r="BX65" s="230">
        <v>0.23</v>
      </c>
      <c r="BY65" s="235" cm="1">
        <f t="array" aca="1" ref="BY65" ca="1">INDIRECT("'"&amp;$C65&amp;"'!"&amp;"$"&amp;$D65&amp;74&amp;"")</f>
        <v>0</v>
      </c>
      <c r="BZ65" s="232"/>
      <c r="CA65" s="232"/>
      <c r="CB65" s="230"/>
    </row>
    <row r="66" spans="1:80" ht="15" x14ac:dyDescent="0.2">
      <c r="A66" s="344">
        <f t="shared" si="3"/>
        <v>45994</v>
      </c>
      <c r="B66" s="261">
        <v>0.45833333333333398</v>
      </c>
      <c r="C66" s="247">
        <f t="shared" si="4"/>
        <v>3</v>
      </c>
      <c r="D66" s="248" t="s">
        <v>145</v>
      </c>
      <c r="E66" s="222">
        <v>14</v>
      </c>
      <c r="F66" s="223">
        <v>69.040000000000006</v>
      </c>
      <c r="G66" s="224" t="str" cm="1">
        <f t="array" aca="1" ref="G66" ca="1">INDIRECT("'"&amp;$C66&amp;"'!"&amp;"$"&amp;$D66&amp;$G$1&amp;"")</f>
        <v>CMS</v>
      </c>
      <c r="H66" s="225" t="s">
        <v>1</v>
      </c>
      <c r="I66" s="223" t="s">
        <v>1</v>
      </c>
      <c r="J66" s="224" t="str" cm="1">
        <f t="array" aca="1" ref="J66" ca="1">INDIRECT("'"&amp;$C66&amp;"'!"&amp;"$"&amp;$D66&amp;$J$1&amp;"")</f>
        <v>PMS</v>
      </c>
      <c r="K66" s="225"/>
      <c r="L66" s="225" t="s">
        <v>1</v>
      </c>
      <c r="M66" s="226" t="s">
        <v>1</v>
      </c>
      <c r="N66" s="222" cm="1">
        <f t="array" aca="1" ref="N66" ca="1">INDIRECT("'"&amp;$C66&amp;"'!"&amp;"$"&amp;$D66&amp;$N$1&amp;"")</f>
        <v>6.3</v>
      </c>
      <c r="O66" s="225"/>
      <c r="P66" s="225">
        <v>0.91</v>
      </c>
      <c r="Q66" s="226">
        <v>2.9750000000000001</v>
      </c>
      <c r="R66" s="352" cm="1">
        <f t="array" aca="1" ref="R66" ca="1">INDIRECT("'"&amp;$C66&amp;"'!"&amp;"$"&amp;$D66&amp;$R$1&amp;"")</f>
        <v>6.3</v>
      </c>
      <c r="S66" s="225"/>
      <c r="T66" s="225">
        <v>0.91</v>
      </c>
      <c r="U66" s="226">
        <v>2.9630000000000001</v>
      </c>
      <c r="V66" s="222">
        <v>14.028</v>
      </c>
      <c r="W66" s="227" cm="1">
        <f t="array" aca="1" ref="W66" ca="1">INDIRECT("'"&amp;$C66&amp;"'!"&amp;"$"&amp;$D66&amp;$W$1&amp;"")</f>
        <v>12.817000000000004</v>
      </c>
      <c r="X66" s="225">
        <v>0.97</v>
      </c>
      <c r="Y66" s="223">
        <v>3.45</v>
      </c>
      <c r="Z66" s="224" cm="1">
        <f t="array" aca="1" ref="Z66" ca="1">INDIRECT("'"&amp;$C66&amp;"'!"&amp;"$"&amp;$D66&amp;$Z$1&amp;"")</f>
        <v>0</v>
      </c>
      <c r="AA66" s="225" t="s">
        <v>1</v>
      </c>
      <c r="AB66" s="225" t="s">
        <v>1</v>
      </c>
      <c r="AC66" s="226" t="s">
        <v>1</v>
      </c>
      <c r="AD66" s="222" cm="1">
        <f t="array" aca="1" ref="AD66" ca="1">INDIRECT("'"&amp;$C66&amp;"'!"&amp;"$"&amp;$D66&amp;$AD$1&amp;"")</f>
        <v>0</v>
      </c>
      <c r="AE66" s="225" t="s">
        <v>1</v>
      </c>
      <c r="AF66" s="225" t="s">
        <v>1</v>
      </c>
      <c r="AG66" s="223" t="s">
        <v>1</v>
      </c>
      <c r="AH66" s="224" cm="1">
        <f t="array" aca="1" ref="AH66" ca="1">INDIRECT("'"&amp;$C66&amp;"'!"&amp;"$"&amp;$D66&amp;$AH$1&amp;"")</f>
        <v>0</v>
      </c>
      <c r="AI66" s="225" t="s">
        <v>1</v>
      </c>
      <c r="AJ66" s="225" t="s">
        <v>1</v>
      </c>
      <c r="AK66" s="226" t="s">
        <v>1</v>
      </c>
      <c r="AL66" s="222" cm="1">
        <f t="array" aca="1" ref="AL66" ca="1">INDIRECT("'"&amp;$C66&amp;"'!"&amp;"$"&amp;$D66&amp;$AL$1&amp;"")</f>
        <v>0</v>
      </c>
      <c r="AM66" s="225" t="s">
        <v>1</v>
      </c>
      <c r="AN66" s="225" t="s">
        <v>1</v>
      </c>
      <c r="AO66" s="223" t="s">
        <v>1</v>
      </c>
      <c r="AP66" s="222">
        <v>11.6</v>
      </c>
      <c r="AQ66" s="226">
        <v>70.7</v>
      </c>
      <c r="AR66" s="222" t="str" cm="1">
        <f t="array" aca="1" ref="AR66" ca="1">INDIRECT("'"&amp;$C66&amp;"'!"&amp;"$"&amp;$D66&amp;$AR$1&amp;"")</f>
        <v>CMS</v>
      </c>
      <c r="AS66" s="225" t="s">
        <v>1</v>
      </c>
      <c r="AT66" s="223" t="s">
        <v>1</v>
      </c>
      <c r="AU66" s="224" cm="1">
        <f t="array" aca="1" ref="AU66" ca="1">INDIRECT("'"&amp;$C66&amp;"'!"&amp;"$"&amp;$D66&amp;$AU$1&amp;"")</f>
        <v>4</v>
      </c>
      <c r="AV66" s="225">
        <v>0.9</v>
      </c>
      <c r="AW66" s="223">
        <v>1.4</v>
      </c>
      <c r="AX66" s="222">
        <v>14</v>
      </c>
      <c r="AY66" s="226">
        <v>70.8</v>
      </c>
      <c r="AZ66" s="225" cm="1">
        <f t="array" aca="1" ref="AZ66" ca="1">INDIRECT("'"&amp;$C66&amp;"'!"&amp;"$"&amp;$D66&amp;$AZ$1&amp;"")</f>
        <v>2.7</v>
      </c>
      <c r="BA66" s="224"/>
      <c r="BB66" s="225" t="s">
        <v>1</v>
      </c>
      <c r="BC66" s="223" t="s">
        <v>1</v>
      </c>
      <c r="BD66" s="225" cm="1">
        <f t="array" aca="1" ref="BD66" ca="1">INDIRECT("'"&amp;$C66&amp;"'!"&amp;"$"&amp;$D66&amp;$BD$1&amp;"")</f>
        <v>6.5</v>
      </c>
      <c r="BE66" s="224"/>
      <c r="BF66" s="225">
        <v>0.95</v>
      </c>
      <c r="BG66" s="223">
        <v>1.98</v>
      </c>
      <c r="BH66" s="227">
        <v>14.34</v>
      </c>
      <c r="BI66" s="223">
        <v>71.75</v>
      </c>
      <c r="BJ66" s="227" cm="1">
        <f t="array" aca="1" ref="BJ66" ca="1">INDIRECT("'"&amp;$C66&amp;"'!"&amp;"$"&amp;$D66&amp;$BJ$1&amp;"")</f>
        <v>14.25</v>
      </c>
      <c r="BK66" s="225">
        <v>0.96</v>
      </c>
      <c r="BL66" s="223">
        <v>4.54</v>
      </c>
      <c r="BM66" s="407">
        <v>67.2</v>
      </c>
      <c r="BN66" s="222" cm="1">
        <f t="array" aca="1" ref="BN66" ca="1">INDIRECT("'"&amp;$C66&amp;"'!"&amp;"$"&amp;$D66&amp;$BN$1&amp;"")</f>
        <v>5.1999999999999993</v>
      </c>
      <c r="BO66" s="224">
        <v>0.95</v>
      </c>
      <c r="BP66" s="223">
        <v>1.6</v>
      </c>
      <c r="BQ66" s="227" cm="1">
        <f t="array" aca="1" ref="BQ66" ca="1">INDIRECT("'"&amp;$C66&amp;"'!"&amp;"$"&amp;$D66&amp;$BQ$1&amp;"")</f>
        <v>1.47</v>
      </c>
      <c r="BR66" s="225"/>
      <c r="BS66" s="225">
        <v>0.99</v>
      </c>
      <c r="BT66" s="223">
        <v>0.16</v>
      </c>
      <c r="BU66" s="228" cm="1">
        <f t="array" aca="1" ref="BU66" ca="1">INDIRECT("'"&amp;$C66&amp;"'!"&amp;"$"&amp;$D66&amp;$BU$1&amp;"")</f>
        <v>0.88</v>
      </c>
      <c r="BV66" s="225"/>
      <c r="BW66" s="225">
        <v>0.96</v>
      </c>
      <c r="BX66" s="223">
        <v>0.23</v>
      </c>
      <c r="BY66" s="228" cm="1">
        <f t="array" aca="1" ref="BY66" ca="1">INDIRECT("'"&amp;$C66&amp;"'!"&amp;"$"&amp;$D66&amp;74&amp;"")</f>
        <v>0</v>
      </c>
      <c r="BZ66" s="225"/>
      <c r="CA66" s="225"/>
      <c r="CB66" s="223"/>
    </row>
    <row r="67" spans="1:80" ht="15" x14ac:dyDescent="0.2">
      <c r="A67" s="344">
        <f t="shared" si="3"/>
        <v>45994</v>
      </c>
      <c r="B67" s="261">
        <v>0.5</v>
      </c>
      <c r="C67" s="247">
        <f t="shared" si="4"/>
        <v>3</v>
      </c>
      <c r="D67" s="248" t="s">
        <v>146</v>
      </c>
      <c r="E67" s="229">
        <v>14</v>
      </c>
      <c r="F67" s="230">
        <v>69</v>
      </c>
      <c r="G67" s="231" t="str" cm="1">
        <f t="array" aca="1" ref="G67" ca="1">INDIRECT("'"&amp;$C67&amp;"'!"&amp;"$"&amp;$D67&amp;$G$1&amp;"")</f>
        <v>CMS</v>
      </c>
      <c r="H67" s="232" t="s">
        <v>1</v>
      </c>
      <c r="I67" s="230" t="s">
        <v>1</v>
      </c>
      <c r="J67" s="231" t="str" cm="1">
        <f t="array" aca="1" ref="J67" ca="1">INDIRECT("'"&amp;$C67&amp;"'!"&amp;"$"&amp;$D67&amp;$J$1&amp;"")</f>
        <v>PMS</v>
      </c>
      <c r="K67" s="232"/>
      <c r="L67" s="232" t="s">
        <v>1</v>
      </c>
      <c r="M67" s="233" t="s">
        <v>1</v>
      </c>
      <c r="N67" s="229" cm="1">
        <f t="array" aca="1" ref="N67" ca="1">INDIRECT("'"&amp;$C67&amp;"'!"&amp;"$"&amp;$D67&amp;$N$1&amp;"")</f>
        <v>6.6</v>
      </c>
      <c r="O67" s="232"/>
      <c r="P67" s="232">
        <v>0.91</v>
      </c>
      <c r="Q67" s="233">
        <v>2.915</v>
      </c>
      <c r="R67" s="229" cm="1">
        <f t="array" aca="1" ref="R67" ca="1">INDIRECT("'"&amp;$C67&amp;"'!"&amp;"$"&amp;$D67&amp;$R$1&amp;"")</f>
        <v>6.6</v>
      </c>
      <c r="S67" s="232"/>
      <c r="T67" s="232">
        <v>0.91</v>
      </c>
      <c r="U67" s="233">
        <v>2.9180000000000001</v>
      </c>
      <c r="V67" s="229">
        <v>14.095000000000001</v>
      </c>
      <c r="W67" s="234" cm="1">
        <f t="array" aca="1" ref="W67" ca="1">INDIRECT("'"&amp;$C67&amp;"'!"&amp;"$"&amp;$D67&amp;$W$1&amp;"")</f>
        <v>12.83</v>
      </c>
      <c r="X67" s="232">
        <v>0.97</v>
      </c>
      <c r="Y67" s="230">
        <v>3.375</v>
      </c>
      <c r="Z67" s="231" cm="1">
        <f t="array" aca="1" ref="Z67" ca="1">INDIRECT("'"&amp;$C67&amp;"'!"&amp;"$"&amp;$D67&amp;$Z$1&amp;"")</f>
        <v>0</v>
      </c>
      <c r="AA67" s="232" t="s">
        <v>1</v>
      </c>
      <c r="AB67" s="232" t="s">
        <v>1</v>
      </c>
      <c r="AC67" s="233" t="s">
        <v>1</v>
      </c>
      <c r="AD67" s="229" cm="1">
        <f t="array" aca="1" ref="AD67" ca="1">INDIRECT("'"&amp;$C67&amp;"'!"&amp;"$"&amp;$D67&amp;$AD$1&amp;"")</f>
        <v>0</v>
      </c>
      <c r="AE67" s="232" t="s">
        <v>1</v>
      </c>
      <c r="AF67" s="232" t="s">
        <v>1</v>
      </c>
      <c r="AG67" s="230" t="s">
        <v>1</v>
      </c>
      <c r="AH67" s="231" cm="1">
        <f t="array" aca="1" ref="AH67" ca="1">INDIRECT("'"&amp;$C67&amp;"'!"&amp;"$"&amp;$D67&amp;$AH$1&amp;"")</f>
        <v>0</v>
      </c>
      <c r="AI67" s="232" t="s">
        <v>1</v>
      </c>
      <c r="AJ67" s="232" t="s">
        <v>1</v>
      </c>
      <c r="AK67" s="233" t="s">
        <v>1</v>
      </c>
      <c r="AL67" s="229" cm="1">
        <f t="array" aca="1" ref="AL67" ca="1">INDIRECT("'"&amp;$C67&amp;"'!"&amp;"$"&amp;$D67&amp;$AL$1&amp;"")</f>
        <v>0</v>
      </c>
      <c r="AM67" s="232" t="s">
        <v>1</v>
      </c>
      <c r="AN67" s="232" t="s">
        <v>1</v>
      </c>
      <c r="AO67" s="230" t="s">
        <v>1</v>
      </c>
      <c r="AP67" s="229">
        <v>11.6</v>
      </c>
      <c r="AQ67" s="233">
        <v>70.599999999999994</v>
      </c>
      <c r="AR67" s="229" t="str" cm="1">
        <f t="array" aca="1" ref="AR67" ca="1">INDIRECT("'"&amp;$C67&amp;"'!"&amp;"$"&amp;$D67&amp;$AR$1&amp;"")</f>
        <v>CMS</v>
      </c>
      <c r="AS67" s="232" t="s">
        <v>1</v>
      </c>
      <c r="AT67" s="230" t="s">
        <v>1</v>
      </c>
      <c r="AU67" s="231" cm="1">
        <f t="array" aca="1" ref="AU67" ca="1">INDIRECT("'"&amp;$C67&amp;"'!"&amp;"$"&amp;$D67&amp;$AU$1&amp;"")</f>
        <v>4</v>
      </c>
      <c r="AV67" s="232">
        <v>0.9</v>
      </c>
      <c r="AW67" s="230">
        <v>1.5</v>
      </c>
      <c r="AX67" s="229">
        <v>14</v>
      </c>
      <c r="AY67" s="233">
        <v>70.7</v>
      </c>
      <c r="AZ67" s="232" cm="1">
        <f t="array" aca="1" ref="AZ67" ca="1">INDIRECT("'"&amp;$C67&amp;"'!"&amp;"$"&amp;$D67&amp;$AZ$1&amp;"")</f>
        <v>3</v>
      </c>
      <c r="BA67" s="231"/>
      <c r="BB67" s="232">
        <v>0.91</v>
      </c>
      <c r="BC67" s="230">
        <v>1.38</v>
      </c>
      <c r="BD67" s="232" cm="1">
        <f t="array" aca="1" ref="BD67" ca="1">INDIRECT("'"&amp;$C67&amp;"'!"&amp;"$"&amp;$D67&amp;$BD$1&amp;"")</f>
        <v>7</v>
      </c>
      <c r="BE67" s="231"/>
      <c r="BF67" s="232">
        <v>0.95</v>
      </c>
      <c r="BG67" s="230">
        <v>2.15</v>
      </c>
      <c r="BH67" s="234">
        <v>14.26</v>
      </c>
      <c r="BI67" s="230">
        <v>71.7</v>
      </c>
      <c r="BJ67" s="234" cm="1">
        <f t="array" aca="1" ref="BJ67" ca="1">INDIRECT("'"&amp;$C67&amp;"'!"&amp;"$"&amp;$D67&amp;$BJ$1&amp;"")</f>
        <v>14.29</v>
      </c>
      <c r="BK67" s="232">
        <v>0.98</v>
      </c>
      <c r="BL67" s="230">
        <v>3.35</v>
      </c>
      <c r="BM67" s="408">
        <v>67.099999999999994</v>
      </c>
      <c r="BN67" s="229" cm="1">
        <f t="array" aca="1" ref="BN67" ca="1">INDIRECT("'"&amp;$C67&amp;"'!"&amp;"$"&amp;$D67&amp;$BN$1&amp;"")</f>
        <v>3.7</v>
      </c>
      <c r="BO67" s="231">
        <v>0.95</v>
      </c>
      <c r="BP67" s="230">
        <v>1.2</v>
      </c>
      <c r="BQ67" s="234" cm="1">
        <f t="array" aca="1" ref="BQ67" ca="1">INDIRECT("'"&amp;$C67&amp;"'!"&amp;"$"&amp;$D67&amp;$BQ$1&amp;"")</f>
        <v>1.48</v>
      </c>
      <c r="BR67" s="232"/>
      <c r="BS67" s="232">
        <v>0.9</v>
      </c>
      <c r="BT67" s="230">
        <v>0.71599999999999997</v>
      </c>
      <c r="BU67" s="235" cm="1">
        <f t="array" aca="1" ref="BU67" ca="1">INDIRECT("'"&amp;$C67&amp;"'!"&amp;"$"&amp;$D67&amp;$BU$1&amp;"")</f>
        <v>0.9</v>
      </c>
      <c r="BV67" s="232"/>
      <c r="BW67" s="232">
        <v>0.96</v>
      </c>
      <c r="BX67" s="230">
        <v>0.24</v>
      </c>
      <c r="BY67" s="235" cm="1">
        <f t="array" aca="1" ref="BY67" ca="1">INDIRECT("'"&amp;$C67&amp;"'!"&amp;"$"&amp;$D67&amp;74&amp;"")</f>
        <v>0</v>
      </c>
      <c r="BZ67" s="232"/>
      <c r="CA67" s="232"/>
      <c r="CB67" s="230"/>
    </row>
    <row r="68" spans="1:80" ht="15" x14ac:dyDescent="0.2">
      <c r="A68" s="344">
        <f t="shared" si="3"/>
        <v>45994</v>
      </c>
      <c r="B68" s="261">
        <v>0.54166666666666696</v>
      </c>
      <c r="C68" s="247">
        <f t="shared" si="4"/>
        <v>3</v>
      </c>
      <c r="D68" s="248" t="s">
        <v>147</v>
      </c>
      <c r="E68" s="222">
        <v>14</v>
      </c>
      <c r="F68" s="223">
        <v>68.66</v>
      </c>
      <c r="G68" s="224" t="str" cm="1">
        <f t="array" aca="1" ref="G68" ca="1">INDIRECT("'"&amp;$C68&amp;"'!"&amp;"$"&amp;$D68&amp;$G$1&amp;"")</f>
        <v>CMS</v>
      </c>
      <c r="H68" s="225" t="s">
        <v>1</v>
      </c>
      <c r="I68" s="223" t="s">
        <v>1</v>
      </c>
      <c r="J68" s="224" t="str" cm="1">
        <f t="array" aca="1" ref="J68" ca="1">INDIRECT("'"&amp;$C68&amp;"'!"&amp;"$"&amp;$D68&amp;$J$1&amp;"")</f>
        <v>PMS</v>
      </c>
      <c r="K68" s="225"/>
      <c r="L68" s="225" t="s">
        <v>1</v>
      </c>
      <c r="M68" s="223" t="s">
        <v>1</v>
      </c>
      <c r="N68" s="222" cm="1">
        <f t="array" aca="1" ref="N68" ca="1">INDIRECT("'"&amp;$C68&amp;"'!"&amp;"$"&amp;$D68&amp;$N$1&amp;"")</f>
        <v>6.8</v>
      </c>
      <c r="O68" s="225"/>
      <c r="P68" s="225">
        <v>0.89</v>
      </c>
      <c r="Q68" s="223">
        <v>3.5430000000000001</v>
      </c>
      <c r="R68" s="352" cm="1">
        <f t="array" aca="1" ref="R68" ca="1">INDIRECT("'"&amp;$C68&amp;"'!"&amp;"$"&amp;$D68&amp;$R$1&amp;"")</f>
        <v>6.8</v>
      </c>
      <c r="S68" s="225"/>
      <c r="T68" s="225">
        <v>0.89</v>
      </c>
      <c r="U68" s="223">
        <v>3.39</v>
      </c>
      <c r="V68" s="222">
        <v>14.977</v>
      </c>
      <c r="W68" s="227" cm="1">
        <f t="array" aca="1" ref="W68" ca="1">INDIRECT("'"&amp;$C68&amp;"'!"&amp;"$"&amp;$D68&amp;$W$1&amp;"")</f>
        <v>12.817000000000004</v>
      </c>
      <c r="X68" s="225">
        <v>0.97</v>
      </c>
      <c r="Y68" s="223">
        <v>3.3610000000000002</v>
      </c>
      <c r="Z68" s="224" cm="1">
        <f t="array" aca="1" ref="Z68" ca="1">INDIRECT("'"&amp;$C68&amp;"'!"&amp;"$"&amp;$D68&amp;$Z$1&amp;"")</f>
        <v>0</v>
      </c>
      <c r="AA68" s="225" t="s">
        <v>1</v>
      </c>
      <c r="AB68" s="225" t="s">
        <v>1</v>
      </c>
      <c r="AC68" s="226" t="s">
        <v>1</v>
      </c>
      <c r="AD68" s="222" cm="1">
        <f t="array" aca="1" ref="AD68" ca="1">INDIRECT("'"&amp;$C68&amp;"'!"&amp;"$"&amp;$D68&amp;$AD$1&amp;"")</f>
        <v>0</v>
      </c>
      <c r="AE68" s="225" t="s">
        <v>1</v>
      </c>
      <c r="AF68" s="225" t="s">
        <v>1</v>
      </c>
      <c r="AG68" s="223" t="s">
        <v>1</v>
      </c>
      <c r="AH68" s="224" cm="1">
        <f t="array" aca="1" ref="AH68" ca="1">INDIRECT("'"&amp;$C68&amp;"'!"&amp;"$"&amp;$D68&amp;$AH$1&amp;"")</f>
        <v>0</v>
      </c>
      <c r="AI68" s="225" t="s">
        <v>1</v>
      </c>
      <c r="AJ68" s="225" t="s">
        <v>1</v>
      </c>
      <c r="AK68" s="226" t="s">
        <v>1</v>
      </c>
      <c r="AL68" s="222" cm="1">
        <f t="array" aca="1" ref="AL68" ca="1">INDIRECT("'"&amp;$C68&amp;"'!"&amp;"$"&amp;$D68&amp;$AL$1&amp;"")</f>
        <v>0</v>
      </c>
      <c r="AM68" s="225" t="s">
        <v>1</v>
      </c>
      <c r="AN68" s="225" t="s">
        <v>1</v>
      </c>
      <c r="AO68" s="223" t="s">
        <v>1</v>
      </c>
      <c r="AP68" s="222">
        <v>11.6</v>
      </c>
      <c r="AQ68" s="226">
        <v>70.400000000000006</v>
      </c>
      <c r="AR68" s="222" t="str" cm="1">
        <f t="array" aca="1" ref="AR68" ca="1">INDIRECT("'"&amp;$C68&amp;"'!"&amp;"$"&amp;$D68&amp;$AR$1&amp;"")</f>
        <v>CMS</v>
      </c>
      <c r="AS68" s="225" t="s">
        <v>1</v>
      </c>
      <c r="AT68" s="223" t="s">
        <v>1</v>
      </c>
      <c r="AU68" s="224" cm="1">
        <f t="array" aca="1" ref="AU68" ca="1">INDIRECT("'"&amp;$C68&amp;"'!"&amp;"$"&amp;$D68&amp;$AU$1&amp;"")</f>
        <v>4</v>
      </c>
      <c r="AV68" s="225">
        <v>0.9</v>
      </c>
      <c r="AW68" s="223">
        <v>1.8</v>
      </c>
      <c r="AX68" s="222">
        <v>14</v>
      </c>
      <c r="AY68" s="226">
        <v>70.8</v>
      </c>
      <c r="AZ68" s="225" cm="1">
        <f t="array" aca="1" ref="AZ68" ca="1">INDIRECT("'"&amp;$C68&amp;"'!"&amp;"$"&amp;$D68&amp;$AZ$1&amp;"")</f>
        <v>3.6</v>
      </c>
      <c r="BA68" s="224"/>
      <c r="BB68" s="225">
        <v>0.9</v>
      </c>
      <c r="BC68" s="223">
        <v>1.67</v>
      </c>
      <c r="BD68" s="225" cm="1">
        <f t="array" aca="1" ref="BD68" ca="1">INDIRECT("'"&amp;$C68&amp;"'!"&amp;"$"&amp;$D68&amp;$BD$1&amp;"")</f>
        <v>7</v>
      </c>
      <c r="BE68" s="224"/>
      <c r="BF68" s="225">
        <v>0.94</v>
      </c>
      <c r="BG68" s="223">
        <v>2.54</v>
      </c>
      <c r="BH68" s="227">
        <v>14.2</v>
      </c>
      <c r="BI68" s="223">
        <v>71.349999999999994</v>
      </c>
      <c r="BJ68" s="227" cm="1">
        <f t="array" aca="1" ref="BJ68" ca="1">INDIRECT("'"&amp;$C68&amp;"'!"&amp;"$"&amp;$D68&amp;$BJ$1&amp;"")</f>
        <v>14.3</v>
      </c>
      <c r="BK68" s="225">
        <v>0.98</v>
      </c>
      <c r="BL68" s="223">
        <v>3.4</v>
      </c>
      <c r="BM68" s="407">
        <v>66.7</v>
      </c>
      <c r="BN68" s="222" cm="1">
        <f t="array" aca="1" ref="BN68" ca="1">INDIRECT("'"&amp;$C68&amp;"'!"&amp;"$"&amp;$D68&amp;$BN$1&amp;"")</f>
        <v>2.14</v>
      </c>
      <c r="BO68" s="224">
        <v>0.95</v>
      </c>
      <c r="BP68" s="223">
        <v>0.7</v>
      </c>
      <c r="BQ68" s="227" cm="1">
        <f t="array" aca="1" ref="BQ68" ca="1">INDIRECT("'"&amp;$C68&amp;"'!"&amp;"$"&amp;$D68&amp;$BQ$1&amp;"")</f>
        <v>1.38</v>
      </c>
      <c r="BR68" s="225"/>
      <c r="BS68" s="225">
        <v>0.99</v>
      </c>
      <c r="BT68" s="223">
        <v>0.12</v>
      </c>
      <c r="BU68" s="228" cm="1">
        <f t="array" aca="1" ref="BU68" ca="1">INDIRECT("'"&amp;$C68&amp;"'!"&amp;"$"&amp;$D68&amp;$BU$1&amp;"")</f>
        <v>0.91</v>
      </c>
      <c r="BV68" s="225"/>
      <c r="BW68" s="225">
        <v>0.96</v>
      </c>
      <c r="BX68" s="223">
        <v>0.25</v>
      </c>
      <c r="BY68" s="228" cm="1">
        <f t="array" aca="1" ref="BY68" ca="1">INDIRECT("'"&amp;$C68&amp;"'!"&amp;"$"&amp;$D68&amp;74&amp;"")</f>
        <v>0</v>
      </c>
      <c r="BZ68" s="225"/>
      <c r="CA68" s="225"/>
      <c r="CB68" s="223"/>
    </row>
    <row r="69" spans="1:80" ht="15" x14ac:dyDescent="0.2">
      <c r="A69" s="344">
        <f t="shared" si="3"/>
        <v>45994</v>
      </c>
      <c r="B69" s="261">
        <v>0.58333333333333404</v>
      </c>
      <c r="C69" s="247">
        <f t="shared" si="4"/>
        <v>3</v>
      </c>
      <c r="D69" s="248" t="s">
        <v>148</v>
      </c>
      <c r="E69" s="229">
        <v>13.9</v>
      </c>
      <c r="F69" s="230">
        <v>67.98</v>
      </c>
      <c r="G69" s="231" t="str" cm="1">
        <f t="array" aca="1" ref="G69" ca="1">INDIRECT("'"&amp;$C69&amp;"'!"&amp;"$"&amp;$D69&amp;$G$1&amp;"")</f>
        <v>CMS</v>
      </c>
      <c r="H69" s="232" t="s">
        <v>1</v>
      </c>
      <c r="I69" s="230" t="s">
        <v>1</v>
      </c>
      <c r="J69" s="231" t="str" cm="1">
        <f t="array" aca="1" ref="J69" ca="1">INDIRECT("'"&amp;$C69&amp;"'!"&amp;"$"&amp;$D69&amp;$J$1&amp;"")</f>
        <v>PMS</v>
      </c>
      <c r="K69" s="232"/>
      <c r="L69" s="232" t="s">
        <v>1</v>
      </c>
      <c r="M69" s="233" t="s">
        <v>1</v>
      </c>
      <c r="N69" s="229" cm="1">
        <f t="array" aca="1" ref="N69" ca="1">INDIRECT("'"&amp;$C69&amp;"'!"&amp;"$"&amp;$D69&amp;$N$1&amp;"")</f>
        <v>6.7</v>
      </c>
      <c r="O69" s="232"/>
      <c r="P69" s="232">
        <v>0.88</v>
      </c>
      <c r="Q69" s="230">
        <v>3.56</v>
      </c>
      <c r="R69" s="229" cm="1">
        <f t="array" aca="1" ref="R69" ca="1">INDIRECT("'"&amp;$C69&amp;"'!"&amp;"$"&amp;$D69&amp;$R$1&amp;"")</f>
        <v>6.5</v>
      </c>
      <c r="S69" s="232"/>
      <c r="T69" s="232">
        <v>0.89</v>
      </c>
      <c r="U69" s="233">
        <v>3.3410000000000002</v>
      </c>
      <c r="V69" s="229">
        <v>13.898</v>
      </c>
      <c r="W69" s="234" cm="1">
        <f t="array" aca="1" ref="W69" ca="1">INDIRECT("'"&amp;$C69&amp;"'!"&amp;"$"&amp;$D69&amp;$W$1&amp;"")</f>
        <v>12.821999999999999</v>
      </c>
      <c r="X69" s="232">
        <v>0.96</v>
      </c>
      <c r="Y69" s="230">
        <v>3.8010000000000002</v>
      </c>
      <c r="Z69" s="231" cm="1">
        <f t="array" aca="1" ref="Z69" ca="1">INDIRECT("'"&amp;$C69&amp;"'!"&amp;"$"&amp;$D69&amp;$Z$1&amp;"")</f>
        <v>0</v>
      </c>
      <c r="AA69" s="232" t="s">
        <v>1</v>
      </c>
      <c r="AB69" s="232" t="s">
        <v>1</v>
      </c>
      <c r="AC69" s="233" t="s">
        <v>1</v>
      </c>
      <c r="AD69" s="229" cm="1">
        <f t="array" aca="1" ref="AD69" ca="1">INDIRECT("'"&amp;$C69&amp;"'!"&amp;"$"&amp;$D69&amp;$AD$1&amp;"")</f>
        <v>0</v>
      </c>
      <c r="AE69" s="232" t="s">
        <v>1</v>
      </c>
      <c r="AF69" s="232" t="s">
        <v>1</v>
      </c>
      <c r="AG69" s="230" t="s">
        <v>1</v>
      </c>
      <c r="AH69" s="231" cm="1">
        <f t="array" aca="1" ref="AH69" ca="1">INDIRECT("'"&amp;$C69&amp;"'!"&amp;"$"&amp;$D69&amp;$AH$1&amp;"")</f>
        <v>0</v>
      </c>
      <c r="AI69" s="232" t="s">
        <v>1</v>
      </c>
      <c r="AJ69" s="232" t="s">
        <v>1</v>
      </c>
      <c r="AK69" s="233" t="s">
        <v>1</v>
      </c>
      <c r="AL69" s="229" cm="1">
        <f t="array" aca="1" ref="AL69" ca="1">INDIRECT("'"&amp;$C69&amp;"'!"&amp;"$"&amp;$D69&amp;$AL$1&amp;"")</f>
        <v>0</v>
      </c>
      <c r="AM69" s="232" t="s">
        <v>1</v>
      </c>
      <c r="AN69" s="232" t="s">
        <v>1</v>
      </c>
      <c r="AO69" s="230" t="s">
        <v>1</v>
      </c>
      <c r="AP69" s="229">
        <v>11.6</v>
      </c>
      <c r="AQ69" s="233">
        <v>70.400000000000006</v>
      </c>
      <c r="AR69" s="229" t="str" cm="1">
        <f t="array" aca="1" ref="AR69" ca="1">INDIRECT("'"&amp;$C69&amp;"'!"&amp;"$"&amp;$D69&amp;$AR$1&amp;"")</f>
        <v>CMS</v>
      </c>
      <c r="AS69" s="232" t="s">
        <v>1</v>
      </c>
      <c r="AT69" s="230" t="s">
        <v>1</v>
      </c>
      <c r="AU69" s="231" cm="1">
        <f t="array" aca="1" ref="AU69" ca="1">INDIRECT("'"&amp;$C69&amp;"'!"&amp;"$"&amp;$D69&amp;$AU$1&amp;"")</f>
        <v>4</v>
      </c>
      <c r="AV69" s="232">
        <v>0.9</v>
      </c>
      <c r="AW69" s="230">
        <v>1.82</v>
      </c>
      <c r="AX69" s="229">
        <v>14</v>
      </c>
      <c r="AY69" s="233">
        <v>70.599999999999994</v>
      </c>
      <c r="AZ69" s="232" cm="1">
        <f t="array" aca="1" ref="AZ69" ca="1">INDIRECT("'"&amp;$C69&amp;"'!"&amp;"$"&amp;$D69&amp;$AZ$1&amp;"")</f>
        <v>3.3</v>
      </c>
      <c r="BA69" s="231"/>
      <c r="BB69" s="232">
        <v>0.88</v>
      </c>
      <c r="BC69" s="230">
        <v>1.74</v>
      </c>
      <c r="BD69" s="232" cm="1">
        <f t="array" aca="1" ref="BD69" ca="1">INDIRECT("'"&amp;$C69&amp;"'!"&amp;"$"&amp;$D69&amp;$BD$1&amp;"")</f>
        <v>7</v>
      </c>
      <c r="BE69" s="231"/>
      <c r="BF69" s="232">
        <v>0.94</v>
      </c>
      <c r="BG69" s="230">
        <v>2.6</v>
      </c>
      <c r="BH69" s="234">
        <v>14.31</v>
      </c>
      <c r="BI69" s="230">
        <v>72.17</v>
      </c>
      <c r="BJ69" s="234" cm="1">
        <f t="array" aca="1" ref="BJ69" ca="1">INDIRECT("'"&amp;$C69&amp;"'!"&amp;"$"&amp;$D69&amp;$BJ$1&amp;"")</f>
        <v>14.29</v>
      </c>
      <c r="BK69" s="232">
        <v>0.98</v>
      </c>
      <c r="BL69" s="230">
        <v>3.4</v>
      </c>
      <c r="BM69" s="408">
        <v>66.099999999999994</v>
      </c>
      <c r="BN69" s="229" cm="1">
        <f t="array" aca="1" ref="BN69" ca="1">INDIRECT("'"&amp;$C69&amp;"'!"&amp;"$"&amp;$D69&amp;$BN$1&amp;"")</f>
        <v>1.37</v>
      </c>
      <c r="BO69" s="231">
        <v>0.99</v>
      </c>
      <c r="BP69" s="230">
        <v>0.16</v>
      </c>
      <c r="BQ69" s="234" cm="1">
        <f t="array" aca="1" ref="BQ69" ca="1">INDIRECT("'"&amp;$C69&amp;"'!"&amp;"$"&amp;$D69&amp;$BQ$1&amp;"")</f>
        <v>1.37</v>
      </c>
      <c r="BR69" s="232"/>
      <c r="BS69" s="232">
        <v>0.99</v>
      </c>
      <c r="BT69" s="230">
        <v>0.16</v>
      </c>
      <c r="BU69" s="235" cm="1">
        <f t="array" aca="1" ref="BU69" ca="1">INDIRECT("'"&amp;$C69&amp;"'!"&amp;"$"&amp;$D69&amp;$BU$1&amp;"")</f>
        <v>0.93</v>
      </c>
      <c r="BV69" s="232"/>
      <c r="BW69" s="232">
        <v>0.96</v>
      </c>
      <c r="BX69" s="230">
        <v>0.24</v>
      </c>
      <c r="BY69" s="235" cm="1">
        <f t="array" aca="1" ref="BY69" ca="1">INDIRECT("'"&amp;$C69&amp;"'!"&amp;"$"&amp;$D69&amp;74&amp;"")</f>
        <v>0</v>
      </c>
      <c r="BZ69" s="232"/>
      <c r="CA69" s="232"/>
      <c r="CB69" s="230"/>
    </row>
    <row r="70" spans="1:80" ht="15" x14ac:dyDescent="0.2">
      <c r="A70" s="344">
        <f t="shared" si="3"/>
        <v>45994</v>
      </c>
      <c r="B70" s="261">
        <v>0.625</v>
      </c>
      <c r="C70" s="247">
        <f t="shared" si="4"/>
        <v>3</v>
      </c>
      <c r="D70" s="248" t="s">
        <v>149</v>
      </c>
      <c r="E70" s="222">
        <v>13.9</v>
      </c>
      <c r="F70" s="223">
        <v>68.33</v>
      </c>
      <c r="G70" s="224" t="str" cm="1">
        <f t="array" aca="1" ref="G70" ca="1">INDIRECT("'"&amp;$C70&amp;"'!"&amp;"$"&amp;$D70&amp;$G$1&amp;"")</f>
        <v>CMS</v>
      </c>
      <c r="H70" s="225" t="s">
        <v>1</v>
      </c>
      <c r="I70" s="223" t="s">
        <v>1</v>
      </c>
      <c r="J70" s="224" t="str" cm="1">
        <f t="array" aca="1" ref="J70" ca="1">INDIRECT("'"&amp;$C70&amp;"'!"&amp;"$"&amp;$D70&amp;$J$1&amp;"")</f>
        <v>PMS</v>
      </c>
      <c r="K70" s="225"/>
      <c r="L70" s="225" t="s">
        <v>1</v>
      </c>
      <c r="M70" s="226" t="s">
        <v>1</v>
      </c>
      <c r="N70" s="222" cm="1">
        <f t="array" aca="1" ref="N70" ca="1">INDIRECT("'"&amp;$C70&amp;"'!"&amp;"$"&amp;$D70&amp;$N$1&amp;"")</f>
        <v>6.7</v>
      </c>
      <c r="O70" s="225"/>
      <c r="P70" s="225">
        <v>0.9</v>
      </c>
      <c r="Q70" s="223">
        <v>3.3769999999999998</v>
      </c>
      <c r="R70" s="352" cm="1">
        <f t="array" aca="1" ref="R70" ca="1">INDIRECT("'"&amp;$C70&amp;"'!"&amp;"$"&amp;$D70&amp;$R$1&amp;"")</f>
        <v>6.7</v>
      </c>
      <c r="S70" s="225"/>
      <c r="T70" s="225">
        <v>0.9</v>
      </c>
      <c r="U70" s="226">
        <v>3.3940000000000001</v>
      </c>
      <c r="V70" s="222">
        <v>13.911</v>
      </c>
      <c r="W70" s="227" cm="1">
        <f t="array" aca="1" ref="W70" ca="1">INDIRECT("'"&amp;$C70&amp;"'!"&amp;"$"&amp;$D70&amp;$W$1&amp;"")</f>
        <v>12.826999999999996</v>
      </c>
      <c r="X70" s="225">
        <v>0.96</v>
      </c>
      <c r="Y70" s="223">
        <v>3.8220000000000001</v>
      </c>
      <c r="Z70" s="224" cm="1">
        <f t="array" aca="1" ref="Z70" ca="1">INDIRECT("'"&amp;$C70&amp;"'!"&amp;"$"&amp;$D70&amp;$Z$1&amp;"")</f>
        <v>0</v>
      </c>
      <c r="AA70" s="225" t="s">
        <v>1</v>
      </c>
      <c r="AB70" s="225" t="s">
        <v>1</v>
      </c>
      <c r="AC70" s="226" t="s">
        <v>1</v>
      </c>
      <c r="AD70" s="222" cm="1">
        <f t="array" aca="1" ref="AD70" ca="1">INDIRECT("'"&amp;$C70&amp;"'!"&amp;"$"&amp;$D70&amp;$AD$1&amp;"")</f>
        <v>0</v>
      </c>
      <c r="AE70" s="225" t="s">
        <v>1</v>
      </c>
      <c r="AF70" s="225" t="s">
        <v>1</v>
      </c>
      <c r="AG70" s="223" t="s">
        <v>1</v>
      </c>
      <c r="AH70" s="224" cm="1">
        <f t="array" aca="1" ref="AH70" ca="1">INDIRECT("'"&amp;$C70&amp;"'!"&amp;"$"&amp;$D70&amp;$AH$1&amp;"")</f>
        <v>0</v>
      </c>
      <c r="AI70" s="225" t="s">
        <v>1</v>
      </c>
      <c r="AJ70" s="225" t="s">
        <v>1</v>
      </c>
      <c r="AK70" s="226" t="s">
        <v>1</v>
      </c>
      <c r="AL70" s="222" cm="1">
        <f t="array" aca="1" ref="AL70" ca="1">INDIRECT("'"&amp;$C70&amp;"'!"&amp;"$"&amp;$D70&amp;$AL$1&amp;"")</f>
        <v>0</v>
      </c>
      <c r="AM70" s="225" t="s">
        <v>1</v>
      </c>
      <c r="AN70" s="225" t="s">
        <v>1</v>
      </c>
      <c r="AO70" s="223" t="s">
        <v>1</v>
      </c>
      <c r="AP70" s="222">
        <v>11.6</v>
      </c>
      <c r="AQ70" s="226">
        <v>70.5</v>
      </c>
      <c r="AR70" s="222" t="str" cm="1">
        <f t="array" aca="1" ref="AR70" ca="1">INDIRECT("'"&amp;$C70&amp;"'!"&amp;"$"&amp;$D70&amp;$AR$1&amp;"")</f>
        <v>CMS</v>
      </c>
      <c r="AS70" s="225" t="s">
        <v>1</v>
      </c>
      <c r="AT70" s="223" t="s">
        <v>1</v>
      </c>
      <c r="AU70" s="224" cm="1">
        <f t="array" aca="1" ref="AU70" ca="1">INDIRECT("'"&amp;$C70&amp;"'!"&amp;"$"&amp;$D70&amp;$AU$1&amp;"")</f>
        <v>4</v>
      </c>
      <c r="AV70" s="225">
        <v>0.9</v>
      </c>
      <c r="AW70" s="223">
        <v>1.9</v>
      </c>
      <c r="AX70" s="222">
        <v>14</v>
      </c>
      <c r="AY70" s="226">
        <v>70.599999999999994</v>
      </c>
      <c r="AZ70" s="225" cm="1">
        <f t="array" aca="1" ref="AZ70" ca="1">INDIRECT("'"&amp;$C70&amp;"'!"&amp;"$"&amp;$D70&amp;$AZ$1&amp;"")</f>
        <v>3.2</v>
      </c>
      <c r="BA70" s="224"/>
      <c r="BB70" s="225">
        <v>0.88</v>
      </c>
      <c r="BC70" s="223">
        <v>1.71</v>
      </c>
      <c r="BD70" s="225" cm="1">
        <f t="array" aca="1" ref="BD70" ca="1">INDIRECT("'"&amp;$C70&amp;"'!"&amp;"$"&amp;$D70&amp;$BD$1&amp;"")</f>
        <v>7</v>
      </c>
      <c r="BE70" s="224"/>
      <c r="BF70" s="225">
        <v>0.94</v>
      </c>
      <c r="BG70" s="223">
        <v>2.56</v>
      </c>
      <c r="BH70" s="227">
        <v>14.15</v>
      </c>
      <c r="BI70" s="223">
        <v>71.13</v>
      </c>
      <c r="BJ70" s="227" cm="1">
        <f t="array" aca="1" ref="BJ70" ca="1">INDIRECT("'"&amp;$C70&amp;"'!"&amp;"$"&amp;$D70&amp;$BJ$1&amp;"")</f>
        <v>14.3</v>
      </c>
      <c r="BK70" s="225">
        <v>0.98</v>
      </c>
      <c r="BL70" s="223">
        <v>3.3</v>
      </c>
      <c r="BM70" s="407">
        <v>66.599999999999994</v>
      </c>
      <c r="BN70" s="222" cm="1">
        <f t="array" aca="1" ref="BN70" ca="1">INDIRECT("'"&amp;$C70&amp;"'!"&amp;"$"&amp;$D70&amp;$BN$1&amp;"")</f>
        <v>4.5</v>
      </c>
      <c r="BO70" s="224">
        <v>0.95</v>
      </c>
      <c r="BP70" s="223">
        <v>1.47</v>
      </c>
      <c r="BQ70" s="227" cm="1">
        <f t="array" aca="1" ref="BQ70" ca="1">INDIRECT("'"&amp;$C70&amp;"'!"&amp;"$"&amp;$D70&amp;$BQ$1&amp;"")</f>
        <v>1.47</v>
      </c>
      <c r="BR70" s="225"/>
      <c r="BS70" s="225">
        <v>0.99</v>
      </c>
      <c r="BT70" s="223">
        <v>0.15</v>
      </c>
      <c r="BU70" s="228" cm="1">
        <f t="array" aca="1" ref="BU70" ca="1">INDIRECT("'"&amp;$C70&amp;"'!"&amp;"$"&amp;$D70&amp;$BU$1&amp;"")</f>
        <v>0.9</v>
      </c>
      <c r="BV70" s="225"/>
      <c r="BW70" s="225">
        <v>0.97</v>
      </c>
      <c r="BX70" s="223">
        <v>0.23</v>
      </c>
      <c r="BY70" s="228" cm="1">
        <f t="array" aca="1" ref="BY70" ca="1">INDIRECT("'"&amp;$C70&amp;"'!"&amp;"$"&amp;$D70&amp;74&amp;"")</f>
        <v>0</v>
      </c>
      <c r="BZ70" s="225"/>
      <c r="CA70" s="225"/>
      <c r="CB70" s="223"/>
    </row>
    <row r="71" spans="1:80" ht="15" x14ac:dyDescent="0.2">
      <c r="A71" s="344">
        <f t="shared" si="3"/>
        <v>45994</v>
      </c>
      <c r="B71" s="261">
        <v>0.66666666666666696</v>
      </c>
      <c r="C71" s="247">
        <f t="shared" si="4"/>
        <v>3</v>
      </c>
      <c r="D71" s="248" t="s">
        <v>150</v>
      </c>
      <c r="E71" s="229">
        <v>14.1</v>
      </c>
      <c r="F71" s="230">
        <v>68.81</v>
      </c>
      <c r="G71" s="231" t="str" cm="1">
        <f t="array" aca="1" ref="G71" ca="1">INDIRECT("'"&amp;$C71&amp;"'!"&amp;"$"&amp;$D71&amp;$G$1&amp;"")</f>
        <v>CMS</v>
      </c>
      <c r="H71" s="232" t="s">
        <v>1</v>
      </c>
      <c r="I71" s="230" t="s">
        <v>1</v>
      </c>
      <c r="J71" s="231" t="str" cm="1">
        <f t="array" aca="1" ref="J71" ca="1">INDIRECT("'"&amp;$C71&amp;"'!"&amp;"$"&amp;$D71&amp;$J$1&amp;"")</f>
        <v>PMS</v>
      </c>
      <c r="K71" s="232"/>
      <c r="L71" s="232" t="s">
        <v>1</v>
      </c>
      <c r="M71" s="233" t="s">
        <v>1</v>
      </c>
      <c r="N71" s="229" cm="1">
        <f t="array" aca="1" ref="N71" ca="1">INDIRECT("'"&amp;$C71&amp;"'!"&amp;"$"&amp;$D71&amp;$N$1&amp;"")</f>
        <v>6.5</v>
      </c>
      <c r="O71" s="232"/>
      <c r="P71" s="232">
        <v>0.91</v>
      </c>
      <c r="Q71" s="230">
        <v>2.9649999999999999</v>
      </c>
      <c r="R71" s="353" cm="1">
        <f t="array" aca="1" ref="R71" ca="1">INDIRECT("'"&amp;$C71&amp;"'!"&amp;"$"&amp;$D71&amp;$R$1&amp;"")</f>
        <v>6.5</v>
      </c>
      <c r="S71" s="232"/>
      <c r="T71" s="232">
        <v>0.91</v>
      </c>
      <c r="U71" s="233">
        <v>2.9870000000000001</v>
      </c>
      <c r="V71" s="229">
        <v>14.045999999999999</v>
      </c>
      <c r="W71" s="234" cm="1">
        <f t="array" aca="1" ref="W71" ca="1">INDIRECT("'"&amp;$C71&amp;"'!"&amp;"$"&amp;$D71&amp;$W$1&amp;"")</f>
        <v>12.821999999999999</v>
      </c>
      <c r="X71" s="232">
        <v>0.96</v>
      </c>
      <c r="Y71" s="230">
        <v>3.7879999999999998</v>
      </c>
      <c r="Z71" s="231" cm="1">
        <f t="array" aca="1" ref="Z71" ca="1">INDIRECT("'"&amp;$C71&amp;"'!"&amp;"$"&amp;$D71&amp;$Z$1&amp;"")</f>
        <v>0</v>
      </c>
      <c r="AA71" s="232" t="s">
        <v>1</v>
      </c>
      <c r="AB71" s="232" t="s">
        <v>1</v>
      </c>
      <c r="AC71" s="233" t="s">
        <v>1</v>
      </c>
      <c r="AD71" s="229" cm="1">
        <f t="array" aca="1" ref="AD71" ca="1">INDIRECT("'"&amp;$C71&amp;"'!"&amp;"$"&amp;$D71&amp;$AD$1&amp;"")</f>
        <v>0</v>
      </c>
      <c r="AE71" s="232" t="s">
        <v>1</v>
      </c>
      <c r="AF71" s="232" t="s">
        <v>1</v>
      </c>
      <c r="AG71" s="230" t="s">
        <v>1</v>
      </c>
      <c r="AH71" s="231" cm="1">
        <f t="array" aca="1" ref="AH71" ca="1">INDIRECT("'"&amp;$C71&amp;"'!"&amp;"$"&amp;$D71&amp;$AH$1&amp;"")</f>
        <v>0</v>
      </c>
      <c r="AI71" s="232" t="s">
        <v>1</v>
      </c>
      <c r="AJ71" s="232" t="s">
        <v>1</v>
      </c>
      <c r="AK71" s="233" t="s">
        <v>1</v>
      </c>
      <c r="AL71" s="229" cm="1">
        <f t="array" aca="1" ref="AL71" ca="1">INDIRECT("'"&amp;$C71&amp;"'!"&amp;"$"&amp;$D71&amp;$AL$1&amp;"")</f>
        <v>0</v>
      </c>
      <c r="AM71" s="232" t="s">
        <v>1</v>
      </c>
      <c r="AN71" s="232" t="s">
        <v>1</v>
      </c>
      <c r="AO71" s="230" t="s">
        <v>1</v>
      </c>
      <c r="AP71" s="229">
        <v>11.6</v>
      </c>
      <c r="AQ71" s="233">
        <v>70.900000000000006</v>
      </c>
      <c r="AR71" s="229" t="str" cm="1">
        <f t="array" aca="1" ref="AR71" ca="1">INDIRECT("'"&amp;$C71&amp;"'!"&amp;"$"&amp;$D71&amp;$AR$1&amp;"")</f>
        <v>CMS</v>
      </c>
      <c r="AS71" s="232" t="s">
        <v>1</v>
      </c>
      <c r="AT71" s="230" t="s">
        <v>1</v>
      </c>
      <c r="AU71" s="231" cm="1">
        <f t="array" aca="1" ref="AU71" ca="1">INDIRECT("'"&amp;$C71&amp;"'!"&amp;"$"&amp;$D71&amp;$AU$1&amp;"")</f>
        <v>4</v>
      </c>
      <c r="AV71" s="232">
        <v>0.9</v>
      </c>
      <c r="AW71" s="230">
        <v>1.8</v>
      </c>
      <c r="AX71" s="229">
        <v>14</v>
      </c>
      <c r="AY71" s="233">
        <v>70.599999999999994</v>
      </c>
      <c r="AZ71" s="232" cm="1">
        <f t="array" aca="1" ref="AZ71" ca="1">INDIRECT("'"&amp;$C71&amp;"'!"&amp;"$"&amp;$D71&amp;$AZ$1&amp;"")</f>
        <v>4.8</v>
      </c>
      <c r="BA71" s="231"/>
      <c r="BB71" s="232">
        <v>0.92</v>
      </c>
      <c r="BC71" s="230">
        <v>2.04</v>
      </c>
      <c r="BD71" s="232" cm="1">
        <f t="array" aca="1" ref="BD71" ca="1">INDIRECT("'"&amp;$C71&amp;"'!"&amp;"$"&amp;$D71&amp;$BD$1&amp;"")</f>
        <v>7</v>
      </c>
      <c r="BE71" s="231"/>
      <c r="BF71" s="232">
        <v>0.95</v>
      </c>
      <c r="BG71" s="230">
        <v>2.02</v>
      </c>
      <c r="BH71" s="234">
        <v>13.95</v>
      </c>
      <c r="BI71" s="230">
        <v>71.599999999999994</v>
      </c>
      <c r="BJ71" s="234" cm="1">
        <f t="array" aca="1" ref="BJ71" ca="1">INDIRECT("'"&amp;$C71&amp;"'!"&amp;"$"&amp;$D71&amp;$BJ$1&amp;"")</f>
        <v>14.3</v>
      </c>
      <c r="BK71" s="232">
        <v>0.96</v>
      </c>
      <c r="BL71" s="230">
        <v>4.46</v>
      </c>
      <c r="BM71" s="408">
        <v>67.099999999999994</v>
      </c>
      <c r="BN71" s="229" cm="1">
        <f t="array" aca="1" ref="BN71" ca="1">INDIRECT("'"&amp;$C71&amp;"'!"&amp;"$"&amp;$D71&amp;$BN$1&amp;"")</f>
        <v>5.2</v>
      </c>
      <c r="BO71" s="231">
        <v>0.95</v>
      </c>
      <c r="BP71" s="230">
        <v>1.6</v>
      </c>
      <c r="BQ71" s="234" cm="1">
        <f t="array" aca="1" ref="BQ71" ca="1">INDIRECT("'"&amp;$C71&amp;"'!"&amp;"$"&amp;$D71&amp;$BQ$1&amp;"")</f>
        <v>1.39</v>
      </c>
      <c r="BR71" s="232"/>
      <c r="BS71" s="232">
        <v>0.99</v>
      </c>
      <c r="BT71" s="230">
        <v>0.16</v>
      </c>
      <c r="BU71" s="235" cm="1">
        <f t="array" aca="1" ref="BU71" ca="1">INDIRECT("'"&amp;$C71&amp;"'!"&amp;"$"&amp;$D71&amp;$BU$1&amp;"")</f>
        <v>0.87</v>
      </c>
      <c r="BV71" s="232"/>
      <c r="BW71" s="232">
        <v>0.97</v>
      </c>
      <c r="BX71" s="230">
        <v>0.23</v>
      </c>
      <c r="BY71" s="235" cm="1">
        <f t="array" aca="1" ref="BY71" ca="1">INDIRECT("'"&amp;$C71&amp;"'!"&amp;"$"&amp;$D71&amp;74&amp;"")</f>
        <v>0</v>
      </c>
      <c r="BZ71" s="232"/>
      <c r="CA71" s="232"/>
      <c r="CB71" s="230"/>
    </row>
    <row r="72" spans="1:80" ht="15" x14ac:dyDescent="0.2">
      <c r="A72" s="344">
        <f t="shared" si="3"/>
        <v>45994</v>
      </c>
      <c r="B72" s="261">
        <v>0.70833333333333404</v>
      </c>
      <c r="C72" s="247">
        <f t="shared" si="4"/>
        <v>3</v>
      </c>
      <c r="D72" s="248" t="s">
        <v>151</v>
      </c>
      <c r="E72" s="222">
        <v>14.1</v>
      </c>
      <c r="F72" s="223">
        <v>68.94</v>
      </c>
      <c r="G72" s="224" t="str" cm="1">
        <f t="array" aca="1" ref="G72" ca="1">INDIRECT("'"&amp;$C72&amp;"'!"&amp;"$"&amp;$D72&amp;$G$1&amp;"")</f>
        <v>CMS</v>
      </c>
      <c r="H72" s="225" t="s">
        <v>1</v>
      </c>
      <c r="I72" s="223" t="s">
        <v>1</v>
      </c>
      <c r="J72" s="224" t="str" cm="1">
        <f t="array" aca="1" ref="J72" ca="1">INDIRECT("'"&amp;$C72&amp;"'!"&amp;"$"&amp;$D72&amp;$J$1&amp;"")</f>
        <v>PMS</v>
      </c>
      <c r="K72" s="225"/>
      <c r="L72" s="225" t="s">
        <v>1</v>
      </c>
      <c r="M72" s="226" t="s">
        <v>1</v>
      </c>
      <c r="N72" s="222" cm="1">
        <f t="array" aca="1" ref="N72" ca="1">INDIRECT("'"&amp;$C72&amp;"'!"&amp;"$"&amp;$D72&amp;$N$1&amp;"")</f>
        <v>6.7</v>
      </c>
      <c r="O72" s="225"/>
      <c r="P72" s="225">
        <v>0.91</v>
      </c>
      <c r="Q72" s="223">
        <v>3.0089999999999999</v>
      </c>
      <c r="R72" s="352" cm="1">
        <f t="array" aca="1" ref="R72" ca="1">INDIRECT("'"&amp;$C72&amp;"'!"&amp;"$"&amp;$D72&amp;$R$1&amp;"")</f>
        <v>6.7</v>
      </c>
      <c r="S72" s="225"/>
      <c r="T72" s="225">
        <v>0.91</v>
      </c>
      <c r="U72" s="226">
        <v>3.04</v>
      </c>
      <c r="V72" s="222">
        <v>14.004</v>
      </c>
      <c r="W72" s="227" cm="1">
        <f t="array" aca="1" ref="W72" ca="1">INDIRECT("'"&amp;$C72&amp;"'!"&amp;"$"&amp;$D72&amp;$W$1&amp;"")</f>
        <v>12.835999999999999</v>
      </c>
      <c r="X72" s="225">
        <v>0.96</v>
      </c>
      <c r="Y72" s="223">
        <v>3.8220000000000001</v>
      </c>
      <c r="Z72" s="224" cm="1">
        <f t="array" aca="1" ref="Z72" ca="1">INDIRECT("'"&amp;$C72&amp;"'!"&amp;"$"&amp;$D72&amp;$Z$1&amp;"")</f>
        <v>0</v>
      </c>
      <c r="AA72" s="225" t="s">
        <v>1</v>
      </c>
      <c r="AB72" s="225" t="s">
        <v>1</v>
      </c>
      <c r="AC72" s="226" t="s">
        <v>1</v>
      </c>
      <c r="AD72" s="222" cm="1">
        <f t="array" aca="1" ref="AD72" ca="1">INDIRECT("'"&amp;$C72&amp;"'!"&amp;"$"&amp;$D72&amp;$AD$1&amp;"")</f>
        <v>0</v>
      </c>
      <c r="AE72" s="225" t="s">
        <v>1</v>
      </c>
      <c r="AF72" s="225" t="s">
        <v>1</v>
      </c>
      <c r="AG72" s="223" t="s">
        <v>1</v>
      </c>
      <c r="AH72" s="224" cm="1">
        <f t="array" aca="1" ref="AH72" ca="1">INDIRECT("'"&amp;$C72&amp;"'!"&amp;"$"&amp;$D72&amp;$AH$1&amp;"")</f>
        <v>0</v>
      </c>
      <c r="AI72" s="225" t="s">
        <v>1</v>
      </c>
      <c r="AJ72" s="225" t="s">
        <v>1</v>
      </c>
      <c r="AK72" s="226" t="s">
        <v>1</v>
      </c>
      <c r="AL72" s="222" cm="1">
        <f t="array" aca="1" ref="AL72" ca="1">INDIRECT("'"&amp;$C72&amp;"'!"&amp;"$"&amp;$D72&amp;$AL$1&amp;"")</f>
        <v>0</v>
      </c>
      <c r="AM72" s="225" t="s">
        <v>1</v>
      </c>
      <c r="AN72" s="225" t="s">
        <v>1</v>
      </c>
      <c r="AO72" s="223" t="s">
        <v>1</v>
      </c>
      <c r="AP72" s="222">
        <v>11.6</v>
      </c>
      <c r="AQ72" s="226">
        <v>71</v>
      </c>
      <c r="AR72" s="222" t="str" cm="1">
        <f t="array" aca="1" ref="AR72" ca="1">INDIRECT("'"&amp;$C72&amp;"'!"&amp;"$"&amp;$D72&amp;$AR$1&amp;"")</f>
        <v>CMS</v>
      </c>
      <c r="AS72" s="225" t="s">
        <v>1</v>
      </c>
      <c r="AT72" s="223" t="s">
        <v>1</v>
      </c>
      <c r="AU72" s="224" cm="1">
        <f t="array" aca="1" ref="AU72" ca="1">INDIRECT("'"&amp;$C72&amp;"'!"&amp;"$"&amp;$D72&amp;$AU$1&amp;"")</f>
        <v>4</v>
      </c>
      <c r="AV72" s="225">
        <v>0.9</v>
      </c>
      <c r="AW72" s="223">
        <v>1.6</v>
      </c>
      <c r="AX72" s="222">
        <v>14</v>
      </c>
      <c r="AY72" s="226">
        <v>70.599999999999994</v>
      </c>
      <c r="AZ72" s="225" cm="1">
        <f t="array" aca="1" ref="AZ72" ca="1">INDIRECT("'"&amp;$C72&amp;"'!"&amp;"$"&amp;$D72&amp;$AZ$1&amp;"")</f>
        <v>3.8</v>
      </c>
      <c r="BA72" s="224"/>
      <c r="BB72" s="225">
        <v>0.9</v>
      </c>
      <c r="BC72" s="223">
        <v>1.82</v>
      </c>
      <c r="BD72" s="225" cm="1">
        <f t="array" aca="1" ref="BD72" ca="1">INDIRECT("'"&amp;$C72&amp;"'!"&amp;"$"&amp;$D72&amp;$BD$1&amp;"")</f>
        <v>7</v>
      </c>
      <c r="BE72" s="224"/>
      <c r="BF72" s="225">
        <v>0.96</v>
      </c>
      <c r="BG72" s="223">
        <v>1.79</v>
      </c>
      <c r="BH72" s="227">
        <v>14.01</v>
      </c>
      <c r="BI72" s="223">
        <v>71.95</v>
      </c>
      <c r="BJ72" s="227" cm="1">
        <f t="array" aca="1" ref="BJ72" ca="1">INDIRECT("'"&amp;$C72&amp;"'!"&amp;"$"&amp;$D72&amp;$BJ$1&amp;"")</f>
        <v>14.21</v>
      </c>
      <c r="BK72" s="225">
        <v>0.96</v>
      </c>
      <c r="BL72" s="223">
        <v>4.45</v>
      </c>
      <c r="BM72" s="407">
        <v>67.2</v>
      </c>
      <c r="BN72" s="222" cm="1">
        <f t="array" aca="1" ref="BN72" ca="1">INDIRECT("'"&amp;$C72&amp;"'!"&amp;"$"&amp;$D72&amp;$BN$1&amp;"")</f>
        <v>2.1</v>
      </c>
      <c r="BO72" s="224">
        <v>0.95</v>
      </c>
      <c r="BP72" s="223">
        <v>0.7</v>
      </c>
      <c r="BQ72" s="227" cm="1">
        <f t="array" aca="1" ref="BQ72" ca="1">INDIRECT("'"&amp;$C72&amp;"'!"&amp;"$"&amp;$D72&amp;$BQ$1&amp;"")</f>
        <v>1.29</v>
      </c>
      <c r="BR72" s="225"/>
      <c r="BS72" s="225">
        <v>0.99</v>
      </c>
      <c r="BT72" s="223">
        <v>0.13</v>
      </c>
      <c r="BU72" s="228" cm="1">
        <f t="array" aca="1" ref="BU72" ca="1">INDIRECT("'"&amp;$C72&amp;"'!"&amp;"$"&amp;$D72&amp;$BU$1&amp;"")</f>
        <v>0.82</v>
      </c>
      <c r="BV72" s="225"/>
      <c r="BW72" s="225">
        <v>0.97</v>
      </c>
      <c r="BX72" s="223">
        <v>0.22</v>
      </c>
      <c r="BY72" s="228" cm="1">
        <f t="array" aca="1" ref="BY72" ca="1">INDIRECT("'"&amp;$C72&amp;"'!"&amp;"$"&amp;$D72&amp;74&amp;"")</f>
        <v>0</v>
      </c>
      <c r="BZ72" s="225"/>
      <c r="CA72" s="225"/>
      <c r="CB72" s="223"/>
    </row>
    <row r="73" spans="1:80" ht="15" x14ac:dyDescent="0.2">
      <c r="A73" s="344">
        <f t="shared" si="3"/>
        <v>45994</v>
      </c>
      <c r="B73" s="261">
        <v>0.750000000000001</v>
      </c>
      <c r="C73" s="247">
        <f t="shared" si="4"/>
        <v>3</v>
      </c>
      <c r="D73" s="248" t="s">
        <v>152</v>
      </c>
      <c r="E73" s="229">
        <v>14</v>
      </c>
      <c r="F73" s="230">
        <v>68.400000000000006</v>
      </c>
      <c r="G73" s="231" t="str" cm="1">
        <f t="array" aca="1" ref="G73" ca="1">INDIRECT("'"&amp;$C73&amp;"'!"&amp;"$"&amp;$D73&amp;$G$1&amp;"")</f>
        <v>CMS</v>
      </c>
      <c r="H73" s="232" t="s">
        <v>1</v>
      </c>
      <c r="I73" s="230" t="s">
        <v>1</v>
      </c>
      <c r="J73" s="231" t="str" cm="1">
        <f t="array" aca="1" ref="J73" ca="1">INDIRECT("'"&amp;$C73&amp;"'!"&amp;"$"&amp;$D73&amp;$J$1&amp;"")</f>
        <v>PMS</v>
      </c>
      <c r="K73" s="232"/>
      <c r="L73" s="232" t="s">
        <v>1</v>
      </c>
      <c r="M73" s="233" t="s">
        <v>1</v>
      </c>
      <c r="N73" s="229" cm="1">
        <f t="array" aca="1" ref="N73" ca="1">INDIRECT("'"&amp;$C73&amp;"'!"&amp;"$"&amp;$D73&amp;$N$1&amp;"")</f>
        <v>6.9</v>
      </c>
      <c r="O73" s="232"/>
      <c r="P73" s="232">
        <v>0.88</v>
      </c>
      <c r="Q73" s="230">
        <v>3.7309999999999999</v>
      </c>
      <c r="R73" s="229" cm="1">
        <f t="array" aca="1" ref="R73" ca="1">INDIRECT("'"&amp;$C73&amp;"'!"&amp;"$"&amp;$D73&amp;$R$1&amp;"")</f>
        <v>6.8</v>
      </c>
      <c r="S73" s="232"/>
      <c r="T73" s="232">
        <v>0.89</v>
      </c>
      <c r="U73" s="233">
        <v>3.64</v>
      </c>
      <c r="V73" s="229">
        <v>14</v>
      </c>
      <c r="W73" s="234" cm="1">
        <f t="array" aca="1" ref="W73" ca="1">INDIRECT("'"&amp;$C73&amp;"'!"&amp;"$"&amp;$D73&amp;$W$1&amp;"")</f>
        <v>12.833000000000002</v>
      </c>
      <c r="X73" s="232">
        <v>0.96</v>
      </c>
      <c r="Y73" s="230">
        <v>3.7949999999999999</v>
      </c>
      <c r="Z73" s="231" cm="1">
        <f t="array" aca="1" ref="Z73" ca="1">INDIRECT("'"&amp;$C73&amp;"'!"&amp;"$"&amp;$D73&amp;$Z$1&amp;"")</f>
        <v>0</v>
      </c>
      <c r="AA73" s="232" t="s">
        <v>1</v>
      </c>
      <c r="AB73" s="232" t="s">
        <v>1</v>
      </c>
      <c r="AC73" s="233" t="s">
        <v>1</v>
      </c>
      <c r="AD73" s="229" cm="1">
        <f t="array" aca="1" ref="AD73" ca="1">INDIRECT("'"&amp;$C73&amp;"'!"&amp;"$"&amp;$D73&amp;$AD$1&amp;"")</f>
        <v>0</v>
      </c>
      <c r="AE73" s="232" t="s">
        <v>1</v>
      </c>
      <c r="AF73" s="232" t="s">
        <v>1</v>
      </c>
      <c r="AG73" s="230" t="s">
        <v>1</v>
      </c>
      <c r="AH73" s="231" cm="1">
        <f t="array" aca="1" ref="AH73" ca="1">INDIRECT("'"&amp;$C73&amp;"'!"&amp;"$"&amp;$D73&amp;$AH$1&amp;"")</f>
        <v>0</v>
      </c>
      <c r="AI73" s="232" t="s">
        <v>1</v>
      </c>
      <c r="AJ73" s="232" t="s">
        <v>1</v>
      </c>
      <c r="AK73" s="233" t="s">
        <v>1</v>
      </c>
      <c r="AL73" s="229" cm="1">
        <f t="array" aca="1" ref="AL73" ca="1">INDIRECT("'"&amp;$C73&amp;"'!"&amp;"$"&amp;$D73&amp;$AL$1&amp;"")</f>
        <v>0</v>
      </c>
      <c r="AM73" s="232" t="s">
        <v>1</v>
      </c>
      <c r="AN73" s="232" t="s">
        <v>1</v>
      </c>
      <c r="AO73" s="230" t="s">
        <v>1</v>
      </c>
      <c r="AP73" s="229">
        <v>11.6</v>
      </c>
      <c r="AQ73" s="233">
        <v>70.8</v>
      </c>
      <c r="AR73" s="229" cm="1">
        <f t="array" aca="1" ref="AR73" ca="1">INDIRECT("'"&amp;$C73&amp;"'!"&amp;"$"&amp;$D73&amp;$AR$1&amp;"")</f>
        <v>2.2000000000000002</v>
      </c>
      <c r="AS73" s="232">
        <v>0.95</v>
      </c>
      <c r="AT73" s="230">
        <v>0.7</v>
      </c>
      <c r="AU73" s="231" cm="1">
        <f t="array" aca="1" ref="AU73" ca="1">INDIRECT("'"&amp;$C73&amp;"'!"&amp;"$"&amp;$D73&amp;$AU$1&amp;"")</f>
        <v>1.5</v>
      </c>
      <c r="AV73" s="232">
        <v>0.95</v>
      </c>
      <c r="AW73" s="230">
        <v>0.8</v>
      </c>
      <c r="AX73" s="229">
        <v>13.9</v>
      </c>
      <c r="AY73" s="233">
        <v>70.7</v>
      </c>
      <c r="AZ73" s="232" cm="1">
        <f t="array" aca="1" ref="AZ73" ca="1">INDIRECT("'"&amp;$C73&amp;"'!"&amp;"$"&amp;$D73&amp;$AZ$1&amp;"")</f>
        <v>6.4</v>
      </c>
      <c r="BA73" s="231"/>
      <c r="BB73" s="232">
        <v>0.98</v>
      </c>
      <c r="BC73" s="230">
        <v>1.22</v>
      </c>
      <c r="BD73" s="232" cm="1">
        <f t="array" aca="1" ref="BD73" ca="1">INDIRECT("'"&amp;$C73&amp;"'!"&amp;"$"&amp;$D73&amp;$BD$1&amp;"")</f>
        <v>7</v>
      </c>
      <c r="BE73" s="231"/>
      <c r="BF73" s="232">
        <v>0.97</v>
      </c>
      <c r="BG73" s="230">
        <v>1.87</v>
      </c>
      <c r="BH73" s="234">
        <v>14.01</v>
      </c>
      <c r="BI73" s="230">
        <v>71.95</v>
      </c>
      <c r="BJ73" s="234" cm="1">
        <f t="array" aca="1" ref="BJ73" ca="1">INDIRECT("'"&amp;$C73&amp;"'!"&amp;"$"&amp;$D73&amp;$BJ$1&amp;"")</f>
        <v>14.29</v>
      </c>
      <c r="BK73" s="232">
        <v>0.96</v>
      </c>
      <c r="BL73" s="230">
        <v>4.4800000000000004</v>
      </c>
      <c r="BM73" s="408">
        <v>66.7</v>
      </c>
      <c r="BN73" s="229" cm="1">
        <f t="array" aca="1" ref="BN73" ca="1">INDIRECT("'"&amp;$C73&amp;"'!"&amp;"$"&amp;$D73&amp;$BN$1&amp;"")</f>
        <v>0</v>
      </c>
      <c r="BO73" s="231" t="s">
        <v>1</v>
      </c>
      <c r="BP73" s="230" t="s">
        <v>1</v>
      </c>
      <c r="BQ73" s="234" cm="1">
        <f t="array" aca="1" ref="BQ73" ca="1">INDIRECT("'"&amp;$C73&amp;"'!"&amp;"$"&amp;$D73&amp;$BQ$1&amp;"")</f>
        <v>1.43</v>
      </c>
      <c r="BR73" s="232"/>
      <c r="BS73" s="232">
        <v>0.99</v>
      </c>
      <c r="BT73" s="230">
        <v>0.18</v>
      </c>
      <c r="BU73" s="235" cm="1">
        <f t="array" aca="1" ref="BU73" ca="1">INDIRECT("'"&amp;$C73&amp;"'!"&amp;"$"&amp;$D73&amp;$BU$1&amp;"")</f>
        <v>0.94</v>
      </c>
      <c r="BV73" s="232"/>
      <c r="BW73" s="232">
        <v>0.97</v>
      </c>
      <c r="BX73" s="230">
        <v>0.25</v>
      </c>
      <c r="BY73" s="235" cm="1">
        <f t="array" aca="1" ref="BY73" ca="1">INDIRECT("'"&amp;$C73&amp;"'!"&amp;"$"&amp;$D73&amp;74&amp;"")</f>
        <v>0</v>
      </c>
      <c r="BZ73" s="232"/>
      <c r="CA73" s="232"/>
      <c r="CB73" s="230"/>
    </row>
    <row r="74" spans="1:80" ht="15" x14ac:dyDescent="0.2">
      <c r="A74" s="344">
        <f t="shared" si="3"/>
        <v>45994</v>
      </c>
      <c r="B74" s="261">
        <v>0.79166666666666696</v>
      </c>
      <c r="C74" s="247">
        <f t="shared" si="4"/>
        <v>3</v>
      </c>
      <c r="D74" s="248" t="s">
        <v>153</v>
      </c>
      <c r="E74" s="222">
        <v>14</v>
      </c>
      <c r="F74" s="223">
        <v>68.569999999999993</v>
      </c>
      <c r="G74" s="224" t="str" cm="1">
        <f t="array" aca="1" ref="G74" ca="1">INDIRECT("'"&amp;$C74&amp;"'!"&amp;"$"&amp;$D74&amp;$G$1&amp;"")</f>
        <v>CMS</v>
      </c>
      <c r="H74" s="225" t="s">
        <v>1</v>
      </c>
      <c r="I74" s="223" t="s">
        <v>1</v>
      </c>
      <c r="J74" s="224" t="str" cm="1">
        <f t="array" aca="1" ref="J74" ca="1">INDIRECT("'"&amp;$C74&amp;"'!"&amp;"$"&amp;$D74&amp;$J$1&amp;"")</f>
        <v>PMS</v>
      </c>
      <c r="K74" s="493"/>
      <c r="L74" s="225" t="s">
        <v>1</v>
      </c>
      <c r="M74" s="226" t="s">
        <v>1</v>
      </c>
      <c r="N74" s="222" cm="1">
        <f t="array" aca="1" ref="N74" ca="1">INDIRECT("'"&amp;$C74&amp;"'!"&amp;"$"&amp;$D74&amp;$N$1&amp;"")</f>
        <v>6.8</v>
      </c>
      <c r="O74" s="225"/>
      <c r="P74" s="225">
        <v>0.92</v>
      </c>
      <c r="Q74" s="223">
        <v>2.8740000000000001</v>
      </c>
      <c r="R74" s="352" cm="1">
        <f t="array" aca="1" ref="R74" ca="1">INDIRECT("'"&amp;$C74&amp;"'!"&amp;"$"&amp;$D74&amp;$R$1&amp;"")</f>
        <v>6.7</v>
      </c>
      <c r="S74" s="225"/>
      <c r="T74" s="225">
        <v>0.92</v>
      </c>
      <c r="U74" s="226">
        <v>2.7970000000000002</v>
      </c>
      <c r="V74" s="222">
        <v>14.06</v>
      </c>
      <c r="W74" s="227" cm="1">
        <f t="array" aca="1" ref="W74" ca="1">INDIRECT("'"&amp;$C74&amp;"'!"&amp;"$"&amp;$D74&amp;$W$1&amp;"")</f>
        <v>12.839</v>
      </c>
      <c r="X74" s="225">
        <v>0.96</v>
      </c>
      <c r="Y74" s="223">
        <v>3.7930000000000001</v>
      </c>
      <c r="Z74" s="224" cm="1">
        <f t="array" aca="1" ref="Z74" ca="1">INDIRECT("'"&amp;$C74&amp;"'!"&amp;"$"&amp;$D74&amp;$Z$1&amp;"")</f>
        <v>0</v>
      </c>
      <c r="AA74" s="225" t="s">
        <v>1</v>
      </c>
      <c r="AB74" s="225" t="s">
        <v>1</v>
      </c>
      <c r="AC74" s="226" t="s">
        <v>1</v>
      </c>
      <c r="AD74" s="222" cm="1">
        <f t="array" aca="1" ref="AD74" ca="1">INDIRECT("'"&amp;$C74&amp;"'!"&amp;"$"&amp;$D74&amp;$AD$1&amp;"")</f>
        <v>0</v>
      </c>
      <c r="AE74" s="225" t="s">
        <v>1</v>
      </c>
      <c r="AF74" s="225" t="s">
        <v>1</v>
      </c>
      <c r="AG74" s="223" t="s">
        <v>1</v>
      </c>
      <c r="AH74" s="224" cm="1">
        <f t="array" aca="1" ref="AH74" ca="1">INDIRECT("'"&amp;$C74&amp;"'!"&amp;"$"&amp;$D74&amp;$AH$1&amp;"")</f>
        <v>0</v>
      </c>
      <c r="AI74" s="225" t="s">
        <v>1</v>
      </c>
      <c r="AJ74" s="225" t="s">
        <v>1</v>
      </c>
      <c r="AK74" s="226" t="s">
        <v>1</v>
      </c>
      <c r="AL74" s="222" cm="1">
        <f t="array" aca="1" ref="AL74" ca="1">INDIRECT("'"&amp;$C74&amp;"'!"&amp;"$"&amp;$D74&amp;$AL$1&amp;"")</f>
        <v>0</v>
      </c>
      <c r="AM74" s="225" t="s">
        <v>1</v>
      </c>
      <c r="AN74" s="225" t="s">
        <v>1</v>
      </c>
      <c r="AO74" s="223" t="s">
        <v>1</v>
      </c>
      <c r="AP74" s="222">
        <v>11.6</v>
      </c>
      <c r="AQ74" s="226">
        <v>70.8</v>
      </c>
      <c r="AR74" s="222" cm="1">
        <f t="array" aca="1" ref="AR74" ca="1">INDIRECT("'"&amp;$C74&amp;"'!"&amp;"$"&amp;$D74&amp;$AR$1&amp;"")</f>
        <v>4</v>
      </c>
      <c r="AS74" s="225">
        <v>0.95</v>
      </c>
      <c r="AT74" s="223">
        <v>1.2</v>
      </c>
      <c r="AU74" s="224" cm="1">
        <f t="array" aca="1" ref="AU74" ca="1">INDIRECT("'"&amp;$C74&amp;"'!"&amp;"$"&amp;$D74&amp;$AU$1&amp;"")</f>
        <v>0</v>
      </c>
      <c r="AV74" s="225" t="s">
        <v>1</v>
      </c>
      <c r="AW74" s="223" t="s">
        <v>1</v>
      </c>
      <c r="AX74" s="222">
        <v>13.9</v>
      </c>
      <c r="AY74" s="226">
        <v>70.599999999999994</v>
      </c>
      <c r="AZ74" s="225" cm="1">
        <f t="array" aca="1" ref="AZ74" ca="1">INDIRECT("'"&amp;$C74&amp;"'!"&amp;"$"&amp;$D74&amp;$AZ$1&amp;"")</f>
        <v>6.4</v>
      </c>
      <c r="BA74" s="224"/>
      <c r="BB74" s="225">
        <v>0.97</v>
      </c>
      <c r="BC74" s="223">
        <v>1.54</v>
      </c>
      <c r="BD74" s="225" cm="1">
        <f t="array" aca="1" ref="BD74" ca="1">INDIRECT("'"&amp;$C74&amp;"'!"&amp;"$"&amp;$D74&amp;$BD$1&amp;"")</f>
        <v>7</v>
      </c>
      <c r="BE74" s="224"/>
      <c r="BF74" s="225">
        <v>0.98</v>
      </c>
      <c r="BG74" s="223">
        <v>1.56</v>
      </c>
      <c r="BH74" s="227">
        <v>14.03</v>
      </c>
      <c r="BI74" s="223">
        <v>71.47</v>
      </c>
      <c r="BJ74" s="227" cm="1">
        <f t="array" aca="1" ref="BJ74" ca="1">INDIRECT("'"&amp;$C74&amp;"'!"&amp;"$"&amp;$D74&amp;$BJ$1&amp;"")</f>
        <v>14.23</v>
      </c>
      <c r="BK74" s="225">
        <v>0.96</v>
      </c>
      <c r="BL74" s="223">
        <v>4.4000000000000004</v>
      </c>
      <c r="BM74" s="407">
        <v>66.900000000000006</v>
      </c>
      <c r="BN74" s="222" cm="1">
        <f t="array" aca="1" ref="BN74" ca="1">INDIRECT("'"&amp;$C74&amp;"'!"&amp;"$"&amp;$D74&amp;$BN$1&amp;"")</f>
        <v>0</v>
      </c>
      <c r="BO74" s="224" t="s">
        <v>1</v>
      </c>
      <c r="BP74" s="223" t="s">
        <v>1</v>
      </c>
      <c r="BQ74" s="227" cm="1">
        <f t="array" aca="1" ref="BQ74" ca="1">INDIRECT("'"&amp;$C74&amp;"'!"&amp;"$"&amp;$D74&amp;$BQ$1&amp;"")</f>
        <v>1.6</v>
      </c>
      <c r="BR74" s="225"/>
      <c r="BS74" s="225">
        <v>0.99</v>
      </c>
      <c r="BT74" s="223">
        <v>0.22</v>
      </c>
      <c r="BU74" s="228" cm="1">
        <f t="array" aca="1" ref="BU74" ca="1">INDIRECT("'"&amp;$C74&amp;"'!"&amp;"$"&amp;$D74&amp;$BU$1&amp;"")</f>
        <v>1.05</v>
      </c>
      <c r="BV74" s="225"/>
      <c r="BW74" s="225">
        <v>0.97</v>
      </c>
      <c r="BX74" s="223">
        <v>0.25</v>
      </c>
      <c r="BY74" s="228" cm="1">
        <f t="array" aca="1" ref="BY74" ca="1">INDIRECT("'"&amp;$C74&amp;"'!"&amp;"$"&amp;$D74&amp;74&amp;"")</f>
        <v>0</v>
      </c>
      <c r="BZ74" s="225"/>
      <c r="CA74" s="225"/>
      <c r="CB74" s="223"/>
    </row>
    <row r="75" spans="1:80" ht="15" x14ac:dyDescent="0.2">
      <c r="A75" s="344">
        <f t="shared" si="3"/>
        <v>45994</v>
      </c>
      <c r="B75" s="261">
        <v>0.83333333333333337</v>
      </c>
      <c r="C75" s="247">
        <f t="shared" si="4"/>
        <v>3</v>
      </c>
      <c r="D75" s="248" t="s">
        <v>154</v>
      </c>
      <c r="E75" s="229">
        <v>14.1</v>
      </c>
      <c r="F75" s="230">
        <v>68.81</v>
      </c>
      <c r="G75" s="231" t="str" cm="1">
        <f t="array" aca="1" ref="G75" ca="1">INDIRECT("'"&amp;$C75&amp;"'!"&amp;"$"&amp;$D75&amp;$G$1&amp;"")</f>
        <v>CMS</v>
      </c>
      <c r="H75" s="232" t="s">
        <v>1</v>
      </c>
      <c r="I75" s="230" t="s">
        <v>1</v>
      </c>
      <c r="J75" s="231" t="str" cm="1">
        <f t="array" aca="1" ref="J75" ca="1">INDIRECT("'"&amp;$C75&amp;"'!"&amp;"$"&amp;$D75&amp;$J$1&amp;"")</f>
        <v>PMS</v>
      </c>
      <c r="K75" s="232"/>
      <c r="L75" s="232" t="s">
        <v>1</v>
      </c>
      <c r="M75" s="233" t="s">
        <v>1</v>
      </c>
      <c r="N75" s="229" cm="1">
        <f t="array" aca="1" ref="N75" ca="1">INDIRECT("'"&amp;$C75&amp;"'!"&amp;"$"&amp;$D75&amp;$N$1&amp;"")</f>
        <v>6.8</v>
      </c>
      <c r="O75" s="232"/>
      <c r="P75" s="232">
        <v>0.94</v>
      </c>
      <c r="Q75" s="230">
        <v>2.48</v>
      </c>
      <c r="R75" s="229" cm="1">
        <f t="array" aca="1" ref="R75" ca="1">INDIRECT("'"&amp;$C75&amp;"'!"&amp;"$"&amp;$D75&amp;$R$1&amp;"")</f>
        <v>6.8</v>
      </c>
      <c r="S75" s="232"/>
      <c r="T75" s="232">
        <v>0.94</v>
      </c>
      <c r="U75" s="233">
        <v>2.48</v>
      </c>
      <c r="V75" s="229">
        <v>14.013999999999999</v>
      </c>
      <c r="W75" s="234" cm="1">
        <f t="array" aca="1" ref="W75" ca="1">INDIRECT("'"&amp;$C75&amp;"'!"&amp;"$"&amp;$D75&amp;$W$1&amp;"")</f>
        <v>12.785</v>
      </c>
      <c r="X75" s="232">
        <v>0.97</v>
      </c>
      <c r="Y75" s="230">
        <v>3.4670000000000001</v>
      </c>
      <c r="Z75" s="231" cm="1">
        <f t="array" aca="1" ref="Z75" ca="1">INDIRECT("'"&amp;$C75&amp;"'!"&amp;"$"&amp;$D75&amp;$Z$1&amp;"")</f>
        <v>0</v>
      </c>
      <c r="AA75" s="232" t="s">
        <v>1</v>
      </c>
      <c r="AB75" s="232" t="s">
        <v>1</v>
      </c>
      <c r="AC75" s="233" t="s">
        <v>1</v>
      </c>
      <c r="AD75" s="229" cm="1">
        <f t="array" aca="1" ref="AD75" ca="1">INDIRECT("'"&amp;$C75&amp;"'!"&amp;"$"&amp;$D75&amp;$AD$1&amp;"")</f>
        <v>0</v>
      </c>
      <c r="AE75" s="232" t="s">
        <v>1</v>
      </c>
      <c r="AF75" s="232" t="s">
        <v>1</v>
      </c>
      <c r="AG75" s="230" t="s">
        <v>1</v>
      </c>
      <c r="AH75" s="231" cm="1">
        <f t="array" aca="1" ref="AH75" ca="1">INDIRECT("'"&amp;$C75&amp;"'!"&amp;"$"&amp;$D75&amp;$AH$1&amp;"")</f>
        <v>0</v>
      </c>
      <c r="AI75" s="232" t="s">
        <v>1</v>
      </c>
      <c r="AJ75" s="232" t="s">
        <v>1</v>
      </c>
      <c r="AK75" s="233" t="s">
        <v>1</v>
      </c>
      <c r="AL75" s="229" cm="1">
        <f t="array" aca="1" ref="AL75" ca="1">INDIRECT("'"&amp;$C75&amp;"'!"&amp;"$"&amp;$D75&amp;$AL$1&amp;"")</f>
        <v>0</v>
      </c>
      <c r="AM75" s="232" t="s">
        <v>1</v>
      </c>
      <c r="AN75" s="232" t="s">
        <v>1</v>
      </c>
      <c r="AO75" s="230" t="s">
        <v>1</v>
      </c>
      <c r="AP75" s="229">
        <v>11.6</v>
      </c>
      <c r="AQ75" s="233">
        <v>70.900000000000006</v>
      </c>
      <c r="AR75" s="229" cm="1">
        <f t="array" aca="1" ref="AR75" ca="1">INDIRECT("'"&amp;$C75&amp;"'!"&amp;"$"&amp;$D75&amp;$AR$1&amp;"")</f>
        <v>4</v>
      </c>
      <c r="AS75" s="232">
        <v>0.95</v>
      </c>
      <c r="AT75" s="230">
        <v>1.2</v>
      </c>
      <c r="AU75" s="231" cm="1">
        <f t="array" aca="1" ref="AU75" ca="1">INDIRECT("'"&amp;$C75&amp;"'!"&amp;"$"&amp;$D75&amp;$AU$1&amp;"")</f>
        <v>0</v>
      </c>
      <c r="AV75" s="232" t="s">
        <v>1</v>
      </c>
      <c r="AW75" s="230" t="s">
        <v>1</v>
      </c>
      <c r="AX75" s="229">
        <v>13.9</v>
      </c>
      <c r="AY75" s="233">
        <v>70.599999999999994</v>
      </c>
      <c r="AZ75" s="232" cm="1">
        <f t="array" aca="1" ref="AZ75" ca="1">INDIRECT("'"&amp;$C75&amp;"'!"&amp;"$"&amp;$D75&amp;$AZ$1&amp;"")</f>
        <v>2.8</v>
      </c>
      <c r="BA75" s="231"/>
      <c r="BB75" s="232">
        <v>0.95</v>
      </c>
      <c r="BC75" s="230">
        <v>0.95</v>
      </c>
      <c r="BD75" s="232" cm="1">
        <f t="array" aca="1" ref="BD75" ca="1">INDIRECT("'"&amp;$C75&amp;"'!"&amp;"$"&amp;$D75&amp;$BD$1&amp;"")</f>
        <v>7</v>
      </c>
      <c r="BE75" s="231"/>
      <c r="BF75" s="232">
        <v>0.98</v>
      </c>
      <c r="BG75" s="230">
        <v>1.34</v>
      </c>
      <c r="BH75" s="234">
        <v>14.09</v>
      </c>
      <c r="BI75" s="230">
        <v>72.260000000000005</v>
      </c>
      <c r="BJ75" s="234" cm="1">
        <f t="array" aca="1" ref="BJ75" ca="1">INDIRECT("'"&amp;$C75&amp;"'!"&amp;"$"&amp;$D75&amp;$BJ$1&amp;"")</f>
        <v>14.26</v>
      </c>
      <c r="BK75" s="232">
        <v>0.96</v>
      </c>
      <c r="BL75" s="230">
        <v>4.5</v>
      </c>
      <c r="BM75" s="408">
        <v>67.599999999999994</v>
      </c>
      <c r="BN75" s="229" cm="1">
        <f t="array" aca="1" ref="BN75" ca="1">INDIRECT("'"&amp;$C75&amp;"'!"&amp;"$"&amp;$D75&amp;$BN$1&amp;"")</f>
        <v>0</v>
      </c>
      <c r="BO75" s="231" t="s">
        <v>1</v>
      </c>
      <c r="BP75" s="230" t="s">
        <v>1</v>
      </c>
      <c r="BQ75" s="234" cm="1">
        <f t="array" aca="1" ref="BQ75" ca="1">INDIRECT("'"&amp;$C75&amp;"'!"&amp;"$"&amp;$D75&amp;$BQ$1&amp;"")</f>
        <v>1.5</v>
      </c>
      <c r="BR75" s="232"/>
      <c r="BS75" s="232">
        <v>0.99</v>
      </c>
      <c r="BT75" s="230">
        <v>0.21</v>
      </c>
      <c r="BU75" s="235" cm="1">
        <f t="array" aca="1" ref="BU75" ca="1">INDIRECT("'"&amp;$C75&amp;"'!"&amp;"$"&amp;$D75&amp;$BU$1&amp;"")</f>
        <v>1.01</v>
      </c>
      <c r="BV75" s="232"/>
      <c r="BW75" s="232">
        <v>0.97</v>
      </c>
      <c r="BX75" s="230">
        <v>0.24</v>
      </c>
      <c r="BY75" s="235" cm="1">
        <f t="array" aca="1" ref="BY75" ca="1">INDIRECT("'"&amp;$C75&amp;"'!"&amp;"$"&amp;$D75&amp;74&amp;"")</f>
        <v>0</v>
      </c>
      <c r="BZ75" s="232"/>
      <c r="CA75" s="232"/>
      <c r="CB75" s="230"/>
    </row>
    <row r="76" spans="1:80" ht="15" x14ac:dyDescent="0.2">
      <c r="A76" s="344">
        <f t="shared" si="3"/>
        <v>45994</v>
      </c>
      <c r="B76" s="261">
        <v>0.875000000000001</v>
      </c>
      <c r="C76" s="247">
        <f t="shared" si="4"/>
        <v>3</v>
      </c>
      <c r="D76" s="248" t="s">
        <v>155</v>
      </c>
      <c r="E76" s="222">
        <v>14</v>
      </c>
      <c r="F76" s="223">
        <v>69.03</v>
      </c>
      <c r="G76" s="224" t="str" cm="1">
        <f t="array" aca="1" ref="G76" ca="1">INDIRECT("'"&amp;$C76&amp;"'!"&amp;"$"&amp;$D76&amp;$G$1&amp;"")</f>
        <v>CMS</v>
      </c>
      <c r="H76" s="225" t="s">
        <v>1</v>
      </c>
      <c r="I76" s="223" t="s">
        <v>1</v>
      </c>
      <c r="J76" s="224" t="str" cm="1">
        <f t="array" aca="1" ref="J76" ca="1">INDIRECT("'"&amp;$C76&amp;"'!"&amp;"$"&amp;$D76&amp;$J$1&amp;"")</f>
        <v>PMS</v>
      </c>
      <c r="K76" s="225"/>
      <c r="L76" s="225" t="s">
        <v>1</v>
      </c>
      <c r="M76" s="226" t="s">
        <v>1</v>
      </c>
      <c r="N76" s="222" cm="1">
        <f t="array" aca="1" ref="N76" ca="1">INDIRECT("'"&amp;$C76&amp;"'!"&amp;"$"&amp;$D76&amp;$N$1&amp;"")</f>
        <v>6.8</v>
      </c>
      <c r="O76" s="225"/>
      <c r="P76" s="225">
        <v>0.96</v>
      </c>
      <c r="Q76" s="223">
        <v>1.99</v>
      </c>
      <c r="R76" s="352" cm="1">
        <f t="array" aca="1" ref="R76" ca="1">INDIRECT("'"&amp;$C76&amp;"'!"&amp;"$"&amp;$D76&amp;$R$1&amp;"")</f>
        <v>6.8</v>
      </c>
      <c r="S76" s="225"/>
      <c r="T76" s="225">
        <v>0.96</v>
      </c>
      <c r="U76" s="226">
        <v>1.99</v>
      </c>
      <c r="V76" s="222">
        <v>14.053000000000001</v>
      </c>
      <c r="W76" s="227" cm="1">
        <f t="array" aca="1" ref="W76" ca="1">INDIRECT("'"&amp;$C76&amp;"'!"&amp;"$"&amp;$D76&amp;$W$1&amp;"")</f>
        <v>12.738</v>
      </c>
      <c r="X76" s="225">
        <v>0.96</v>
      </c>
      <c r="Y76" s="223">
        <v>3.49</v>
      </c>
      <c r="Z76" s="224" cm="1">
        <f t="array" aca="1" ref="Z76" ca="1">INDIRECT("'"&amp;$C76&amp;"'!"&amp;"$"&amp;$D76&amp;$Z$1&amp;"")</f>
        <v>0</v>
      </c>
      <c r="AA76" s="225" t="s">
        <v>1</v>
      </c>
      <c r="AB76" s="225" t="s">
        <v>1</v>
      </c>
      <c r="AC76" s="226" t="s">
        <v>1</v>
      </c>
      <c r="AD76" s="222" cm="1">
        <f t="array" aca="1" ref="AD76" ca="1">INDIRECT("'"&amp;$C76&amp;"'!"&amp;"$"&amp;$D76&amp;$AD$1&amp;"")</f>
        <v>0</v>
      </c>
      <c r="AE76" s="225" t="s">
        <v>1</v>
      </c>
      <c r="AF76" s="225" t="s">
        <v>1</v>
      </c>
      <c r="AG76" s="223" t="s">
        <v>1</v>
      </c>
      <c r="AH76" s="224" cm="1">
        <f t="array" aca="1" ref="AH76" ca="1">INDIRECT("'"&amp;$C76&amp;"'!"&amp;"$"&amp;$D76&amp;$AH$1&amp;"")</f>
        <v>0</v>
      </c>
      <c r="AI76" s="225" t="s">
        <v>1</v>
      </c>
      <c r="AJ76" s="225" t="s">
        <v>1</v>
      </c>
      <c r="AK76" s="226" t="s">
        <v>1</v>
      </c>
      <c r="AL76" s="222" cm="1">
        <f t="array" aca="1" ref="AL76" ca="1">INDIRECT("'"&amp;$C76&amp;"'!"&amp;"$"&amp;$D76&amp;$AL$1&amp;"")</f>
        <v>0</v>
      </c>
      <c r="AM76" s="225" t="s">
        <v>1</v>
      </c>
      <c r="AN76" s="225" t="s">
        <v>1</v>
      </c>
      <c r="AO76" s="223" t="s">
        <v>1</v>
      </c>
      <c r="AP76" s="222">
        <v>11.6</v>
      </c>
      <c r="AQ76" s="226">
        <v>70.8</v>
      </c>
      <c r="AR76" s="222" cm="1">
        <f t="array" aca="1" ref="AR76" ca="1">INDIRECT("'"&amp;$C76&amp;"'!"&amp;"$"&amp;$D76&amp;$AR$1&amp;"")</f>
        <v>4</v>
      </c>
      <c r="AS76" s="225">
        <v>0.97</v>
      </c>
      <c r="AT76" s="223">
        <v>1</v>
      </c>
      <c r="AU76" s="224" cm="1">
        <f t="array" aca="1" ref="AU76" ca="1">INDIRECT("'"&amp;$C76&amp;"'!"&amp;"$"&amp;$D76&amp;$AU$1&amp;"")</f>
        <v>0</v>
      </c>
      <c r="AV76" s="225" t="s">
        <v>1</v>
      </c>
      <c r="AW76" s="223" t="s">
        <v>1</v>
      </c>
      <c r="AX76" s="222">
        <v>13.93</v>
      </c>
      <c r="AY76" s="226">
        <v>70.8</v>
      </c>
      <c r="AZ76" s="225" cm="1">
        <f t="array" aca="1" ref="AZ76" ca="1">INDIRECT("'"&amp;$C76&amp;"'!"&amp;"$"&amp;$D76&amp;$AZ$1&amp;"")</f>
        <v>0</v>
      </c>
      <c r="BA76" s="224"/>
      <c r="BB76" s="225" t="s">
        <v>1</v>
      </c>
      <c r="BC76" s="223" t="s">
        <v>1</v>
      </c>
      <c r="BD76" s="225" cm="1">
        <f t="array" aca="1" ref="BD76" ca="1">INDIRECT("'"&amp;$C76&amp;"'!"&amp;"$"&amp;$D76&amp;$BD$1&amp;"")</f>
        <v>7</v>
      </c>
      <c r="BE76" s="224"/>
      <c r="BF76" s="225">
        <v>0.97</v>
      </c>
      <c r="BG76" s="223">
        <v>1.87</v>
      </c>
      <c r="BH76" s="227">
        <v>14.07</v>
      </c>
      <c r="BI76" s="223">
        <v>72.23</v>
      </c>
      <c r="BJ76" s="227" cm="1">
        <f t="array" aca="1" ref="BJ76" ca="1">INDIRECT("'"&amp;$C76&amp;"'!"&amp;"$"&amp;$D76&amp;$BJ$1&amp;"")</f>
        <v>14.09</v>
      </c>
      <c r="BK76" s="225">
        <v>0.96</v>
      </c>
      <c r="BL76" s="223">
        <v>4.5</v>
      </c>
      <c r="BM76" s="407">
        <v>67.900000000000006</v>
      </c>
      <c r="BN76" s="222" cm="1">
        <f t="array" aca="1" ref="BN76" ca="1">INDIRECT("'"&amp;$C76&amp;"'!"&amp;"$"&amp;$D76&amp;$BN$1&amp;"")</f>
        <v>0.7</v>
      </c>
      <c r="BO76" s="224" t="s">
        <v>1</v>
      </c>
      <c r="BP76" s="223" t="s">
        <v>1</v>
      </c>
      <c r="BQ76" s="227" cm="1">
        <f t="array" aca="1" ref="BQ76" ca="1">INDIRECT("'"&amp;$C76&amp;"'!"&amp;"$"&amp;$D76&amp;$BQ$1&amp;"")</f>
        <v>1.36</v>
      </c>
      <c r="BR76" s="225"/>
      <c r="BS76" s="225">
        <v>0.99</v>
      </c>
      <c r="BT76" s="223">
        <v>0.18</v>
      </c>
      <c r="BU76" s="228" cm="1">
        <f t="array" aca="1" ref="BU76" ca="1">INDIRECT("'"&amp;$C76&amp;"'!"&amp;"$"&amp;$D76&amp;$BU$1&amp;"")</f>
        <v>0.96</v>
      </c>
      <c r="BV76" s="225"/>
      <c r="BW76" s="225">
        <v>0.97</v>
      </c>
      <c r="BX76" s="223">
        <v>0.23</v>
      </c>
      <c r="BY76" s="228" cm="1">
        <f t="array" aca="1" ref="BY76" ca="1">INDIRECT("'"&amp;$C76&amp;"'!"&amp;"$"&amp;$D76&amp;74&amp;"")</f>
        <v>0</v>
      </c>
      <c r="BZ76" s="225"/>
      <c r="CA76" s="225"/>
      <c r="CB76" s="223"/>
    </row>
    <row r="77" spans="1:80" ht="15" x14ac:dyDescent="0.2">
      <c r="A77" s="344">
        <f t="shared" si="3"/>
        <v>45994</v>
      </c>
      <c r="B77" s="261">
        <v>0.91666666666666696</v>
      </c>
      <c r="C77" s="247">
        <f t="shared" si="4"/>
        <v>3</v>
      </c>
      <c r="D77" s="248" t="s">
        <v>156</v>
      </c>
      <c r="E77" s="229">
        <v>14.1</v>
      </c>
      <c r="F77" s="230">
        <v>69.34</v>
      </c>
      <c r="G77" s="231" t="str" cm="1">
        <f t="array" aca="1" ref="G77" ca="1">INDIRECT("'"&amp;$C77&amp;"'!"&amp;"$"&amp;$D77&amp;$G$1&amp;"")</f>
        <v>CMS</v>
      </c>
      <c r="H77" s="232" t="s">
        <v>1</v>
      </c>
      <c r="I77" s="230" t="s">
        <v>1</v>
      </c>
      <c r="J77" s="231" t="str" cm="1">
        <f t="array" aca="1" ref="J77" ca="1">INDIRECT("'"&amp;$C77&amp;"'!"&amp;"$"&amp;$D77&amp;$J$1&amp;"")</f>
        <v>PMS</v>
      </c>
      <c r="K77" s="232"/>
      <c r="L77" s="232" t="s">
        <v>1</v>
      </c>
      <c r="M77" s="233" t="s">
        <v>1</v>
      </c>
      <c r="N77" s="229" cm="1">
        <f t="array" aca="1" ref="N77" ca="1">INDIRECT("'"&amp;$C77&amp;"'!"&amp;"$"&amp;$D77&amp;$N$1&amp;"")</f>
        <v>6.7</v>
      </c>
      <c r="O77" s="232"/>
      <c r="P77" s="232">
        <v>0.96</v>
      </c>
      <c r="Q77" s="230">
        <v>1.93</v>
      </c>
      <c r="R77" s="229" cm="1">
        <f t="array" aca="1" ref="R77" ca="1">INDIRECT("'"&amp;$C77&amp;"'!"&amp;"$"&amp;$D77&amp;$R$1&amp;"")</f>
        <v>6.7</v>
      </c>
      <c r="S77" s="232"/>
      <c r="T77" s="232">
        <v>0.96</v>
      </c>
      <c r="U77" s="233">
        <v>1.93</v>
      </c>
      <c r="V77" s="229">
        <v>14.022</v>
      </c>
      <c r="W77" s="234" cm="1">
        <f t="array" aca="1" ref="W77" ca="1">INDIRECT("'"&amp;$C77&amp;"'!"&amp;"$"&amp;$D77&amp;$W$1&amp;"")</f>
        <v>9.9551250000000024</v>
      </c>
      <c r="X77" s="232">
        <v>0.96</v>
      </c>
      <c r="Y77" s="230">
        <v>2.4369999999999998</v>
      </c>
      <c r="Z77" s="231" cm="1">
        <f t="array" aca="1" ref="Z77" ca="1">INDIRECT("'"&amp;$C77&amp;"'!"&amp;"$"&amp;$D77&amp;$Z$1&amp;"")</f>
        <v>0</v>
      </c>
      <c r="AA77" s="232" t="s">
        <v>1</v>
      </c>
      <c r="AB77" s="232" t="s">
        <v>1</v>
      </c>
      <c r="AC77" s="233" t="s">
        <v>1</v>
      </c>
      <c r="AD77" s="229" cm="1">
        <f t="array" aca="1" ref="AD77" ca="1">INDIRECT("'"&amp;$C77&amp;"'!"&amp;"$"&amp;$D77&amp;$AD$1&amp;"")</f>
        <v>0</v>
      </c>
      <c r="AE77" s="232" t="s">
        <v>1</v>
      </c>
      <c r="AF77" s="232" t="s">
        <v>1</v>
      </c>
      <c r="AG77" s="230" t="s">
        <v>1</v>
      </c>
      <c r="AH77" s="231" cm="1">
        <f t="array" aca="1" ref="AH77" ca="1">INDIRECT("'"&amp;$C77&amp;"'!"&amp;"$"&amp;$D77&amp;$AH$1&amp;"")</f>
        <v>0</v>
      </c>
      <c r="AI77" s="232" t="s">
        <v>1</v>
      </c>
      <c r="AJ77" s="232" t="s">
        <v>1</v>
      </c>
      <c r="AK77" s="233" t="s">
        <v>1</v>
      </c>
      <c r="AL77" s="229" cm="1">
        <f t="array" aca="1" ref="AL77" ca="1">INDIRECT("'"&amp;$C77&amp;"'!"&amp;"$"&amp;$D77&amp;$AL$1&amp;"")</f>
        <v>0</v>
      </c>
      <c r="AM77" s="232" t="s">
        <v>1</v>
      </c>
      <c r="AN77" s="232" t="s">
        <v>1</v>
      </c>
      <c r="AO77" s="230" t="s">
        <v>1</v>
      </c>
      <c r="AP77" s="229">
        <v>11.6</v>
      </c>
      <c r="AQ77" s="233">
        <v>70.8</v>
      </c>
      <c r="AR77" s="229" cm="1">
        <f t="array" aca="1" ref="AR77" ca="1">INDIRECT("'"&amp;$C77&amp;"'!"&amp;"$"&amp;$D77&amp;$AR$1&amp;"")</f>
        <v>4</v>
      </c>
      <c r="AS77" s="232">
        <v>0.96</v>
      </c>
      <c r="AT77" s="230">
        <v>1.08</v>
      </c>
      <c r="AU77" s="231" cm="1">
        <f t="array" aca="1" ref="AU77" ca="1">INDIRECT("'"&amp;$C77&amp;"'!"&amp;"$"&amp;$D77&amp;$AU$1&amp;"")</f>
        <v>0</v>
      </c>
      <c r="AV77" s="232" t="s">
        <v>1</v>
      </c>
      <c r="AW77" s="230" t="s">
        <v>1</v>
      </c>
      <c r="AX77" s="229">
        <v>13.93</v>
      </c>
      <c r="AY77" s="233">
        <v>70.81</v>
      </c>
      <c r="AZ77" s="232" cm="1">
        <f t="array" aca="1" ref="AZ77" ca="1">INDIRECT("'"&amp;$C77&amp;"'!"&amp;"$"&amp;$D77&amp;$AZ$1&amp;"")</f>
        <v>0</v>
      </c>
      <c r="BA77" s="231"/>
      <c r="BB77" s="232" t="s">
        <v>1</v>
      </c>
      <c r="BC77" s="230" t="s">
        <v>1</v>
      </c>
      <c r="BD77" s="232" cm="1">
        <f t="array" aca="1" ref="BD77" ca="1">INDIRECT("'"&amp;$C77&amp;"'!"&amp;"$"&amp;$D77&amp;$BD$1&amp;"")</f>
        <v>7</v>
      </c>
      <c r="BE77" s="231"/>
      <c r="BF77" s="232">
        <v>0.93</v>
      </c>
      <c r="BG77" s="230">
        <v>1.9</v>
      </c>
      <c r="BH77" s="234">
        <v>14.13</v>
      </c>
      <c r="BI77" s="230">
        <v>71.56</v>
      </c>
      <c r="BJ77" s="234" cm="1">
        <f t="array" aca="1" ref="BJ77" ca="1">INDIRECT("'"&amp;$C77&amp;"'!"&amp;"$"&amp;$D77&amp;$BJ$1&amp;"")</f>
        <v>14.21</v>
      </c>
      <c r="BK77" s="232">
        <v>0.99</v>
      </c>
      <c r="BL77" s="230">
        <v>2.2999999999999998</v>
      </c>
      <c r="BM77" s="408">
        <v>68</v>
      </c>
      <c r="BN77" s="229" cm="1">
        <f t="array" aca="1" ref="BN77" ca="1">INDIRECT("'"&amp;$C77&amp;"'!"&amp;"$"&amp;$D77&amp;$BN$1&amp;"")</f>
        <v>0</v>
      </c>
      <c r="BO77" s="231" t="s">
        <v>1</v>
      </c>
      <c r="BP77" s="230" t="s">
        <v>1</v>
      </c>
      <c r="BQ77" s="234" cm="1">
        <f t="array" aca="1" ref="BQ77" ca="1">INDIRECT("'"&amp;$C77&amp;"'!"&amp;"$"&amp;$D77&amp;$BQ$1&amp;"")</f>
        <v>1.23</v>
      </c>
      <c r="BR77" s="232"/>
      <c r="BS77" s="232">
        <v>0.99</v>
      </c>
      <c r="BT77" s="230">
        <v>0.17</v>
      </c>
      <c r="BU77" s="235" cm="1">
        <f t="array" aca="1" ref="BU77" ca="1">INDIRECT("'"&amp;$C77&amp;"'!"&amp;"$"&amp;$D77&amp;$BU$1&amp;"")</f>
        <v>0.94</v>
      </c>
      <c r="BV77" s="232"/>
      <c r="BW77" s="232">
        <v>0.97</v>
      </c>
      <c r="BX77" s="230">
        <v>0.23</v>
      </c>
      <c r="BY77" s="235" cm="1">
        <f t="array" aca="1" ref="BY77" ca="1">INDIRECT("'"&amp;$C77&amp;"'!"&amp;"$"&amp;$D77&amp;74&amp;"")</f>
        <v>0</v>
      </c>
      <c r="BZ77" s="232"/>
      <c r="CA77" s="232"/>
      <c r="CB77" s="230"/>
    </row>
    <row r="78" spans="1:80" ht="15.75" thickBot="1" x14ac:dyDescent="0.25">
      <c r="A78" s="345">
        <f t="shared" si="3"/>
        <v>45994</v>
      </c>
      <c r="B78" s="262">
        <v>0.95833333333333404</v>
      </c>
      <c r="C78" s="249">
        <f t="shared" si="4"/>
        <v>3</v>
      </c>
      <c r="D78" s="250" t="s">
        <v>157</v>
      </c>
      <c r="E78" s="236">
        <v>14.1</v>
      </c>
      <c r="F78" s="237">
        <v>69.47</v>
      </c>
      <c r="G78" s="238" t="str" cm="1">
        <f t="array" aca="1" ref="G78" ca="1">INDIRECT("'"&amp;$C78&amp;"'!"&amp;"$"&amp;$D78&amp;$G$1&amp;"")</f>
        <v>CMS</v>
      </c>
      <c r="H78" s="239" t="s">
        <v>1</v>
      </c>
      <c r="I78" s="237" t="s">
        <v>1</v>
      </c>
      <c r="J78" s="238" t="str" cm="1">
        <f t="array" aca="1" ref="J78" ca="1">INDIRECT("'"&amp;$C78&amp;"'!"&amp;"$"&amp;$D78&amp;$J$1&amp;"")</f>
        <v>PMS</v>
      </c>
      <c r="K78" s="239"/>
      <c r="L78" s="239" t="s">
        <v>1</v>
      </c>
      <c r="M78" s="240" t="s">
        <v>1</v>
      </c>
      <c r="N78" s="236" cm="1">
        <f t="array" aca="1" ref="N78" ca="1">INDIRECT("'"&amp;$C78&amp;"'!"&amp;"$"&amp;$D78&amp;$N$1&amp;"")</f>
        <v>6.7</v>
      </c>
      <c r="O78" s="239"/>
      <c r="P78" s="239">
        <v>0.96</v>
      </c>
      <c r="Q78" s="237">
        <v>1.91</v>
      </c>
      <c r="R78" s="354" cm="1">
        <f t="array" aca="1" ref="R78" ca="1">INDIRECT("'"&amp;$C78&amp;"'!"&amp;"$"&amp;$D78&amp;$R$1&amp;"")</f>
        <v>6.7</v>
      </c>
      <c r="S78" s="239"/>
      <c r="T78" s="239">
        <v>0.96</v>
      </c>
      <c r="U78" s="240">
        <v>1.91</v>
      </c>
      <c r="V78" s="236">
        <v>14.012</v>
      </c>
      <c r="W78" s="241" cm="1">
        <f t="array" aca="1" ref="W78" ca="1">INDIRECT("'"&amp;$C78&amp;"'!"&amp;"$"&amp;$D78&amp;$W$1&amp;"")</f>
        <v>3.9289999999999998</v>
      </c>
      <c r="X78" s="239">
        <v>0.97</v>
      </c>
      <c r="Y78" s="237">
        <v>1.024</v>
      </c>
      <c r="Z78" s="238" cm="1">
        <f t="array" aca="1" ref="Z78" ca="1">INDIRECT("'"&amp;$C78&amp;"'!"&amp;"$"&amp;$D78&amp;$Z$1&amp;"")</f>
        <v>0</v>
      </c>
      <c r="AA78" s="239" t="s">
        <v>1</v>
      </c>
      <c r="AB78" s="239" t="s">
        <v>1</v>
      </c>
      <c r="AC78" s="240" t="s">
        <v>1</v>
      </c>
      <c r="AD78" s="236" cm="1">
        <f t="array" aca="1" ref="AD78" ca="1">INDIRECT("'"&amp;$C78&amp;"'!"&amp;"$"&amp;$D78&amp;$AD$1&amp;"")</f>
        <v>0</v>
      </c>
      <c r="AE78" s="239" t="s">
        <v>1</v>
      </c>
      <c r="AF78" s="239" t="s">
        <v>1</v>
      </c>
      <c r="AG78" s="237" t="s">
        <v>1</v>
      </c>
      <c r="AH78" s="238" cm="1">
        <f t="array" aca="1" ref="AH78" ca="1">INDIRECT("'"&amp;$C78&amp;"'!"&amp;"$"&amp;$D78&amp;$AH$1&amp;"")</f>
        <v>0</v>
      </c>
      <c r="AI78" s="239" t="s">
        <v>1</v>
      </c>
      <c r="AJ78" s="239" t="s">
        <v>1</v>
      </c>
      <c r="AK78" s="240" t="s">
        <v>1</v>
      </c>
      <c r="AL78" s="236" cm="1">
        <f t="array" aca="1" ref="AL78" ca="1">INDIRECT("'"&amp;$C78&amp;"'!"&amp;"$"&amp;$D78&amp;$AL$1&amp;"")</f>
        <v>0</v>
      </c>
      <c r="AM78" s="239" t="s">
        <v>1</v>
      </c>
      <c r="AN78" s="239" t="s">
        <v>1</v>
      </c>
      <c r="AO78" s="237" t="s">
        <v>1</v>
      </c>
      <c r="AP78" s="236">
        <v>11.6</v>
      </c>
      <c r="AQ78" s="240">
        <v>70.7</v>
      </c>
      <c r="AR78" s="236" cm="1">
        <f t="array" aca="1" ref="AR78" ca="1">INDIRECT("'"&amp;$C78&amp;"'!"&amp;"$"&amp;$D78&amp;$AR$1&amp;"")</f>
        <v>4</v>
      </c>
      <c r="AS78" s="239">
        <v>0.97</v>
      </c>
      <c r="AT78" s="237">
        <v>1.1299999999999999</v>
      </c>
      <c r="AU78" s="238" cm="1">
        <f t="array" aca="1" ref="AU78" ca="1">INDIRECT("'"&amp;$C78&amp;"'!"&amp;"$"&amp;$D78&amp;$AU$1&amp;"")</f>
        <v>0</v>
      </c>
      <c r="AV78" s="239" t="s">
        <v>1</v>
      </c>
      <c r="AW78" s="237" t="s">
        <v>1</v>
      </c>
      <c r="AX78" s="236">
        <v>13.9</v>
      </c>
      <c r="AY78" s="240">
        <v>70.7</v>
      </c>
      <c r="AZ78" s="239" cm="1">
        <f t="array" aca="1" ref="AZ78" ca="1">INDIRECT("'"&amp;$C78&amp;"'!"&amp;"$"&amp;$D78&amp;$AZ$1&amp;"")</f>
        <v>0</v>
      </c>
      <c r="BA78" s="238"/>
      <c r="BB78" s="239" t="s">
        <v>1</v>
      </c>
      <c r="BC78" s="237" t="s">
        <v>1</v>
      </c>
      <c r="BD78" s="239" cm="1">
        <f t="array" aca="1" ref="BD78" ca="1">INDIRECT("'"&amp;$C78&amp;"'!"&amp;"$"&amp;$D78&amp;$BD$1&amp;"")</f>
        <v>7</v>
      </c>
      <c r="BE78" s="238"/>
      <c r="BF78" s="239">
        <v>0.96</v>
      </c>
      <c r="BG78" s="237">
        <v>1.81</v>
      </c>
      <c r="BH78" s="241">
        <v>14.22</v>
      </c>
      <c r="BI78" s="237">
        <v>72.099999999999994</v>
      </c>
      <c r="BJ78" s="241" cm="1">
        <f t="array" aca="1" ref="BJ78" ca="1">INDIRECT("'"&amp;$C78&amp;"'!"&amp;"$"&amp;$D78&amp;$BJ$1&amp;"")</f>
        <v>14.25</v>
      </c>
      <c r="BK78" s="239">
        <v>0.99</v>
      </c>
      <c r="BL78" s="237">
        <v>2.2999999999999998</v>
      </c>
      <c r="BM78" s="409">
        <v>68.3</v>
      </c>
      <c r="BN78" s="236" cm="1">
        <f t="array" aca="1" ref="BN78" ca="1">INDIRECT("'"&amp;$C78&amp;"'!"&amp;"$"&amp;$D78&amp;$BN$1&amp;"")</f>
        <v>0</v>
      </c>
      <c r="BO78" s="238" t="s">
        <v>1</v>
      </c>
      <c r="BP78" s="237" t="s">
        <v>1</v>
      </c>
      <c r="BQ78" s="241" cm="1">
        <f t="array" aca="1" ref="BQ78" ca="1">INDIRECT("'"&amp;$C78&amp;"'!"&amp;"$"&amp;$D78&amp;$BQ$1&amp;"")</f>
        <v>1.21</v>
      </c>
      <c r="BR78" s="239"/>
      <c r="BS78" s="239">
        <v>0.99</v>
      </c>
      <c r="BT78" s="237">
        <v>0.17</v>
      </c>
      <c r="BU78" s="242" cm="1">
        <f t="array" aca="1" ref="BU78" ca="1">INDIRECT("'"&amp;$C78&amp;"'!"&amp;"$"&amp;$D78&amp;$BU$1&amp;"")</f>
        <v>0.86</v>
      </c>
      <c r="BV78" s="239"/>
      <c r="BW78" s="239">
        <v>0.97</v>
      </c>
      <c r="BX78" s="237">
        <v>0.21</v>
      </c>
      <c r="BY78" s="242" cm="1">
        <f t="array" aca="1" ref="BY78" ca="1">INDIRECT("'"&amp;$C78&amp;"'!"&amp;"$"&amp;$D78&amp;74&amp;"")</f>
        <v>0</v>
      </c>
      <c r="BZ78" s="239"/>
      <c r="CA78" s="239"/>
      <c r="CB78" s="237"/>
    </row>
    <row r="79" spans="1:80" ht="15" thickBot="1" x14ac:dyDescent="0.25">
      <c r="BI79" s="243"/>
    </row>
    <row r="80" spans="1:80" ht="15" x14ac:dyDescent="0.2">
      <c r="A80" s="263">
        <f>A55+1</f>
        <v>45995</v>
      </c>
      <c r="B80" s="260">
        <v>0</v>
      </c>
      <c r="C80" s="245">
        <f>DAY(A80)</f>
        <v>4</v>
      </c>
      <c r="D80" s="246" t="s">
        <v>134</v>
      </c>
      <c r="E80" s="216">
        <v>14.1</v>
      </c>
      <c r="F80" s="217">
        <v>69.72</v>
      </c>
      <c r="G80" s="218" t="str" cm="1">
        <f t="array" aca="1" ref="G80" ca="1">INDIRECT("'"&amp;$C80&amp;"'!"&amp;"$"&amp;$D80&amp;$G$1&amp;"")</f>
        <v>CMS</v>
      </c>
      <c r="H80" s="219" t="s">
        <v>1</v>
      </c>
      <c r="I80" s="217" t="s">
        <v>1</v>
      </c>
      <c r="J80" s="218" t="str" cm="1">
        <f t="array" aca="1" ref="J80" ca="1">INDIRECT("'"&amp;$C80&amp;"'!"&amp;"$"&amp;$D80&amp;$J$1&amp;"")</f>
        <v>PMS</v>
      </c>
      <c r="K80" s="219"/>
      <c r="L80" s="219" t="s">
        <v>1</v>
      </c>
      <c r="M80" s="220" t="s">
        <v>1</v>
      </c>
      <c r="N80" s="216" cm="1">
        <f t="array" aca="1" ref="N80" ca="1">INDIRECT("'"&amp;$C80&amp;"'!"&amp;"$"&amp;$D80&amp;$N$1&amp;"")</f>
        <v>6.5</v>
      </c>
      <c r="O80" s="219"/>
      <c r="P80" s="219">
        <v>0.96</v>
      </c>
      <c r="Q80" s="217">
        <v>1.82</v>
      </c>
      <c r="R80" s="351" cm="1">
        <f t="array" aca="1" ref="R80" ca="1">INDIRECT("'"&amp;$C80&amp;"'!"&amp;"$"&amp;$D80&amp;$R$1&amp;"")</f>
        <v>6.5</v>
      </c>
      <c r="S80" s="219"/>
      <c r="T80" s="219">
        <v>0.96</v>
      </c>
      <c r="U80" s="220">
        <v>1.92</v>
      </c>
      <c r="V80" s="216">
        <v>14.012</v>
      </c>
      <c r="W80" s="221" cm="1">
        <f t="array" aca="1" ref="W80" ca="1">INDIRECT("'"&amp;$C80&amp;"'!"&amp;"$"&amp;$D80&amp;$W$1&amp;"")</f>
        <v>0.93500000000000005</v>
      </c>
      <c r="X80" s="219">
        <v>0.97</v>
      </c>
      <c r="Y80" s="217">
        <v>0.246</v>
      </c>
      <c r="Z80" s="218"/>
      <c r="AA80" s="219"/>
      <c r="AB80" s="219"/>
      <c r="AC80" s="220"/>
      <c r="AD80" s="216"/>
      <c r="AE80" s="219"/>
      <c r="AF80" s="219"/>
      <c r="AG80" s="217"/>
      <c r="AH80" s="218"/>
      <c r="AI80" s="219"/>
      <c r="AJ80" s="219"/>
      <c r="AK80" s="217"/>
      <c r="AL80" s="216"/>
      <c r="AM80" s="219"/>
      <c r="AN80" s="219"/>
      <c r="AO80" s="217"/>
      <c r="AP80" s="216">
        <v>11.6</v>
      </c>
      <c r="AQ80" s="220">
        <v>71</v>
      </c>
      <c r="AR80" s="216" cm="1">
        <f t="array" aca="1" ref="AR80" ca="1">INDIRECT("'"&amp;$C80&amp;"'!"&amp;"$"&amp;$D80&amp;$AR$1&amp;"")</f>
        <v>4</v>
      </c>
      <c r="AS80" s="219">
        <v>0.98</v>
      </c>
      <c r="AT80" s="217">
        <v>0.8</v>
      </c>
      <c r="AU80" s="218" cm="1">
        <f t="array" aca="1" ref="AU80" ca="1">INDIRECT("'"&amp;$C80&amp;"'!"&amp;"$"&amp;$D80&amp;$AU$1&amp;"")</f>
        <v>0</v>
      </c>
      <c r="AV80" s="219" t="s">
        <v>1</v>
      </c>
      <c r="AW80" s="217" t="s">
        <v>1</v>
      </c>
      <c r="AX80" s="216">
        <v>13.92</v>
      </c>
      <c r="AY80" s="220">
        <v>70.7</v>
      </c>
      <c r="AZ80" s="219" cm="1">
        <f t="array" aca="1" ref="AZ80" ca="1">INDIRECT("'"&amp;$C80&amp;"'!"&amp;"$"&amp;$D80&amp;$AZ$1&amp;"")</f>
        <v>0</v>
      </c>
      <c r="BA80" s="218"/>
      <c r="BB80" s="219" t="s">
        <v>1</v>
      </c>
      <c r="BC80" s="217" t="s">
        <v>1</v>
      </c>
      <c r="BD80" s="219" cm="1">
        <f t="array" aca="1" ref="BD80" ca="1">INDIRECT("'"&amp;$C80&amp;"'!"&amp;"$"&amp;$D80&amp;$BD$1&amp;"")</f>
        <v>7</v>
      </c>
      <c r="BE80" s="218"/>
      <c r="BF80" s="219">
        <v>0.98</v>
      </c>
      <c r="BG80" s="217">
        <v>1.94</v>
      </c>
      <c r="BH80" s="221">
        <v>14.05</v>
      </c>
      <c r="BI80" s="217">
        <v>71.680000000000007</v>
      </c>
      <c r="BJ80" s="221" cm="1">
        <f t="array" aca="1" ref="BJ80" ca="1">INDIRECT("'"&amp;$C80&amp;"'!"&amp;"$"&amp;$D80&amp;$BJ$1&amp;"")</f>
        <v>14.21</v>
      </c>
      <c r="BK80" s="219">
        <v>1</v>
      </c>
      <c r="BL80" s="217">
        <v>1.2</v>
      </c>
      <c r="BM80" s="406">
        <v>68.599999999999994</v>
      </c>
      <c r="BN80" s="216" cm="1">
        <f t="array" aca="1" ref="BN80" ca="1">INDIRECT("'"&amp;$C80&amp;"'!"&amp;"$"&amp;$D80&amp;$BN$1&amp;"")</f>
        <v>0</v>
      </c>
      <c r="BO80" s="218" t="s">
        <v>1</v>
      </c>
      <c r="BP80" s="217" t="s">
        <v>1</v>
      </c>
      <c r="BQ80" s="221" cm="1">
        <f t="array" aca="1" ref="BQ80" ca="1">INDIRECT("'"&amp;$C80&amp;"'!"&amp;"$"&amp;$D80&amp;$BQ$1&amp;"")</f>
        <v>1.1200000000000001</v>
      </c>
      <c r="BR80" s="219"/>
      <c r="BS80" s="219">
        <v>0.99</v>
      </c>
      <c r="BT80" s="217">
        <v>0.16</v>
      </c>
      <c r="BU80" s="221" cm="1">
        <f t="array" aca="1" ref="BU80" ca="1">INDIRECT("'"&amp;$C80&amp;"'!"&amp;"$"&amp;$D80&amp;$BU$1&amp;"")</f>
        <v>0.83</v>
      </c>
      <c r="BV80" s="219"/>
      <c r="BW80" s="219">
        <v>0.97</v>
      </c>
      <c r="BX80" s="217">
        <v>0.16</v>
      </c>
      <c r="BY80" s="274" cm="1">
        <f t="array" aca="1" ref="BY80" ca="1">INDIRECT("'"&amp;$C80&amp;"'!"&amp;"$"&amp;$D80&amp;74&amp;"")</f>
        <v>0</v>
      </c>
      <c r="BZ80" s="219"/>
      <c r="CA80" s="219"/>
      <c r="CB80" s="217"/>
    </row>
    <row r="81" spans="1:80" ht="15" x14ac:dyDescent="0.2">
      <c r="A81" s="344">
        <f t="shared" ref="A81:A103" si="5">A56+1</f>
        <v>45995</v>
      </c>
      <c r="B81" s="261">
        <v>4.1666666666666699E-2</v>
      </c>
      <c r="C81" s="247">
        <f>DAY(A81)</f>
        <v>4</v>
      </c>
      <c r="D81" s="248" t="s">
        <v>135</v>
      </c>
      <c r="E81" s="222">
        <v>14.1</v>
      </c>
      <c r="F81" s="223">
        <v>69.84</v>
      </c>
      <c r="G81" s="224" t="str" cm="1">
        <f t="array" aca="1" ref="G81" ca="1">INDIRECT("'"&amp;$C81&amp;"'!"&amp;"$"&amp;$D81&amp;$G$1&amp;"")</f>
        <v>CMS</v>
      </c>
      <c r="H81" s="225" t="s">
        <v>1</v>
      </c>
      <c r="I81" s="223" t="s">
        <v>1</v>
      </c>
      <c r="J81" s="224" t="str" cm="1">
        <f t="array" aca="1" ref="J81" ca="1">INDIRECT("'"&amp;$C81&amp;"'!"&amp;"$"&amp;$D81&amp;$J$1&amp;"")</f>
        <v>PMS</v>
      </c>
      <c r="K81" s="225"/>
      <c r="L81" s="225" t="s">
        <v>1</v>
      </c>
      <c r="M81" s="226" t="s">
        <v>1</v>
      </c>
      <c r="N81" s="222" cm="1">
        <f t="array" aca="1" ref="N81" ca="1">INDIRECT("'"&amp;$C81&amp;"'!"&amp;"$"&amp;$D81&amp;$N$1&amp;"")</f>
        <v>5.63</v>
      </c>
      <c r="O81" s="225"/>
      <c r="P81" s="225">
        <v>0.97</v>
      </c>
      <c r="Q81" s="223">
        <v>1.43</v>
      </c>
      <c r="R81" s="352" cm="1">
        <f t="array" aca="1" ref="R81" ca="1">INDIRECT("'"&amp;$C81&amp;"'!"&amp;"$"&amp;$D81&amp;$R$1&amp;"")</f>
        <v>7</v>
      </c>
      <c r="S81" s="225"/>
      <c r="T81" s="225">
        <v>0.97</v>
      </c>
      <c r="U81" s="226">
        <v>1.84</v>
      </c>
      <c r="V81" s="222" t="s">
        <v>1</v>
      </c>
      <c r="W81" s="227" cm="1">
        <f t="array" aca="1" ref="W81" ca="1">INDIRECT("'"&amp;$C81&amp;"'!"&amp;"$"&amp;$D81&amp;$W$1&amp;"")</f>
        <v>0</v>
      </c>
      <c r="X81" s="225" t="s">
        <v>1</v>
      </c>
      <c r="Y81" s="223" t="s">
        <v>1</v>
      </c>
      <c r="Z81" s="224"/>
      <c r="AA81" s="225"/>
      <c r="AB81" s="225"/>
      <c r="AC81" s="226"/>
      <c r="AD81" s="222"/>
      <c r="AE81" s="225"/>
      <c r="AF81" s="225"/>
      <c r="AG81" s="223"/>
      <c r="AH81" s="224"/>
      <c r="AI81" s="225"/>
      <c r="AJ81" s="225"/>
      <c r="AK81" s="226"/>
      <c r="AL81" s="222"/>
      <c r="AM81" s="225"/>
      <c r="AN81" s="225"/>
      <c r="AO81" s="223"/>
      <c r="AP81" s="222">
        <v>11.6</v>
      </c>
      <c r="AQ81" s="226">
        <v>71.099999999999994</v>
      </c>
      <c r="AR81" s="222" cm="1">
        <f t="array" aca="1" ref="AR81" ca="1">INDIRECT("'"&amp;$C81&amp;"'!"&amp;"$"&amp;$D81&amp;$AR$1&amp;"")</f>
        <v>3</v>
      </c>
      <c r="AS81" s="225">
        <v>0.96</v>
      </c>
      <c r="AT81" s="223">
        <v>0.23699999999999999</v>
      </c>
      <c r="AU81" s="224" cm="1">
        <f t="array" aca="1" ref="AU81" ca="1">INDIRECT("'"&amp;$C81&amp;"'!"&amp;"$"&amp;$D81&amp;$AU$1&amp;"")</f>
        <v>0</v>
      </c>
      <c r="AV81" s="225" t="s">
        <v>1</v>
      </c>
      <c r="AW81" s="223" t="s">
        <v>1</v>
      </c>
      <c r="AX81" s="222">
        <v>13.95</v>
      </c>
      <c r="AY81" s="226">
        <v>71</v>
      </c>
      <c r="AZ81" s="225" cm="1">
        <f t="array" aca="1" ref="AZ81" ca="1">INDIRECT("'"&amp;$C81&amp;"'!"&amp;"$"&amp;$D81&amp;$AZ$1&amp;"")</f>
        <v>0</v>
      </c>
      <c r="BA81" s="224"/>
      <c r="BB81" s="225" t="s">
        <v>1</v>
      </c>
      <c r="BC81" s="223" t="s">
        <v>1</v>
      </c>
      <c r="BD81" s="225" cm="1">
        <f t="array" aca="1" ref="BD81" ca="1">INDIRECT("'"&amp;$C81&amp;"'!"&amp;"$"&amp;$D81&amp;$BD$1&amp;"")</f>
        <v>7</v>
      </c>
      <c r="BE81" s="224"/>
      <c r="BF81" s="225">
        <v>0.98</v>
      </c>
      <c r="BG81" s="223">
        <v>1.46</v>
      </c>
      <c r="BH81" s="227">
        <v>14.11</v>
      </c>
      <c r="BI81" s="223">
        <v>72.02</v>
      </c>
      <c r="BJ81" s="227" cm="1">
        <f t="array" aca="1" ref="BJ81" ca="1">INDIRECT("'"&amp;$C81&amp;"'!"&amp;"$"&amp;$D81&amp;$BJ$1&amp;"")</f>
        <v>14.23</v>
      </c>
      <c r="BK81" s="225">
        <v>1</v>
      </c>
      <c r="BL81" s="223">
        <v>1.3</v>
      </c>
      <c r="BM81" s="407">
        <v>68.900000000000006</v>
      </c>
      <c r="BN81" s="222" cm="1">
        <f t="array" aca="1" ref="BN81" ca="1">INDIRECT("'"&amp;$C81&amp;"'!"&amp;"$"&amp;$D81&amp;$BN$1&amp;"")</f>
        <v>0</v>
      </c>
      <c r="BO81" s="224" t="s">
        <v>1</v>
      </c>
      <c r="BP81" s="223" t="s">
        <v>1</v>
      </c>
      <c r="BQ81" s="227" cm="1">
        <f t="array" aca="1" ref="BQ81" ca="1">INDIRECT("'"&amp;$C81&amp;"'!"&amp;"$"&amp;$D81&amp;$BQ$1&amp;"")</f>
        <v>1.1000000000000001</v>
      </c>
      <c r="BR81" s="225"/>
      <c r="BS81" s="225">
        <v>0.99</v>
      </c>
      <c r="BT81" s="223">
        <v>0.15</v>
      </c>
      <c r="BU81" s="227" cm="1">
        <f t="array" aca="1" ref="BU81" ca="1">INDIRECT("'"&amp;$C81&amp;"'!"&amp;"$"&amp;$D81&amp;$BU$1&amp;"")</f>
        <v>0.77</v>
      </c>
      <c r="BV81" s="225"/>
      <c r="BW81" s="225">
        <v>0.97</v>
      </c>
      <c r="BX81" s="223">
        <v>0.19</v>
      </c>
      <c r="BY81" s="228" cm="1">
        <f t="array" aca="1" ref="BY81" ca="1">INDIRECT("'"&amp;$C81&amp;"'!"&amp;"$"&amp;$D81&amp;74&amp;"")</f>
        <v>0</v>
      </c>
      <c r="BZ81" s="225"/>
      <c r="CA81" s="225"/>
      <c r="CB81" s="223"/>
    </row>
    <row r="82" spans="1:80" ht="15" x14ac:dyDescent="0.2">
      <c r="A82" s="344">
        <f t="shared" si="5"/>
        <v>45995</v>
      </c>
      <c r="B82" s="261">
        <v>8.3333333333333301E-2</v>
      </c>
      <c r="C82" s="247">
        <f>DAY(A82)</f>
        <v>4</v>
      </c>
      <c r="D82" s="248" t="s">
        <v>136</v>
      </c>
      <c r="E82" s="229">
        <v>14.1</v>
      </c>
      <c r="F82" s="230">
        <v>69.739999999999995</v>
      </c>
      <c r="G82" s="231" t="str" cm="1">
        <f t="array" aca="1" ref="G82" ca="1">INDIRECT("'"&amp;$C82&amp;"'!"&amp;"$"&amp;$D82&amp;$G$1&amp;"")</f>
        <v>CMS</v>
      </c>
      <c r="H82" s="232" t="s">
        <v>1</v>
      </c>
      <c r="I82" s="230" t="s">
        <v>1</v>
      </c>
      <c r="J82" s="231" t="str" cm="1">
        <f t="array" aca="1" ref="J82" ca="1">INDIRECT("'"&amp;$C82&amp;"'!"&amp;"$"&amp;$D82&amp;$J$1&amp;"")</f>
        <v>PMS</v>
      </c>
      <c r="K82" s="232"/>
      <c r="L82" s="232" t="s">
        <v>1</v>
      </c>
      <c r="M82" s="233" t="s">
        <v>1</v>
      </c>
      <c r="N82" s="229" cm="1">
        <f t="array" aca="1" ref="N82" ca="1">INDIRECT("'"&amp;$C82&amp;"'!"&amp;"$"&amp;$D82&amp;$N$1&amp;"")</f>
        <v>6.8</v>
      </c>
      <c r="O82" s="232"/>
      <c r="P82" s="232">
        <v>0.95</v>
      </c>
      <c r="Q82" s="230">
        <v>2.2799999999999998</v>
      </c>
      <c r="R82" s="229" t="str" cm="1">
        <f t="array" aca="1" ref="R82" ca="1">INDIRECT("'"&amp;$C82&amp;"'!"&amp;"$"&amp;$D82&amp;$R$1&amp;"")</f>
        <v>CMS</v>
      </c>
      <c r="S82" s="232"/>
      <c r="T82" s="232" t="s">
        <v>1</v>
      </c>
      <c r="U82" s="233" t="s">
        <v>1</v>
      </c>
      <c r="V82" s="229">
        <v>13.994999999999999</v>
      </c>
      <c r="W82" s="234" cm="1">
        <f t="array" aca="1" ref="W82" ca="1">INDIRECT("'"&amp;$C82&amp;"'!"&amp;"$"&amp;$D82&amp;$W$1&amp;"")</f>
        <v>2.9369999999999998</v>
      </c>
      <c r="X82" s="232">
        <v>0.96</v>
      </c>
      <c r="Y82" s="230">
        <v>0.60699999999999998</v>
      </c>
      <c r="Z82" s="231"/>
      <c r="AA82" s="232"/>
      <c r="AB82" s="232"/>
      <c r="AC82" s="233"/>
      <c r="AD82" s="229"/>
      <c r="AE82" s="232"/>
      <c r="AF82" s="232"/>
      <c r="AG82" s="230"/>
      <c r="AH82" s="231"/>
      <c r="AI82" s="232"/>
      <c r="AJ82" s="232"/>
      <c r="AK82" s="233"/>
      <c r="AL82" s="229"/>
      <c r="AM82" s="232"/>
      <c r="AN82" s="232"/>
      <c r="AO82" s="233"/>
      <c r="AP82" s="229">
        <v>11.6</v>
      </c>
      <c r="AQ82" s="233">
        <v>71.099999999999994</v>
      </c>
      <c r="AR82" s="229" cm="1">
        <f t="array" aca="1" ref="AR82" ca="1">INDIRECT("'"&amp;$C82&amp;"'!"&amp;"$"&amp;$D82&amp;$AR$1&amp;"")</f>
        <v>4</v>
      </c>
      <c r="AS82" s="232">
        <v>0.98</v>
      </c>
      <c r="AT82" s="230">
        <v>0.71</v>
      </c>
      <c r="AU82" s="231" cm="1">
        <f t="array" aca="1" ref="AU82" ca="1">INDIRECT("'"&amp;$C82&amp;"'!"&amp;"$"&amp;$D82&amp;$AU$1&amp;"")</f>
        <v>0</v>
      </c>
      <c r="AV82" s="232" t="s">
        <v>1</v>
      </c>
      <c r="AW82" s="230" t="s">
        <v>1</v>
      </c>
      <c r="AX82" s="229">
        <v>13.94</v>
      </c>
      <c r="AY82" s="233">
        <v>71</v>
      </c>
      <c r="AZ82" s="232" cm="1">
        <f t="array" aca="1" ref="AZ82" ca="1">INDIRECT("'"&amp;$C82&amp;"'!"&amp;"$"&amp;$D82&amp;$AZ$1&amp;"")</f>
        <v>0</v>
      </c>
      <c r="BA82" s="231"/>
      <c r="BB82" s="232" t="s">
        <v>1</v>
      </c>
      <c r="BC82" s="230" t="s">
        <v>1</v>
      </c>
      <c r="BD82" s="232" cm="1">
        <f t="array" aca="1" ref="BD82" ca="1">INDIRECT("'"&amp;$C82&amp;"'!"&amp;"$"&amp;$D82&amp;$BD$1&amp;"")</f>
        <v>7</v>
      </c>
      <c r="BE82" s="231"/>
      <c r="BF82" s="232">
        <v>0.98</v>
      </c>
      <c r="BG82" s="230">
        <v>1.24</v>
      </c>
      <c r="BH82" s="234">
        <v>14.12</v>
      </c>
      <c r="BI82" s="230">
        <v>72.040000000000006</v>
      </c>
      <c r="BJ82" s="234" cm="1">
        <f t="array" aca="1" ref="BJ82" ca="1">INDIRECT("'"&amp;$C82&amp;"'!"&amp;"$"&amp;$D82&amp;$BJ$1&amp;"")</f>
        <v>14.23</v>
      </c>
      <c r="BK82" s="232">
        <v>1</v>
      </c>
      <c r="BL82" s="230">
        <v>1.2</v>
      </c>
      <c r="BM82" s="408">
        <v>68.900000000000006</v>
      </c>
      <c r="BN82" s="229" cm="1">
        <f t="array" aca="1" ref="BN82" ca="1">INDIRECT("'"&amp;$C82&amp;"'!"&amp;"$"&amp;$D82&amp;$BN$1&amp;"")</f>
        <v>0</v>
      </c>
      <c r="BO82" s="231" t="s">
        <v>1</v>
      </c>
      <c r="BP82" s="230" t="s">
        <v>1</v>
      </c>
      <c r="BQ82" s="234" cm="1">
        <f t="array" aca="1" ref="BQ82" ca="1">INDIRECT("'"&amp;$C82&amp;"'!"&amp;"$"&amp;$D82&amp;$BQ$1&amp;"")</f>
        <v>1.04</v>
      </c>
      <c r="BR82" s="232"/>
      <c r="BS82" s="232">
        <v>0.99</v>
      </c>
      <c r="BT82" s="230">
        <v>0.15</v>
      </c>
      <c r="BU82" s="234" cm="1">
        <f t="array" aca="1" ref="BU82" ca="1">INDIRECT("'"&amp;$C82&amp;"'!"&amp;"$"&amp;$D82&amp;$BU$1&amp;"")</f>
        <v>0.74</v>
      </c>
      <c r="BV82" s="232"/>
      <c r="BW82" s="232">
        <v>0.97</v>
      </c>
      <c r="BX82" s="230">
        <v>0.19</v>
      </c>
      <c r="BY82" s="235" cm="1">
        <f t="array" aca="1" ref="BY82" ca="1">INDIRECT("'"&amp;$C82&amp;"'!"&amp;"$"&amp;$D82&amp;74&amp;"")</f>
        <v>0</v>
      </c>
      <c r="BZ82" s="232"/>
      <c r="CA82" s="232"/>
      <c r="CB82" s="230"/>
    </row>
    <row r="83" spans="1:80" ht="15" x14ac:dyDescent="0.2">
      <c r="A83" s="344">
        <f t="shared" si="5"/>
        <v>45995</v>
      </c>
      <c r="B83" s="261">
        <v>0.125</v>
      </c>
      <c r="C83" s="247">
        <f>DAY(A83)</f>
        <v>4</v>
      </c>
      <c r="D83" s="248" t="s">
        <v>137</v>
      </c>
      <c r="E83" s="222">
        <v>13.9</v>
      </c>
      <c r="F83" s="223">
        <v>69.13</v>
      </c>
      <c r="G83" s="224" t="str" cm="1">
        <f t="array" aca="1" ref="G83" ca="1">INDIRECT("'"&amp;$C83&amp;"'!"&amp;"$"&amp;$D83&amp;$G$1&amp;"")</f>
        <v>CMS</v>
      </c>
      <c r="H83" s="225" t="s">
        <v>1</v>
      </c>
      <c r="I83" s="223" t="s">
        <v>1</v>
      </c>
      <c r="J83" s="224" t="str" cm="1">
        <f t="array" aca="1" ref="J83" ca="1">INDIRECT("'"&amp;$C83&amp;"'!"&amp;"$"&amp;$D83&amp;$J$1&amp;"")</f>
        <v>PMS</v>
      </c>
      <c r="K83" s="225"/>
      <c r="L83" s="225" t="s">
        <v>1</v>
      </c>
      <c r="M83" s="226" t="s">
        <v>1</v>
      </c>
      <c r="N83" s="222" cm="1">
        <f t="array" aca="1" ref="N83" ca="1">INDIRECT("'"&amp;$C83&amp;"'!"&amp;"$"&amp;$D83&amp;$N$1&amp;"")</f>
        <v>6.5</v>
      </c>
      <c r="O83" s="225"/>
      <c r="P83" s="225">
        <v>0.96</v>
      </c>
      <c r="Q83" s="223">
        <v>1.97</v>
      </c>
      <c r="R83" s="352" t="str" cm="1">
        <f t="array" aca="1" ref="R83" ca="1">INDIRECT("'"&amp;$C83&amp;"'!"&amp;"$"&amp;$D83&amp;$R$1&amp;"")</f>
        <v>CMS</v>
      </c>
      <c r="S83" s="225"/>
      <c r="T83" s="225" t="s">
        <v>1</v>
      </c>
      <c r="U83" s="226" t="s">
        <v>1</v>
      </c>
      <c r="V83" s="222">
        <v>13.853999999999999</v>
      </c>
      <c r="W83" s="227" cm="1">
        <f t="array" aca="1" ref="W83" ca="1">INDIRECT("'"&amp;$C83&amp;"'!"&amp;"$"&amp;$D83&amp;$W$1&amp;"")</f>
        <v>2.927</v>
      </c>
      <c r="X83" s="225">
        <v>0.96</v>
      </c>
      <c r="Y83" s="223">
        <v>0.80100000000000005</v>
      </c>
      <c r="Z83" s="224"/>
      <c r="AA83" s="225"/>
      <c r="AB83" s="225"/>
      <c r="AC83" s="226"/>
      <c r="AD83" s="222"/>
      <c r="AE83" s="225"/>
      <c r="AF83" s="225"/>
      <c r="AG83" s="223"/>
      <c r="AH83" s="224"/>
      <c r="AI83" s="225"/>
      <c r="AJ83" s="225"/>
      <c r="AK83" s="226"/>
      <c r="AL83" s="222"/>
      <c r="AM83" s="225"/>
      <c r="AN83" s="225"/>
      <c r="AO83" s="223"/>
      <c r="AP83" s="222">
        <v>11.5</v>
      </c>
      <c r="AQ83" s="226">
        <v>70.5</v>
      </c>
      <c r="AR83" s="222" cm="1">
        <f t="array" aca="1" ref="AR83" ca="1">INDIRECT("'"&amp;$C83&amp;"'!"&amp;"$"&amp;$D83&amp;$AR$1&amp;"")</f>
        <v>3.8</v>
      </c>
      <c r="AS83" s="225">
        <v>0.98</v>
      </c>
      <c r="AT83" s="223">
        <v>0.74</v>
      </c>
      <c r="AU83" s="224" cm="1">
        <f t="array" aca="1" ref="AU83" ca="1">INDIRECT("'"&amp;$C83&amp;"'!"&amp;"$"&amp;$D83&amp;$AU$1&amp;"")</f>
        <v>0</v>
      </c>
      <c r="AV83" s="225" t="s">
        <v>1</v>
      </c>
      <c r="AW83" s="223" t="s">
        <v>1</v>
      </c>
      <c r="AX83" s="222">
        <v>13.8</v>
      </c>
      <c r="AY83" s="226">
        <v>70.5</v>
      </c>
      <c r="AZ83" s="225" cm="1">
        <f t="array" aca="1" ref="AZ83" ca="1">INDIRECT("'"&amp;$C83&amp;"'!"&amp;"$"&amp;$D83&amp;$AZ$1&amp;"")</f>
        <v>0</v>
      </c>
      <c r="BA83" s="224"/>
      <c r="BB83" s="225" t="s">
        <v>1</v>
      </c>
      <c r="BC83" s="223" t="s">
        <v>1</v>
      </c>
      <c r="BD83" s="225" cm="1">
        <f t="array" aca="1" ref="BD83" ca="1">INDIRECT("'"&amp;$C83&amp;"'!"&amp;"$"&amp;$D83&amp;$BD$1&amp;"")</f>
        <v>7</v>
      </c>
      <c r="BE83" s="224"/>
      <c r="BF83" s="225">
        <v>0.99</v>
      </c>
      <c r="BG83" s="223">
        <v>0.92</v>
      </c>
      <c r="BH83" s="227">
        <v>14.05</v>
      </c>
      <c r="BI83" s="223">
        <v>71.56</v>
      </c>
      <c r="BJ83" s="227" cm="1">
        <f t="array" aca="1" ref="BJ83" ca="1">INDIRECT("'"&amp;$C83&amp;"'!"&amp;"$"&amp;$D83&amp;$BJ$1&amp;"")</f>
        <v>14.14</v>
      </c>
      <c r="BK83" s="225">
        <v>1</v>
      </c>
      <c r="BL83" s="223">
        <v>1.3</v>
      </c>
      <c r="BM83" s="407">
        <v>68.2</v>
      </c>
      <c r="BN83" s="222" cm="1">
        <f t="array" aca="1" ref="BN83" ca="1">INDIRECT("'"&amp;$C83&amp;"'!"&amp;"$"&amp;$D83&amp;$BN$1&amp;"")</f>
        <v>0</v>
      </c>
      <c r="BO83" s="224" t="s">
        <v>1</v>
      </c>
      <c r="BP83" s="223" t="s">
        <v>1</v>
      </c>
      <c r="BQ83" s="227" cm="1">
        <f t="array" aca="1" ref="BQ83" ca="1">INDIRECT("'"&amp;$C83&amp;"'!"&amp;"$"&amp;$D83&amp;$BQ$1&amp;"")</f>
        <v>0.92</v>
      </c>
      <c r="BR83" s="225"/>
      <c r="BS83" s="225">
        <v>0.99</v>
      </c>
      <c r="BT83" s="223">
        <v>0.14000000000000001</v>
      </c>
      <c r="BU83" s="227" cm="1">
        <f t="array" aca="1" ref="BU83" ca="1">INDIRECT("'"&amp;$C83&amp;"'!"&amp;"$"&amp;$D83&amp;$BU$1&amp;"")</f>
        <v>0.72</v>
      </c>
      <c r="BV83" s="225"/>
      <c r="BW83" s="225">
        <v>0.97</v>
      </c>
      <c r="BX83" s="223">
        <v>0.18</v>
      </c>
      <c r="BY83" s="228" cm="1">
        <f t="array" aca="1" ref="BY83" ca="1">INDIRECT("'"&amp;$C83&amp;"'!"&amp;"$"&amp;$D83&amp;74&amp;"")</f>
        <v>0</v>
      </c>
      <c r="BZ83" s="225"/>
      <c r="CA83" s="225"/>
      <c r="CB83" s="223"/>
    </row>
    <row r="84" spans="1:80" ht="15" x14ac:dyDescent="0.2">
      <c r="A84" s="344">
        <f t="shared" si="5"/>
        <v>45995</v>
      </c>
      <c r="B84" s="261">
        <v>0.16666666666666699</v>
      </c>
      <c r="C84" s="247">
        <f>DAY(A84)</f>
        <v>4</v>
      </c>
      <c r="D84" s="248" t="s">
        <v>138</v>
      </c>
      <c r="E84" s="229">
        <v>13.9</v>
      </c>
      <c r="F84" s="230">
        <v>69.09</v>
      </c>
      <c r="G84" s="231" t="str" cm="1">
        <f t="array" aca="1" ref="G84" ca="1">INDIRECT("'"&amp;$C84&amp;"'!"&amp;"$"&amp;$D84&amp;$G$1&amp;"")</f>
        <v>CMS</v>
      </c>
      <c r="H84" s="232" t="s">
        <v>1</v>
      </c>
      <c r="I84" s="230" t="s">
        <v>1</v>
      </c>
      <c r="J84" s="231" t="str" cm="1">
        <f t="array" aca="1" ref="J84" ca="1">INDIRECT("'"&amp;$C84&amp;"'!"&amp;"$"&amp;$D84&amp;$J$1&amp;"")</f>
        <v>PMS</v>
      </c>
      <c r="K84" s="232"/>
      <c r="L84" s="232" t="s">
        <v>1</v>
      </c>
      <c r="M84" s="233" t="s">
        <v>1</v>
      </c>
      <c r="N84" s="229" cm="1">
        <f t="array" aca="1" ref="N84" ca="1">INDIRECT("'"&amp;$C84&amp;"'!"&amp;"$"&amp;$D84&amp;$N$1&amp;"")</f>
        <v>6.6</v>
      </c>
      <c r="O84" s="232"/>
      <c r="P84" s="232">
        <v>0.95</v>
      </c>
      <c r="Q84" s="230">
        <v>2.2200000000000002</v>
      </c>
      <c r="R84" s="229" t="str" cm="1">
        <f t="array" aca="1" ref="R84" ca="1">INDIRECT("'"&amp;$C84&amp;"'!"&amp;"$"&amp;$D84&amp;$R$1&amp;"")</f>
        <v>CMS</v>
      </c>
      <c r="S84" s="232"/>
      <c r="T84" s="232" t="s">
        <v>1</v>
      </c>
      <c r="U84" s="233" t="s">
        <v>1</v>
      </c>
      <c r="V84" s="229">
        <v>13.856</v>
      </c>
      <c r="W84" s="234" cm="1">
        <f t="array" aca="1" ref="W84" ca="1">INDIRECT("'"&amp;$C84&amp;"'!"&amp;"$"&amp;$D84&amp;$W$1&amp;"")</f>
        <v>1.9490000000000001</v>
      </c>
      <c r="X84" s="232">
        <v>0.96</v>
      </c>
      <c r="Y84" s="230">
        <v>0.54200000000000004</v>
      </c>
      <c r="Z84" s="231"/>
      <c r="AA84" s="232"/>
      <c r="AB84" s="232"/>
      <c r="AC84" s="233"/>
      <c r="AD84" s="229"/>
      <c r="AE84" s="232"/>
      <c r="AF84" s="232"/>
      <c r="AG84" s="230"/>
      <c r="AH84" s="231"/>
      <c r="AI84" s="232"/>
      <c r="AJ84" s="232"/>
      <c r="AK84" s="233"/>
      <c r="AL84" s="229"/>
      <c r="AM84" s="232"/>
      <c r="AN84" s="232"/>
      <c r="AO84" s="230"/>
      <c r="AP84" s="229">
        <v>11.6</v>
      </c>
      <c r="AQ84" s="233">
        <v>70.599999999999994</v>
      </c>
      <c r="AR84" s="229" cm="1">
        <f t="array" aca="1" ref="AR84" ca="1">INDIRECT("'"&amp;$C84&amp;"'!"&amp;"$"&amp;$D84&amp;$AR$1&amp;"")</f>
        <v>4</v>
      </c>
      <c r="AS84" s="232">
        <v>0.97</v>
      </c>
      <c r="AT84" s="230">
        <v>0.87</v>
      </c>
      <c r="AU84" s="231" cm="1">
        <f t="array" aca="1" ref="AU84" ca="1">INDIRECT("'"&amp;$C84&amp;"'!"&amp;"$"&amp;$D84&amp;$AU$1&amp;"")</f>
        <v>0</v>
      </c>
      <c r="AV84" s="232" t="s">
        <v>1</v>
      </c>
      <c r="AW84" s="230" t="s">
        <v>1</v>
      </c>
      <c r="AX84" s="229">
        <v>13.87</v>
      </c>
      <c r="AY84" s="233">
        <v>70.5</v>
      </c>
      <c r="AZ84" s="232" cm="1">
        <f t="array" aca="1" ref="AZ84" ca="1">INDIRECT("'"&amp;$C84&amp;"'!"&amp;"$"&amp;$D84&amp;$AZ$1&amp;"")</f>
        <v>0</v>
      </c>
      <c r="BA84" s="231"/>
      <c r="BB84" s="232" t="s">
        <v>1</v>
      </c>
      <c r="BC84" s="230" t="s">
        <v>1</v>
      </c>
      <c r="BD84" s="232" cm="1">
        <f t="array" aca="1" ref="BD84" ca="1">INDIRECT("'"&amp;$C84&amp;"'!"&amp;"$"&amp;$D84&amp;$BD$1&amp;"")</f>
        <v>7</v>
      </c>
      <c r="BE84" s="231"/>
      <c r="BF84" s="232">
        <v>0.99</v>
      </c>
      <c r="BG84" s="230">
        <v>0.80900000000000005</v>
      </c>
      <c r="BH84" s="234">
        <v>14.06</v>
      </c>
      <c r="BI84" s="230">
        <v>71.680000000000007</v>
      </c>
      <c r="BJ84" s="234" cm="1">
        <f t="array" aca="1" ref="BJ84" ca="1">INDIRECT("'"&amp;$C84&amp;"'!"&amp;"$"&amp;$D84&amp;$BJ$1&amp;"")</f>
        <v>14.26</v>
      </c>
      <c r="BK84" s="232">
        <v>1</v>
      </c>
      <c r="BL84" s="230">
        <v>1.3</v>
      </c>
      <c r="BM84" s="408">
        <v>68.2</v>
      </c>
      <c r="BN84" s="229" cm="1">
        <f t="array" aca="1" ref="BN84" ca="1">INDIRECT("'"&amp;$C84&amp;"'!"&amp;"$"&amp;$D84&amp;$BN$1&amp;"")</f>
        <v>0</v>
      </c>
      <c r="BO84" s="231" t="s">
        <v>1</v>
      </c>
      <c r="BP84" s="230" t="s">
        <v>1</v>
      </c>
      <c r="BQ84" s="234" cm="1">
        <f t="array" aca="1" ref="BQ84" ca="1">INDIRECT("'"&amp;$C84&amp;"'!"&amp;"$"&amp;$D84&amp;$BQ$1&amp;"")</f>
        <v>0.9</v>
      </c>
      <c r="BR84" s="232"/>
      <c r="BS84" s="232">
        <v>0.99</v>
      </c>
      <c r="BT84" s="230">
        <v>0.12</v>
      </c>
      <c r="BU84" s="234" cm="1">
        <f t="array" aca="1" ref="BU84" ca="1">INDIRECT("'"&amp;$C84&amp;"'!"&amp;"$"&amp;$D84&amp;$BU$1&amp;"")</f>
        <v>0.73</v>
      </c>
      <c r="BV84" s="232"/>
      <c r="BW84" s="232">
        <v>0.97</v>
      </c>
      <c r="BX84" s="230">
        <v>0.19</v>
      </c>
      <c r="BY84" s="235" cm="1">
        <f t="array" aca="1" ref="BY84" ca="1">INDIRECT("'"&amp;$C84&amp;"'!"&amp;"$"&amp;$D84&amp;74&amp;"")</f>
        <v>0</v>
      </c>
      <c r="BZ84" s="232"/>
      <c r="CA84" s="232"/>
      <c r="CB84" s="230"/>
    </row>
    <row r="85" spans="1:80" ht="15" x14ac:dyDescent="0.2">
      <c r="A85" s="344">
        <f t="shared" si="5"/>
        <v>45995</v>
      </c>
      <c r="B85" s="261">
        <v>0.20833333333333301</v>
      </c>
      <c r="C85" s="247">
        <f t="shared" ref="C85:C103" si="6">DAY(A85)</f>
        <v>4</v>
      </c>
      <c r="D85" s="248" t="s">
        <v>139</v>
      </c>
      <c r="E85" s="222">
        <v>14</v>
      </c>
      <c r="F85" s="223">
        <v>69.22</v>
      </c>
      <c r="G85" s="224" t="str" cm="1">
        <f t="array" aca="1" ref="G85" ca="1">INDIRECT("'"&amp;$C85&amp;"'!"&amp;"$"&amp;$D85&amp;$G$1&amp;"")</f>
        <v>CMS</v>
      </c>
      <c r="H85" s="225" t="s">
        <v>1</v>
      </c>
      <c r="I85" s="223" t="s">
        <v>1</v>
      </c>
      <c r="J85" s="224" t="str" cm="1">
        <f t="array" aca="1" ref="J85" ca="1">INDIRECT("'"&amp;$C85&amp;"'!"&amp;"$"&amp;$D85&amp;$J$1&amp;"")</f>
        <v>PMS</v>
      </c>
      <c r="K85" s="225"/>
      <c r="L85" s="225" t="s">
        <v>1</v>
      </c>
      <c r="M85" s="226" t="s">
        <v>1</v>
      </c>
      <c r="N85" s="222" cm="1">
        <f t="array" aca="1" ref="N85" ca="1">INDIRECT("'"&amp;$C85&amp;"'!"&amp;"$"&amp;$D85&amp;$N$1&amp;"")</f>
        <v>6.4</v>
      </c>
      <c r="O85" s="225"/>
      <c r="P85" s="225">
        <v>0.95</v>
      </c>
      <c r="Q85" s="223">
        <v>2.0299999999999998</v>
      </c>
      <c r="R85" s="352" t="str" cm="1">
        <f t="array" aca="1" ref="R85" ca="1">INDIRECT("'"&amp;$C85&amp;"'!"&amp;"$"&amp;$D85&amp;$R$1&amp;"")</f>
        <v>CMS</v>
      </c>
      <c r="S85" s="225"/>
      <c r="T85" s="225" t="s">
        <v>1</v>
      </c>
      <c r="U85" s="226" t="s">
        <v>1</v>
      </c>
      <c r="V85" s="222">
        <v>13.864000000000001</v>
      </c>
      <c r="W85" s="227" cm="1">
        <f t="array" aca="1" ref="W85" ca="1">INDIRECT("'"&amp;$C85&amp;"'!"&amp;"$"&amp;$D85&amp;$W$1&amp;"")</f>
        <v>3.9910000000000001</v>
      </c>
      <c r="X85" s="225">
        <v>0.96</v>
      </c>
      <c r="Y85" s="223">
        <v>1.0860000000000001</v>
      </c>
      <c r="Z85" s="224"/>
      <c r="AA85" s="225"/>
      <c r="AB85" s="225"/>
      <c r="AC85" s="226"/>
      <c r="AD85" s="222"/>
      <c r="AE85" s="225"/>
      <c r="AF85" s="225"/>
      <c r="AG85" s="223"/>
      <c r="AH85" s="224"/>
      <c r="AI85" s="225"/>
      <c r="AJ85" s="225"/>
      <c r="AK85" s="226"/>
      <c r="AL85" s="222"/>
      <c r="AM85" s="225"/>
      <c r="AN85" s="225"/>
      <c r="AO85" s="223"/>
      <c r="AP85" s="222">
        <v>11.6</v>
      </c>
      <c r="AQ85" s="226">
        <v>70.599999999999994</v>
      </c>
      <c r="AR85" s="222" cm="1">
        <f t="array" aca="1" ref="AR85" ca="1">INDIRECT("'"&amp;$C85&amp;"'!"&amp;"$"&amp;$D85&amp;$AR$1&amp;"")</f>
        <v>4</v>
      </c>
      <c r="AS85" s="225">
        <v>0.98</v>
      </c>
      <c r="AT85" s="223">
        <v>0.71</v>
      </c>
      <c r="AU85" s="224" cm="1">
        <f t="array" aca="1" ref="AU85" ca="1">INDIRECT("'"&amp;$C85&amp;"'!"&amp;"$"&amp;$D85&amp;$AU$1&amp;"")</f>
        <v>0</v>
      </c>
      <c r="AV85" s="225" t="s">
        <v>1</v>
      </c>
      <c r="AW85" s="223" t="s">
        <v>1</v>
      </c>
      <c r="AX85" s="222">
        <v>13.8</v>
      </c>
      <c r="AY85" s="226">
        <v>70.599999999999994</v>
      </c>
      <c r="AZ85" s="225" cm="1">
        <f t="array" aca="1" ref="AZ85" ca="1">INDIRECT("'"&amp;$C85&amp;"'!"&amp;"$"&amp;$D85&amp;$AZ$1&amp;"")</f>
        <v>0</v>
      </c>
      <c r="BA85" s="224"/>
      <c r="BB85" s="225"/>
      <c r="BC85" s="223"/>
      <c r="BD85" s="225" cm="1">
        <f t="array" aca="1" ref="BD85" ca="1">INDIRECT("'"&amp;$C85&amp;"'!"&amp;"$"&amp;$D85&amp;$BD$1&amp;"")</f>
        <v>7</v>
      </c>
      <c r="BE85" s="224"/>
      <c r="BF85" s="225">
        <v>0.99</v>
      </c>
      <c r="BG85" s="223">
        <v>0.76500000000000001</v>
      </c>
      <c r="BH85" s="227">
        <v>14.06</v>
      </c>
      <c r="BI85" s="223">
        <v>71.569999999999993</v>
      </c>
      <c r="BJ85" s="227" cm="1">
        <f t="array" aca="1" ref="BJ85" ca="1">INDIRECT("'"&amp;$C85&amp;"'!"&amp;"$"&amp;$D85&amp;$BJ$1&amp;"")</f>
        <v>14.27</v>
      </c>
      <c r="BK85" s="225">
        <v>1</v>
      </c>
      <c r="BL85" s="223">
        <v>1.3</v>
      </c>
      <c r="BM85" s="407">
        <v>68.2</v>
      </c>
      <c r="BN85" s="222" cm="1">
        <f t="array" aca="1" ref="BN85" ca="1">INDIRECT("'"&amp;$C85&amp;"'!"&amp;"$"&amp;$D85&amp;$BN$1&amp;"")</f>
        <v>0</v>
      </c>
      <c r="BO85" s="224" t="s">
        <v>1</v>
      </c>
      <c r="BP85" s="223" t="s">
        <v>1</v>
      </c>
      <c r="BQ85" s="227" cm="1">
        <f t="array" aca="1" ref="BQ85" ca="1">INDIRECT("'"&amp;$C85&amp;"'!"&amp;"$"&amp;$D85&amp;$BQ$1&amp;"")</f>
        <v>1.01</v>
      </c>
      <c r="BR85" s="225"/>
      <c r="BS85" s="225">
        <v>0.99</v>
      </c>
      <c r="BT85" s="223">
        <v>0.14000000000000001</v>
      </c>
      <c r="BU85" s="227" cm="1">
        <f t="array" aca="1" ref="BU85" ca="1">INDIRECT("'"&amp;$C85&amp;"'!"&amp;"$"&amp;$D85&amp;$BU$1&amp;"")</f>
        <v>0.75</v>
      </c>
      <c r="BV85" s="225"/>
      <c r="BW85" s="225">
        <v>0.97</v>
      </c>
      <c r="BX85" s="223">
        <v>0.19</v>
      </c>
      <c r="BY85" s="228" cm="1">
        <f t="array" aca="1" ref="BY85" ca="1">INDIRECT("'"&amp;$C85&amp;"'!"&amp;"$"&amp;$D85&amp;74&amp;"")</f>
        <v>0</v>
      </c>
      <c r="BZ85" s="225"/>
      <c r="CA85" s="225"/>
      <c r="CB85" s="223"/>
    </row>
    <row r="86" spans="1:80" ht="15" x14ac:dyDescent="0.2">
      <c r="A86" s="344">
        <f t="shared" si="5"/>
        <v>45995</v>
      </c>
      <c r="B86" s="261">
        <v>0.25</v>
      </c>
      <c r="C86" s="247">
        <f t="shared" si="6"/>
        <v>4</v>
      </c>
      <c r="D86" s="248" t="s">
        <v>140</v>
      </c>
      <c r="E86" s="229">
        <v>14.2</v>
      </c>
      <c r="F86" s="230">
        <v>70.06</v>
      </c>
      <c r="G86" s="231" t="str" cm="1">
        <f t="array" aca="1" ref="G86" ca="1">INDIRECT("'"&amp;$C86&amp;"'!"&amp;"$"&amp;$D86&amp;$G$1&amp;"")</f>
        <v>CMS</v>
      </c>
      <c r="H86" s="232" t="s">
        <v>1</v>
      </c>
      <c r="I86" s="230" t="s">
        <v>1</v>
      </c>
      <c r="J86" s="231" t="str" cm="1">
        <f t="array" aca="1" ref="J86" ca="1">INDIRECT("'"&amp;$C86&amp;"'!"&amp;"$"&amp;$D86&amp;$J$1&amp;"")</f>
        <v>PMS</v>
      </c>
      <c r="K86" s="232"/>
      <c r="L86" s="232" t="s">
        <v>1</v>
      </c>
      <c r="M86" s="233" t="s">
        <v>1</v>
      </c>
      <c r="N86" s="229" cm="1">
        <f t="array" aca="1" ref="N86" ca="1">INDIRECT("'"&amp;$C86&amp;"'!"&amp;"$"&amp;$D86&amp;$N$1&amp;"")</f>
        <v>6.7</v>
      </c>
      <c r="O86" s="232"/>
      <c r="P86" s="232">
        <v>0.99</v>
      </c>
      <c r="Q86" s="230">
        <v>0.94</v>
      </c>
      <c r="R86" s="229" cm="1">
        <f t="array" aca="1" ref="R86" ca="1">INDIRECT("'"&amp;$C86&amp;"'!"&amp;"$"&amp;$D86&amp;$R$1&amp;"")</f>
        <v>6.7</v>
      </c>
      <c r="S86" s="232"/>
      <c r="T86" s="232">
        <v>0.99</v>
      </c>
      <c r="U86" s="233">
        <v>0.94</v>
      </c>
      <c r="V86" s="229">
        <v>14.112</v>
      </c>
      <c r="W86" s="234" cm="1">
        <f t="array" aca="1" ref="W86" ca="1">INDIRECT("'"&amp;$C86&amp;"'!"&amp;"$"&amp;$D86&amp;$W$1&amp;"")</f>
        <v>7.835</v>
      </c>
      <c r="X86" s="232">
        <v>0.96</v>
      </c>
      <c r="Y86" s="230">
        <v>1.8859999999999999</v>
      </c>
      <c r="Z86" s="231"/>
      <c r="AA86" s="232"/>
      <c r="AB86" s="232"/>
      <c r="AC86" s="233"/>
      <c r="AD86" s="229"/>
      <c r="AE86" s="232"/>
      <c r="AF86" s="232"/>
      <c r="AG86" s="230"/>
      <c r="AH86" s="231"/>
      <c r="AI86" s="232"/>
      <c r="AJ86" s="232"/>
      <c r="AK86" s="233"/>
      <c r="AL86" s="229"/>
      <c r="AM86" s="232"/>
      <c r="AN86" s="232"/>
      <c r="AO86" s="230"/>
      <c r="AP86" s="229">
        <v>11.6</v>
      </c>
      <c r="AQ86" s="233">
        <v>70.900000000000006</v>
      </c>
      <c r="AR86" s="229" cm="1">
        <f t="array" aca="1" ref="AR86" ca="1">INDIRECT("'"&amp;$C86&amp;"'!"&amp;"$"&amp;$D86&amp;$AR$1&amp;"")</f>
        <v>4</v>
      </c>
      <c r="AS86" s="232">
        <v>0.98</v>
      </c>
      <c r="AT86" s="230">
        <v>0.69</v>
      </c>
      <c r="AU86" s="231" cm="1">
        <f t="array" aca="1" ref="AU86" ca="1">INDIRECT("'"&amp;$C86&amp;"'!"&amp;"$"&amp;$D86&amp;$AU$1&amp;"")</f>
        <v>0</v>
      </c>
      <c r="AV86" s="232" t="s">
        <v>1</v>
      </c>
      <c r="AW86" s="230" t="s">
        <v>1</v>
      </c>
      <c r="AX86" s="229">
        <v>13.92</v>
      </c>
      <c r="AY86" s="233">
        <v>70.7</v>
      </c>
      <c r="AZ86" s="232" cm="1">
        <f t="array" aca="1" ref="AZ86" ca="1">INDIRECT("'"&amp;$C86&amp;"'!"&amp;"$"&amp;$D86&amp;$AZ$1&amp;"")</f>
        <v>0</v>
      </c>
      <c r="BA86" s="231"/>
      <c r="BB86" s="232" t="s">
        <v>1</v>
      </c>
      <c r="BC86" s="230" t="s">
        <v>1</v>
      </c>
      <c r="BD86" s="232" cm="1">
        <f t="array" aca="1" ref="BD86" ca="1">INDIRECT("'"&amp;$C86&amp;"'!"&amp;"$"&amp;$D86&amp;$BD$1&amp;"")</f>
        <v>0.4</v>
      </c>
      <c r="BE86" s="231"/>
      <c r="BF86" s="232">
        <v>0.53</v>
      </c>
      <c r="BG86" s="230">
        <v>0.9</v>
      </c>
      <c r="BH86" s="234">
        <v>14.19</v>
      </c>
      <c r="BI86" s="230">
        <v>72.040000000000006</v>
      </c>
      <c r="BJ86" s="234" cm="1">
        <f t="array" aca="1" ref="BJ86" ca="1">INDIRECT("'"&amp;$C86&amp;"'!"&amp;"$"&amp;$D86&amp;$BJ$1&amp;"")</f>
        <v>14.05</v>
      </c>
      <c r="BK86" s="232">
        <v>0.99</v>
      </c>
      <c r="BL86" s="230">
        <v>2.2999999999999998</v>
      </c>
      <c r="BM86" s="408">
        <v>69.099999999999994</v>
      </c>
      <c r="BN86" s="229" cm="1">
        <f t="array" aca="1" ref="BN86" ca="1">INDIRECT("'"&amp;$C86&amp;"'!"&amp;"$"&amp;$D86&amp;$BN$1&amp;"")</f>
        <v>0</v>
      </c>
      <c r="BO86" s="231" t="s">
        <v>1</v>
      </c>
      <c r="BP86" s="230" t="s">
        <v>1</v>
      </c>
      <c r="BQ86" s="234" cm="1">
        <f t="array" aca="1" ref="BQ86" ca="1">INDIRECT("'"&amp;$C86&amp;"'!"&amp;"$"&amp;$D86&amp;$BQ$1&amp;"")</f>
        <v>1.18</v>
      </c>
      <c r="BR86" s="232"/>
      <c r="BS86" s="232">
        <v>0.99</v>
      </c>
      <c r="BT86" s="230">
        <v>0.16</v>
      </c>
      <c r="BU86" s="234" cm="1">
        <f t="array" aca="1" ref="BU86" ca="1">INDIRECT("'"&amp;$C86&amp;"'!"&amp;"$"&amp;$D86&amp;$BU$1&amp;"")</f>
        <v>0.81</v>
      </c>
      <c r="BV86" s="232"/>
      <c r="BW86" s="232">
        <v>0.97</v>
      </c>
      <c r="BX86" s="230">
        <v>0.18</v>
      </c>
      <c r="BY86" s="235" cm="1">
        <f t="array" aca="1" ref="BY86" ca="1">INDIRECT("'"&amp;$C86&amp;"'!"&amp;"$"&amp;$D86&amp;74&amp;"")</f>
        <v>0</v>
      </c>
      <c r="BZ86" s="232"/>
      <c r="CA86" s="232"/>
      <c r="CB86" s="230"/>
    </row>
    <row r="87" spans="1:80" ht="15" x14ac:dyDescent="0.2">
      <c r="A87" s="344">
        <f t="shared" si="5"/>
        <v>45995</v>
      </c>
      <c r="B87" s="261">
        <v>0.29166666666666702</v>
      </c>
      <c r="C87" s="247">
        <f t="shared" si="6"/>
        <v>4</v>
      </c>
      <c r="D87" s="248" t="s">
        <v>141</v>
      </c>
      <c r="E87" s="222">
        <v>14.1</v>
      </c>
      <c r="F87" s="223">
        <v>69.69</v>
      </c>
      <c r="G87" s="224" t="str" cm="1">
        <f t="array" aca="1" ref="G87" ca="1">INDIRECT("'"&amp;$C87&amp;"'!"&amp;"$"&amp;$D87&amp;$G$1&amp;"")</f>
        <v>CMS</v>
      </c>
      <c r="H87" s="225" t="s">
        <v>1</v>
      </c>
      <c r="I87" s="223" t="s">
        <v>1</v>
      </c>
      <c r="J87" s="224" t="str" cm="1">
        <f t="array" aca="1" ref="J87" ca="1">INDIRECT("'"&amp;$C87&amp;"'!"&amp;"$"&amp;$D87&amp;$J$1&amp;"")</f>
        <v>PMS</v>
      </c>
      <c r="K87" s="225"/>
      <c r="L87" s="225" t="s">
        <v>1</v>
      </c>
      <c r="M87" s="226" t="s">
        <v>1</v>
      </c>
      <c r="N87" s="222" cm="1">
        <f t="array" aca="1" ref="N87" ca="1">INDIRECT("'"&amp;$C87&amp;"'!"&amp;"$"&amp;$D87&amp;$N$1&amp;"")</f>
        <v>6.3</v>
      </c>
      <c r="O87" s="225"/>
      <c r="P87" s="225">
        <v>0.97</v>
      </c>
      <c r="Q87" s="223">
        <v>1.55</v>
      </c>
      <c r="R87" s="352" cm="1">
        <f t="array" aca="1" ref="R87" ca="1">INDIRECT("'"&amp;$C87&amp;"'!"&amp;"$"&amp;$D87&amp;$R$1&amp;"")</f>
        <v>6.3</v>
      </c>
      <c r="S87" s="225"/>
      <c r="T87" s="225">
        <v>0.97</v>
      </c>
      <c r="U87" s="226">
        <v>1.55</v>
      </c>
      <c r="V87" s="222">
        <v>13.86</v>
      </c>
      <c r="W87" s="227" cm="1">
        <f t="array" aca="1" ref="W87" ca="1">INDIRECT("'"&amp;$C87&amp;"'!"&amp;"$"&amp;$D87&amp;$W$1&amp;"")</f>
        <v>1.9410000000000001</v>
      </c>
      <c r="X87" s="225">
        <v>0.96</v>
      </c>
      <c r="Y87" s="223">
        <v>0.45200000000000001</v>
      </c>
      <c r="Z87" s="224" cm="1">
        <f t="array" aca="1" ref="Z87" ca="1">INDIRECT("'"&amp;$C87&amp;"'!"&amp;"$"&amp;$D87&amp;$Z$1&amp;"")</f>
        <v>0</v>
      </c>
      <c r="AA87" s="225" t="s">
        <v>1</v>
      </c>
      <c r="AB87" s="225" t="s">
        <v>1</v>
      </c>
      <c r="AC87" s="226" t="s">
        <v>1</v>
      </c>
      <c r="AD87" s="222" cm="1">
        <f t="array" aca="1" ref="AD87" ca="1">INDIRECT("'"&amp;$C87&amp;"'!"&amp;"$"&amp;$D87&amp;$AD$1&amp;"")</f>
        <v>0</v>
      </c>
      <c r="AE87" s="225" t="s">
        <v>1</v>
      </c>
      <c r="AF87" s="225" t="s">
        <v>1</v>
      </c>
      <c r="AG87" s="223" t="s">
        <v>1</v>
      </c>
      <c r="AH87" s="224" cm="1">
        <f t="array" aca="1" ref="AH87" ca="1">INDIRECT("'"&amp;$C87&amp;"'!"&amp;"$"&amp;$D87&amp;$AH$1&amp;"")</f>
        <v>0</v>
      </c>
      <c r="AI87" s="225" t="s">
        <v>1</v>
      </c>
      <c r="AJ87" s="225" t="s">
        <v>1</v>
      </c>
      <c r="AK87" s="226" t="s">
        <v>1</v>
      </c>
      <c r="AL87" s="222" cm="1">
        <f t="array" aca="1" ref="AL87" ca="1">INDIRECT("'"&amp;$C87&amp;"'!"&amp;"$"&amp;$D87&amp;$AL$1&amp;"")</f>
        <v>0</v>
      </c>
      <c r="AM87" s="225" t="s">
        <v>1</v>
      </c>
      <c r="AN87" s="225" t="s">
        <v>1</v>
      </c>
      <c r="AO87" s="223" t="s">
        <v>1</v>
      </c>
      <c r="AP87" s="222">
        <v>11.6</v>
      </c>
      <c r="AQ87" s="226">
        <v>70.8</v>
      </c>
      <c r="AR87" s="222" cm="1">
        <f t="array" aca="1" ref="AR87" ca="1">INDIRECT("'"&amp;$C87&amp;"'!"&amp;"$"&amp;$D87&amp;$AR$1&amp;"")</f>
        <v>3.8</v>
      </c>
      <c r="AS87" s="225">
        <v>0.98</v>
      </c>
      <c r="AT87" s="223">
        <v>0.73</v>
      </c>
      <c r="AU87" s="224" cm="1">
        <f t="array" aca="1" ref="AU87" ca="1">INDIRECT("'"&amp;$C87&amp;"'!"&amp;"$"&amp;$D87&amp;$AU$1&amp;"")</f>
        <v>0</v>
      </c>
      <c r="AV87" s="225" t="s">
        <v>1</v>
      </c>
      <c r="AW87" s="223" t="s">
        <v>1</v>
      </c>
      <c r="AX87" s="222">
        <v>13.8</v>
      </c>
      <c r="AY87" s="226">
        <v>70.5</v>
      </c>
      <c r="AZ87" s="225" cm="1">
        <f t="array" aca="1" ref="AZ87" ca="1">INDIRECT("'"&amp;$C87&amp;"'!"&amp;"$"&amp;$D87&amp;$AZ$1&amp;"")</f>
        <v>0</v>
      </c>
      <c r="BA87" s="224"/>
      <c r="BB87" s="225" t="s">
        <v>1</v>
      </c>
      <c r="BC87" s="223" t="s">
        <v>1</v>
      </c>
      <c r="BD87" s="225" cm="1">
        <f t="array" aca="1" ref="BD87" ca="1">INDIRECT("'"&amp;$C87&amp;"'!"&amp;"$"&amp;$D87&amp;$BD$1&amp;"")</f>
        <v>3.5</v>
      </c>
      <c r="BE87" s="224"/>
      <c r="BF87" s="225">
        <v>0.97</v>
      </c>
      <c r="BG87" s="223">
        <v>0.86</v>
      </c>
      <c r="BH87" s="227">
        <v>14.21</v>
      </c>
      <c r="BI87" s="223">
        <v>72.040000000000006</v>
      </c>
      <c r="BJ87" s="227" cm="1">
        <f t="array" aca="1" ref="BJ87" ca="1">INDIRECT("'"&amp;$C87&amp;"'!"&amp;"$"&amp;$D87&amp;$BJ$1&amp;"")</f>
        <v>14.28</v>
      </c>
      <c r="BK87" s="225">
        <v>0.99</v>
      </c>
      <c r="BL87" s="223">
        <v>2.4</v>
      </c>
      <c r="BM87" s="407">
        <v>69</v>
      </c>
      <c r="BN87" s="222" cm="1">
        <f t="array" aca="1" ref="BN87" ca="1">INDIRECT("'"&amp;$C87&amp;"'!"&amp;"$"&amp;$D87&amp;$BN$1&amp;"")</f>
        <v>0</v>
      </c>
      <c r="BO87" s="224" t="s">
        <v>1</v>
      </c>
      <c r="BP87" s="223" t="s">
        <v>1</v>
      </c>
      <c r="BQ87" s="227" cm="1">
        <f t="array" aca="1" ref="BQ87" ca="1">INDIRECT("'"&amp;$C87&amp;"'!"&amp;"$"&amp;$D87&amp;$BQ$1&amp;"")</f>
        <v>1.24</v>
      </c>
      <c r="BR87" s="225"/>
      <c r="BS87" s="225">
        <v>0.99</v>
      </c>
      <c r="BT87" s="223">
        <v>0.17</v>
      </c>
      <c r="BU87" s="228" cm="1">
        <f t="array" aca="1" ref="BU87" ca="1">INDIRECT("'"&amp;$C87&amp;"'!"&amp;"$"&amp;$D87&amp;$BU$1&amp;"")</f>
        <v>0.78</v>
      </c>
      <c r="BV87" s="225"/>
      <c r="BW87" s="225">
        <v>0.97</v>
      </c>
      <c r="BX87" s="223">
        <v>0.2</v>
      </c>
      <c r="BY87" s="228" cm="1">
        <f t="array" aca="1" ref="BY87" ca="1">INDIRECT("'"&amp;$C87&amp;"'!"&amp;"$"&amp;$D87&amp;74&amp;"")</f>
        <v>0</v>
      </c>
      <c r="BZ87" s="225"/>
      <c r="CA87" s="225"/>
      <c r="CB87" s="223"/>
    </row>
    <row r="88" spans="1:80" ht="15" x14ac:dyDescent="0.2">
      <c r="A88" s="344">
        <f t="shared" si="5"/>
        <v>45995</v>
      </c>
      <c r="B88" s="261">
        <v>0.33333333333333398</v>
      </c>
      <c r="C88" s="247">
        <f t="shared" si="6"/>
        <v>4</v>
      </c>
      <c r="D88" s="248" t="s">
        <v>142</v>
      </c>
      <c r="E88" s="229">
        <v>13.9</v>
      </c>
      <c r="F88" s="230">
        <v>69.349999999999994</v>
      </c>
      <c r="G88" s="231" t="str" cm="1">
        <f t="array" aca="1" ref="G88" ca="1">INDIRECT("'"&amp;$C88&amp;"'!"&amp;"$"&amp;$D88&amp;$G$1&amp;"")</f>
        <v>CMS</v>
      </c>
      <c r="H88" s="232" t="s">
        <v>1</v>
      </c>
      <c r="I88" s="230" t="s">
        <v>1</v>
      </c>
      <c r="J88" s="231" t="str" cm="1">
        <f t="array" aca="1" ref="J88" ca="1">INDIRECT("'"&amp;$C88&amp;"'!"&amp;"$"&amp;$D88&amp;$J$1&amp;"")</f>
        <v>PMS</v>
      </c>
      <c r="K88" s="232"/>
      <c r="L88" s="232" t="s">
        <v>1</v>
      </c>
      <c r="M88" s="233" t="s">
        <v>1</v>
      </c>
      <c r="N88" s="229" cm="1">
        <f t="array" aca="1" ref="N88" ca="1">INDIRECT("'"&amp;$C88&amp;"'!"&amp;"$"&amp;$D88&amp;$N$1&amp;"")</f>
        <v>6.6</v>
      </c>
      <c r="O88" s="232"/>
      <c r="P88" s="232">
        <v>0.94</v>
      </c>
      <c r="Q88" s="230">
        <v>2.4159999999999999</v>
      </c>
      <c r="R88" s="229" cm="1">
        <f t="array" aca="1" ref="R88" ca="1">INDIRECT("'"&amp;$C88&amp;"'!"&amp;"$"&amp;$D88&amp;$R$1&amp;"")</f>
        <v>6.6</v>
      </c>
      <c r="S88" s="232"/>
      <c r="T88" s="232">
        <v>0.94</v>
      </c>
      <c r="U88" s="233">
        <v>2.395</v>
      </c>
      <c r="V88" s="229">
        <v>13.965999999999999</v>
      </c>
      <c r="W88" s="234" cm="1">
        <f t="array" aca="1" ref="W88" ca="1">INDIRECT("'"&amp;$C88&amp;"'!"&amp;"$"&amp;$D88&amp;$W$1&amp;"")</f>
        <v>3.3940000000000001</v>
      </c>
      <c r="X88" s="232">
        <v>0.97</v>
      </c>
      <c r="Y88" s="230">
        <v>1.024</v>
      </c>
      <c r="Z88" s="231" cm="1">
        <f t="array" aca="1" ref="Z88" ca="1">INDIRECT("'"&amp;$C88&amp;"'!"&amp;"$"&amp;$D88&amp;$Z$1&amp;"")</f>
        <v>0</v>
      </c>
      <c r="AA88" s="232" t="s">
        <v>1</v>
      </c>
      <c r="AB88" s="232" t="s">
        <v>1</v>
      </c>
      <c r="AC88" s="233" t="s">
        <v>1</v>
      </c>
      <c r="AD88" s="229" cm="1">
        <f t="array" aca="1" ref="AD88" ca="1">INDIRECT("'"&amp;$C88&amp;"'!"&amp;"$"&amp;$D88&amp;$AD$1&amp;"")</f>
        <v>0</v>
      </c>
      <c r="AE88" s="232" t="s">
        <v>1</v>
      </c>
      <c r="AF88" s="232" t="s">
        <v>1</v>
      </c>
      <c r="AG88" s="230" t="s">
        <v>1</v>
      </c>
      <c r="AH88" s="231" cm="1">
        <f t="array" aca="1" ref="AH88" ca="1">INDIRECT("'"&amp;$C88&amp;"'!"&amp;"$"&amp;$D88&amp;$AH$1&amp;"")</f>
        <v>0</v>
      </c>
      <c r="AI88" s="232" t="s">
        <v>1</v>
      </c>
      <c r="AJ88" s="232" t="s">
        <v>1</v>
      </c>
      <c r="AK88" s="233" t="s">
        <v>1</v>
      </c>
      <c r="AL88" s="229" cm="1">
        <f t="array" aca="1" ref="AL88" ca="1">INDIRECT("'"&amp;$C88&amp;"'!"&amp;"$"&amp;$D88&amp;$AL$1&amp;"")</f>
        <v>0</v>
      </c>
      <c r="AM88" s="232" t="s">
        <v>1</v>
      </c>
      <c r="AN88" s="232" t="s">
        <v>1</v>
      </c>
      <c r="AO88" s="230" t="s">
        <v>1</v>
      </c>
      <c r="AP88" s="229">
        <v>11.5</v>
      </c>
      <c r="AQ88" s="233">
        <v>70.400000000000006</v>
      </c>
      <c r="AR88" s="229" cm="1">
        <f t="array" aca="1" ref="AR88" ca="1">INDIRECT("'"&amp;$C88&amp;"'!"&amp;"$"&amp;$D88&amp;$AR$1&amp;"")</f>
        <v>4</v>
      </c>
      <c r="AS88" s="232">
        <v>0.96</v>
      </c>
      <c r="AT88" s="230">
        <v>1.1499999999999999</v>
      </c>
      <c r="AU88" s="231" cm="1">
        <f t="array" aca="1" ref="AU88" ca="1">INDIRECT("'"&amp;$C88&amp;"'!"&amp;"$"&amp;$D88&amp;$AU$1&amp;"")</f>
        <v>0</v>
      </c>
      <c r="AV88" s="232" t="s">
        <v>1</v>
      </c>
      <c r="AW88" s="230" t="s">
        <v>1</v>
      </c>
      <c r="AX88" s="229">
        <v>13.8</v>
      </c>
      <c r="AY88" s="233">
        <v>70.5</v>
      </c>
      <c r="AZ88" s="232" cm="1">
        <f t="array" aca="1" ref="AZ88" ca="1">INDIRECT("'"&amp;$C88&amp;"'!"&amp;"$"&amp;$D88&amp;$AZ$1&amp;"")</f>
        <v>0</v>
      </c>
      <c r="BA88" s="231"/>
      <c r="BB88" s="232" t="s">
        <v>1</v>
      </c>
      <c r="BC88" s="230" t="s">
        <v>1</v>
      </c>
      <c r="BD88" s="232" cm="1">
        <f t="array" aca="1" ref="BD88" ca="1">INDIRECT("'"&amp;$C88&amp;"'!"&amp;"$"&amp;$D88&amp;$BD$1&amp;"")</f>
        <v>7</v>
      </c>
      <c r="BE88" s="231"/>
      <c r="BF88" s="232">
        <v>0.98</v>
      </c>
      <c r="BG88" s="230">
        <v>1.2</v>
      </c>
      <c r="BH88" s="234">
        <v>14.13</v>
      </c>
      <c r="BI88" s="230">
        <v>71.5</v>
      </c>
      <c r="BJ88" s="234" cm="1">
        <f t="array" aca="1" ref="BJ88" ca="1">INDIRECT("'"&amp;$C88&amp;"'!"&amp;"$"&amp;$D88&amp;$BJ$1&amp;"")</f>
        <v>14.13</v>
      </c>
      <c r="BK88" s="232">
        <v>0.99</v>
      </c>
      <c r="BL88" s="230">
        <v>2.2000000000000002</v>
      </c>
      <c r="BM88" s="408">
        <v>68</v>
      </c>
      <c r="BN88" s="229" cm="1">
        <f t="array" aca="1" ref="BN88" ca="1">INDIRECT("'"&amp;$C88&amp;"'!"&amp;"$"&amp;$D88&amp;$BN$1&amp;"")</f>
        <v>0</v>
      </c>
      <c r="BO88" s="231" t="s">
        <v>1</v>
      </c>
      <c r="BP88" s="230" t="s">
        <v>1</v>
      </c>
      <c r="BQ88" s="234" cm="1">
        <f t="array" aca="1" ref="BQ88" ca="1">INDIRECT("'"&amp;$C88&amp;"'!"&amp;"$"&amp;$D88&amp;$BQ$1&amp;"")</f>
        <v>1.22</v>
      </c>
      <c r="BR88" s="232"/>
      <c r="BS88" s="232">
        <v>0.99</v>
      </c>
      <c r="BT88" s="230">
        <v>0.17</v>
      </c>
      <c r="BU88" s="235" cm="1">
        <f t="array" aca="1" ref="BU88" ca="1">INDIRECT("'"&amp;$C88&amp;"'!"&amp;"$"&amp;$D88&amp;$BU$1&amp;"")</f>
        <v>0.75</v>
      </c>
      <c r="BV88" s="232"/>
      <c r="BW88" s="232">
        <v>0.96</v>
      </c>
      <c r="BX88" s="230">
        <v>0.21</v>
      </c>
      <c r="BY88" s="235" cm="1">
        <f t="array" aca="1" ref="BY88" ca="1">INDIRECT("'"&amp;$C88&amp;"'!"&amp;"$"&amp;$D88&amp;74&amp;"")</f>
        <v>0</v>
      </c>
      <c r="BZ88" s="232"/>
      <c r="CA88" s="232"/>
      <c r="CB88" s="230"/>
    </row>
    <row r="89" spans="1:80" ht="15" x14ac:dyDescent="0.2">
      <c r="A89" s="344">
        <f t="shared" si="5"/>
        <v>45995</v>
      </c>
      <c r="B89" s="261">
        <v>0.375</v>
      </c>
      <c r="C89" s="247">
        <f t="shared" si="6"/>
        <v>4</v>
      </c>
      <c r="D89" s="248" t="s">
        <v>143</v>
      </c>
      <c r="E89" s="222">
        <v>14</v>
      </c>
      <c r="F89" s="223">
        <v>68.77</v>
      </c>
      <c r="G89" s="224" t="str" cm="1">
        <f t="array" aca="1" ref="G89" ca="1">INDIRECT("'"&amp;$C89&amp;"'!"&amp;"$"&amp;$D89&amp;$G$1&amp;"")</f>
        <v>CMS</v>
      </c>
      <c r="H89" s="225" t="s">
        <v>1</v>
      </c>
      <c r="I89" s="223" t="s">
        <v>1</v>
      </c>
      <c r="J89" s="224" t="str" cm="1">
        <f t="array" aca="1" ref="J89" ca="1">INDIRECT("'"&amp;$C89&amp;"'!"&amp;"$"&amp;$D89&amp;$J$1&amp;"")</f>
        <v>PMS</v>
      </c>
      <c r="K89" s="225"/>
      <c r="L89" s="225" t="s">
        <v>1</v>
      </c>
      <c r="M89" s="226" t="s">
        <v>1</v>
      </c>
      <c r="N89" s="222" cm="1">
        <f t="array" aca="1" ref="N89" ca="1">INDIRECT("'"&amp;$C89&amp;"'!"&amp;"$"&amp;$D89&amp;$N$1&amp;"")</f>
        <v>6.5</v>
      </c>
      <c r="O89" s="225"/>
      <c r="P89" s="225">
        <v>0.9</v>
      </c>
      <c r="Q89" s="223">
        <v>3.0779999999999998</v>
      </c>
      <c r="R89" s="352" cm="1">
        <f t="array" aca="1" ref="R89" ca="1">INDIRECT("'"&amp;$C89&amp;"'!"&amp;"$"&amp;$D89&amp;$R$1&amp;"")</f>
        <v>6.5</v>
      </c>
      <c r="S89" s="225"/>
      <c r="T89" s="225">
        <v>0.9</v>
      </c>
      <c r="U89" s="226">
        <v>3.056</v>
      </c>
      <c r="V89" s="222">
        <v>13.887</v>
      </c>
      <c r="W89" s="227" cm="1">
        <f t="array" aca="1" ref="W89" ca="1">INDIRECT("'"&amp;$C89&amp;"'!"&amp;"$"&amp;$D89&amp;$W$1&amp;"")</f>
        <v>12.848000000000004</v>
      </c>
      <c r="X89" s="225">
        <v>0.97</v>
      </c>
      <c r="Y89" s="223">
        <v>3.452</v>
      </c>
      <c r="Z89" s="224" cm="1">
        <f t="array" aca="1" ref="Z89" ca="1">INDIRECT("'"&amp;$C89&amp;"'!"&amp;"$"&amp;$D89&amp;$Z$1&amp;"")</f>
        <v>0</v>
      </c>
      <c r="AA89" s="225" t="s">
        <v>1</v>
      </c>
      <c r="AB89" s="225" t="s">
        <v>1</v>
      </c>
      <c r="AC89" s="226" t="s">
        <v>1</v>
      </c>
      <c r="AD89" s="222" cm="1">
        <f t="array" aca="1" ref="AD89" ca="1">INDIRECT("'"&amp;$C89&amp;"'!"&amp;"$"&amp;$D89&amp;$AD$1&amp;"")</f>
        <v>0</v>
      </c>
      <c r="AE89" s="225" t="s">
        <v>1</v>
      </c>
      <c r="AF89" s="225" t="s">
        <v>1</v>
      </c>
      <c r="AG89" s="223" t="s">
        <v>1</v>
      </c>
      <c r="AH89" s="224" cm="1">
        <f t="array" aca="1" ref="AH89" ca="1">INDIRECT("'"&amp;$C89&amp;"'!"&amp;"$"&amp;$D89&amp;$AH$1&amp;"")</f>
        <v>0</v>
      </c>
      <c r="AI89" s="225" t="s">
        <v>1</v>
      </c>
      <c r="AJ89" s="225" t="s">
        <v>1</v>
      </c>
      <c r="AK89" s="226" t="s">
        <v>1</v>
      </c>
      <c r="AL89" s="222" cm="1">
        <f t="array" aca="1" ref="AL89" ca="1">INDIRECT("'"&amp;$C89&amp;"'!"&amp;"$"&amp;$D89&amp;$AL$1&amp;"")</f>
        <v>0</v>
      </c>
      <c r="AM89" s="225" t="s">
        <v>1</v>
      </c>
      <c r="AN89" s="225" t="s">
        <v>1</v>
      </c>
      <c r="AO89" s="223" t="s">
        <v>1</v>
      </c>
      <c r="AP89" s="222">
        <v>11.5</v>
      </c>
      <c r="AQ89" s="226">
        <v>70.400000000000006</v>
      </c>
      <c r="AR89" s="222" cm="1">
        <f t="array" aca="1" ref="AR89" ca="1">INDIRECT("'"&amp;$C89&amp;"'!"&amp;"$"&amp;$D89&amp;$AR$1&amp;"")</f>
        <v>4</v>
      </c>
      <c r="AS89" s="225">
        <v>0.94</v>
      </c>
      <c r="AT89" s="223">
        <v>1.46</v>
      </c>
      <c r="AU89" s="224" cm="1">
        <f t="array" aca="1" ref="AU89" ca="1">INDIRECT("'"&amp;$C89&amp;"'!"&amp;"$"&amp;$D89&amp;$AU$1&amp;"")</f>
        <v>0</v>
      </c>
      <c r="AV89" s="225" t="s">
        <v>1</v>
      </c>
      <c r="AW89" s="223" t="s">
        <v>1</v>
      </c>
      <c r="AX89" s="222">
        <v>13.9</v>
      </c>
      <c r="AY89" s="226">
        <v>70.5</v>
      </c>
      <c r="AZ89" s="225" cm="1">
        <f t="array" aca="1" ref="AZ89" ca="1">INDIRECT("'"&amp;$C89&amp;"'!"&amp;"$"&amp;$D89&amp;$AZ$1&amp;"")</f>
        <v>0</v>
      </c>
      <c r="BA89" s="224"/>
      <c r="BB89" s="225" t="s">
        <v>1</v>
      </c>
      <c r="BC89" s="223" t="s">
        <v>1</v>
      </c>
      <c r="BD89" s="225" cm="1">
        <f t="array" aca="1" ref="BD89" ca="1">INDIRECT("'"&amp;$C89&amp;"'!"&amp;"$"&amp;$D89&amp;$BD$1&amp;"")</f>
        <v>7.2</v>
      </c>
      <c r="BE89" s="224"/>
      <c r="BF89" s="225">
        <v>0.95</v>
      </c>
      <c r="BG89" s="223">
        <v>2.09</v>
      </c>
      <c r="BH89" s="227">
        <v>14.09</v>
      </c>
      <c r="BI89" s="223">
        <v>70.8</v>
      </c>
      <c r="BJ89" s="227" cm="1">
        <f t="array" aca="1" ref="BJ89" ca="1">INDIRECT("'"&amp;$C89&amp;"'!"&amp;"$"&amp;$D89&amp;$BJ$1&amp;"")</f>
        <v>14.19</v>
      </c>
      <c r="BK89" s="225">
        <v>0.97</v>
      </c>
      <c r="BL89" s="223">
        <v>3.4</v>
      </c>
      <c r="BM89" s="407">
        <v>66.8</v>
      </c>
      <c r="BN89" s="222" cm="1">
        <f t="array" aca="1" ref="BN89" ca="1">INDIRECT("'"&amp;$C89&amp;"'!"&amp;"$"&amp;$D89&amp;$BN$1&amp;"")</f>
        <v>0</v>
      </c>
      <c r="BO89" s="224" t="s">
        <v>1</v>
      </c>
      <c r="BP89" s="223" t="s">
        <v>1</v>
      </c>
      <c r="BQ89" s="227" cm="1">
        <f t="array" aca="1" ref="BQ89" ca="1">INDIRECT("'"&amp;$C89&amp;"'!"&amp;"$"&amp;$D89&amp;$BQ$1&amp;"")</f>
        <v>1.29</v>
      </c>
      <c r="BR89" s="225"/>
      <c r="BS89" s="225">
        <v>0.99</v>
      </c>
      <c r="BT89" s="223">
        <v>0.15</v>
      </c>
      <c r="BU89" s="228" cm="1">
        <f t="array" aca="1" ref="BU89" ca="1">INDIRECT("'"&amp;$C89&amp;"'!"&amp;"$"&amp;$D89&amp;$BU$1&amp;"")</f>
        <v>0.84</v>
      </c>
      <c r="BV89" s="225"/>
      <c r="BW89" s="225">
        <v>0.97</v>
      </c>
      <c r="BX89" s="223">
        <v>0.21</v>
      </c>
      <c r="BY89" s="228" cm="1">
        <f t="array" aca="1" ref="BY89" ca="1">INDIRECT("'"&amp;$C89&amp;"'!"&amp;"$"&amp;$D89&amp;74&amp;"")</f>
        <v>0</v>
      </c>
      <c r="BZ89" s="225"/>
      <c r="CA89" s="225"/>
      <c r="CB89" s="223"/>
    </row>
    <row r="90" spans="1:80" ht="15" x14ac:dyDescent="0.2">
      <c r="A90" s="344">
        <f t="shared" si="5"/>
        <v>45995</v>
      </c>
      <c r="B90" s="261">
        <v>0.41666666666666702</v>
      </c>
      <c r="C90" s="247">
        <f t="shared" si="6"/>
        <v>4</v>
      </c>
      <c r="D90" s="248" t="s">
        <v>144</v>
      </c>
      <c r="E90" s="229">
        <v>14</v>
      </c>
      <c r="F90" s="230">
        <v>69.040000000000006</v>
      </c>
      <c r="G90" s="231" t="str" cm="1">
        <f t="array" aca="1" ref="G90" ca="1">INDIRECT("'"&amp;$C90&amp;"'!"&amp;"$"&amp;$D90&amp;$G$1&amp;"")</f>
        <v>CMS</v>
      </c>
      <c r="H90" s="232" t="s">
        <v>1</v>
      </c>
      <c r="I90" s="230" t="s">
        <v>1</v>
      </c>
      <c r="J90" s="231" t="str" cm="1">
        <f t="array" aca="1" ref="J90" ca="1">INDIRECT("'"&amp;$C90&amp;"'!"&amp;"$"&amp;$D90&amp;$J$1&amp;"")</f>
        <v>PMS</v>
      </c>
      <c r="K90" s="232"/>
      <c r="L90" s="232" t="s">
        <v>1</v>
      </c>
      <c r="M90" s="233" t="s">
        <v>1</v>
      </c>
      <c r="N90" s="229" cm="1">
        <f t="array" aca="1" ref="N90" ca="1">INDIRECT("'"&amp;$C90&amp;"'!"&amp;"$"&amp;$D90&amp;$N$1&amp;"")</f>
        <v>6.7</v>
      </c>
      <c r="O90" s="232"/>
      <c r="P90" s="232">
        <v>0.9</v>
      </c>
      <c r="Q90" s="230">
        <v>3.3919999999999999</v>
      </c>
      <c r="R90" s="229" cm="1">
        <f t="array" aca="1" ref="R90" ca="1">INDIRECT("'"&amp;$C90&amp;"'!"&amp;"$"&amp;$D90&amp;$R$1&amp;"")</f>
        <v>6.7</v>
      </c>
      <c r="S90" s="232"/>
      <c r="T90" s="232">
        <v>0.9</v>
      </c>
      <c r="U90" s="233">
        <v>3.3839999999999999</v>
      </c>
      <c r="V90" s="229">
        <v>14.039</v>
      </c>
      <c r="W90" s="234" cm="1">
        <f t="array" aca="1" ref="W90" ca="1">INDIRECT("'"&amp;$C90&amp;"'!"&amp;"$"&amp;$D90&amp;$W$1&amp;"")</f>
        <v>12.827999999999998</v>
      </c>
      <c r="X90" s="232">
        <v>0.97</v>
      </c>
      <c r="Y90" s="230">
        <v>3.4359999999999999</v>
      </c>
      <c r="Z90" s="231" cm="1">
        <f t="array" aca="1" ref="Z90" ca="1">INDIRECT("'"&amp;$C90&amp;"'!"&amp;"$"&amp;$D90&amp;$Z$1&amp;"")</f>
        <v>0</v>
      </c>
      <c r="AA90" s="232" t="s">
        <v>1</v>
      </c>
      <c r="AB90" s="232" t="s">
        <v>1</v>
      </c>
      <c r="AC90" s="233" t="s">
        <v>1</v>
      </c>
      <c r="AD90" s="229" cm="1">
        <f t="array" aca="1" ref="AD90" ca="1">INDIRECT("'"&amp;$C90&amp;"'!"&amp;"$"&amp;$D90&amp;$AD$1&amp;"")</f>
        <v>0</v>
      </c>
      <c r="AE90" s="232" t="s">
        <v>1</v>
      </c>
      <c r="AF90" s="232" t="s">
        <v>1</v>
      </c>
      <c r="AG90" s="230" t="s">
        <v>1</v>
      </c>
      <c r="AH90" s="231" cm="1">
        <f t="array" aca="1" ref="AH90" ca="1">INDIRECT("'"&amp;$C90&amp;"'!"&amp;"$"&amp;$D90&amp;$AH$1&amp;"")</f>
        <v>0</v>
      </c>
      <c r="AI90" s="232" t="s">
        <v>1</v>
      </c>
      <c r="AJ90" s="232" t="s">
        <v>1</v>
      </c>
      <c r="AK90" s="233" t="s">
        <v>1</v>
      </c>
      <c r="AL90" s="229" cm="1">
        <f t="array" aca="1" ref="AL90" ca="1">INDIRECT("'"&amp;$C90&amp;"'!"&amp;"$"&amp;$D90&amp;$AL$1&amp;"")</f>
        <v>0</v>
      </c>
      <c r="AM90" s="232" t="s">
        <v>1</v>
      </c>
      <c r="AN90" s="232" t="s">
        <v>1</v>
      </c>
      <c r="AO90" s="230" t="s">
        <v>1</v>
      </c>
      <c r="AP90" s="229">
        <v>11.5</v>
      </c>
      <c r="AQ90" s="233">
        <v>70</v>
      </c>
      <c r="AR90" s="229" cm="1">
        <f t="array" aca="1" ref="AR90" ca="1">INDIRECT("'"&amp;$C90&amp;"'!"&amp;"$"&amp;$D90&amp;$AR$1&amp;"")</f>
        <v>4.2</v>
      </c>
      <c r="AS90" s="232">
        <v>0.92</v>
      </c>
      <c r="AT90" s="230">
        <v>1.52</v>
      </c>
      <c r="AU90" s="231" cm="1">
        <f t="array" aca="1" ref="AU90" ca="1">INDIRECT("'"&amp;$C90&amp;"'!"&amp;"$"&amp;$D90&amp;$AU$1&amp;"")</f>
        <v>0</v>
      </c>
      <c r="AV90" s="232" t="s">
        <v>1</v>
      </c>
      <c r="AW90" s="230" t="s">
        <v>1</v>
      </c>
      <c r="AX90" s="229">
        <v>13.9</v>
      </c>
      <c r="AY90" s="233">
        <v>70.5</v>
      </c>
      <c r="AZ90" s="232" cm="1">
        <f t="array" aca="1" ref="AZ90" ca="1">INDIRECT("'"&amp;$C90&amp;"'!"&amp;"$"&amp;$D90&amp;$AZ$1&amp;"")</f>
        <v>0.56999999999999995</v>
      </c>
      <c r="BA90" s="231"/>
      <c r="BB90" s="232">
        <v>0.8</v>
      </c>
      <c r="BC90" s="230">
        <v>4.4000000000000004</v>
      </c>
      <c r="BD90" s="232" cm="1">
        <f t="array" aca="1" ref="BD90" ca="1">INDIRECT("'"&amp;$C90&amp;"'!"&amp;"$"&amp;$D90&amp;$BD$1&amp;"")</f>
        <v>7.2</v>
      </c>
      <c r="BE90" s="231"/>
      <c r="BF90" s="232">
        <v>0.95</v>
      </c>
      <c r="BG90" s="230">
        <v>2.19</v>
      </c>
      <c r="BH90" s="234">
        <v>14.24</v>
      </c>
      <c r="BI90" s="230">
        <v>71.2</v>
      </c>
      <c r="BJ90" s="234" cm="1">
        <f t="array" aca="1" ref="BJ90" ca="1">INDIRECT("'"&amp;$C90&amp;"'!"&amp;"$"&amp;$D90&amp;$BJ$1&amp;"")</f>
        <v>14.21</v>
      </c>
      <c r="BK90" s="232">
        <v>0.97</v>
      </c>
      <c r="BL90" s="230">
        <v>4.4000000000000004</v>
      </c>
      <c r="BM90" s="408">
        <v>67.2</v>
      </c>
      <c r="BN90" s="229" cm="1">
        <f t="array" aca="1" ref="BN90" ca="1">INDIRECT("'"&amp;$C90&amp;"'!"&amp;"$"&amp;$D90&amp;$BN$1&amp;"")</f>
        <v>5.1999999999999993</v>
      </c>
      <c r="BO90" s="231">
        <v>0.96</v>
      </c>
      <c r="BP90" s="230">
        <v>1.5</v>
      </c>
      <c r="BQ90" s="234" cm="1">
        <f t="array" aca="1" ref="BQ90" ca="1">INDIRECT("'"&amp;$C90&amp;"'!"&amp;"$"&amp;$D90&amp;$BQ$1&amp;"")</f>
        <v>1.38</v>
      </c>
      <c r="BR90" s="232"/>
      <c r="BS90" s="232">
        <v>0.99</v>
      </c>
      <c r="BT90" s="230">
        <v>0.15</v>
      </c>
      <c r="BU90" s="235" cm="1">
        <f t="array" aca="1" ref="BU90" ca="1">INDIRECT("'"&amp;$C90&amp;"'!"&amp;"$"&amp;$D90&amp;$BU$1&amp;"")</f>
        <v>0.85</v>
      </c>
      <c r="BV90" s="232"/>
      <c r="BW90" s="232">
        <v>0.97</v>
      </c>
      <c r="BX90" s="230">
        <v>0.22</v>
      </c>
      <c r="BY90" s="235" cm="1">
        <f t="array" aca="1" ref="BY90" ca="1">INDIRECT("'"&amp;$C90&amp;"'!"&amp;"$"&amp;$D90&amp;74&amp;"")</f>
        <v>0</v>
      </c>
      <c r="BZ90" s="232"/>
      <c r="CA90" s="232"/>
      <c r="CB90" s="230"/>
    </row>
    <row r="91" spans="1:80" ht="15" x14ac:dyDescent="0.2">
      <c r="A91" s="344">
        <f t="shared" si="5"/>
        <v>45995</v>
      </c>
      <c r="B91" s="261">
        <v>0.45833333333333398</v>
      </c>
      <c r="C91" s="247">
        <f t="shared" si="6"/>
        <v>4</v>
      </c>
      <c r="D91" s="248" t="s">
        <v>145</v>
      </c>
      <c r="E91" s="222">
        <v>14</v>
      </c>
      <c r="F91" s="223">
        <v>68.959999999999994</v>
      </c>
      <c r="G91" s="224" t="str" cm="1">
        <f t="array" aca="1" ref="G91" ca="1">INDIRECT("'"&amp;$C91&amp;"'!"&amp;"$"&amp;$D91&amp;$G$1&amp;"")</f>
        <v>CMS</v>
      </c>
      <c r="H91" s="225" t="s">
        <v>1</v>
      </c>
      <c r="I91" s="223" t="s">
        <v>1</v>
      </c>
      <c r="J91" s="224" t="str" cm="1">
        <f t="array" aca="1" ref="J91" ca="1">INDIRECT("'"&amp;$C91&amp;"'!"&amp;"$"&amp;$D91&amp;$J$1&amp;"")</f>
        <v>PMS</v>
      </c>
      <c r="K91" s="225"/>
      <c r="L91" s="225" t="s">
        <v>1</v>
      </c>
      <c r="M91" s="226" t="s">
        <v>1</v>
      </c>
      <c r="N91" s="222" cm="1">
        <f t="array" aca="1" ref="N91" ca="1">INDIRECT("'"&amp;$C91&amp;"'!"&amp;"$"&amp;$D91&amp;$N$1&amp;"")</f>
        <v>6.7</v>
      </c>
      <c r="O91" s="225"/>
      <c r="P91" s="225">
        <v>0.9</v>
      </c>
      <c r="Q91" s="226">
        <v>3.2690000000000001</v>
      </c>
      <c r="R91" s="352" cm="1">
        <f t="array" aca="1" ref="R91" ca="1">INDIRECT("'"&amp;$C91&amp;"'!"&amp;"$"&amp;$D91&amp;$R$1&amp;"")</f>
        <v>6.7</v>
      </c>
      <c r="S91" s="225"/>
      <c r="T91" s="225">
        <v>0.9</v>
      </c>
      <c r="U91" s="226">
        <v>3.254</v>
      </c>
      <c r="V91" s="222">
        <v>14.013999999999999</v>
      </c>
      <c r="W91" s="227" cm="1">
        <f t="array" aca="1" ref="W91" ca="1">INDIRECT("'"&amp;$C91&amp;"'!"&amp;"$"&amp;$D91&amp;$W$1&amp;"")</f>
        <v>12.810000000000002</v>
      </c>
      <c r="X91" s="225">
        <v>0.97</v>
      </c>
      <c r="Y91" s="223">
        <v>3.4729999999999999</v>
      </c>
      <c r="Z91" s="224" cm="1">
        <f t="array" aca="1" ref="Z91" ca="1">INDIRECT("'"&amp;$C91&amp;"'!"&amp;"$"&amp;$D91&amp;$Z$1&amp;"")</f>
        <v>0</v>
      </c>
      <c r="AA91" s="225" t="s">
        <v>1</v>
      </c>
      <c r="AB91" s="225" t="s">
        <v>1</v>
      </c>
      <c r="AC91" s="226" t="s">
        <v>1</v>
      </c>
      <c r="AD91" s="222" cm="1">
        <f t="array" aca="1" ref="AD91" ca="1">INDIRECT("'"&amp;$C91&amp;"'!"&amp;"$"&amp;$D91&amp;$AD$1&amp;"")</f>
        <v>0</v>
      </c>
      <c r="AE91" s="225" t="s">
        <v>1</v>
      </c>
      <c r="AF91" s="225" t="s">
        <v>1</v>
      </c>
      <c r="AG91" s="223" t="s">
        <v>1</v>
      </c>
      <c r="AH91" s="224" cm="1">
        <f t="array" aca="1" ref="AH91" ca="1">INDIRECT("'"&amp;$C91&amp;"'!"&amp;"$"&amp;$D91&amp;$AH$1&amp;"")</f>
        <v>0</v>
      </c>
      <c r="AI91" s="225" t="s">
        <v>1</v>
      </c>
      <c r="AJ91" s="225" t="s">
        <v>1</v>
      </c>
      <c r="AK91" s="226" t="s">
        <v>1</v>
      </c>
      <c r="AL91" s="222" cm="1">
        <f t="array" aca="1" ref="AL91" ca="1">INDIRECT("'"&amp;$C91&amp;"'!"&amp;"$"&amp;$D91&amp;$AL$1&amp;"")</f>
        <v>0</v>
      </c>
      <c r="AM91" s="225" t="s">
        <v>1</v>
      </c>
      <c r="AN91" s="225" t="s">
        <v>1</v>
      </c>
      <c r="AO91" s="223" t="s">
        <v>1</v>
      </c>
      <c r="AP91" s="222">
        <v>11.5</v>
      </c>
      <c r="AQ91" s="226">
        <v>70.400000000000006</v>
      </c>
      <c r="AR91" s="222" cm="1">
        <f t="array" aca="1" ref="AR91" ca="1">INDIRECT("'"&amp;$C91&amp;"'!"&amp;"$"&amp;$D91&amp;$AR$1&amp;"")</f>
        <v>4</v>
      </c>
      <c r="AS91" s="225">
        <v>0.92</v>
      </c>
      <c r="AT91" s="223">
        <v>1.44</v>
      </c>
      <c r="AU91" s="224" cm="1">
        <f t="array" aca="1" ref="AU91" ca="1">INDIRECT("'"&amp;$C91&amp;"'!"&amp;"$"&amp;$D91&amp;$AU$1&amp;"")</f>
        <v>0</v>
      </c>
      <c r="AV91" s="225" t="s">
        <v>1</v>
      </c>
      <c r="AW91" s="223" t="s">
        <v>1</v>
      </c>
      <c r="AX91" s="222">
        <v>14</v>
      </c>
      <c r="AY91" s="226">
        <v>70.3</v>
      </c>
      <c r="AZ91" s="225" cm="1">
        <f t="array" aca="1" ref="AZ91" ca="1">INDIRECT("'"&amp;$C91&amp;"'!"&amp;"$"&amp;$D91&amp;$AZ$1&amp;"")</f>
        <v>3.2</v>
      </c>
      <c r="BA91" s="224"/>
      <c r="BB91" s="225">
        <v>0.93</v>
      </c>
      <c r="BC91" s="223">
        <v>1.28</v>
      </c>
      <c r="BD91" s="225" cm="1">
        <f t="array" aca="1" ref="BD91" ca="1">INDIRECT("'"&amp;$C91&amp;"'!"&amp;"$"&amp;$D91&amp;$BD$1&amp;"")</f>
        <v>7</v>
      </c>
      <c r="BE91" s="224"/>
      <c r="BF91" s="225">
        <v>0.93</v>
      </c>
      <c r="BG91" s="223">
        <v>2.87</v>
      </c>
      <c r="BH91" s="227">
        <v>14.23</v>
      </c>
      <c r="BI91" s="223">
        <v>71.209999999999994</v>
      </c>
      <c r="BJ91" s="227" cm="1">
        <f t="array" aca="1" ref="BJ91" ca="1">INDIRECT("'"&amp;$C91&amp;"'!"&amp;"$"&amp;$D91&amp;$BJ$1&amp;"")</f>
        <v>14.18</v>
      </c>
      <c r="BK91" s="225">
        <v>0.96</v>
      </c>
      <c r="BL91" s="223">
        <v>4.4000000000000004</v>
      </c>
      <c r="BM91" s="407">
        <v>67.099999999999994</v>
      </c>
      <c r="BN91" s="222" cm="1">
        <f t="array" aca="1" ref="BN91" ca="1">INDIRECT("'"&amp;$C91&amp;"'!"&amp;"$"&amp;$D91&amp;$BN$1&amp;"")</f>
        <v>4.3000000000000007</v>
      </c>
      <c r="BO91" s="224">
        <v>0.96</v>
      </c>
      <c r="BP91" s="223">
        <v>1.2</v>
      </c>
      <c r="BQ91" s="227" cm="1">
        <f t="array" aca="1" ref="BQ91" ca="1">INDIRECT("'"&amp;$C91&amp;"'!"&amp;"$"&amp;$D91&amp;$BQ$1&amp;"")</f>
        <v>1.38</v>
      </c>
      <c r="BR91" s="225"/>
      <c r="BS91" s="225">
        <v>0.99</v>
      </c>
      <c r="BT91" s="223">
        <v>0.15</v>
      </c>
      <c r="BU91" s="228" cm="1">
        <f t="array" aca="1" ref="BU91" ca="1">INDIRECT("'"&amp;$C91&amp;"'!"&amp;"$"&amp;$D91&amp;$BU$1&amp;"")</f>
        <v>0.89</v>
      </c>
      <c r="BV91" s="225"/>
      <c r="BW91" s="225">
        <v>0.97</v>
      </c>
      <c r="BX91" s="223">
        <v>0.22</v>
      </c>
      <c r="BY91" s="228" cm="1">
        <f t="array" aca="1" ref="BY91" ca="1">INDIRECT("'"&amp;$C91&amp;"'!"&amp;"$"&amp;$D91&amp;74&amp;"")</f>
        <v>0</v>
      </c>
      <c r="BZ91" s="225"/>
      <c r="CA91" s="225"/>
      <c r="CB91" s="223"/>
    </row>
    <row r="92" spans="1:80" ht="15" x14ac:dyDescent="0.2">
      <c r="A92" s="344">
        <f t="shared" si="5"/>
        <v>45995</v>
      </c>
      <c r="B92" s="261">
        <v>0.5</v>
      </c>
      <c r="C92" s="247">
        <f t="shared" si="6"/>
        <v>4</v>
      </c>
      <c r="D92" s="248" t="s">
        <v>146</v>
      </c>
      <c r="E92" s="229">
        <v>14</v>
      </c>
      <c r="F92" s="230">
        <v>69.09</v>
      </c>
      <c r="G92" s="231" t="str" cm="1">
        <f t="array" aca="1" ref="G92" ca="1">INDIRECT("'"&amp;$C92&amp;"'!"&amp;"$"&amp;$D92&amp;$G$1&amp;"")</f>
        <v>CMS</v>
      </c>
      <c r="H92" s="232" t="s">
        <v>1</v>
      </c>
      <c r="I92" s="230" t="s">
        <v>1</v>
      </c>
      <c r="J92" s="231" t="str" cm="1">
        <f t="array" aca="1" ref="J92" ca="1">INDIRECT("'"&amp;$C92&amp;"'!"&amp;"$"&amp;$D92&amp;$J$1&amp;"")</f>
        <v>PMS</v>
      </c>
      <c r="K92" s="232"/>
      <c r="L92" s="232" t="s">
        <v>1</v>
      </c>
      <c r="M92" s="233" t="s">
        <v>1</v>
      </c>
      <c r="N92" s="229" cm="1">
        <f t="array" aca="1" ref="N92" ca="1">INDIRECT("'"&amp;$C92&amp;"'!"&amp;"$"&amp;$D92&amp;$N$1&amp;"")</f>
        <v>6.6</v>
      </c>
      <c r="O92" s="232"/>
      <c r="P92" s="232">
        <v>0.9</v>
      </c>
      <c r="Q92" s="230">
        <v>3.327</v>
      </c>
      <c r="R92" s="229" cm="1">
        <f t="array" aca="1" ref="R92" ca="1">INDIRECT("'"&amp;$C92&amp;"'!"&amp;"$"&amp;$D92&amp;$R$1&amp;"")</f>
        <v>6.6</v>
      </c>
      <c r="S92" s="232"/>
      <c r="T92" s="232">
        <v>0.9</v>
      </c>
      <c r="U92" s="233">
        <v>3.371</v>
      </c>
      <c r="V92" s="229">
        <v>14.018000000000001</v>
      </c>
      <c r="W92" s="234" cm="1">
        <f t="array" aca="1" ref="W92" ca="1">INDIRECT("'"&amp;$C92&amp;"'!"&amp;"$"&amp;$D92&amp;$W$1&amp;"")</f>
        <v>12.821999999999999</v>
      </c>
      <c r="X92" s="232">
        <v>0.97</v>
      </c>
      <c r="Y92" s="230">
        <v>3.452</v>
      </c>
      <c r="Z92" s="231" cm="1">
        <f t="array" aca="1" ref="Z92" ca="1">INDIRECT("'"&amp;$C92&amp;"'!"&amp;"$"&amp;$D92&amp;$Z$1&amp;"")</f>
        <v>0</v>
      </c>
      <c r="AA92" s="232" t="s">
        <v>1</v>
      </c>
      <c r="AB92" s="232" t="s">
        <v>1</v>
      </c>
      <c r="AC92" s="233" t="s">
        <v>1</v>
      </c>
      <c r="AD92" s="229" cm="1">
        <f t="array" aca="1" ref="AD92" ca="1">INDIRECT("'"&amp;$C92&amp;"'!"&amp;"$"&amp;$D92&amp;$AD$1&amp;"")</f>
        <v>0</v>
      </c>
      <c r="AE92" s="232" t="s">
        <v>1</v>
      </c>
      <c r="AF92" s="232" t="s">
        <v>1</v>
      </c>
      <c r="AG92" s="230" t="s">
        <v>1</v>
      </c>
      <c r="AH92" s="231" cm="1">
        <f t="array" aca="1" ref="AH92" ca="1">INDIRECT("'"&amp;$C92&amp;"'!"&amp;"$"&amp;$D92&amp;$AH$1&amp;"")</f>
        <v>0</v>
      </c>
      <c r="AI92" s="232" t="s">
        <v>1</v>
      </c>
      <c r="AJ92" s="232" t="s">
        <v>1</v>
      </c>
      <c r="AK92" s="233" t="s">
        <v>1</v>
      </c>
      <c r="AL92" s="229" cm="1">
        <f t="array" aca="1" ref="AL92" ca="1">INDIRECT("'"&amp;$C92&amp;"'!"&amp;"$"&amp;$D92&amp;$AL$1&amp;"")</f>
        <v>0</v>
      </c>
      <c r="AM92" s="232" t="s">
        <v>1</v>
      </c>
      <c r="AN92" s="232" t="s">
        <v>1</v>
      </c>
      <c r="AO92" s="230" t="s">
        <v>1</v>
      </c>
      <c r="AP92" s="229">
        <v>11.5</v>
      </c>
      <c r="AQ92" s="233">
        <v>70.400000000000006</v>
      </c>
      <c r="AR92" s="229" cm="1">
        <f t="array" aca="1" ref="AR92" ca="1">INDIRECT("'"&amp;$C92&amp;"'!"&amp;"$"&amp;$D92&amp;$AR$1&amp;"")</f>
        <v>4</v>
      </c>
      <c r="AS92" s="232">
        <v>0.94</v>
      </c>
      <c r="AT92" s="230">
        <v>1.02</v>
      </c>
      <c r="AU92" s="231" cm="1">
        <f t="array" aca="1" ref="AU92" ca="1">INDIRECT("'"&amp;$C92&amp;"'!"&amp;"$"&amp;$D92&amp;$AU$1&amp;"")</f>
        <v>0</v>
      </c>
      <c r="AV92" s="232" t="s">
        <v>1</v>
      </c>
      <c r="AW92" s="230" t="s">
        <v>1</v>
      </c>
      <c r="AX92" s="229">
        <v>14</v>
      </c>
      <c r="AY92" s="233">
        <v>70.599999999999994</v>
      </c>
      <c r="AZ92" s="232" cm="1">
        <f t="array" aca="1" ref="AZ92" ca="1">INDIRECT("'"&amp;$C92&amp;"'!"&amp;"$"&amp;$D92&amp;$AZ$1&amp;"")</f>
        <v>3.6</v>
      </c>
      <c r="BA92" s="231"/>
      <c r="BB92" s="232">
        <v>0.95</v>
      </c>
      <c r="BC92" s="230">
        <v>1.0900000000000001</v>
      </c>
      <c r="BD92" s="232" cm="1">
        <f t="array" aca="1" ref="BD92" ca="1">INDIRECT("'"&amp;$C92&amp;"'!"&amp;"$"&amp;$D92&amp;$BD$1&amp;"")</f>
        <v>7</v>
      </c>
      <c r="BE92" s="231"/>
      <c r="BF92" s="232">
        <v>0.93</v>
      </c>
      <c r="BG92" s="230">
        <v>2.68</v>
      </c>
      <c r="BH92" s="234">
        <v>14.29</v>
      </c>
      <c r="BI92" s="230">
        <v>71.48</v>
      </c>
      <c r="BJ92" s="234" cm="1">
        <f t="array" aca="1" ref="BJ92" ca="1">INDIRECT("'"&amp;$C92&amp;"'!"&amp;"$"&amp;$D92&amp;$BJ$1&amp;"")</f>
        <v>14.22</v>
      </c>
      <c r="BK92" s="232">
        <v>0.96</v>
      </c>
      <c r="BL92" s="230">
        <v>4.5</v>
      </c>
      <c r="BM92" s="408">
        <v>67.3</v>
      </c>
      <c r="BN92" s="229" cm="1">
        <f t="array" aca="1" ref="BN92" ca="1">INDIRECT("'"&amp;$C92&amp;"'!"&amp;"$"&amp;$D92&amp;$BN$1&amp;"")</f>
        <v>5.1000000000000005</v>
      </c>
      <c r="BO92" s="231">
        <v>0.96</v>
      </c>
      <c r="BP92" s="230">
        <v>1.4</v>
      </c>
      <c r="BQ92" s="234" cm="1">
        <f t="array" aca="1" ref="BQ92" ca="1">INDIRECT("'"&amp;$C92&amp;"'!"&amp;"$"&amp;$D92&amp;$BQ$1&amp;"")</f>
        <v>1.47</v>
      </c>
      <c r="BR92" s="232"/>
      <c r="BS92" s="232">
        <v>0.99</v>
      </c>
      <c r="BT92" s="230">
        <v>0.17</v>
      </c>
      <c r="BU92" s="235" cm="1">
        <f t="array" aca="1" ref="BU92" ca="1">INDIRECT("'"&amp;$C92&amp;"'!"&amp;"$"&amp;$D92&amp;$BU$1&amp;"")</f>
        <v>0.92</v>
      </c>
      <c r="BV92" s="232"/>
      <c r="BW92" s="232">
        <v>0.97</v>
      </c>
      <c r="BX92" s="230">
        <v>0.24</v>
      </c>
      <c r="BY92" s="235" cm="1">
        <f t="array" aca="1" ref="BY92" ca="1">INDIRECT("'"&amp;$C92&amp;"'!"&amp;"$"&amp;$D92&amp;74&amp;"")</f>
        <v>0</v>
      </c>
      <c r="BZ92" s="232"/>
      <c r="CA92" s="232"/>
      <c r="CB92" s="230"/>
    </row>
    <row r="93" spans="1:80" ht="15" x14ac:dyDescent="0.2">
      <c r="A93" s="344">
        <f t="shared" si="5"/>
        <v>45995</v>
      </c>
      <c r="B93" s="261">
        <v>0.54166666666666696</v>
      </c>
      <c r="C93" s="247">
        <f t="shared" si="6"/>
        <v>4</v>
      </c>
      <c r="D93" s="248" t="s">
        <v>147</v>
      </c>
      <c r="E93" s="222">
        <v>14</v>
      </c>
      <c r="F93" s="223">
        <v>69.040000000000006</v>
      </c>
      <c r="G93" s="224" t="str" cm="1">
        <f t="array" aca="1" ref="G93" ca="1">INDIRECT("'"&amp;$C93&amp;"'!"&amp;"$"&amp;$D93&amp;$G$1&amp;"")</f>
        <v>CMS</v>
      </c>
      <c r="H93" s="225" t="s">
        <v>1</v>
      </c>
      <c r="I93" s="223" t="s">
        <v>1</v>
      </c>
      <c r="J93" s="224" t="str" cm="1">
        <f t="array" aca="1" ref="J93" ca="1">INDIRECT("'"&amp;$C93&amp;"'!"&amp;"$"&amp;$D93&amp;$J$1&amp;"")</f>
        <v>PMS</v>
      </c>
      <c r="K93" s="225"/>
      <c r="L93" s="225" t="s">
        <v>1</v>
      </c>
      <c r="M93" s="223" t="s">
        <v>1</v>
      </c>
      <c r="N93" s="222" cm="1">
        <f t="array" aca="1" ref="N93" ca="1">INDIRECT("'"&amp;$C93&amp;"'!"&amp;"$"&amp;$D93&amp;$N$1&amp;"")</f>
        <v>6.7</v>
      </c>
      <c r="O93" s="225"/>
      <c r="P93" s="225">
        <v>0.91</v>
      </c>
      <c r="Q93" s="223">
        <v>3.0670000000000002</v>
      </c>
      <c r="R93" s="352" cm="1">
        <f t="array" aca="1" ref="R93" ca="1">INDIRECT("'"&amp;$C93&amp;"'!"&amp;"$"&amp;$D93&amp;$R$1&amp;"")</f>
        <v>6.7</v>
      </c>
      <c r="S93" s="225"/>
      <c r="T93" s="225">
        <v>0.91</v>
      </c>
      <c r="U93" s="226">
        <v>3.1179999999999999</v>
      </c>
      <c r="V93" s="222">
        <v>14.025</v>
      </c>
      <c r="W93" s="227" cm="1">
        <f t="array" aca="1" ref="W93" ca="1">INDIRECT("'"&amp;$C93&amp;"'!"&amp;"$"&amp;$D93&amp;$W$1&amp;"")</f>
        <v>12.753</v>
      </c>
      <c r="X93" s="225">
        <v>0.96</v>
      </c>
      <c r="Y93" s="223">
        <v>3.4710000000000001</v>
      </c>
      <c r="Z93" s="224" cm="1">
        <f t="array" aca="1" ref="Z93" ca="1">INDIRECT("'"&amp;$C93&amp;"'!"&amp;"$"&amp;$D93&amp;$Z$1&amp;"")</f>
        <v>0</v>
      </c>
      <c r="AA93" s="225" t="s">
        <v>1</v>
      </c>
      <c r="AB93" s="225" t="s">
        <v>1</v>
      </c>
      <c r="AC93" s="226" t="s">
        <v>1</v>
      </c>
      <c r="AD93" s="222" cm="1">
        <f t="array" aca="1" ref="AD93" ca="1">INDIRECT("'"&amp;$C93&amp;"'!"&amp;"$"&amp;$D93&amp;$AD$1&amp;"")</f>
        <v>0</v>
      </c>
      <c r="AE93" s="225" t="s">
        <v>1</v>
      </c>
      <c r="AF93" s="225" t="s">
        <v>1</v>
      </c>
      <c r="AG93" s="223" t="s">
        <v>1</v>
      </c>
      <c r="AH93" s="224" cm="1">
        <f t="array" aca="1" ref="AH93" ca="1">INDIRECT("'"&amp;$C93&amp;"'!"&amp;"$"&amp;$D93&amp;$AH$1&amp;"")</f>
        <v>0</v>
      </c>
      <c r="AI93" s="225" t="s">
        <v>1</v>
      </c>
      <c r="AJ93" s="225" t="s">
        <v>1</v>
      </c>
      <c r="AK93" s="226" t="s">
        <v>1</v>
      </c>
      <c r="AL93" s="222" cm="1">
        <f t="array" aca="1" ref="AL93" ca="1">INDIRECT("'"&amp;$C93&amp;"'!"&amp;"$"&amp;$D93&amp;$AL$1&amp;"")</f>
        <v>0</v>
      </c>
      <c r="AM93" s="225" t="s">
        <v>1</v>
      </c>
      <c r="AN93" s="225" t="s">
        <v>1</v>
      </c>
      <c r="AO93" s="223" t="s">
        <v>1</v>
      </c>
      <c r="AP93" s="222">
        <v>11.5</v>
      </c>
      <c r="AQ93" s="226">
        <v>70.400000000000006</v>
      </c>
      <c r="AR93" s="222" cm="1">
        <f t="array" aca="1" ref="AR93" ca="1">INDIRECT("'"&amp;$C93&amp;"'!"&amp;"$"&amp;$D93&amp;$AR$1&amp;"")</f>
        <v>4</v>
      </c>
      <c r="AS93" s="225">
        <v>0.94</v>
      </c>
      <c r="AT93" s="223">
        <v>1.19</v>
      </c>
      <c r="AU93" s="224" cm="1">
        <f t="array" aca="1" ref="AU93" ca="1">INDIRECT("'"&amp;$C93&amp;"'!"&amp;"$"&amp;$D93&amp;$AU$1&amp;"")</f>
        <v>0</v>
      </c>
      <c r="AV93" s="225" t="s">
        <v>1</v>
      </c>
      <c r="AW93" s="223" t="s">
        <v>1</v>
      </c>
      <c r="AX93" s="222">
        <v>14</v>
      </c>
      <c r="AY93" s="226">
        <v>70.3</v>
      </c>
      <c r="AZ93" s="225" cm="1">
        <f t="array" aca="1" ref="AZ93" ca="1">INDIRECT("'"&amp;$C93&amp;"'!"&amp;"$"&amp;$D93&amp;$AZ$1&amp;"")</f>
        <v>3.6</v>
      </c>
      <c r="BA93" s="224"/>
      <c r="BB93" s="225">
        <v>0.95</v>
      </c>
      <c r="BC93" s="223">
        <v>1.1499999999999999</v>
      </c>
      <c r="BD93" s="225" cm="1">
        <f t="array" aca="1" ref="BD93" ca="1">INDIRECT("'"&amp;$C93&amp;"'!"&amp;"$"&amp;$D93&amp;$BD$1&amp;"")</f>
        <v>7</v>
      </c>
      <c r="BE93" s="224"/>
      <c r="BF93" s="225">
        <v>0.94</v>
      </c>
      <c r="BG93" s="223">
        <v>2.74</v>
      </c>
      <c r="BH93" s="227">
        <v>14.22</v>
      </c>
      <c r="BI93" s="223">
        <v>71.33</v>
      </c>
      <c r="BJ93" s="227" cm="1">
        <f t="array" aca="1" ref="BJ93" ca="1">INDIRECT("'"&amp;$C93&amp;"'!"&amp;"$"&amp;$D93&amp;$BJ$1&amp;"")</f>
        <v>14.25</v>
      </c>
      <c r="BK93" s="225">
        <v>0.96</v>
      </c>
      <c r="BL93" s="223">
        <v>4.4000000000000004</v>
      </c>
      <c r="BM93" s="407">
        <v>67.2</v>
      </c>
      <c r="BN93" s="222" cm="1">
        <f t="array" aca="1" ref="BN93" ca="1">INDIRECT("'"&amp;$C93&amp;"'!"&amp;"$"&amp;$D93&amp;$BN$1&amp;"")</f>
        <v>5.1000000000000005</v>
      </c>
      <c r="BO93" s="224">
        <v>0.96</v>
      </c>
      <c r="BP93" s="223">
        <v>1.4</v>
      </c>
      <c r="BQ93" s="227" cm="1">
        <f t="array" aca="1" ref="BQ93" ca="1">INDIRECT("'"&amp;$C93&amp;"'!"&amp;"$"&amp;$D93&amp;$BQ$1&amp;"")</f>
        <v>1.4</v>
      </c>
      <c r="BR93" s="225"/>
      <c r="BS93" s="225">
        <v>0.99</v>
      </c>
      <c r="BT93" s="223">
        <v>0.13</v>
      </c>
      <c r="BU93" s="228" cm="1">
        <f t="array" aca="1" ref="BU93" ca="1">INDIRECT("'"&amp;$C93&amp;"'!"&amp;"$"&amp;$D93&amp;$BU$1&amp;"")</f>
        <v>0.9</v>
      </c>
      <c r="BV93" s="225"/>
      <c r="BW93" s="225">
        <v>0.97</v>
      </c>
      <c r="BX93" s="223">
        <v>0.24</v>
      </c>
      <c r="BY93" s="228" cm="1">
        <f t="array" aca="1" ref="BY93" ca="1">INDIRECT("'"&amp;$C93&amp;"'!"&amp;"$"&amp;$D93&amp;74&amp;"")</f>
        <v>0</v>
      </c>
      <c r="BZ93" s="225"/>
      <c r="CA93" s="225"/>
      <c r="CB93" s="223"/>
    </row>
    <row r="94" spans="1:80" ht="15" x14ac:dyDescent="0.2">
      <c r="A94" s="344">
        <f t="shared" si="5"/>
        <v>45995</v>
      </c>
      <c r="B94" s="261">
        <v>0.58333333333333404</v>
      </c>
      <c r="C94" s="247">
        <f t="shared" si="6"/>
        <v>4</v>
      </c>
      <c r="D94" s="248" t="s">
        <v>148</v>
      </c>
      <c r="E94" s="229">
        <v>14.1</v>
      </c>
      <c r="F94" s="230">
        <v>68.81</v>
      </c>
      <c r="G94" s="231" t="str" cm="1">
        <f t="array" aca="1" ref="G94" ca="1">INDIRECT("'"&amp;$C94&amp;"'!"&amp;"$"&amp;$D94&amp;$G$1&amp;"")</f>
        <v>CMS</v>
      </c>
      <c r="H94" s="232" t="s">
        <v>1</v>
      </c>
      <c r="I94" s="230" t="s">
        <v>1</v>
      </c>
      <c r="J94" s="231" t="str" cm="1">
        <f t="array" aca="1" ref="J94" ca="1">INDIRECT("'"&amp;$C94&amp;"'!"&amp;"$"&amp;$D94&amp;$J$1&amp;"")</f>
        <v>PMS</v>
      </c>
      <c r="K94" s="232"/>
      <c r="L94" s="232" t="s">
        <v>1</v>
      </c>
      <c r="M94" s="233" t="s">
        <v>1</v>
      </c>
      <c r="N94" s="229" cm="1">
        <f t="array" aca="1" ref="N94" ca="1">INDIRECT("'"&amp;$C94&amp;"'!"&amp;"$"&amp;$D94&amp;$N$1&amp;"")</f>
        <v>6.8</v>
      </c>
      <c r="O94" s="232"/>
      <c r="P94" s="232">
        <v>0.89</v>
      </c>
      <c r="Q94" s="230">
        <v>3.5249999999999999</v>
      </c>
      <c r="R94" s="229" cm="1">
        <f t="array" aca="1" ref="R94" ca="1">INDIRECT("'"&amp;$C94&amp;"'!"&amp;"$"&amp;$D94&amp;$R$1&amp;"")</f>
        <v>6.8</v>
      </c>
      <c r="S94" s="232"/>
      <c r="T94" s="232">
        <v>0.89</v>
      </c>
      <c r="U94" s="233">
        <v>3.4990000000000001</v>
      </c>
      <c r="V94" s="229">
        <v>14.048</v>
      </c>
      <c r="W94" s="234" cm="1">
        <f t="array" aca="1" ref="W94" ca="1">INDIRECT("'"&amp;$C94&amp;"'!"&amp;"$"&amp;$D94&amp;$W$1&amp;"")</f>
        <v>12.817000000000004</v>
      </c>
      <c r="X94" s="232">
        <v>0.97</v>
      </c>
      <c r="Y94" s="230">
        <v>3.448</v>
      </c>
      <c r="Z94" s="231" cm="1">
        <f t="array" aca="1" ref="Z94" ca="1">INDIRECT("'"&amp;$C94&amp;"'!"&amp;"$"&amp;$D94&amp;$Z$1&amp;"")</f>
        <v>0</v>
      </c>
      <c r="AA94" s="232" t="s">
        <v>1</v>
      </c>
      <c r="AB94" s="232" t="s">
        <v>1</v>
      </c>
      <c r="AC94" s="233" t="s">
        <v>1</v>
      </c>
      <c r="AD94" s="229" cm="1">
        <f t="array" aca="1" ref="AD94" ca="1">INDIRECT("'"&amp;$C94&amp;"'!"&amp;"$"&amp;$D94&amp;$AD$1&amp;"")</f>
        <v>0</v>
      </c>
      <c r="AE94" s="232" t="s">
        <v>1</v>
      </c>
      <c r="AF94" s="232" t="s">
        <v>1</v>
      </c>
      <c r="AG94" s="230" t="s">
        <v>1</v>
      </c>
      <c r="AH94" s="231" cm="1">
        <f t="array" aca="1" ref="AH94" ca="1">INDIRECT("'"&amp;$C94&amp;"'!"&amp;"$"&amp;$D94&amp;$AH$1&amp;"")</f>
        <v>0</v>
      </c>
      <c r="AI94" s="232" t="s">
        <v>1</v>
      </c>
      <c r="AJ94" s="232" t="s">
        <v>1</v>
      </c>
      <c r="AK94" s="233" t="s">
        <v>1</v>
      </c>
      <c r="AL94" s="229" cm="1">
        <f t="array" aca="1" ref="AL94" ca="1">INDIRECT("'"&amp;$C94&amp;"'!"&amp;"$"&amp;$D94&amp;$AL$1&amp;"")</f>
        <v>0</v>
      </c>
      <c r="AM94" s="232" t="s">
        <v>1</v>
      </c>
      <c r="AN94" s="232" t="s">
        <v>1</v>
      </c>
      <c r="AO94" s="230" t="s">
        <v>1</v>
      </c>
      <c r="AP94" s="229">
        <v>11.5</v>
      </c>
      <c r="AQ94" s="233">
        <v>70.400000000000006</v>
      </c>
      <c r="AR94" s="229" cm="1">
        <f t="array" aca="1" ref="AR94" ca="1">INDIRECT("'"&amp;$C94&amp;"'!"&amp;"$"&amp;$D94&amp;$AR$1&amp;"")</f>
        <v>4</v>
      </c>
      <c r="AS94" s="232">
        <v>0.93</v>
      </c>
      <c r="AT94" s="230">
        <v>1.42</v>
      </c>
      <c r="AU94" s="231" cm="1">
        <f t="array" aca="1" ref="AU94" ca="1">INDIRECT("'"&amp;$C94&amp;"'!"&amp;"$"&amp;$D94&amp;$AU$1&amp;"")</f>
        <v>0</v>
      </c>
      <c r="AV94" s="232" t="s">
        <v>1</v>
      </c>
      <c r="AW94" s="230" t="s">
        <v>1</v>
      </c>
      <c r="AX94" s="229">
        <v>14</v>
      </c>
      <c r="AY94" s="233">
        <v>70.400000000000006</v>
      </c>
      <c r="AZ94" s="232" cm="1">
        <f t="array" aca="1" ref="AZ94" ca="1">INDIRECT("'"&amp;$C94&amp;"'!"&amp;"$"&amp;$D94&amp;$AZ$1&amp;"")</f>
        <v>4.5</v>
      </c>
      <c r="BA94" s="231"/>
      <c r="BB94" s="232">
        <v>0.95</v>
      </c>
      <c r="BC94" s="230">
        <v>1.32</v>
      </c>
      <c r="BD94" s="232" cm="1">
        <f t="array" aca="1" ref="BD94" ca="1">INDIRECT("'"&amp;$C94&amp;"'!"&amp;"$"&amp;$D94&amp;$BD$1&amp;"")</f>
        <v>7</v>
      </c>
      <c r="BE94" s="231"/>
      <c r="BF94" s="232">
        <v>0.93</v>
      </c>
      <c r="BG94" s="230">
        <v>2.9</v>
      </c>
      <c r="BH94" s="234">
        <v>14.21</v>
      </c>
      <c r="BI94" s="230">
        <v>71.11</v>
      </c>
      <c r="BJ94" s="234" cm="1">
        <f t="array" aca="1" ref="BJ94" ca="1">INDIRECT("'"&amp;$C94&amp;"'!"&amp;"$"&amp;$D94&amp;$BJ$1&amp;"")</f>
        <v>14.25</v>
      </c>
      <c r="BK94" s="232">
        <v>0.96</v>
      </c>
      <c r="BL94" s="230">
        <v>4.5</v>
      </c>
      <c r="BM94" s="408">
        <v>67</v>
      </c>
      <c r="BN94" s="229" cm="1">
        <f t="array" aca="1" ref="BN94" ca="1">INDIRECT("'"&amp;$C94&amp;"'!"&amp;"$"&amp;$D94&amp;$BN$1&amp;"")</f>
        <v>6.0000000000000009</v>
      </c>
      <c r="BO94" s="231">
        <v>0.95</v>
      </c>
      <c r="BP94" s="230">
        <v>1.9</v>
      </c>
      <c r="BQ94" s="234" cm="1">
        <f t="array" aca="1" ref="BQ94" ca="1">INDIRECT("'"&amp;$C94&amp;"'!"&amp;"$"&amp;$D94&amp;$BQ$1&amp;"")</f>
        <v>1.45</v>
      </c>
      <c r="BR94" s="232"/>
      <c r="BS94" s="232">
        <v>0.99</v>
      </c>
      <c r="BT94" s="230">
        <v>0.18</v>
      </c>
      <c r="BU94" s="235" cm="1">
        <f t="array" aca="1" ref="BU94" ca="1">INDIRECT("'"&amp;$C94&amp;"'!"&amp;"$"&amp;$D94&amp;$BU$1&amp;"")</f>
        <v>0.88</v>
      </c>
      <c r="BV94" s="232"/>
      <c r="BW94" s="232">
        <v>0.97</v>
      </c>
      <c r="BX94" s="230">
        <v>0.23</v>
      </c>
      <c r="BY94" s="235" cm="1">
        <f t="array" aca="1" ref="BY94" ca="1">INDIRECT("'"&amp;$C94&amp;"'!"&amp;"$"&amp;$D94&amp;74&amp;"")</f>
        <v>0</v>
      </c>
      <c r="BZ94" s="232"/>
      <c r="CA94" s="232"/>
      <c r="CB94" s="230"/>
    </row>
    <row r="95" spans="1:80" ht="15" x14ac:dyDescent="0.2">
      <c r="A95" s="344">
        <f t="shared" si="5"/>
        <v>45995</v>
      </c>
      <c r="B95" s="261">
        <v>0.625</v>
      </c>
      <c r="C95" s="247">
        <f t="shared" si="6"/>
        <v>4</v>
      </c>
      <c r="D95" s="248" t="s">
        <v>149</v>
      </c>
      <c r="E95" s="222">
        <v>14.1</v>
      </c>
      <c r="F95" s="223">
        <v>68.540000000000006</v>
      </c>
      <c r="G95" s="224" t="str" cm="1">
        <f t="array" aca="1" ref="G95" ca="1">INDIRECT("'"&amp;$C95&amp;"'!"&amp;"$"&amp;$D95&amp;$G$1&amp;"")</f>
        <v>CMS</v>
      </c>
      <c r="H95" s="225" t="s">
        <v>1</v>
      </c>
      <c r="I95" s="223" t="s">
        <v>1</v>
      </c>
      <c r="J95" s="224" t="str" cm="1">
        <f t="array" aca="1" ref="J95" ca="1">INDIRECT("'"&amp;$C95&amp;"'!"&amp;"$"&amp;$D95&amp;$J$1&amp;"")</f>
        <v>PMS</v>
      </c>
      <c r="K95" s="225"/>
      <c r="L95" s="225" t="s">
        <v>1</v>
      </c>
      <c r="M95" s="226" t="s">
        <v>1</v>
      </c>
      <c r="N95" s="222" cm="1">
        <f t="array" aca="1" ref="N95" ca="1">INDIRECT("'"&amp;$C95&amp;"'!"&amp;"$"&amp;$D95&amp;$N$1&amp;"")</f>
        <v>6.6</v>
      </c>
      <c r="O95" s="225"/>
      <c r="P95" s="225">
        <v>0.92</v>
      </c>
      <c r="Q95" s="223">
        <v>2.7959999999999998</v>
      </c>
      <c r="R95" s="352" cm="1">
        <f t="array" aca="1" ref="R95" ca="1">INDIRECT("'"&amp;$C95&amp;"'!"&amp;"$"&amp;$D95&amp;$R$1&amp;"")</f>
        <v>6.6</v>
      </c>
      <c r="S95" s="225"/>
      <c r="T95" s="225">
        <v>0.92</v>
      </c>
      <c r="U95" s="226">
        <v>2.8109999999999999</v>
      </c>
      <c r="V95" s="222">
        <v>14.02</v>
      </c>
      <c r="W95" s="227" cm="1">
        <f t="array" aca="1" ref="W95" ca="1">INDIRECT("'"&amp;$C95&amp;"'!"&amp;"$"&amp;$D95&amp;$W$1&amp;"")</f>
        <v>12.819999999999999</v>
      </c>
      <c r="X95" s="225">
        <v>0.97</v>
      </c>
      <c r="Y95" s="223">
        <v>3.3439999999999999</v>
      </c>
      <c r="Z95" s="224" cm="1">
        <f t="array" aca="1" ref="Z95" ca="1">INDIRECT("'"&amp;$C95&amp;"'!"&amp;"$"&amp;$D95&amp;$Z$1&amp;"")</f>
        <v>0</v>
      </c>
      <c r="AA95" s="225" t="s">
        <v>1</v>
      </c>
      <c r="AB95" s="225" t="s">
        <v>1</v>
      </c>
      <c r="AC95" s="226" t="s">
        <v>1</v>
      </c>
      <c r="AD95" s="222" cm="1">
        <f t="array" aca="1" ref="AD95" ca="1">INDIRECT("'"&amp;$C95&amp;"'!"&amp;"$"&amp;$D95&amp;$AD$1&amp;"")</f>
        <v>0</v>
      </c>
      <c r="AE95" s="225" t="s">
        <v>1</v>
      </c>
      <c r="AF95" s="225" t="s">
        <v>1</v>
      </c>
      <c r="AG95" s="223" t="s">
        <v>1</v>
      </c>
      <c r="AH95" s="224" cm="1">
        <f t="array" aca="1" ref="AH95" ca="1">INDIRECT("'"&amp;$C95&amp;"'!"&amp;"$"&amp;$D95&amp;$AH$1&amp;"")</f>
        <v>0</v>
      </c>
      <c r="AI95" s="225" t="s">
        <v>1</v>
      </c>
      <c r="AJ95" s="225" t="s">
        <v>1</v>
      </c>
      <c r="AK95" s="226" t="s">
        <v>1</v>
      </c>
      <c r="AL95" s="222" cm="1">
        <f t="array" aca="1" ref="AL95" ca="1">INDIRECT("'"&amp;$C95&amp;"'!"&amp;"$"&amp;$D95&amp;$AL$1&amp;"")</f>
        <v>0</v>
      </c>
      <c r="AM95" s="225" t="s">
        <v>1</v>
      </c>
      <c r="AN95" s="225" t="s">
        <v>1</v>
      </c>
      <c r="AO95" s="223" t="s">
        <v>1</v>
      </c>
      <c r="AP95" s="222">
        <v>11.5</v>
      </c>
      <c r="AQ95" s="226">
        <v>70.400000000000006</v>
      </c>
      <c r="AR95" s="222" cm="1">
        <f t="array" aca="1" ref="AR95" ca="1">INDIRECT("'"&amp;$C95&amp;"'!"&amp;"$"&amp;$D95&amp;$AR$1&amp;"")</f>
        <v>4</v>
      </c>
      <c r="AS95" s="225">
        <v>0.94</v>
      </c>
      <c r="AT95" s="223">
        <v>1.26</v>
      </c>
      <c r="AU95" s="224" cm="1">
        <f t="array" aca="1" ref="AU95" ca="1">INDIRECT("'"&amp;$C95&amp;"'!"&amp;"$"&amp;$D95&amp;$AU$1&amp;"")</f>
        <v>0</v>
      </c>
      <c r="AV95" s="225" t="s">
        <v>1</v>
      </c>
      <c r="AW95" s="223" t="s">
        <v>1</v>
      </c>
      <c r="AX95" s="222">
        <v>14</v>
      </c>
      <c r="AY95" s="226">
        <v>70.400000000000006</v>
      </c>
      <c r="AZ95" s="225" cm="1">
        <f t="array" aca="1" ref="AZ95" ca="1">INDIRECT("'"&amp;$C95&amp;"'!"&amp;"$"&amp;$D95&amp;$AZ$1&amp;"")</f>
        <v>5</v>
      </c>
      <c r="BA95" s="224"/>
      <c r="BB95" s="225">
        <v>0.95</v>
      </c>
      <c r="BC95" s="223">
        <v>1.22</v>
      </c>
      <c r="BD95" s="225" cm="1">
        <f t="array" aca="1" ref="BD95" ca="1">INDIRECT("'"&amp;$C95&amp;"'!"&amp;"$"&amp;$D95&amp;$BD$1&amp;"")</f>
        <v>7</v>
      </c>
      <c r="BE95" s="224"/>
      <c r="BF95" s="225">
        <v>0.93</v>
      </c>
      <c r="BG95" s="223">
        <v>2.75</v>
      </c>
      <c r="BH95" s="227">
        <v>14.22</v>
      </c>
      <c r="BI95" s="223">
        <v>71.27</v>
      </c>
      <c r="BJ95" s="227" cm="1">
        <f t="array" aca="1" ref="BJ95" ca="1">INDIRECT("'"&amp;$C95&amp;"'!"&amp;"$"&amp;$D95&amp;$BJ$1&amp;"")</f>
        <v>14.23</v>
      </c>
      <c r="BK95" s="225">
        <v>0.96</v>
      </c>
      <c r="BL95" s="223">
        <v>4.4000000000000004</v>
      </c>
      <c r="BM95" s="407">
        <v>67</v>
      </c>
      <c r="BN95" s="222" cm="1">
        <f t="array" aca="1" ref="BN95" ca="1">INDIRECT("'"&amp;$C95&amp;"'!"&amp;"$"&amp;$D95&amp;$BN$1&amp;"")</f>
        <v>6.0000000000000009</v>
      </c>
      <c r="BO95" s="224">
        <v>0.95</v>
      </c>
      <c r="BP95" s="223">
        <v>1.9</v>
      </c>
      <c r="BQ95" s="227" cm="1">
        <f t="array" aca="1" ref="BQ95" ca="1">INDIRECT("'"&amp;$C95&amp;"'!"&amp;"$"&amp;$D95&amp;$BQ$1&amp;"")</f>
        <v>1.46</v>
      </c>
      <c r="BR95" s="225"/>
      <c r="BS95" s="225">
        <v>0.99</v>
      </c>
      <c r="BT95" s="223">
        <v>0.14000000000000001</v>
      </c>
      <c r="BU95" s="228" cm="1">
        <f t="array" aca="1" ref="BU95" ca="1">INDIRECT("'"&amp;$C95&amp;"'!"&amp;"$"&amp;$D95&amp;$BU$1&amp;"")</f>
        <v>0.91</v>
      </c>
      <c r="BV95" s="225"/>
      <c r="BW95" s="225">
        <v>0.96</v>
      </c>
      <c r="BX95" s="223">
        <v>0.25</v>
      </c>
      <c r="BY95" s="228" cm="1">
        <f t="array" aca="1" ref="BY95" ca="1">INDIRECT("'"&amp;$C95&amp;"'!"&amp;"$"&amp;$D95&amp;74&amp;"")</f>
        <v>0</v>
      </c>
      <c r="BZ95" s="225"/>
      <c r="CA95" s="225"/>
      <c r="CB95" s="223"/>
    </row>
    <row r="96" spans="1:80" ht="15" x14ac:dyDescent="0.2">
      <c r="A96" s="344">
        <f t="shared" si="5"/>
        <v>45995</v>
      </c>
      <c r="B96" s="261">
        <v>0.66666666666666696</v>
      </c>
      <c r="C96" s="247">
        <f t="shared" si="6"/>
        <v>4</v>
      </c>
      <c r="D96" s="248" t="s">
        <v>150</v>
      </c>
      <c r="E96" s="229">
        <v>14.1</v>
      </c>
      <c r="F96" s="230">
        <v>68.75</v>
      </c>
      <c r="G96" s="231" t="str" cm="1">
        <f t="array" aca="1" ref="G96" ca="1">INDIRECT("'"&amp;$C96&amp;"'!"&amp;"$"&amp;$D96&amp;$G$1&amp;"")</f>
        <v>CMS</v>
      </c>
      <c r="H96" s="232" t="s">
        <v>1</v>
      </c>
      <c r="I96" s="230" t="s">
        <v>1</v>
      </c>
      <c r="J96" s="231" t="str" cm="1">
        <f t="array" aca="1" ref="J96" ca="1">INDIRECT("'"&amp;$C96&amp;"'!"&amp;"$"&amp;$D96&amp;$J$1&amp;"")</f>
        <v>PMS</v>
      </c>
      <c r="K96" s="232"/>
      <c r="L96" s="232" t="s">
        <v>1</v>
      </c>
      <c r="M96" s="233" t="s">
        <v>1</v>
      </c>
      <c r="N96" s="229" cm="1">
        <f t="array" aca="1" ref="N96" ca="1">INDIRECT("'"&amp;$C96&amp;"'!"&amp;"$"&amp;$D96&amp;$N$1&amp;"")</f>
        <v>6.6</v>
      </c>
      <c r="O96" s="232"/>
      <c r="P96" s="232">
        <v>0.92</v>
      </c>
      <c r="Q96" s="230">
        <v>2.7149999999999999</v>
      </c>
      <c r="R96" s="353" cm="1">
        <f t="array" aca="1" ref="R96" ca="1">INDIRECT("'"&amp;$C96&amp;"'!"&amp;"$"&amp;$D96&amp;$R$1&amp;"")</f>
        <v>6.6</v>
      </c>
      <c r="S96" s="232"/>
      <c r="T96" s="232">
        <v>0.92</v>
      </c>
      <c r="U96" s="233">
        <v>2.8039999999999998</v>
      </c>
      <c r="V96" s="229">
        <v>13.997</v>
      </c>
      <c r="W96" s="234" cm="1">
        <f t="array" aca="1" ref="W96" ca="1">INDIRECT("'"&amp;$C96&amp;"'!"&amp;"$"&amp;$D96&amp;$W$1&amp;"")</f>
        <v>12.789999999999996</v>
      </c>
      <c r="X96" s="232">
        <v>0.97</v>
      </c>
      <c r="Y96" s="230">
        <v>3.4649999999999999</v>
      </c>
      <c r="Z96" s="231" cm="1">
        <f t="array" aca="1" ref="Z96" ca="1">INDIRECT("'"&amp;$C96&amp;"'!"&amp;"$"&amp;$D96&amp;$Z$1&amp;"")</f>
        <v>0</v>
      </c>
      <c r="AA96" s="232" t="s">
        <v>1</v>
      </c>
      <c r="AB96" s="232" t="s">
        <v>1</v>
      </c>
      <c r="AC96" s="233" t="s">
        <v>1</v>
      </c>
      <c r="AD96" s="229" cm="1">
        <f t="array" aca="1" ref="AD96" ca="1">INDIRECT("'"&amp;$C96&amp;"'!"&amp;"$"&amp;$D96&amp;$AD$1&amp;"")</f>
        <v>0</v>
      </c>
      <c r="AE96" s="232" t="s">
        <v>1</v>
      </c>
      <c r="AF96" s="232" t="s">
        <v>1</v>
      </c>
      <c r="AG96" s="230" t="s">
        <v>1</v>
      </c>
      <c r="AH96" s="231" cm="1">
        <f t="array" aca="1" ref="AH96" ca="1">INDIRECT("'"&amp;$C96&amp;"'!"&amp;"$"&amp;$D96&amp;$AH$1&amp;"")</f>
        <v>0</v>
      </c>
      <c r="AI96" s="232" t="s">
        <v>1</v>
      </c>
      <c r="AJ96" s="232" t="s">
        <v>1</v>
      </c>
      <c r="AK96" s="233" t="s">
        <v>1</v>
      </c>
      <c r="AL96" s="229" cm="1">
        <f t="array" aca="1" ref="AL96" ca="1">INDIRECT("'"&amp;$C96&amp;"'!"&amp;"$"&amp;$D96&amp;$AL$1&amp;"")</f>
        <v>0</v>
      </c>
      <c r="AM96" s="232" t="s">
        <v>1</v>
      </c>
      <c r="AN96" s="232" t="s">
        <v>1</v>
      </c>
      <c r="AO96" s="230" t="s">
        <v>1</v>
      </c>
      <c r="AP96" s="229">
        <v>11.5</v>
      </c>
      <c r="AQ96" s="233">
        <v>70.599999999999994</v>
      </c>
      <c r="AR96" s="229" cm="1">
        <f t="array" aca="1" ref="AR96" ca="1">INDIRECT("'"&amp;$C96&amp;"'!"&amp;"$"&amp;$D96&amp;$AR$1&amp;"")</f>
        <v>4</v>
      </c>
      <c r="AS96" s="232">
        <v>0.95</v>
      </c>
      <c r="AT96" s="230">
        <v>1.18</v>
      </c>
      <c r="AU96" s="231" cm="1">
        <f t="array" aca="1" ref="AU96" ca="1">INDIRECT("'"&amp;$C96&amp;"'!"&amp;"$"&amp;$D96&amp;$AU$1&amp;"")</f>
        <v>0</v>
      </c>
      <c r="AV96" s="232" t="s">
        <v>1</v>
      </c>
      <c r="AW96" s="230" t="s">
        <v>1</v>
      </c>
      <c r="AX96" s="229">
        <v>14</v>
      </c>
      <c r="AY96" s="233">
        <v>70.400000000000006</v>
      </c>
      <c r="AZ96" s="232" cm="1">
        <f t="array" aca="1" ref="AZ96" ca="1">INDIRECT("'"&amp;$C96&amp;"'!"&amp;"$"&amp;$D96&amp;$AZ$1&amp;"")</f>
        <v>4.0999999999999996</v>
      </c>
      <c r="BA96" s="231"/>
      <c r="BB96" s="232">
        <v>0.9</v>
      </c>
      <c r="BC96" s="230">
        <v>2.11</v>
      </c>
      <c r="BD96" s="232" cm="1">
        <f t="array" aca="1" ref="BD96" ca="1">INDIRECT("'"&amp;$C96&amp;"'!"&amp;"$"&amp;$D96&amp;$BD$1&amp;"")</f>
        <v>7</v>
      </c>
      <c r="BE96" s="231"/>
      <c r="BF96" s="232">
        <v>0.95</v>
      </c>
      <c r="BG96" s="230">
        <v>2.35</v>
      </c>
      <c r="BH96" s="234">
        <v>14.28</v>
      </c>
      <c r="BI96" s="230">
        <v>71.47</v>
      </c>
      <c r="BJ96" s="234" cm="1">
        <f t="array" aca="1" ref="BJ96" ca="1">INDIRECT("'"&amp;$C96&amp;"'!"&amp;"$"&amp;$D96&amp;$BJ$1&amp;"")</f>
        <v>14.2</v>
      </c>
      <c r="BK96" s="232">
        <v>0.96</v>
      </c>
      <c r="BL96" s="230">
        <v>4.4000000000000004</v>
      </c>
      <c r="BM96" s="408">
        <v>67</v>
      </c>
      <c r="BN96" s="229" cm="1">
        <f t="array" aca="1" ref="BN96" ca="1">INDIRECT("'"&amp;$C96&amp;"'!"&amp;"$"&amp;$D96&amp;$BN$1&amp;"")</f>
        <v>6.0000000000000009</v>
      </c>
      <c r="BO96" s="231">
        <v>0.95</v>
      </c>
      <c r="BP96" s="230">
        <v>1.9</v>
      </c>
      <c r="BQ96" s="234" cm="1">
        <f t="array" aca="1" ref="BQ96" ca="1">INDIRECT("'"&amp;$C96&amp;"'!"&amp;"$"&amp;$D96&amp;$BQ$1&amp;"")</f>
        <v>0</v>
      </c>
      <c r="BR96" s="232"/>
      <c r="BS96" s="232" t="s">
        <v>1</v>
      </c>
      <c r="BT96" s="230" t="s">
        <v>1</v>
      </c>
      <c r="BU96" s="235" cm="1">
        <f t="array" aca="1" ref="BU96" ca="1">INDIRECT("'"&amp;$C96&amp;"'!"&amp;"$"&amp;$D96&amp;$BU$1&amp;"")</f>
        <v>0.88</v>
      </c>
      <c r="BV96" s="232"/>
      <c r="BW96" s="232">
        <v>0.96</v>
      </c>
      <c r="BX96" s="230">
        <v>0.23</v>
      </c>
      <c r="BY96" s="235" cm="1">
        <f t="array" aca="1" ref="BY96" ca="1">INDIRECT("'"&amp;$C96&amp;"'!"&amp;"$"&amp;$D96&amp;74&amp;"")</f>
        <v>0</v>
      </c>
      <c r="BZ96" s="232"/>
      <c r="CA96" s="232"/>
      <c r="CB96" s="230"/>
    </row>
    <row r="97" spans="1:80" ht="15" x14ac:dyDescent="0.2">
      <c r="A97" s="344">
        <f t="shared" si="5"/>
        <v>45995</v>
      </c>
      <c r="B97" s="261">
        <v>0.70833333333333404</v>
      </c>
      <c r="C97" s="247">
        <f t="shared" si="6"/>
        <v>4</v>
      </c>
      <c r="D97" s="248" t="s">
        <v>151</v>
      </c>
      <c r="E97" s="222">
        <v>14</v>
      </c>
      <c r="F97" s="223">
        <v>69.209999999999994</v>
      </c>
      <c r="G97" s="224" t="str" cm="1">
        <f t="array" aca="1" ref="G97" ca="1">INDIRECT("'"&amp;$C97&amp;"'!"&amp;"$"&amp;$D97&amp;$G$1&amp;"")</f>
        <v>CMS</v>
      </c>
      <c r="H97" s="225" t="s">
        <v>1</v>
      </c>
      <c r="I97" s="223" t="s">
        <v>1</v>
      </c>
      <c r="J97" s="224" t="str" cm="1">
        <f t="array" aca="1" ref="J97" ca="1">INDIRECT("'"&amp;$C97&amp;"'!"&amp;"$"&amp;$D97&amp;$J$1&amp;"")</f>
        <v>PMS</v>
      </c>
      <c r="K97" s="225"/>
      <c r="L97" s="225" t="s">
        <v>1</v>
      </c>
      <c r="M97" s="226" t="s">
        <v>1</v>
      </c>
      <c r="N97" s="222" cm="1">
        <f t="array" aca="1" ref="N97" ca="1">INDIRECT("'"&amp;$C97&amp;"'!"&amp;"$"&amp;$D97&amp;$N$1&amp;"")</f>
        <v>6.6</v>
      </c>
      <c r="O97" s="225"/>
      <c r="P97" s="225">
        <v>0.91</v>
      </c>
      <c r="Q97" s="223">
        <v>3.1579999999999999</v>
      </c>
      <c r="R97" s="352" cm="1">
        <f t="array" aca="1" ref="R97" ca="1">INDIRECT("'"&amp;$C97&amp;"'!"&amp;"$"&amp;$D97&amp;$R$1&amp;"")</f>
        <v>6.7</v>
      </c>
      <c r="S97" s="225"/>
      <c r="T97" s="225">
        <v>0.91</v>
      </c>
      <c r="U97" s="226">
        <v>3.1970000000000001</v>
      </c>
      <c r="V97" s="222">
        <v>13.054</v>
      </c>
      <c r="W97" s="227" cm="1">
        <f t="array" aca="1" ref="W97" ca="1">INDIRECT("'"&amp;$C97&amp;"'!"&amp;"$"&amp;$D97&amp;$W$1&amp;"")</f>
        <v>12.805999999999997</v>
      </c>
      <c r="X97" s="225">
        <v>0.97</v>
      </c>
      <c r="Y97" s="223">
        <v>3.3530000000000002</v>
      </c>
      <c r="Z97" s="224" cm="1">
        <f t="array" aca="1" ref="Z97" ca="1">INDIRECT("'"&amp;$C97&amp;"'!"&amp;"$"&amp;$D97&amp;$Z$1&amp;"")</f>
        <v>0</v>
      </c>
      <c r="AA97" s="225" t="s">
        <v>1</v>
      </c>
      <c r="AB97" s="225" t="s">
        <v>1</v>
      </c>
      <c r="AC97" s="226" t="s">
        <v>1</v>
      </c>
      <c r="AD97" s="222" cm="1">
        <f t="array" aca="1" ref="AD97" ca="1">INDIRECT("'"&amp;$C97&amp;"'!"&amp;"$"&amp;$D97&amp;$AD$1&amp;"")</f>
        <v>0</v>
      </c>
      <c r="AE97" s="225" t="s">
        <v>1</v>
      </c>
      <c r="AF97" s="225" t="s">
        <v>1</v>
      </c>
      <c r="AG97" s="223" t="s">
        <v>1</v>
      </c>
      <c r="AH97" s="224" cm="1">
        <f t="array" aca="1" ref="AH97" ca="1">INDIRECT("'"&amp;$C97&amp;"'!"&amp;"$"&amp;$D97&amp;$AH$1&amp;"")</f>
        <v>0</v>
      </c>
      <c r="AI97" s="225" t="s">
        <v>1</v>
      </c>
      <c r="AJ97" s="225" t="s">
        <v>1</v>
      </c>
      <c r="AK97" s="226" t="s">
        <v>1</v>
      </c>
      <c r="AL97" s="222" cm="1">
        <f t="array" aca="1" ref="AL97" ca="1">INDIRECT("'"&amp;$C97&amp;"'!"&amp;"$"&amp;$D97&amp;$AL$1&amp;"")</f>
        <v>0</v>
      </c>
      <c r="AM97" s="225" t="s">
        <v>1</v>
      </c>
      <c r="AN97" s="225" t="s">
        <v>1</v>
      </c>
      <c r="AO97" s="223" t="s">
        <v>1</v>
      </c>
      <c r="AP97" s="222">
        <v>11.6</v>
      </c>
      <c r="AQ97" s="226">
        <v>70.7</v>
      </c>
      <c r="AR97" s="222" cm="1">
        <f t="array" aca="1" ref="AR97" ca="1">INDIRECT("'"&amp;$C97&amp;"'!"&amp;"$"&amp;$D97&amp;$AR$1&amp;"")</f>
        <v>4</v>
      </c>
      <c r="AS97" s="225">
        <v>0.92</v>
      </c>
      <c r="AT97" s="223">
        <v>1.56</v>
      </c>
      <c r="AU97" s="224" cm="1">
        <f t="array" aca="1" ref="AU97" ca="1">INDIRECT("'"&amp;$C97&amp;"'!"&amp;"$"&amp;$D97&amp;$AU$1&amp;"")</f>
        <v>0</v>
      </c>
      <c r="AV97" s="225" t="s">
        <v>1</v>
      </c>
      <c r="AW97" s="223" t="s">
        <v>1</v>
      </c>
      <c r="AX97" s="222">
        <v>14</v>
      </c>
      <c r="AY97" s="226">
        <v>70.599999999999994</v>
      </c>
      <c r="AZ97" s="225" cm="1">
        <f t="array" aca="1" ref="AZ97" ca="1">INDIRECT("'"&amp;$C97&amp;"'!"&amp;"$"&amp;$D97&amp;$AZ$1&amp;"")</f>
        <v>2.7</v>
      </c>
      <c r="BA97" s="224"/>
      <c r="BB97" s="225">
        <v>0.83</v>
      </c>
      <c r="BC97" s="223">
        <v>1.88</v>
      </c>
      <c r="BD97" s="225" cm="1">
        <f t="array" aca="1" ref="BD97" ca="1">INDIRECT("'"&amp;$C97&amp;"'!"&amp;"$"&amp;$D97&amp;$BD$1&amp;"")</f>
        <v>7</v>
      </c>
      <c r="BE97" s="224"/>
      <c r="BF97" s="225">
        <v>0.95</v>
      </c>
      <c r="BG97" s="223">
        <v>2.15</v>
      </c>
      <c r="BH97" s="227">
        <v>14.18</v>
      </c>
      <c r="BI97" s="223">
        <v>71.400000000000006</v>
      </c>
      <c r="BJ97" s="227" cm="1">
        <f t="array" aca="1" ref="BJ97" ca="1">INDIRECT("'"&amp;$C97&amp;"'!"&amp;"$"&amp;$D97&amp;$BJ$1&amp;"")</f>
        <v>14.18</v>
      </c>
      <c r="BK97" s="225">
        <v>0.97</v>
      </c>
      <c r="BL97" s="223">
        <v>3.4</v>
      </c>
      <c r="BM97" s="407">
        <v>67.400000000000006</v>
      </c>
      <c r="BN97" s="222" cm="1">
        <f t="array" aca="1" ref="BN97" ca="1">INDIRECT("'"&amp;$C97&amp;"'!"&amp;"$"&amp;$D97&amp;$BN$1&amp;"")</f>
        <v>3.6000000000000005</v>
      </c>
      <c r="BO97" s="224">
        <v>0.95</v>
      </c>
      <c r="BP97" s="223">
        <v>1.1000000000000001</v>
      </c>
      <c r="BQ97" s="227" cm="1">
        <f t="array" aca="1" ref="BQ97" ca="1">INDIRECT("'"&amp;$C97&amp;"'!"&amp;"$"&amp;$D97&amp;$BQ$1&amp;"")</f>
        <v>1.1299999999999999</v>
      </c>
      <c r="BR97" s="225"/>
      <c r="BS97" s="225">
        <v>0.99</v>
      </c>
      <c r="BT97" s="223">
        <v>0.11</v>
      </c>
      <c r="BU97" s="228" cm="1">
        <f t="array" aca="1" ref="BU97" ca="1">INDIRECT("'"&amp;$C97&amp;"'!"&amp;"$"&amp;$D97&amp;$BU$1&amp;"")</f>
        <v>0.86</v>
      </c>
      <c r="BV97" s="225"/>
      <c r="BW97" s="225">
        <v>0.96</v>
      </c>
      <c r="BX97" s="223">
        <v>0.24</v>
      </c>
      <c r="BY97" s="228" cm="1">
        <f t="array" aca="1" ref="BY97" ca="1">INDIRECT("'"&amp;$C97&amp;"'!"&amp;"$"&amp;$D97&amp;74&amp;"")</f>
        <v>0</v>
      </c>
      <c r="BZ97" s="225"/>
      <c r="CA97" s="225"/>
      <c r="CB97" s="223"/>
    </row>
    <row r="98" spans="1:80" ht="15" x14ac:dyDescent="0.2">
      <c r="A98" s="344">
        <f t="shared" si="5"/>
        <v>45995</v>
      </c>
      <c r="B98" s="261">
        <v>0.750000000000001</v>
      </c>
      <c r="C98" s="247">
        <f t="shared" si="6"/>
        <v>4</v>
      </c>
      <c r="D98" s="248" t="s">
        <v>152</v>
      </c>
      <c r="E98" s="229">
        <v>14</v>
      </c>
      <c r="F98" s="230">
        <v>68.87</v>
      </c>
      <c r="G98" s="231" t="str" cm="1">
        <f t="array" aca="1" ref="G98" ca="1">INDIRECT("'"&amp;$C98&amp;"'!"&amp;"$"&amp;$D98&amp;$G$1&amp;"")</f>
        <v>CMS</v>
      </c>
      <c r="H98" s="232" t="s">
        <v>1</v>
      </c>
      <c r="I98" s="230" t="s">
        <v>1</v>
      </c>
      <c r="J98" s="231" t="str" cm="1">
        <f t="array" aca="1" ref="J98" ca="1">INDIRECT("'"&amp;$C98&amp;"'!"&amp;"$"&amp;$D98&amp;$J$1&amp;"")</f>
        <v>PMS</v>
      </c>
      <c r="K98" s="232"/>
      <c r="L98" s="232" t="s">
        <v>1</v>
      </c>
      <c r="M98" s="233" t="s">
        <v>1</v>
      </c>
      <c r="N98" s="229" cm="1">
        <f t="array" aca="1" ref="N98" ca="1">INDIRECT("'"&amp;$C98&amp;"'!"&amp;"$"&amp;$D98&amp;$N$1&amp;"")</f>
        <v>6.7</v>
      </c>
      <c r="O98" s="232"/>
      <c r="P98" s="232">
        <v>0.88</v>
      </c>
      <c r="Q98" s="230">
        <v>3.69</v>
      </c>
      <c r="R98" s="229" cm="1">
        <f t="array" aca="1" ref="R98" ca="1">INDIRECT("'"&amp;$C98&amp;"'!"&amp;"$"&amp;$D98&amp;$R$1&amp;"")</f>
        <v>6.7</v>
      </c>
      <c r="S98" s="232"/>
      <c r="T98" s="232">
        <v>0.91</v>
      </c>
      <c r="U98" s="233">
        <v>0.38</v>
      </c>
      <c r="V98" s="229">
        <v>14.045</v>
      </c>
      <c r="W98" s="234" cm="1">
        <f t="array" aca="1" ref="W98" ca="1">INDIRECT("'"&amp;$C98&amp;"'!"&amp;"$"&amp;$D98&amp;$W$1&amp;"")</f>
        <v>12.857000000000003</v>
      </c>
      <c r="X98" s="232">
        <v>0.97</v>
      </c>
      <c r="Y98" s="230">
        <v>3.43</v>
      </c>
      <c r="Z98" s="231" cm="1">
        <f t="array" aca="1" ref="Z98" ca="1">INDIRECT("'"&amp;$C98&amp;"'!"&amp;"$"&amp;$D98&amp;$Z$1&amp;"")</f>
        <v>0</v>
      </c>
      <c r="AA98" s="232" t="s">
        <v>1</v>
      </c>
      <c r="AB98" s="232" t="s">
        <v>1</v>
      </c>
      <c r="AC98" s="233" t="s">
        <v>1</v>
      </c>
      <c r="AD98" s="229" cm="1">
        <f t="array" aca="1" ref="AD98" ca="1">INDIRECT("'"&amp;$C98&amp;"'!"&amp;"$"&amp;$D98&amp;$AD$1&amp;"")</f>
        <v>0</v>
      </c>
      <c r="AE98" s="232" t="s">
        <v>1</v>
      </c>
      <c r="AF98" s="232" t="s">
        <v>1</v>
      </c>
      <c r="AG98" s="230" t="s">
        <v>1</v>
      </c>
      <c r="AH98" s="231" cm="1">
        <f t="array" aca="1" ref="AH98" ca="1">INDIRECT("'"&amp;$C98&amp;"'!"&amp;"$"&amp;$D98&amp;$AH$1&amp;"")</f>
        <v>0</v>
      </c>
      <c r="AI98" s="232" t="s">
        <v>1</v>
      </c>
      <c r="AJ98" s="232" t="s">
        <v>1</v>
      </c>
      <c r="AK98" s="233" t="s">
        <v>1</v>
      </c>
      <c r="AL98" s="229" cm="1">
        <f t="array" aca="1" ref="AL98" ca="1">INDIRECT("'"&amp;$C98&amp;"'!"&amp;"$"&amp;$D98&amp;$AL$1&amp;"")</f>
        <v>0</v>
      </c>
      <c r="AM98" s="232" t="s">
        <v>1</v>
      </c>
      <c r="AN98" s="232" t="s">
        <v>1</v>
      </c>
      <c r="AO98" s="230" t="s">
        <v>1</v>
      </c>
      <c r="AP98" s="229">
        <v>11.5</v>
      </c>
      <c r="AQ98" s="233">
        <v>70.599999999999994</v>
      </c>
      <c r="AR98" s="229" cm="1">
        <f t="array" aca="1" ref="AR98" ca="1">INDIRECT("'"&amp;$C98&amp;"'!"&amp;"$"&amp;$D98&amp;$AR$1&amp;"")</f>
        <v>4</v>
      </c>
      <c r="AS98" s="232">
        <v>0.92</v>
      </c>
      <c r="AT98" s="230">
        <v>1.6</v>
      </c>
      <c r="AU98" s="231" cm="1">
        <f t="array" aca="1" ref="AU98" ca="1">INDIRECT("'"&amp;$C98&amp;"'!"&amp;"$"&amp;$D98&amp;$AU$1&amp;"")</f>
        <v>0</v>
      </c>
      <c r="AV98" s="232" t="s">
        <v>1</v>
      </c>
      <c r="AW98" s="230" t="s">
        <v>1</v>
      </c>
      <c r="AX98" s="229">
        <v>14</v>
      </c>
      <c r="AY98" s="233">
        <v>70.7</v>
      </c>
      <c r="AZ98" s="232" cm="1">
        <f t="array" aca="1" ref="AZ98" ca="1">INDIRECT("'"&amp;$C98&amp;"'!"&amp;"$"&amp;$D98&amp;$AZ$1&amp;"")</f>
        <v>6.5</v>
      </c>
      <c r="BA98" s="231"/>
      <c r="BB98" s="232">
        <v>0.96</v>
      </c>
      <c r="BC98" s="230">
        <v>1.9</v>
      </c>
      <c r="BD98" s="232" cm="1">
        <f t="array" aca="1" ref="BD98" ca="1">INDIRECT("'"&amp;$C98&amp;"'!"&amp;"$"&amp;$D98&amp;$BD$1&amp;"")</f>
        <v>7</v>
      </c>
      <c r="BE98" s="231"/>
      <c r="BF98" s="232">
        <v>0.97</v>
      </c>
      <c r="BG98" s="230">
        <v>0.97</v>
      </c>
      <c r="BH98" s="234">
        <v>14.23</v>
      </c>
      <c r="BI98" s="230">
        <v>71.72</v>
      </c>
      <c r="BJ98" s="234" cm="1">
        <f t="array" aca="1" ref="BJ98" ca="1">INDIRECT("'"&amp;$C98&amp;"'!"&amp;"$"&amp;$D98&amp;$BJ$1&amp;"")</f>
        <v>14.22</v>
      </c>
      <c r="BK98" s="232">
        <v>0.97</v>
      </c>
      <c r="BL98" s="230">
        <v>3.4</v>
      </c>
      <c r="BM98" s="408">
        <v>67</v>
      </c>
      <c r="BN98" s="229" cm="1">
        <f t="array" aca="1" ref="BN98" ca="1">INDIRECT("'"&amp;$C98&amp;"'!"&amp;"$"&amp;$D98&amp;$BN$1&amp;"")</f>
        <v>1.4</v>
      </c>
      <c r="BO98" s="231">
        <v>0.95</v>
      </c>
      <c r="BP98" s="230">
        <v>0.45</v>
      </c>
      <c r="BQ98" s="234" cm="1">
        <f t="array" aca="1" ref="BQ98" ca="1">INDIRECT("'"&amp;$C98&amp;"'!"&amp;"$"&amp;$D98&amp;$BQ$1&amp;"")</f>
        <v>1.39</v>
      </c>
      <c r="BR98" s="232"/>
      <c r="BS98" s="232">
        <v>0.99</v>
      </c>
      <c r="BT98" s="230">
        <v>0.13</v>
      </c>
      <c r="BU98" s="235" cm="1">
        <f t="array" aca="1" ref="BU98" ca="1">INDIRECT("'"&amp;$C98&amp;"'!"&amp;"$"&amp;$D98&amp;$BU$1&amp;"")</f>
        <v>0.91</v>
      </c>
      <c r="BV98" s="232"/>
      <c r="BW98" s="232">
        <v>0.97</v>
      </c>
      <c r="BX98" s="230">
        <v>0.24</v>
      </c>
      <c r="BY98" s="235" cm="1">
        <f t="array" aca="1" ref="BY98" ca="1">INDIRECT("'"&amp;$C98&amp;"'!"&amp;"$"&amp;$D98&amp;74&amp;"")</f>
        <v>0</v>
      </c>
      <c r="BZ98" s="232"/>
      <c r="CA98" s="232"/>
      <c r="CB98" s="230"/>
    </row>
    <row r="99" spans="1:80" ht="15" x14ac:dyDescent="0.2">
      <c r="A99" s="344">
        <f t="shared" si="5"/>
        <v>45995</v>
      </c>
      <c r="B99" s="261">
        <v>0.79166666666666696</v>
      </c>
      <c r="C99" s="247">
        <f t="shared" si="6"/>
        <v>4</v>
      </c>
      <c r="D99" s="248" t="s">
        <v>153</v>
      </c>
      <c r="E99" s="222">
        <v>14</v>
      </c>
      <c r="F99" s="223">
        <v>68.599999999999994</v>
      </c>
      <c r="G99" s="224" t="str" cm="1">
        <f t="array" aca="1" ref="G99" ca="1">INDIRECT("'"&amp;$C99&amp;"'!"&amp;"$"&amp;$D99&amp;$G$1&amp;"")</f>
        <v>CMS</v>
      </c>
      <c r="H99" s="225" t="s">
        <v>1</v>
      </c>
      <c r="I99" s="223" t="s">
        <v>1</v>
      </c>
      <c r="J99" s="224" t="str" cm="1">
        <f t="array" aca="1" ref="J99" ca="1">INDIRECT("'"&amp;$C99&amp;"'!"&amp;"$"&amp;$D99&amp;$J$1&amp;"")</f>
        <v>PMS</v>
      </c>
      <c r="K99" s="493"/>
      <c r="L99" s="225" t="s">
        <v>1</v>
      </c>
      <c r="M99" s="226" t="s">
        <v>1</v>
      </c>
      <c r="N99" s="222" cm="1">
        <f t="array" aca="1" ref="N99" ca="1">INDIRECT("'"&amp;$C99&amp;"'!"&amp;"$"&amp;$D99&amp;$N$1&amp;"")</f>
        <v>6.8</v>
      </c>
      <c r="O99" s="225"/>
      <c r="P99" s="225">
        <v>0.89</v>
      </c>
      <c r="Q99" s="223">
        <v>3.5489999999999999</v>
      </c>
      <c r="R99" s="352" cm="1">
        <f t="array" aca="1" ref="R99" ca="1">INDIRECT("'"&amp;$C99&amp;"'!"&amp;"$"&amp;$D99&amp;$R$1&amp;"")</f>
        <v>6.7</v>
      </c>
      <c r="S99" s="225"/>
      <c r="T99" s="225">
        <v>0.9</v>
      </c>
      <c r="U99" s="226">
        <v>3.2629999999999999</v>
      </c>
      <c r="V99" s="222">
        <v>14.016</v>
      </c>
      <c r="W99" s="227" cm="1">
        <f t="array" aca="1" ref="W99" ca="1">INDIRECT("'"&amp;$C99&amp;"'!"&amp;"$"&amp;$D99&amp;$W$1&amp;"")</f>
        <v>12.821999999999999</v>
      </c>
      <c r="X99" s="225">
        <v>0.97</v>
      </c>
      <c r="Y99" s="223">
        <v>3.4359999999999999</v>
      </c>
      <c r="Z99" s="224" cm="1">
        <f t="array" aca="1" ref="Z99" ca="1">INDIRECT("'"&amp;$C99&amp;"'!"&amp;"$"&amp;$D99&amp;$Z$1&amp;"")</f>
        <v>0</v>
      </c>
      <c r="AA99" s="225" t="s">
        <v>1</v>
      </c>
      <c r="AB99" s="225" t="s">
        <v>1</v>
      </c>
      <c r="AC99" s="226" t="s">
        <v>1</v>
      </c>
      <c r="AD99" s="222" cm="1">
        <f t="array" aca="1" ref="AD99" ca="1">INDIRECT("'"&amp;$C99&amp;"'!"&amp;"$"&amp;$D99&amp;$AD$1&amp;"")</f>
        <v>0</v>
      </c>
      <c r="AE99" s="225" t="s">
        <v>1</v>
      </c>
      <c r="AF99" s="225" t="s">
        <v>1</v>
      </c>
      <c r="AG99" s="223" t="s">
        <v>1</v>
      </c>
      <c r="AH99" s="224" cm="1">
        <f t="array" aca="1" ref="AH99" ca="1">INDIRECT("'"&amp;$C99&amp;"'!"&amp;"$"&amp;$D99&amp;$AH$1&amp;"")</f>
        <v>0</v>
      </c>
      <c r="AI99" s="225" t="s">
        <v>1</v>
      </c>
      <c r="AJ99" s="225" t="s">
        <v>1</v>
      </c>
      <c r="AK99" s="226" t="s">
        <v>1</v>
      </c>
      <c r="AL99" s="222" cm="1">
        <f t="array" aca="1" ref="AL99" ca="1">INDIRECT("'"&amp;$C99&amp;"'!"&amp;"$"&amp;$D99&amp;$AL$1&amp;"")</f>
        <v>0</v>
      </c>
      <c r="AM99" s="225" t="s">
        <v>1</v>
      </c>
      <c r="AN99" s="225" t="s">
        <v>1</v>
      </c>
      <c r="AO99" s="223" t="s">
        <v>1</v>
      </c>
      <c r="AP99" s="222">
        <v>11.5</v>
      </c>
      <c r="AQ99" s="226">
        <v>70.599999999999994</v>
      </c>
      <c r="AR99" s="222" cm="1">
        <f t="array" aca="1" ref="AR99" ca="1">INDIRECT("'"&amp;$C99&amp;"'!"&amp;"$"&amp;$D99&amp;$AR$1&amp;"")</f>
        <v>4</v>
      </c>
      <c r="AS99" s="225">
        <v>0.92</v>
      </c>
      <c r="AT99" s="223">
        <v>1.6</v>
      </c>
      <c r="AU99" s="224" cm="1">
        <f t="array" aca="1" ref="AU99" ca="1">INDIRECT("'"&amp;$C99&amp;"'!"&amp;"$"&amp;$D99&amp;$AU$1&amp;"")</f>
        <v>0</v>
      </c>
      <c r="AV99" s="225" t="s">
        <v>1</v>
      </c>
      <c r="AW99" s="223" t="s">
        <v>1</v>
      </c>
      <c r="AX99" s="222">
        <v>14</v>
      </c>
      <c r="AY99" s="226">
        <v>70.7</v>
      </c>
      <c r="AZ99" s="225" cm="1">
        <f t="array" aca="1" ref="AZ99" ca="1">INDIRECT("'"&amp;$C99&amp;"'!"&amp;"$"&amp;$D99&amp;$AZ$1&amp;"")</f>
        <v>7</v>
      </c>
      <c r="BA99" s="224"/>
      <c r="BB99" s="225">
        <v>0.96</v>
      </c>
      <c r="BC99" s="223">
        <v>2.0499999999999998</v>
      </c>
      <c r="BD99" s="225" cm="1">
        <f t="array" aca="1" ref="BD99" ca="1">INDIRECT("'"&amp;$C99&amp;"'!"&amp;"$"&amp;$D99&amp;$BD$1&amp;"")</f>
        <v>7</v>
      </c>
      <c r="BE99" s="224"/>
      <c r="BF99" s="225">
        <v>0.97</v>
      </c>
      <c r="BG99" s="223">
        <v>1.81</v>
      </c>
      <c r="BH99" s="227">
        <v>14.2</v>
      </c>
      <c r="BI99" s="223">
        <v>71.61</v>
      </c>
      <c r="BJ99" s="227" cm="1">
        <f t="array" aca="1" ref="BJ99" ca="1">INDIRECT("'"&amp;$C99&amp;"'!"&amp;"$"&amp;$D99&amp;$BJ$1&amp;"")</f>
        <v>14.23</v>
      </c>
      <c r="BK99" s="225">
        <v>0.97</v>
      </c>
      <c r="BL99" s="223">
        <v>3.4</v>
      </c>
      <c r="BM99" s="407">
        <v>67.2</v>
      </c>
      <c r="BN99" s="222" cm="1">
        <f t="array" aca="1" ref="BN99" ca="1">INDIRECT("'"&amp;$C99&amp;"'!"&amp;"$"&amp;$D99&amp;$BN$1&amp;"")</f>
        <v>0</v>
      </c>
      <c r="BO99" s="224" t="s">
        <v>1</v>
      </c>
      <c r="BP99" s="223" t="s">
        <v>1</v>
      </c>
      <c r="BQ99" s="227" cm="1">
        <f t="array" aca="1" ref="BQ99" ca="1">INDIRECT("'"&amp;$C99&amp;"'!"&amp;"$"&amp;$D99&amp;$BQ$1&amp;"")</f>
        <v>1.4</v>
      </c>
      <c r="BR99" s="225"/>
      <c r="BS99" s="225">
        <v>0.99</v>
      </c>
      <c r="BT99" s="223">
        <v>0.14000000000000001</v>
      </c>
      <c r="BU99" s="228" cm="1">
        <f t="array" aca="1" ref="BU99" ca="1">INDIRECT("'"&amp;$C99&amp;"'!"&amp;"$"&amp;$D99&amp;$BU$1&amp;"")</f>
        <v>0</v>
      </c>
      <c r="BV99" s="225"/>
      <c r="BW99" s="225" t="s">
        <v>1</v>
      </c>
      <c r="BX99" s="223" t="s">
        <v>1</v>
      </c>
      <c r="BY99" s="228" cm="1">
        <f t="array" aca="1" ref="BY99" ca="1">INDIRECT("'"&amp;$C99&amp;"'!"&amp;"$"&amp;$D99&amp;74&amp;"")</f>
        <v>0</v>
      </c>
      <c r="BZ99" s="225"/>
      <c r="CA99" s="225"/>
      <c r="CB99" s="223"/>
    </row>
    <row r="100" spans="1:80" ht="15" x14ac:dyDescent="0.2">
      <c r="A100" s="344">
        <f t="shared" si="5"/>
        <v>45995</v>
      </c>
      <c r="B100" s="261">
        <v>0.83333333333333337</v>
      </c>
      <c r="C100" s="247">
        <f t="shared" si="6"/>
        <v>4</v>
      </c>
      <c r="D100" s="248" t="s">
        <v>154</v>
      </c>
      <c r="E100" s="229">
        <v>14.2</v>
      </c>
      <c r="F100" s="230">
        <v>69.040000000000006</v>
      </c>
      <c r="G100" s="231" t="str" cm="1">
        <f t="array" aca="1" ref="G100" ca="1">INDIRECT("'"&amp;$C100&amp;"'!"&amp;"$"&amp;$D100&amp;$G$1&amp;"")</f>
        <v>CMS</v>
      </c>
      <c r="H100" s="232" t="s">
        <v>1</v>
      </c>
      <c r="I100" s="230" t="s">
        <v>1</v>
      </c>
      <c r="J100" s="231" t="str" cm="1">
        <f t="array" aca="1" ref="J100" ca="1">INDIRECT("'"&amp;$C100&amp;"'!"&amp;"$"&amp;$D100&amp;$J$1&amp;"")</f>
        <v>PMS</v>
      </c>
      <c r="K100" s="232"/>
      <c r="L100" s="232" t="s">
        <v>1</v>
      </c>
      <c r="M100" s="233" t="s">
        <v>1</v>
      </c>
      <c r="N100" s="229" cm="1">
        <f t="array" aca="1" ref="N100" ca="1">INDIRECT("'"&amp;$C100&amp;"'!"&amp;"$"&amp;$D100&amp;$N$1&amp;"")</f>
        <v>6.7</v>
      </c>
      <c r="O100" s="232"/>
      <c r="P100" s="232">
        <v>0.96</v>
      </c>
      <c r="Q100" s="230">
        <v>1.97</v>
      </c>
      <c r="R100" s="229" cm="1">
        <f t="array" aca="1" ref="R100" ca="1">INDIRECT("'"&amp;$C100&amp;"'!"&amp;"$"&amp;$D100&amp;$R$1&amp;"")</f>
        <v>6.7</v>
      </c>
      <c r="S100" s="232"/>
      <c r="T100" s="232">
        <v>0.96</v>
      </c>
      <c r="U100" s="233">
        <v>1.97</v>
      </c>
      <c r="V100" s="229">
        <v>14.095000000000001</v>
      </c>
      <c r="W100" s="234" cm="1">
        <f t="array" aca="1" ref="W100" ca="1">INDIRECT("'"&amp;$C100&amp;"'!"&amp;"$"&amp;$D100&amp;$W$1&amp;"")</f>
        <v>12.840000000000003</v>
      </c>
      <c r="X100" s="232">
        <v>0.97</v>
      </c>
      <c r="Y100" s="230">
        <v>3.415</v>
      </c>
      <c r="Z100" s="231" cm="1">
        <f t="array" aca="1" ref="Z100" ca="1">INDIRECT("'"&amp;$C100&amp;"'!"&amp;"$"&amp;$D100&amp;$Z$1&amp;"")</f>
        <v>0</v>
      </c>
      <c r="AA100" s="232" t="s">
        <v>1</v>
      </c>
      <c r="AB100" s="232" t="s">
        <v>1</v>
      </c>
      <c r="AC100" s="233" t="s">
        <v>1</v>
      </c>
      <c r="AD100" s="229" cm="1">
        <f t="array" aca="1" ref="AD100" ca="1">INDIRECT("'"&amp;$C100&amp;"'!"&amp;"$"&amp;$D100&amp;$AD$1&amp;"")</f>
        <v>0</v>
      </c>
      <c r="AE100" s="232" t="s">
        <v>1</v>
      </c>
      <c r="AF100" s="232" t="s">
        <v>1</v>
      </c>
      <c r="AG100" s="230" t="s">
        <v>1</v>
      </c>
      <c r="AH100" s="231" cm="1">
        <f t="array" aca="1" ref="AH100" ca="1">INDIRECT("'"&amp;$C100&amp;"'!"&amp;"$"&amp;$D100&amp;$AH$1&amp;"")</f>
        <v>0</v>
      </c>
      <c r="AI100" s="232" t="s">
        <v>1</v>
      </c>
      <c r="AJ100" s="232" t="s">
        <v>1</v>
      </c>
      <c r="AK100" s="233" t="s">
        <v>1</v>
      </c>
      <c r="AL100" s="229" cm="1">
        <f t="array" aca="1" ref="AL100" ca="1">INDIRECT("'"&amp;$C100&amp;"'!"&amp;"$"&amp;$D100&amp;$AL$1&amp;"")</f>
        <v>0</v>
      </c>
      <c r="AM100" s="232" t="s">
        <v>1</v>
      </c>
      <c r="AN100" s="232" t="s">
        <v>1</v>
      </c>
      <c r="AO100" s="230" t="s">
        <v>1</v>
      </c>
      <c r="AP100" s="229">
        <v>11.6</v>
      </c>
      <c r="AQ100" s="233">
        <v>70.599999999999994</v>
      </c>
      <c r="AR100" s="229" cm="1">
        <f t="array" aca="1" ref="AR100" ca="1">INDIRECT("'"&amp;$C100&amp;"'!"&amp;"$"&amp;$D100&amp;$AR$1&amp;"")</f>
        <v>4</v>
      </c>
      <c r="AS100" s="232">
        <v>0.93</v>
      </c>
      <c r="AT100" s="230">
        <v>1.3</v>
      </c>
      <c r="AU100" s="231" cm="1">
        <f t="array" aca="1" ref="AU100" ca="1">INDIRECT("'"&amp;$C100&amp;"'!"&amp;"$"&amp;$D100&amp;$AU$1&amp;"")</f>
        <v>0</v>
      </c>
      <c r="AV100" s="232" t="s">
        <v>1</v>
      </c>
      <c r="AW100" s="230" t="s">
        <v>1</v>
      </c>
      <c r="AX100" s="229">
        <v>14.02</v>
      </c>
      <c r="AY100" s="233">
        <v>70.7</v>
      </c>
      <c r="AZ100" s="232" cm="1">
        <f t="array" aca="1" ref="AZ100" ca="1">INDIRECT("'"&amp;$C100&amp;"'!"&amp;"$"&amp;$D100&amp;$AZ$1&amp;"")</f>
        <v>3.5</v>
      </c>
      <c r="BA100" s="231"/>
      <c r="BB100" s="232">
        <v>0.97</v>
      </c>
      <c r="BC100" s="230">
        <v>0.86</v>
      </c>
      <c r="BD100" s="232" cm="1">
        <f t="array" aca="1" ref="BD100" ca="1">INDIRECT("'"&amp;$C100&amp;"'!"&amp;"$"&amp;$D100&amp;$BD$1&amp;"")</f>
        <v>7</v>
      </c>
      <c r="BE100" s="231"/>
      <c r="BF100" s="232">
        <v>0.96</v>
      </c>
      <c r="BG100" s="230">
        <v>1.9</v>
      </c>
      <c r="BH100" s="234">
        <v>14.26</v>
      </c>
      <c r="BI100" s="230">
        <v>71.900000000000006</v>
      </c>
      <c r="BJ100" s="234" cm="1">
        <f t="array" aca="1" ref="BJ100" ca="1">INDIRECT("'"&amp;$C100&amp;"'!"&amp;"$"&amp;$D100&amp;$BJ$1&amp;"")</f>
        <v>14.17</v>
      </c>
      <c r="BK100" s="232">
        <v>0.97</v>
      </c>
      <c r="BL100" s="230">
        <v>3.4</v>
      </c>
      <c r="BM100" s="408">
        <v>67.599999999999994</v>
      </c>
      <c r="BN100" s="229" cm="1">
        <f t="array" aca="1" ref="BN100" ca="1">INDIRECT("'"&amp;$C100&amp;"'!"&amp;"$"&amp;$D100&amp;$BN$1&amp;"")</f>
        <v>0</v>
      </c>
      <c r="BO100" s="231" t="s">
        <v>1</v>
      </c>
      <c r="BP100" s="230" t="s">
        <v>1</v>
      </c>
      <c r="BQ100" s="234" cm="1">
        <f t="array" aca="1" ref="BQ100" ca="1">INDIRECT("'"&amp;$C100&amp;"'!"&amp;"$"&amp;$D100&amp;$BQ$1&amp;"")</f>
        <v>1.24</v>
      </c>
      <c r="BR100" s="232"/>
      <c r="BS100" s="232">
        <v>0.99</v>
      </c>
      <c r="BT100" s="230">
        <v>0.13</v>
      </c>
      <c r="BU100" s="235" cm="1">
        <f t="array" aca="1" ref="BU100" ca="1">INDIRECT("'"&amp;$C100&amp;"'!"&amp;"$"&amp;$D100&amp;$BU$1&amp;"")</f>
        <v>0.84</v>
      </c>
      <c r="BV100" s="232"/>
      <c r="BW100" s="232">
        <v>0.97</v>
      </c>
      <c r="BX100" s="230">
        <v>0.26</v>
      </c>
      <c r="BY100" s="235" cm="1">
        <f t="array" aca="1" ref="BY100" ca="1">INDIRECT("'"&amp;$C100&amp;"'!"&amp;"$"&amp;$D100&amp;74&amp;"")</f>
        <v>0</v>
      </c>
      <c r="BZ100" s="232"/>
      <c r="CA100" s="232"/>
      <c r="CB100" s="230"/>
    </row>
    <row r="101" spans="1:80" ht="15" x14ac:dyDescent="0.2">
      <c r="A101" s="344">
        <f t="shared" si="5"/>
        <v>45995</v>
      </c>
      <c r="B101" s="261">
        <v>0.875000000000001</v>
      </c>
      <c r="C101" s="247">
        <f t="shared" si="6"/>
        <v>4</v>
      </c>
      <c r="D101" s="248" t="s">
        <v>155</v>
      </c>
      <c r="E101" s="222">
        <v>14.2</v>
      </c>
      <c r="F101" s="223">
        <v>68.95</v>
      </c>
      <c r="G101" s="224" t="str" cm="1">
        <f t="array" aca="1" ref="G101" ca="1">INDIRECT("'"&amp;$C101&amp;"'!"&amp;"$"&amp;$D101&amp;$G$1&amp;"")</f>
        <v>CMS</v>
      </c>
      <c r="H101" s="225" t="s">
        <v>1</v>
      </c>
      <c r="I101" s="223" t="s">
        <v>1</v>
      </c>
      <c r="J101" s="224" t="str" cm="1">
        <f t="array" aca="1" ref="J101" ca="1">INDIRECT("'"&amp;$C101&amp;"'!"&amp;"$"&amp;$D101&amp;$J$1&amp;"")</f>
        <v>PMS</v>
      </c>
      <c r="K101" s="225"/>
      <c r="L101" s="225" t="s">
        <v>1</v>
      </c>
      <c r="M101" s="226" t="s">
        <v>1</v>
      </c>
      <c r="N101" s="222" cm="1">
        <f t="array" aca="1" ref="N101" ca="1">INDIRECT("'"&amp;$C101&amp;"'!"&amp;"$"&amp;$D101&amp;$N$1&amp;"")</f>
        <v>6.7</v>
      </c>
      <c r="O101" s="225"/>
      <c r="P101" s="225">
        <v>0.95</v>
      </c>
      <c r="Q101" s="223">
        <v>2.15</v>
      </c>
      <c r="R101" s="352" cm="1">
        <f t="array" aca="1" ref="R101" ca="1">INDIRECT("'"&amp;$C101&amp;"'!"&amp;"$"&amp;$D101&amp;$R$1&amp;"")</f>
        <v>6.7</v>
      </c>
      <c r="S101" s="225"/>
      <c r="T101" s="225">
        <v>0.95</v>
      </c>
      <c r="U101" s="226">
        <v>2.15</v>
      </c>
      <c r="V101" s="222">
        <v>14.083</v>
      </c>
      <c r="W101" s="227" cm="1">
        <f t="array" aca="1" ref="W101" ca="1">INDIRECT("'"&amp;$C101&amp;"'!"&amp;"$"&amp;$D101&amp;$W$1&amp;"")</f>
        <v>12.869</v>
      </c>
      <c r="X101" s="225">
        <v>0.97</v>
      </c>
      <c r="Y101" s="223">
        <v>3.4449999999999998</v>
      </c>
      <c r="Z101" s="224" cm="1">
        <f t="array" aca="1" ref="Z101" ca="1">INDIRECT("'"&amp;$C101&amp;"'!"&amp;"$"&amp;$D101&amp;$Z$1&amp;"")</f>
        <v>0</v>
      </c>
      <c r="AA101" s="225" t="s">
        <v>1</v>
      </c>
      <c r="AB101" s="225" t="s">
        <v>1</v>
      </c>
      <c r="AC101" s="226" t="s">
        <v>1</v>
      </c>
      <c r="AD101" s="222" cm="1">
        <f t="array" aca="1" ref="AD101" ca="1">INDIRECT("'"&amp;$C101&amp;"'!"&amp;"$"&amp;$D101&amp;$AD$1&amp;"")</f>
        <v>0</v>
      </c>
      <c r="AE101" s="225" t="s">
        <v>1</v>
      </c>
      <c r="AF101" s="225" t="s">
        <v>1</v>
      </c>
      <c r="AG101" s="223" t="s">
        <v>1</v>
      </c>
      <c r="AH101" s="224" cm="1">
        <f t="array" aca="1" ref="AH101" ca="1">INDIRECT("'"&amp;$C101&amp;"'!"&amp;"$"&amp;$D101&amp;$AH$1&amp;"")</f>
        <v>0</v>
      </c>
      <c r="AI101" s="225" t="s">
        <v>1</v>
      </c>
      <c r="AJ101" s="225" t="s">
        <v>1</v>
      </c>
      <c r="AK101" s="226" t="s">
        <v>1</v>
      </c>
      <c r="AL101" s="222" cm="1">
        <f t="array" aca="1" ref="AL101" ca="1">INDIRECT("'"&amp;$C101&amp;"'!"&amp;"$"&amp;$D101&amp;$AL$1&amp;"")</f>
        <v>0</v>
      </c>
      <c r="AM101" s="225" t="s">
        <v>1</v>
      </c>
      <c r="AN101" s="225" t="s">
        <v>1</v>
      </c>
      <c r="AO101" s="223" t="s">
        <v>1</v>
      </c>
      <c r="AP101" s="222">
        <v>11.6</v>
      </c>
      <c r="AQ101" s="226">
        <v>70.8</v>
      </c>
      <c r="AR101" s="222" cm="1">
        <f t="array" aca="1" ref="AR101" ca="1">INDIRECT("'"&amp;$C101&amp;"'!"&amp;"$"&amp;$D101&amp;$AR$1&amp;"")</f>
        <v>2.5</v>
      </c>
      <c r="AS101" s="225">
        <v>0.93</v>
      </c>
      <c r="AT101" s="223">
        <v>0.98</v>
      </c>
      <c r="AU101" s="224" cm="1">
        <f t="array" aca="1" ref="AU101" ca="1">INDIRECT("'"&amp;$C101&amp;"'!"&amp;"$"&amp;$D101&amp;$AU$1&amp;"")</f>
        <v>0</v>
      </c>
      <c r="AV101" s="225" t="s">
        <v>1</v>
      </c>
      <c r="AW101" s="223" t="s">
        <v>1</v>
      </c>
      <c r="AX101" s="222">
        <v>14</v>
      </c>
      <c r="AY101" s="226">
        <v>70.599999999999994</v>
      </c>
      <c r="AZ101" s="225" cm="1">
        <f t="array" aca="1" ref="AZ101" ca="1">INDIRECT("'"&amp;$C101&amp;"'!"&amp;"$"&amp;$D101&amp;$AZ$1&amp;"")</f>
        <v>2.7</v>
      </c>
      <c r="BA101" s="224"/>
      <c r="BB101" s="225">
        <v>0.91</v>
      </c>
      <c r="BC101" s="223">
        <v>1.2</v>
      </c>
      <c r="BD101" s="225" cm="1">
        <f t="array" aca="1" ref="BD101" ca="1">INDIRECT("'"&amp;$C101&amp;"'!"&amp;"$"&amp;$D101&amp;$BD$1&amp;"")</f>
        <v>7</v>
      </c>
      <c r="BE101" s="224"/>
      <c r="BF101" s="225">
        <v>0.95</v>
      </c>
      <c r="BG101" s="223">
        <v>2.2000000000000002</v>
      </c>
      <c r="BH101" s="227">
        <v>14.15</v>
      </c>
      <c r="BI101" s="223">
        <v>71.709999999999994</v>
      </c>
      <c r="BJ101" s="227" cm="1">
        <f t="array" aca="1" ref="BJ101" ca="1">INDIRECT("'"&amp;$C101&amp;"'!"&amp;"$"&amp;$D101&amp;$BJ$1&amp;"")</f>
        <v>14.22</v>
      </c>
      <c r="BK101" s="225">
        <v>0.99</v>
      </c>
      <c r="BL101" s="223">
        <v>2.2999999999999998</v>
      </c>
      <c r="BM101" s="407">
        <v>67.8</v>
      </c>
      <c r="BN101" s="222" cm="1">
        <f t="array" aca="1" ref="BN101" ca="1">INDIRECT("'"&amp;$C101&amp;"'!"&amp;"$"&amp;$D101&amp;$BN$1&amp;"")</f>
        <v>0</v>
      </c>
      <c r="BO101" s="224" t="s">
        <v>1</v>
      </c>
      <c r="BP101" s="223" t="s">
        <v>1</v>
      </c>
      <c r="BQ101" s="227" cm="1">
        <f t="array" aca="1" ref="BQ101" ca="1">INDIRECT("'"&amp;$C101&amp;"'!"&amp;"$"&amp;$D101&amp;$BQ$1&amp;"")</f>
        <v>1.17</v>
      </c>
      <c r="BR101" s="225"/>
      <c r="BS101" s="225">
        <v>0.99</v>
      </c>
      <c r="BT101" s="223">
        <v>0.12</v>
      </c>
      <c r="BU101" s="228" cm="1">
        <f t="array" aca="1" ref="BU101" ca="1">INDIRECT("'"&amp;$C101&amp;"'!"&amp;"$"&amp;$D101&amp;$BU$1&amp;"")</f>
        <v>0.97</v>
      </c>
      <c r="BV101" s="225"/>
      <c r="BW101" s="225">
        <v>0.97</v>
      </c>
      <c r="BX101" s="223">
        <v>0.23</v>
      </c>
      <c r="BY101" s="228" cm="1">
        <f t="array" aca="1" ref="BY101" ca="1">INDIRECT("'"&amp;$C101&amp;"'!"&amp;"$"&amp;$D101&amp;74&amp;"")</f>
        <v>0</v>
      </c>
      <c r="BZ101" s="225"/>
      <c r="CA101" s="225"/>
      <c r="CB101" s="223"/>
    </row>
    <row r="102" spans="1:80" ht="15" x14ac:dyDescent="0.2">
      <c r="A102" s="344">
        <f t="shared" si="5"/>
        <v>45995</v>
      </c>
      <c r="B102" s="261">
        <v>0.91666666666666696</v>
      </c>
      <c r="C102" s="247">
        <f t="shared" si="6"/>
        <v>4</v>
      </c>
      <c r="D102" s="248" t="s">
        <v>156</v>
      </c>
      <c r="E102" s="229">
        <v>14.2</v>
      </c>
      <c r="F102" s="230">
        <v>69.66</v>
      </c>
      <c r="G102" s="231" t="str" cm="1">
        <f t="array" aca="1" ref="G102" ca="1">INDIRECT("'"&amp;$C102&amp;"'!"&amp;"$"&amp;$D102&amp;$G$1&amp;"")</f>
        <v>CMS</v>
      </c>
      <c r="H102" s="232" t="s">
        <v>1</v>
      </c>
      <c r="I102" s="230" t="s">
        <v>1</v>
      </c>
      <c r="J102" s="231" t="str" cm="1">
        <f t="array" aca="1" ref="J102" ca="1">INDIRECT("'"&amp;$C102&amp;"'!"&amp;"$"&amp;$D102&amp;$J$1&amp;"")</f>
        <v>PMS</v>
      </c>
      <c r="K102" s="232"/>
      <c r="L102" s="232" t="s">
        <v>1</v>
      </c>
      <c r="M102" s="233" t="s">
        <v>1</v>
      </c>
      <c r="N102" s="229" cm="1">
        <f t="array" aca="1" ref="N102" ca="1">INDIRECT("'"&amp;$C102&amp;"'!"&amp;"$"&amp;$D102&amp;$N$1&amp;"")</f>
        <v>6.7</v>
      </c>
      <c r="O102" s="232"/>
      <c r="P102" s="232">
        <v>0.95</v>
      </c>
      <c r="Q102" s="230">
        <v>2.14</v>
      </c>
      <c r="R102" s="229" cm="1">
        <f t="array" aca="1" ref="R102" ca="1">INDIRECT("'"&amp;$C102&amp;"'!"&amp;"$"&amp;$D102&amp;$R$1&amp;"")</f>
        <v>6.7</v>
      </c>
      <c r="S102" s="232"/>
      <c r="T102" s="232">
        <v>0.95</v>
      </c>
      <c r="U102" s="233">
        <v>2.14</v>
      </c>
      <c r="V102" s="229">
        <v>14.106</v>
      </c>
      <c r="W102" s="234" cm="1">
        <f t="array" aca="1" ref="W102" ca="1">INDIRECT("'"&amp;$C102&amp;"'!"&amp;"$"&amp;$D102&amp;$W$1&amp;"")</f>
        <v>9.8369999999999997</v>
      </c>
      <c r="X102" s="232">
        <v>0.96</v>
      </c>
      <c r="Y102" s="230">
        <v>2.6789999999999998</v>
      </c>
      <c r="Z102" s="231" cm="1">
        <f t="array" aca="1" ref="Z102" ca="1">INDIRECT("'"&amp;$C102&amp;"'!"&amp;"$"&amp;$D102&amp;$Z$1&amp;"")</f>
        <v>0</v>
      </c>
      <c r="AA102" s="232" t="s">
        <v>1</v>
      </c>
      <c r="AB102" s="232" t="s">
        <v>1</v>
      </c>
      <c r="AC102" s="233" t="s">
        <v>1</v>
      </c>
      <c r="AD102" s="229" cm="1">
        <f t="array" aca="1" ref="AD102" ca="1">INDIRECT("'"&amp;$C102&amp;"'!"&amp;"$"&amp;$D102&amp;$AD$1&amp;"")</f>
        <v>0</v>
      </c>
      <c r="AE102" s="232" t="s">
        <v>1</v>
      </c>
      <c r="AF102" s="232" t="s">
        <v>1</v>
      </c>
      <c r="AG102" s="230" t="s">
        <v>1</v>
      </c>
      <c r="AH102" s="231" cm="1">
        <f t="array" aca="1" ref="AH102" ca="1">INDIRECT("'"&amp;$C102&amp;"'!"&amp;"$"&amp;$D102&amp;$AH$1&amp;"")</f>
        <v>0</v>
      </c>
      <c r="AI102" s="232" t="s">
        <v>1</v>
      </c>
      <c r="AJ102" s="232" t="s">
        <v>1</v>
      </c>
      <c r="AK102" s="233" t="s">
        <v>1</v>
      </c>
      <c r="AL102" s="229" cm="1">
        <f t="array" aca="1" ref="AL102" ca="1">INDIRECT("'"&amp;$C102&amp;"'!"&amp;"$"&amp;$D102&amp;$AL$1&amp;"")</f>
        <v>0</v>
      </c>
      <c r="AM102" s="232" t="s">
        <v>1</v>
      </c>
      <c r="AN102" s="232" t="s">
        <v>1</v>
      </c>
      <c r="AO102" s="230" t="s">
        <v>1</v>
      </c>
      <c r="AP102" s="229">
        <v>11.6</v>
      </c>
      <c r="AQ102" s="233">
        <v>71</v>
      </c>
      <c r="AR102" s="229" cm="1">
        <f t="array" aca="1" ref="AR102" ca="1">INDIRECT("'"&amp;$C102&amp;"'!"&amp;"$"&amp;$D102&amp;$AR$1&amp;"")</f>
        <v>4</v>
      </c>
      <c r="AS102" s="232">
        <v>0.98</v>
      </c>
      <c r="AT102" s="230">
        <v>0.751</v>
      </c>
      <c r="AU102" s="231" cm="1">
        <f t="array" aca="1" ref="AU102" ca="1">INDIRECT("'"&amp;$C102&amp;"'!"&amp;"$"&amp;$D102&amp;$AU$1&amp;"")</f>
        <v>0</v>
      </c>
      <c r="AV102" s="232" t="s">
        <v>1</v>
      </c>
      <c r="AW102" s="230" t="s">
        <v>1</v>
      </c>
      <c r="AX102" s="229">
        <v>13.99</v>
      </c>
      <c r="AY102" s="233">
        <v>70.900000000000006</v>
      </c>
      <c r="AZ102" s="232" cm="1">
        <f t="array" aca="1" ref="AZ102" ca="1">INDIRECT("'"&amp;$C102&amp;"'!"&amp;"$"&amp;$D102&amp;$AZ$1&amp;"")</f>
        <v>0</v>
      </c>
      <c r="BA102" s="231"/>
      <c r="BB102" s="232" t="s">
        <v>1</v>
      </c>
      <c r="BC102" s="230" t="s">
        <v>1</v>
      </c>
      <c r="BD102" s="232" cm="1">
        <f t="array" aca="1" ref="BD102" ca="1">INDIRECT("'"&amp;$C102&amp;"'!"&amp;"$"&amp;$D102&amp;$BD$1&amp;"")</f>
        <v>7</v>
      </c>
      <c r="BE102" s="231"/>
      <c r="BF102" s="232">
        <v>0.95</v>
      </c>
      <c r="BG102" s="230">
        <v>2.2999999999999998</v>
      </c>
      <c r="BH102" s="234">
        <v>14.17</v>
      </c>
      <c r="BI102" s="230">
        <v>71.87</v>
      </c>
      <c r="BJ102" s="234" cm="1">
        <f t="array" aca="1" ref="BJ102" ca="1">INDIRECT("'"&amp;$C102&amp;"'!"&amp;"$"&amp;$D102&amp;$BJ$1&amp;"")</f>
        <v>14.24</v>
      </c>
      <c r="BK102" s="232">
        <v>0.99</v>
      </c>
      <c r="BL102" s="230">
        <v>2.2999999999999998</v>
      </c>
      <c r="BM102" s="408">
        <v>68.3</v>
      </c>
      <c r="BN102" s="229" cm="1">
        <f t="array" aca="1" ref="BN102" ca="1">INDIRECT("'"&amp;$C102&amp;"'!"&amp;"$"&amp;$D102&amp;$BN$1&amp;"")</f>
        <v>0</v>
      </c>
      <c r="BO102" s="231" t="s">
        <v>1</v>
      </c>
      <c r="BP102" s="230" t="s">
        <v>1</v>
      </c>
      <c r="BQ102" s="234" cm="1">
        <f t="array" aca="1" ref="BQ102" ca="1">INDIRECT("'"&amp;$C102&amp;"'!"&amp;"$"&amp;$D102&amp;$BQ$1&amp;"")</f>
        <v>1.05</v>
      </c>
      <c r="BR102" s="232"/>
      <c r="BS102" s="232">
        <v>0.9</v>
      </c>
      <c r="BT102" s="230">
        <v>0.13</v>
      </c>
      <c r="BU102" s="235" cm="1">
        <f t="array" aca="1" ref="BU102" ca="1">INDIRECT("'"&amp;$C102&amp;"'!"&amp;"$"&amp;$D102&amp;$BU$1&amp;"")</f>
        <v>0.93</v>
      </c>
      <c r="BV102" s="232"/>
      <c r="BW102" s="232">
        <v>0.97</v>
      </c>
      <c r="BX102" s="230">
        <v>0.22</v>
      </c>
      <c r="BY102" s="235" cm="1">
        <f t="array" aca="1" ref="BY102" ca="1">INDIRECT("'"&amp;$C102&amp;"'!"&amp;"$"&amp;$D102&amp;74&amp;"")</f>
        <v>0</v>
      </c>
      <c r="BZ102" s="232"/>
      <c r="CA102" s="232"/>
      <c r="CB102" s="230"/>
    </row>
    <row r="103" spans="1:80" ht="15.75" thickBot="1" x14ac:dyDescent="0.25">
      <c r="A103" s="345">
        <f t="shared" si="5"/>
        <v>45995</v>
      </c>
      <c r="B103" s="262">
        <v>0.95833333333333404</v>
      </c>
      <c r="C103" s="249">
        <f t="shared" si="6"/>
        <v>4</v>
      </c>
      <c r="D103" s="250" t="s">
        <v>157</v>
      </c>
      <c r="E103" s="236">
        <v>14.1</v>
      </c>
      <c r="F103" s="237">
        <v>69.42</v>
      </c>
      <c r="G103" s="238" t="str" cm="1">
        <f t="array" aca="1" ref="G103" ca="1">INDIRECT("'"&amp;$C103&amp;"'!"&amp;"$"&amp;$D103&amp;$G$1&amp;"")</f>
        <v>CMS</v>
      </c>
      <c r="H103" s="239" t="s">
        <v>1</v>
      </c>
      <c r="I103" s="237" t="s">
        <v>1</v>
      </c>
      <c r="J103" s="238" t="str" cm="1">
        <f t="array" aca="1" ref="J103" ca="1">INDIRECT("'"&amp;$C103&amp;"'!"&amp;"$"&amp;$D103&amp;$J$1&amp;"")</f>
        <v>PMS</v>
      </c>
      <c r="K103" s="239"/>
      <c r="L103" s="239" t="s">
        <v>1</v>
      </c>
      <c r="M103" s="240" t="s">
        <v>1</v>
      </c>
      <c r="N103" s="236" cm="1">
        <f t="array" aca="1" ref="N103" ca="1">INDIRECT("'"&amp;$C103&amp;"'!"&amp;"$"&amp;$D103&amp;$N$1&amp;"")</f>
        <v>6.5</v>
      </c>
      <c r="O103" s="239"/>
      <c r="P103" s="239">
        <v>0.98</v>
      </c>
      <c r="Q103" s="237">
        <v>1.17</v>
      </c>
      <c r="R103" s="354" cm="1">
        <f t="array" aca="1" ref="R103" ca="1">INDIRECT("'"&amp;$C103&amp;"'!"&amp;"$"&amp;$D103&amp;$R$1&amp;"")</f>
        <v>6.5</v>
      </c>
      <c r="S103" s="239"/>
      <c r="T103" s="239">
        <v>0.98</v>
      </c>
      <c r="U103" s="240">
        <v>1.17</v>
      </c>
      <c r="V103" s="236">
        <v>14.025</v>
      </c>
      <c r="W103" s="241" cm="1">
        <f t="array" aca="1" ref="W103" ca="1">INDIRECT("'"&amp;$C103&amp;"'!"&amp;"$"&amp;$D103&amp;$W$1&amp;"")</f>
        <v>5.9189999999999987</v>
      </c>
      <c r="X103" s="239">
        <v>0.97</v>
      </c>
      <c r="Y103" s="237">
        <v>1.514</v>
      </c>
      <c r="Z103" s="238" cm="1">
        <f t="array" aca="1" ref="Z103" ca="1">INDIRECT("'"&amp;$C103&amp;"'!"&amp;"$"&amp;$D103&amp;$Z$1&amp;"")</f>
        <v>0</v>
      </c>
      <c r="AA103" s="239" t="s">
        <v>1</v>
      </c>
      <c r="AB103" s="239" t="s">
        <v>1</v>
      </c>
      <c r="AC103" s="240" t="s">
        <v>1</v>
      </c>
      <c r="AD103" s="236" cm="1">
        <f t="array" aca="1" ref="AD103" ca="1">INDIRECT("'"&amp;$C103&amp;"'!"&amp;"$"&amp;$D103&amp;$AD$1&amp;"")</f>
        <v>0</v>
      </c>
      <c r="AE103" s="239" t="s">
        <v>1</v>
      </c>
      <c r="AF103" s="239" t="s">
        <v>1</v>
      </c>
      <c r="AG103" s="237" t="s">
        <v>1</v>
      </c>
      <c r="AH103" s="238" cm="1">
        <f t="array" aca="1" ref="AH103" ca="1">INDIRECT("'"&amp;$C103&amp;"'!"&amp;"$"&amp;$D103&amp;$AH$1&amp;"")</f>
        <v>0</v>
      </c>
      <c r="AI103" s="239" t="s">
        <v>1</v>
      </c>
      <c r="AJ103" s="239" t="s">
        <v>1</v>
      </c>
      <c r="AK103" s="240" t="s">
        <v>1</v>
      </c>
      <c r="AL103" s="236" cm="1">
        <f t="array" aca="1" ref="AL103" ca="1">INDIRECT("'"&amp;$C103&amp;"'!"&amp;"$"&amp;$D103&amp;$AL$1&amp;"")</f>
        <v>0</v>
      </c>
      <c r="AM103" s="239" t="s">
        <v>1</v>
      </c>
      <c r="AN103" s="239" t="s">
        <v>1</v>
      </c>
      <c r="AO103" s="237" t="s">
        <v>1</v>
      </c>
      <c r="AP103" s="236">
        <v>11.6</v>
      </c>
      <c r="AQ103" s="240">
        <v>70.900000000000006</v>
      </c>
      <c r="AR103" s="236" cm="1">
        <f t="array" aca="1" ref="AR103" ca="1">INDIRECT("'"&amp;$C103&amp;"'!"&amp;"$"&amp;$D103&amp;$AR$1&amp;"")</f>
        <v>4</v>
      </c>
      <c r="AS103" s="239">
        <v>0.98</v>
      </c>
      <c r="AT103" s="237">
        <v>0.84099999999999997</v>
      </c>
      <c r="AU103" s="238" cm="1">
        <f t="array" aca="1" ref="AU103" ca="1">INDIRECT("'"&amp;$C103&amp;"'!"&amp;"$"&amp;$D103&amp;$AU$1&amp;"")</f>
        <v>0</v>
      </c>
      <c r="AV103" s="239" t="s">
        <v>1</v>
      </c>
      <c r="AW103" s="237" t="s">
        <v>1</v>
      </c>
      <c r="AX103" s="236">
        <v>13.92</v>
      </c>
      <c r="AY103" s="240">
        <v>70.900000000000006</v>
      </c>
      <c r="AZ103" s="239" cm="1">
        <f t="array" aca="1" ref="AZ103" ca="1">INDIRECT("'"&amp;$C103&amp;"'!"&amp;"$"&amp;$D103&amp;$AZ$1&amp;"")</f>
        <v>0</v>
      </c>
      <c r="BA103" s="238"/>
      <c r="BB103" s="239" t="s">
        <v>1</v>
      </c>
      <c r="BC103" s="237" t="s">
        <v>1</v>
      </c>
      <c r="BD103" s="239" cm="1">
        <f t="array" aca="1" ref="BD103" ca="1">INDIRECT("'"&amp;$C103&amp;"'!"&amp;"$"&amp;$D103&amp;$BD$1&amp;"")</f>
        <v>7</v>
      </c>
      <c r="BE103" s="238"/>
      <c r="BF103" s="239">
        <v>0.96</v>
      </c>
      <c r="BG103" s="237">
        <v>2</v>
      </c>
      <c r="BH103" s="241">
        <v>14</v>
      </c>
      <c r="BI103" s="237">
        <v>71.45</v>
      </c>
      <c r="BJ103" s="241" cm="1">
        <f t="array" aca="1" ref="BJ103" ca="1">INDIRECT("'"&amp;$C103&amp;"'!"&amp;"$"&amp;$D103&amp;$BJ$1&amp;"")</f>
        <v>14.21</v>
      </c>
      <c r="BK103" s="239">
        <v>1</v>
      </c>
      <c r="BL103" s="237">
        <v>1.2</v>
      </c>
      <c r="BM103" s="409">
        <v>68.400000000000006</v>
      </c>
      <c r="BN103" s="236" cm="1">
        <f t="array" aca="1" ref="BN103" ca="1">INDIRECT("'"&amp;$C103&amp;"'!"&amp;"$"&amp;$D103&amp;$BN$1&amp;"")</f>
        <v>0</v>
      </c>
      <c r="BO103" s="238" t="s">
        <v>1</v>
      </c>
      <c r="BP103" s="237" t="s">
        <v>1</v>
      </c>
      <c r="BQ103" s="241" cm="1">
        <f t="array" aca="1" ref="BQ103" ca="1">INDIRECT("'"&amp;$C103&amp;"'!"&amp;"$"&amp;$D103&amp;$BQ$1&amp;"")</f>
        <v>0.93</v>
      </c>
      <c r="BR103" s="239"/>
      <c r="BS103" s="239">
        <v>0.99</v>
      </c>
      <c r="BT103" s="237">
        <v>0.11</v>
      </c>
      <c r="BU103" s="242" cm="1">
        <f t="array" aca="1" ref="BU103" ca="1">INDIRECT("'"&amp;$C103&amp;"'!"&amp;"$"&amp;$D103&amp;$BU$1&amp;"")</f>
        <v>0.89</v>
      </c>
      <c r="BV103" s="239"/>
      <c r="BW103" s="239">
        <v>0.97</v>
      </c>
      <c r="BX103" s="237">
        <v>0.22</v>
      </c>
      <c r="BY103" s="242" cm="1">
        <f t="array" aca="1" ref="BY103" ca="1">INDIRECT("'"&amp;$C103&amp;"'!"&amp;"$"&amp;$D103&amp;74&amp;"")</f>
        <v>0</v>
      </c>
      <c r="BZ103" s="239"/>
      <c r="CA103" s="239"/>
      <c r="CB103" s="237"/>
    </row>
    <row r="104" spans="1:80" ht="15" thickBot="1" x14ac:dyDescent="0.25">
      <c r="BI104" s="243"/>
    </row>
    <row r="105" spans="1:80" ht="15" x14ac:dyDescent="0.2">
      <c r="A105" s="263">
        <f>A80+1</f>
        <v>45996</v>
      </c>
      <c r="B105" s="260">
        <v>0</v>
      </c>
      <c r="C105" s="245">
        <f>DAY(A105)</f>
        <v>5</v>
      </c>
      <c r="D105" s="246" t="s">
        <v>134</v>
      </c>
      <c r="E105" s="216">
        <v>14.1</v>
      </c>
      <c r="F105" s="217">
        <v>69.28</v>
      </c>
      <c r="G105" s="218" t="str" cm="1">
        <f t="array" aca="1" ref="G105" ca="1">INDIRECT("'"&amp;$C105&amp;"'!"&amp;"$"&amp;$D105&amp;$G$1&amp;"")</f>
        <v>CMS</v>
      </c>
      <c r="H105" s="219" t="s">
        <v>1</v>
      </c>
      <c r="I105" s="217" t="s">
        <v>1</v>
      </c>
      <c r="J105" s="218" t="str" cm="1">
        <f t="array" aca="1" ref="J105" ca="1">INDIRECT("'"&amp;$C105&amp;"'!"&amp;"$"&amp;$D105&amp;$J$1&amp;"")</f>
        <v>PMS</v>
      </c>
      <c r="K105" s="219"/>
      <c r="L105" s="219" t="s">
        <v>1</v>
      </c>
      <c r="M105" s="217" t="s">
        <v>1</v>
      </c>
      <c r="N105" s="216" cm="1">
        <f t="array" aca="1" ref="N105" ca="1">INDIRECT("'"&amp;$C105&amp;"'!"&amp;"$"&amp;$D105&amp;$N$1&amp;"")</f>
        <v>6.6</v>
      </c>
      <c r="O105" s="219"/>
      <c r="P105" s="219">
        <v>0.97</v>
      </c>
      <c r="Q105" s="217">
        <v>1.77</v>
      </c>
      <c r="R105" s="351" cm="1">
        <f t="array" aca="1" ref="R105" ca="1">INDIRECT("'"&amp;$C105&amp;"'!"&amp;"$"&amp;$D105&amp;$R$1&amp;"")</f>
        <v>6.6</v>
      </c>
      <c r="S105" s="219"/>
      <c r="T105" s="219">
        <v>0.97</v>
      </c>
      <c r="U105" s="220">
        <v>1.77</v>
      </c>
      <c r="V105" s="216">
        <v>14.019</v>
      </c>
      <c r="W105" s="221" cm="1">
        <f t="array" aca="1" ref="W105" ca="1">INDIRECT("'"&amp;$C105&amp;"'!"&amp;"$"&amp;$D105&amp;$W$1&amp;"")</f>
        <v>2.9129999999999998</v>
      </c>
      <c r="X105" s="219">
        <v>0.97</v>
      </c>
      <c r="Y105" s="217">
        <v>0.73899999999999999</v>
      </c>
      <c r="Z105" s="218"/>
      <c r="AA105" s="219"/>
      <c r="AB105" s="219"/>
      <c r="AC105" s="220"/>
      <c r="AD105" s="216"/>
      <c r="AE105" s="219"/>
      <c r="AF105" s="219"/>
      <c r="AG105" s="217"/>
      <c r="AH105" s="218"/>
      <c r="AI105" s="219"/>
      <c r="AJ105" s="219"/>
      <c r="AK105" s="217"/>
      <c r="AL105" s="216"/>
      <c r="AM105" s="219"/>
      <c r="AN105" s="219"/>
      <c r="AO105" s="217"/>
      <c r="AP105" s="216">
        <v>11.6</v>
      </c>
      <c r="AQ105" s="220">
        <v>70.900000000000006</v>
      </c>
      <c r="AR105" s="216" cm="1">
        <f t="array" aca="1" ref="AR105" ca="1">INDIRECT("'"&amp;$C105&amp;"'!"&amp;"$"&amp;$D105&amp;$AR$1&amp;"")</f>
        <v>4</v>
      </c>
      <c r="AS105" s="219">
        <v>0.97</v>
      </c>
      <c r="AT105" s="217">
        <v>0.83599999999999997</v>
      </c>
      <c r="AU105" s="218" cm="1">
        <f t="array" aca="1" ref="AU105" ca="1">INDIRECT("'"&amp;$C105&amp;"'!"&amp;"$"&amp;$D105&amp;$AU$1&amp;"")</f>
        <v>0</v>
      </c>
      <c r="AV105" s="219" t="s">
        <v>1</v>
      </c>
      <c r="AW105" s="217" t="s">
        <v>1</v>
      </c>
      <c r="AX105" s="216">
        <v>13.93</v>
      </c>
      <c r="AY105" s="220">
        <v>70.900000000000006</v>
      </c>
      <c r="AZ105" s="219" cm="1">
        <f t="array" aca="1" ref="AZ105" ca="1">INDIRECT("'"&amp;$C105&amp;"'!"&amp;"$"&amp;$D105&amp;$AZ$1&amp;"")</f>
        <v>0</v>
      </c>
      <c r="BA105" s="218"/>
      <c r="BB105" s="219" t="s">
        <v>1</v>
      </c>
      <c r="BC105" s="217" t="s">
        <v>1</v>
      </c>
      <c r="BD105" s="219" cm="1">
        <f t="array" aca="1" ref="BD105" ca="1">INDIRECT("'"&amp;$C105&amp;"'!"&amp;"$"&amp;$D105&amp;$BD$1&amp;"")</f>
        <v>7</v>
      </c>
      <c r="BE105" s="218"/>
      <c r="BF105" s="219">
        <v>0.97</v>
      </c>
      <c r="BG105" s="217">
        <v>1.6</v>
      </c>
      <c r="BH105" s="221">
        <v>14.05</v>
      </c>
      <c r="BI105" s="217">
        <v>71.66</v>
      </c>
      <c r="BJ105" s="221" cm="1">
        <f t="array" aca="1" ref="BJ105" ca="1">INDIRECT("'"&amp;$C105&amp;"'!"&amp;"$"&amp;$D105&amp;$BJ$1&amp;"")</f>
        <v>14.23</v>
      </c>
      <c r="BK105" s="219">
        <v>1</v>
      </c>
      <c r="BL105" s="217">
        <v>1.2</v>
      </c>
      <c r="BM105" s="406">
        <v>68.599999999999994</v>
      </c>
      <c r="BN105" s="216" cm="1">
        <f t="array" aca="1" ref="BN105" ca="1">INDIRECT("'"&amp;$C105&amp;"'!"&amp;"$"&amp;$D105&amp;$BN$1&amp;"")</f>
        <v>0</v>
      </c>
      <c r="BO105" s="218" t="s">
        <v>1</v>
      </c>
      <c r="BP105" s="217" t="s">
        <v>1</v>
      </c>
      <c r="BQ105" s="221" cm="1">
        <f t="array" aca="1" ref="BQ105" ca="1">INDIRECT("'"&amp;$C105&amp;"'!"&amp;"$"&amp;$D105&amp;$BQ$1&amp;"")</f>
        <v>0.87</v>
      </c>
      <c r="BR105" s="219"/>
      <c r="BS105" s="219">
        <v>0.99</v>
      </c>
      <c r="BT105" s="217">
        <v>0.11</v>
      </c>
      <c r="BU105" s="221" cm="1">
        <f t="array" aca="1" ref="BU105" ca="1">INDIRECT("'"&amp;$C105&amp;"'!"&amp;"$"&amp;$D105&amp;$BU$1&amp;"")</f>
        <v>0.82</v>
      </c>
      <c r="BV105" s="219"/>
      <c r="BW105" s="219">
        <v>0.97</v>
      </c>
      <c r="BX105" s="217">
        <v>0.19</v>
      </c>
      <c r="BY105" s="274" cm="1">
        <f t="array" aca="1" ref="BY105" ca="1">INDIRECT("'"&amp;$C105&amp;"'!"&amp;"$"&amp;$D105&amp;74&amp;"")</f>
        <v>0</v>
      </c>
      <c r="BZ105" s="219"/>
      <c r="CA105" s="219"/>
      <c r="CB105" s="217"/>
    </row>
    <row r="106" spans="1:80" ht="15" x14ac:dyDescent="0.2">
      <c r="A106" s="344">
        <f t="shared" ref="A106:A128" si="7">A81+1</f>
        <v>45996</v>
      </c>
      <c r="B106" s="261">
        <v>4.1666666666666699E-2</v>
      </c>
      <c r="C106" s="247">
        <f>DAY(A106)</f>
        <v>5</v>
      </c>
      <c r="D106" s="248" t="s">
        <v>135</v>
      </c>
      <c r="E106" s="222">
        <v>14</v>
      </c>
      <c r="F106" s="223">
        <v>69.489999999999995</v>
      </c>
      <c r="G106" s="224" t="str" cm="1">
        <f t="array" aca="1" ref="G106" ca="1">INDIRECT("'"&amp;$C106&amp;"'!"&amp;"$"&amp;$D106&amp;$G$1&amp;"")</f>
        <v>CMS</v>
      </c>
      <c r="H106" s="225" t="s">
        <v>1</v>
      </c>
      <c r="I106" s="223" t="s">
        <v>1</v>
      </c>
      <c r="J106" s="224" t="str" cm="1">
        <f t="array" aca="1" ref="J106" ca="1">INDIRECT("'"&amp;$C106&amp;"'!"&amp;"$"&amp;$D106&amp;$J$1&amp;"")</f>
        <v>PMS</v>
      </c>
      <c r="K106" s="225"/>
      <c r="L106" s="225" t="s">
        <v>1</v>
      </c>
      <c r="M106" s="223" t="s">
        <v>1</v>
      </c>
      <c r="N106" s="222" cm="1">
        <f t="array" aca="1" ref="N106" ca="1">INDIRECT("'"&amp;$C106&amp;"'!"&amp;"$"&amp;$D106&amp;$N$1&amp;"")</f>
        <v>6.5</v>
      </c>
      <c r="O106" s="225"/>
      <c r="P106" s="225">
        <v>0.97</v>
      </c>
      <c r="Q106" s="223">
        <v>1.72</v>
      </c>
      <c r="R106" s="352" cm="1">
        <f t="array" aca="1" ref="R106" ca="1">INDIRECT("'"&amp;$C106&amp;"'!"&amp;"$"&amp;$D106&amp;$R$1&amp;"")</f>
        <v>6.5</v>
      </c>
      <c r="S106" s="225"/>
      <c r="T106" s="225">
        <v>0.97</v>
      </c>
      <c r="U106" s="226">
        <v>1.72</v>
      </c>
      <c r="V106" s="222" t="s">
        <v>1</v>
      </c>
      <c r="W106" s="227" cm="1">
        <f t="array" aca="1" ref="W106" ca="1">INDIRECT("'"&amp;$C106&amp;"'!"&amp;"$"&amp;$D106&amp;$W$1&amp;"")</f>
        <v>0</v>
      </c>
      <c r="X106" s="225" t="s">
        <v>1</v>
      </c>
      <c r="Y106" s="223" t="s">
        <v>1</v>
      </c>
      <c r="Z106" s="224"/>
      <c r="AA106" s="225"/>
      <c r="AB106" s="225"/>
      <c r="AC106" s="226"/>
      <c r="AD106" s="222"/>
      <c r="AE106" s="225"/>
      <c r="AF106" s="225"/>
      <c r="AG106" s="223"/>
      <c r="AH106" s="224"/>
      <c r="AI106" s="225"/>
      <c r="AJ106" s="225"/>
      <c r="AK106" s="226"/>
      <c r="AL106" s="222"/>
      <c r="AM106" s="225"/>
      <c r="AN106" s="225"/>
      <c r="AO106" s="223"/>
      <c r="AP106" s="222">
        <v>11.6</v>
      </c>
      <c r="AQ106" s="226">
        <v>70.900000000000006</v>
      </c>
      <c r="AR106" s="222" cm="1">
        <f t="array" aca="1" ref="AR106" ca="1">INDIRECT("'"&amp;$C106&amp;"'!"&amp;"$"&amp;$D106&amp;$AR$1&amp;"")</f>
        <v>4</v>
      </c>
      <c r="AS106" s="225">
        <v>0.98</v>
      </c>
      <c r="AT106" s="223">
        <v>0.77700000000000002</v>
      </c>
      <c r="AU106" s="224" cm="1">
        <f t="array" aca="1" ref="AU106" ca="1">INDIRECT("'"&amp;$C106&amp;"'!"&amp;"$"&amp;$D106&amp;$AU$1&amp;"")</f>
        <v>0</v>
      </c>
      <c r="AV106" s="225" t="s">
        <v>1</v>
      </c>
      <c r="AW106" s="223" t="s">
        <v>1</v>
      </c>
      <c r="AX106" s="222">
        <v>13.93</v>
      </c>
      <c r="AY106" s="226">
        <v>70.900000000000006</v>
      </c>
      <c r="AZ106" s="225" cm="1">
        <f t="array" aca="1" ref="AZ106" ca="1">INDIRECT("'"&amp;$C106&amp;"'!"&amp;"$"&amp;$D106&amp;$AZ$1&amp;"")</f>
        <v>0</v>
      </c>
      <c r="BA106" s="224"/>
      <c r="BB106" s="225" t="s">
        <v>1</v>
      </c>
      <c r="BC106" s="223" t="s">
        <v>1</v>
      </c>
      <c r="BD106" s="225" cm="1">
        <f t="array" aca="1" ref="BD106" ca="1">INDIRECT("'"&amp;$C106&amp;"'!"&amp;"$"&amp;$D106&amp;$BD$1&amp;"")</f>
        <v>7</v>
      </c>
      <c r="BE106" s="224"/>
      <c r="BF106" s="225">
        <v>0.97</v>
      </c>
      <c r="BG106" s="223">
        <v>1.6</v>
      </c>
      <c r="BH106" s="227">
        <v>14.08</v>
      </c>
      <c r="BI106" s="223">
        <v>71.78</v>
      </c>
      <c r="BJ106" s="227" cm="1">
        <f t="array" aca="1" ref="BJ106" ca="1">INDIRECT("'"&amp;$C106&amp;"'!"&amp;"$"&amp;$D106&amp;$BJ$1&amp;"")</f>
        <v>14.25</v>
      </c>
      <c r="BK106" s="225">
        <v>1</v>
      </c>
      <c r="BL106" s="223">
        <v>1.2</v>
      </c>
      <c r="BM106" s="407">
        <v>68.599999999999994</v>
      </c>
      <c r="BN106" s="222" cm="1">
        <f t="array" aca="1" ref="BN106" ca="1">INDIRECT("'"&amp;$C106&amp;"'!"&amp;"$"&amp;$D106&amp;$BN$1&amp;"")</f>
        <v>0</v>
      </c>
      <c r="BO106" s="224" t="s">
        <v>1</v>
      </c>
      <c r="BP106" s="223" t="s">
        <v>1</v>
      </c>
      <c r="BQ106" s="227" cm="1">
        <f t="array" aca="1" ref="BQ106" ca="1">INDIRECT("'"&amp;$C106&amp;"'!"&amp;"$"&amp;$D106&amp;$BQ$1&amp;"")</f>
        <v>0.78</v>
      </c>
      <c r="BR106" s="225"/>
      <c r="BS106" s="225">
        <v>0.99</v>
      </c>
      <c r="BT106" s="223">
        <v>0.06</v>
      </c>
      <c r="BU106" s="227" cm="1">
        <f t="array" aca="1" ref="BU106" ca="1">INDIRECT("'"&amp;$C106&amp;"'!"&amp;"$"&amp;$D106&amp;$BU$1&amp;"")</f>
        <v>0.79</v>
      </c>
      <c r="BV106" s="225"/>
      <c r="BW106" s="225">
        <v>0.97</v>
      </c>
      <c r="BX106" s="223">
        <v>0.19</v>
      </c>
      <c r="BY106" s="228" cm="1">
        <f t="array" aca="1" ref="BY106" ca="1">INDIRECT("'"&amp;$C106&amp;"'!"&amp;"$"&amp;$D106&amp;74&amp;"")</f>
        <v>0</v>
      </c>
      <c r="BZ106" s="225"/>
      <c r="CA106" s="225"/>
      <c r="CB106" s="223"/>
    </row>
    <row r="107" spans="1:80" ht="15" x14ac:dyDescent="0.2">
      <c r="A107" s="344">
        <f t="shared" si="7"/>
        <v>45996</v>
      </c>
      <c r="B107" s="261">
        <v>8.3333333333333301E-2</v>
      </c>
      <c r="C107" s="247">
        <f>DAY(A107)</f>
        <v>5</v>
      </c>
      <c r="D107" s="248" t="s">
        <v>136</v>
      </c>
      <c r="E107" s="229">
        <v>14.1</v>
      </c>
      <c r="F107" s="230">
        <v>69.540000000000006</v>
      </c>
      <c r="G107" s="231" t="str" cm="1">
        <f t="array" aca="1" ref="G107" ca="1">INDIRECT("'"&amp;$C107&amp;"'!"&amp;"$"&amp;$D107&amp;$G$1&amp;"")</f>
        <v>CMS</v>
      </c>
      <c r="H107" s="232" t="s">
        <v>1</v>
      </c>
      <c r="I107" s="230" t="s">
        <v>1</v>
      </c>
      <c r="J107" s="231" t="str" cm="1">
        <f t="array" aca="1" ref="J107" ca="1">INDIRECT("'"&amp;$C107&amp;"'!"&amp;"$"&amp;$D107&amp;$J$1&amp;"")</f>
        <v>PMS</v>
      </c>
      <c r="K107" s="232"/>
      <c r="L107" s="232" t="s">
        <v>1</v>
      </c>
      <c r="M107" s="230" t="s">
        <v>1</v>
      </c>
      <c r="N107" s="229" cm="1">
        <f t="array" aca="1" ref="N107" ca="1">INDIRECT("'"&amp;$C107&amp;"'!"&amp;"$"&amp;$D107&amp;$N$1&amp;"")</f>
        <v>6.7</v>
      </c>
      <c r="O107" s="232"/>
      <c r="P107" s="232">
        <v>0.96</v>
      </c>
      <c r="Q107" s="230">
        <v>1.89</v>
      </c>
      <c r="R107" s="229" t="str" cm="1">
        <f t="array" aca="1" ref="R107" ca="1">INDIRECT("'"&amp;$C107&amp;"'!"&amp;"$"&amp;$D107&amp;$R$1&amp;"")</f>
        <v>CMS</v>
      </c>
      <c r="S107" s="232"/>
      <c r="T107" s="232" t="s">
        <v>1</v>
      </c>
      <c r="U107" s="233" t="s">
        <v>1</v>
      </c>
      <c r="V107" s="229">
        <v>13.068</v>
      </c>
      <c r="W107" s="234" cm="1">
        <f t="array" aca="1" ref="W107" ca="1">INDIRECT("'"&amp;$C107&amp;"'!"&amp;"$"&amp;$D107&amp;$W$1&amp;"")</f>
        <v>4.915</v>
      </c>
      <c r="X107" s="232">
        <v>0.96</v>
      </c>
      <c r="Y107" s="230">
        <v>1.37</v>
      </c>
      <c r="Z107" s="231"/>
      <c r="AA107" s="232"/>
      <c r="AB107" s="232"/>
      <c r="AC107" s="233"/>
      <c r="AD107" s="229"/>
      <c r="AE107" s="232"/>
      <c r="AF107" s="232"/>
      <c r="AG107" s="230"/>
      <c r="AH107" s="231"/>
      <c r="AI107" s="232"/>
      <c r="AJ107" s="232"/>
      <c r="AK107" s="233"/>
      <c r="AL107" s="229"/>
      <c r="AM107" s="232"/>
      <c r="AN107" s="232"/>
      <c r="AO107" s="233"/>
      <c r="AP107" s="229">
        <v>11.6</v>
      </c>
      <c r="AQ107" s="233">
        <v>71</v>
      </c>
      <c r="AR107" s="229" cm="1">
        <f t="array" aca="1" ref="AR107" ca="1">INDIRECT("'"&amp;$C107&amp;"'!"&amp;"$"&amp;$D107&amp;$AR$1&amp;"")</f>
        <v>4</v>
      </c>
      <c r="AS107" s="232">
        <v>0.98</v>
      </c>
      <c r="AT107" s="230">
        <v>0.72499999999999998</v>
      </c>
      <c r="AU107" s="231" cm="1">
        <f t="array" aca="1" ref="AU107" ca="1">INDIRECT("'"&amp;$C107&amp;"'!"&amp;"$"&amp;$D107&amp;$AU$1&amp;"")</f>
        <v>0</v>
      </c>
      <c r="AV107" s="232" t="s">
        <v>1</v>
      </c>
      <c r="AW107" s="230" t="s">
        <v>1</v>
      </c>
      <c r="AX107" s="229">
        <v>13.94</v>
      </c>
      <c r="AY107" s="233">
        <v>71</v>
      </c>
      <c r="AZ107" s="232" cm="1">
        <f t="array" aca="1" ref="AZ107" ca="1">INDIRECT("'"&amp;$C107&amp;"'!"&amp;"$"&amp;$D107&amp;$AZ$1&amp;"")</f>
        <v>0</v>
      </c>
      <c r="BA107" s="231"/>
      <c r="BB107" s="232" t="s">
        <v>1</v>
      </c>
      <c r="BC107" s="230" t="s">
        <v>1</v>
      </c>
      <c r="BD107" s="232" cm="1">
        <f t="array" aca="1" ref="BD107" ca="1">INDIRECT("'"&amp;$C107&amp;"'!"&amp;"$"&amp;$D107&amp;$BD$1&amp;"")</f>
        <v>7</v>
      </c>
      <c r="BE107" s="231"/>
      <c r="BF107" s="232">
        <v>0.97</v>
      </c>
      <c r="BG107" s="230">
        <v>1.5</v>
      </c>
      <c r="BH107" s="234">
        <v>14.12</v>
      </c>
      <c r="BI107" s="230">
        <v>71.94</v>
      </c>
      <c r="BJ107" s="234" cm="1">
        <f t="array" aca="1" ref="BJ107" ca="1">INDIRECT("'"&amp;$C107&amp;"'!"&amp;"$"&amp;$D107&amp;$BJ$1&amp;"")</f>
        <v>14.24</v>
      </c>
      <c r="BK107" s="232">
        <v>1</v>
      </c>
      <c r="BL107" s="230">
        <v>1.3</v>
      </c>
      <c r="BM107" s="408">
        <v>68.599999999999994</v>
      </c>
      <c r="BN107" s="229" cm="1">
        <f t="array" aca="1" ref="BN107" ca="1">INDIRECT("'"&amp;$C107&amp;"'!"&amp;"$"&amp;$D107&amp;$BN$1&amp;"")</f>
        <v>0</v>
      </c>
      <c r="BO107" s="231" t="s">
        <v>1</v>
      </c>
      <c r="BP107" s="230" t="s">
        <v>1</v>
      </c>
      <c r="BQ107" s="234" cm="1">
        <f t="array" aca="1" ref="BQ107" ca="1">INDIRECT("'"&amp;$C107&amp;"'!"&amp;"$"&amp;$D107&amp;$BQ$1&amp;"")</f>
        <v>0.77</v>
      </c>
      <c r="BR107" s="232"/>
      <c r="BS107" s="232">
        <v>0.99</v>
      </c>
      <c r="BT107" s="230">
        <v>0.06</v>
      </c>
      <c r="BU107" s="234" cm="1">
        <f t="array" aca="1" ref="BU107" ca="1">INDIRECT("'"&amp;$C107&amp;"'!"&amp;"$"&amp;$D107&amp;$BU$1&amp;"")</f>
        <v>0.77</v>
      </c>
      <c r="BV107" s="232"/>
      <c r="BW107" s="232">
        <v>0.97</v>
      </c>
      <c r="BX107" s="230">
        <v>0.19</v>
      </c>
      <c r="BY107" s="235" cm="1">
        <f t="array" aca="1" ref="BY107" ca="1">INDIRECT("'"&amp;$C107&amp;"'!"&amp;"$"&amp;$D107&amp;74&amp;"")</f>
        <v>0</v>
      </c>
      <c r="BZ107" s="232"/>
      <c r="CA107" s="232"/>
      <c r="CB107" s="230"/>
    </row>
    <row r="108" spans="1:80" ht="15" x14ac:dyDescent="0.2">
      <c r="A108" s="344">
        <f t="shared" si="7"/>
        <v>45996</v>
      </c>
      <c r="B108" s="261">
        <v>0.125</v>
      </c>
      <c r="C108" s="247">
        <f>DAY(A108)</f>
        <v>5</v>
      </c>
      <c r="D108" s="248" t="s">
        <v>137</v>
      </c>
      <c r="E108" s="222">
        <v>14.1</v>
      </c>
      <c r="F108" s="223">
        <v>69.489999999999995</v>
      </c>
      <c r="G108" s="224" t="str" cm="1">
        <f t="array" aca="1" ref="G108" ca="1">INDIRECT("'"&amp;$C108&amp;"'!"&amp;"$"&amp;$D108&amp;$G$1&amp;"")</f>
        <v>CMS</v>
      </c>
      <c r="H108" s="225" t="s">
        <v>1</v>
      </c>
      <c r="I108" s="223" t="s">
        <v>1</v>
      </c>
      <c r="J108" s="224" t="str" cm="1">
        <f t="array" aca="1" ref="J108" ca="1">INDIRECT("'"&amp;$C108&amp;"'!"&amp;"$"&amp;$D108&amp;$J$1&amp;"")</f>
        <v>PMS</v>
      </c>
      <c r="K108" s="225"/>
      <c r="L108" s="225" t="s">
        <v>1</v>
      </c>
      <c r="M108" s="223" t="s">
        <v>1</v>
      </c>
      <c r="N108" s="222" cm="1">
        <f t="array" aca="1" ref="N108" ca="1">INDIRECT("'"&amp;$C108&amp;"'!"&amp;"$"&amp;$D108&amp;$N$1&amp;"")</f>
        <v>6.7</v>
      </c>
      <c r="O108" s="225"/>
      <c r="P108" s="225">
        <v>0.95</v>
      </c>
      <c r="Q108" s="223">
        <v>2.19</v>
      </c>
      <c r="R108" s="352" t="str" cm="1">
        <f t="array" aca="1" ref="R108" ca="1">INDIRECT("'"&amp;$C108&amp;"'!"&amp;"$"&amp;$D108&amp;$R$1&amp;"")</f>
        <v>CMS</v>
      </c>
      <c r="S108" s="225"/>
      <c r="T108" s="225" t="s">
        <v>1</v>
      </c>
      <c r="U108" s="226" t="s">
        <v>1</v>
      </c>
      <c r="V108" s="222">
        <v>13.961</v>
      </c>
      <c r="W108" s="227" cm="1">
        <f t="array" aca="1" ref="W108" ca="1">INDIRECT("'"&amp;$C108&amp;"'!"&amp;"$"&amp;$D108&amp;$W$1&amp;"")</f>
        <v>3.9369999999999998</v>
      </c>
      <c r="X108" s="225">
        <v>0.96</v>
      </c>
      <c r="Y108" s="223">
        <v>1.105</v>
      </c>
      <c r="Z108" s="224"/>
      <c r="AA108" s="225"/>
      <c r="AB108" s="225"/>
      <c r="AC108" s="226"/>
      <c r="AD108" s="222"/>
      <c r="AE108" s="225"/>
      <c r="AF108" s="225"/>
      <c r="AG108" s="223"/>
      <c r="AH108" s="224"/>
      <c r="AI108" s="225"/>
      <c r="AJ108" s="225"/>
      <c r="AK108" s="226"/>
      <c r="AL108" s="222"/>
      <c r="AM108" s="225"/>
      <c r="AN108" s="225"/>
      <c r="AO108" s="223"/>
      <c r="AP108" s="222">
        <v>11.6</v>
      </c>
      <c r="AQ108" s="226">
        <v>71</v>
      </c>
      <c r="AR108" s="222" cm="1">
        <f t="array" aca="1" ref="AR108" ca="1">INDIRECT("'"&amp;$C108&amp;"'!"&amp;"$"&amp;$D108&amp;$AR$1&amp;"")</f>
        <v>4</v>
      </c>
      <c r="AS108" s="225">
        <v>0.98</v>
      </c>
      <c r="AT108" s="223">
        <v>0.70499999999999996</v>
      </c>
      <c r="AU108" s="224" cm="1">
        <f t="array" aca="1" ref="AU108" ca="1">INDIRECT("'"&amp;$C108&amp;"'!"&amp;"$"&amp;$D108&amp;$AU$1&amp;"")</f>
        <v>0</v>
      </c>
      <c r="AV108" s="225" t="s">
        <v>1</v>
      </c>
      <c r="AW108" s="223" t="s">
        <v>1</v>
      </c>
      <c r="AX108" s="222">
        <v>13.95</v>
      </c>
      <c r="AY108" s="226">
        <v>71</v>
      </c>
      <c r="AZ108" s="225" cm="1">
        <f t="array" aca="1" ref="AZ108" ca="1">INDIRECT("'"&amp;$C108&amp;"'!"&amp;"$"&amp;$D108&amp;$AZ$1&amp;"")</f>
        <v>0</v>
      </c>
      <c r="BA108" s="224"/>
      <c r="BB108" s="225" t="s">
        <v>1</v>
      </c>
      <c r="BC108" s="223" t="s">
        <v>1</v>
      </c>
      <c r="BD108" s="225" cm="1">
        <f t="array" aca="1" ref="BD108" ca="1">INDIRECT("'"&amp;$C108&amp;"'!"&amp;"$"&amp;$D108&amp;$BD$1&amp;"")</f>
        <v>7</v>
      </c>
      <c r="BE108" s="224"/>
      <c r="BF108" s="225">
        <v>0.98</v>
      </c>
      <c r="BG108" s="223">
        <v>1.5</v>
      </c>
      <c r="BH108" s="227">
        <v>14.12</v>
      </c>
      <c r="BI108" s="223">
        <v>71.97</v>
      </c>
      <c r="BJ108" s="227" cm="1">
        <f t="array" aca="1" ref="BJ108" ca="1">INDIRECT("'"&amp;$C108&amp;"'!"&amp;"$"&amp;$D108&amp;$BJ$1&amp;"")</f>
        <v>14.27</v>
      </c>
      <c r="BK108" s="225">
        <v>1</v>
      </c>
      <c r="BL108" s="223">
        <v>1.2</v>
      </c>
      <c r="BM108" s="407">
        <v>68.7</v>
      </c>
      <c r="BN108" s="222" cm="1">
        <f t="array" aca="1" ref="BN108" ca="1">INDIRECT("'"&amp;$C108&amp;"'!"&amp;"$"&amp;$D108&amp;$BN$1&amp;"")</f>
        <v>0</v>
      </c>
      <c r="BO108" s="224" t="s">
        <v>1</v>
      </c>
      <c r="BP108" s="223" t="s">
        <v>1</v>
      </c>
      <c r="BQ108" s="227" cm="1">
        <f t="array" aca="1" ref="BQ108" ca="1">INDIRECT("'"&amp;$C108&amp;"'!"&amp;"$"&amp;$D108&amp;$BQ$1&amp;"")</f>
        <v>0.76</v>
      </c>
      <c r="BR108" s="225"/>
      <c r="BS108" s="225">
        <v>0.99</v>
      </c>
      <c r="BT108" s="223">
        <v>0.06</v>
      </c>
      <c r="BU108" s="227" cm="1">
        <f t="array" aca="1" ref="BU108" ca="1">INDIRECT("'"&amp;$C108&amp;"'!"&amp;"$"&amp;$D108&amp;$BU$1&amp;"")</f>
        <v>0.73</v>
      </c>
      <c r="BV108" s="225"/>
      <c r="BW108" s="225">
        <v>0.97</v>
      </c>
      <c r="BX108" s="223">
        <v>0.18</v>
      </c>
      <c r="BY108" s="228" cm="1">
        <f t="array" aca="1" ref="BY108" ca="1">INDIRECT("'"&amp;$C108&amp;"'!"&amp;"$"&amp;$D108&amp;74&amp;"")</f>
        <v>0</v>
      </c>
      <c r="BZ108" s="225"/>
      <c r="CA108" s="225"/>
      <c r="CB108" s="223"/>
    </row>
    <row r="109" spans="1:80" ht="15" x14ac:dyDescent="0.2">
      <c r="A109" s="344">
        <f t="shared" si="7"/>
        <v>45996</v>
      </c>
      <c r="B109" s="261">
        <v>0.16666666666666699</v>
      </c>
      <c r="C109" s="247">
        <f>DAY(A109)</f>
        <v>5</v>
      </c>
      <c r="D109" s="248" t="s">
        <v>138</v>
      </c>
      <c r="E109" s="229">
        <v>14.1</v>
      </c>
      <c r="F109" s="230">
        <v>69.64</v>
      </c>
      <c r="G109" s="231" t="str" cm="1">
        <f t="array" aca="1" ref="G109" ca="1">INDIRECT("'"&amp;$C109&amp;"'!"&amp;"$"&amp;$D109&amp;$G$1&amp;"")</f>
        <v>CMS</v>
      </c>
      <c r="H109" s="232" t="s">
        <v>1</v>
      </c>
      <c r="I109" s="230" t="s">
        <v>1</v>
      </c>
      <c r="J109" s="231" t="str" cm="1">
        <f t="array" aca="1" ref="J109" ca="1">INDIRECT("'"&amp;$C109&amp;"'!"&amp;"$"&amp;$D109&amp;$J$1&amp;"")</f>
        <v>PMS</v>
      </c>
      <c r="K109" s="232"/>
      <c r="L109" s="232" t="s">
        <v>1</v>
      </c>
      <c r="M109" s="230" t="s">
        <v>1</v>
      </c>
      <c r="N109" s="229" cm="1">
        <f t="array" aca="1" ref="N109" ca="1">INDIRECT("'"&amp;$C109&amp;"'!"&amp;"$"&amp;$D109&amp;$N$1&amp;"")</f>
        <v>6.6</v>
      </c>
      <c r="O109" s="232"/>
      <c r="P109" s="232">
        <v>0.96</v>
      </c>
      <c r="Q109" s="230">
        <v>1.97</v>
      </c>
      <c r="R109" s="229" t="str" cm="1">
        <f t="array" aca="1" ref="R109" ca="1">INDIRECT("'"&amp;$C109&amp;"'!"&amp;"$"&amp;$D109&amp;$R$1&amp;"")</f>
        <v>CMS</v>
      </c>
      <c r="S109" s="232"/>
      <c r="T109" s="232" t="s">
        <v>1</v>
      </c>
      <c r="U109" s="233" t="s">
        <v>1</v>
      </c>
      <c r="V109" s="229">
        <v>13.962</v>
      </c>
      <c r="W109" s="234" cm="1">
        <f t="array" aca="1" ref="W109" ca="1">INDIRECT("'"&amp;$C109&amp;"'!"&amp;"$"&amp;$D109&amp;$W$1&amp;"")</f>
        <v>3.9620000000000002</v>
      </c>
      <c r="X109" s="232">
        <v>0.96</v>
      </c>
      <c r="Y109" s="230">
        <v>1.105</v>
      </c>
      <c r="Z109" s="231"/>
      <c r="AA109" s="232"/>
      <c r="AB109" s="232"/>
      <c r="AC109" s="233"/>
      <c r="AD109" s="229"/>
      <c r="AE109" s="232"/>
      <c r="AF109" s="232"/>
      <c r="AG109" s="230"/>
      <c r="AH109" s="231"/>
      <c r="AI109" s="232"/>
      <c r="AJ109" s="232"/>
      <c r="AK109" s="233"/>
      <c r="AL109" s="229"/>
      <c r="AM109" s="232"/>
      <c r="AN109" s="232"/>
      <c r="AO109" s="230"/>
      <c r="AP109" s="229">
        <v>11.6</v>
      </c>
      <c r="AQ109" s="233">
        <v>71.099999999999994</v>
      </c>
      <c r="AR109" s="229" cm="1">
        <f t="array" aca="1" ref="AR109" ca="1">INDIRECT("'"&amp;$C109&amp;"'!"&amp;"$"&amp;$D109&amp;$AR$1&amp;"")</f>
        <v>4</v>
      </c>
      <c r="AS109" s="232">
        <v>0.98</v>
      </c>
      <c r="AT109" s="230">
        <v>0.67900000000000005</v>
      </c>
      <c r="AU109" s="231" cm="1">
        <f t="array" aca="1" ref="AU109" ca="1">INDIRECT("'"&amp;$C109&amp;"'!"&amp;"$"&amp;$D109&amp;$AU$1&amp;"")</f>
        <v>0</v>
      </c>
      <c r="AV109" s="232" t="s">
        <v>1</v>
      </c>
      <c r="AW109" s="230" t="s">
        <v>1</v>
      </c>
      <c r="AX109" s="229">
        <v>13.95</v>
      </c>
      <c r="AY109" s="233">
        <v>71</v>
      </c>
      <c r="AZ109" s="232" cm="1">
        <f t="array" aca="1" ref="AZ109" ca="1">INDIRECT("'"&amp;$C109&amp;"'!"&amp;"$"&amp;$D109&amp;$AZ$1&amp;"")</f>
        <v>0</v>
      </c>
      <c r="BA109" s="231"/>
      <c r="BB109" s="232" t="s">
        <v>1</v>
      </c>
      <c r="BC109" s="230" t="s">
        <v>1</v>
      </c>
      <c r="BD109" s="232" cm="1">
        <f t="array" aca="1" ref="BD109" ca="1">INDIRECT("'"&amp;$C109&amp;"'!"&amp;"$"&amp;$D109&amp;$BD$1&amp;"")</f>
        <v>7</v>
      </c>
      <c r="BE109" s="231"/>
      <c r="BF109" s="232">
        <v>0.98</v>
      </c>
      <c r="BG109" s="230">
        <v>1.4</v>
      </c>
      <c r="BH109" s="234">
        <v>14.17</v>
      </c>
      <c r="BI109" s="230">
        <v>72.069999999999993</v>
      </c>
      <c r="BJ109" s="234" cm="1">
        <f t="array" aca="1" ref="BJ109" ca="1">INDIRECT("'"&amp;$C109&amp;"'!"&amp;"$"&amp;$D109&amp;$BJ$1&amp;"")</f>
        <v>14.27</v>
      </c>
      <c r="BK109" s="232">
        <v>1</v>
      </c>
      <c r="BL109" s="230">
        <v>1.3</v>
      </c>
      <c r="BM109" s="408">
        <v>68.7</v>
      </c>
      <c r="BN109" s="229" cm="1">
        <f t="array" aca="1" ref="BN109" ca="1">INDIRECT("'"&amp;$C109&amp;"'!"&amp;"$"&amp;$D109&amp;$BN$1&amp;"")</f>
        <v>0</v>
      </c>
      <c r="BO109" s="231" t="s">
        <v>1</v>
      </c>
      <c r="BP109" s="230" t="s">
        <v>1</v>
      </c>
      <c r="BQ109" s="234" cm="1">
        <f t="array" aca="1" ref="BQ109" ca="1">INDIRECT("'"&amp;$C109&amp;"'!"&amp;"$"&amp;$D109&amp;$BQ$1&amp;"")</f>
        <v>0.75</v>
      </c>
      <c r="BR109" s="232"/>
      <c r="BS109" s="232">
        <v>0.99</v>
      </c>
      <c r="BT109" s="230">
        <v>0.06</v>
      </c>
      <c r="BU109" s="234" cm="1">
        <f t="array" aca="1" ref="BU109" ca="1">INDIRECT("'"&amp;$C109&amp;"'!"&amp;"$"&amp;$D109&amp;$BU$1&amp;"")</f>
        <v>0.73</v>
      </c>
      <c r="BV109" s="232"/>
      <c r="BW109" s="232">
        <v>0.97</v>
      </c>
      <c r="BX109" s="230">
        <v>0.19</v>
      </c>
      <c r="BY109" s="235" cm="1">
        <f t="array" aca="1" ref="BY109" ca="1">INDIRECT("'"&amp;$C109&amp;"'!"&amp;"$"&amp;$D109&amp;74&amp;"")</f>
        <v>0</v>
      </c>
      <c r="BZ109" s="232"/>
      <c r="CA109" s="232"/>
      <c r="CB109" s="230"/>
    </row>
    <row r="110" spans="1:80" ht="15" x14ac:dyDescent="0.2">
      <c r="A110" s="344">
        <f t="shared" si="7"/>
        <v>45996</v>
      </c>
      <c r="B110" s="261">
        <v>0.20833333333333301</v>
      </c>
      <c r="C110" s="247">
        <f t="shared" ref="C110:C128" si="8">DAY(A110)</f>
        <v>5</v>
      </c>
      <c r="D110" s="248" t="s">
        <v>139</v>
      </c>
      <c r="E110" s="222">
        <v>14.1</v>
      </c>
      <c r="F110" s="223">
        <v>69.89</v>
      </c>
      <c r="G110" s="224" t="str" cm="1">
        <f t="array" aca="1" ref="G110" ca="1">INDIRECT("'"&amp;$C110&amp;"'!"&amp;"$"&amp;$D110&amp;$G$1&amp;"")</f>
        <v>CMS</v>
      </c>
      <c r="H110" s="225" t="s">
        <v>1</v>
      </c>
      <c r="I110" s="223" t="s">
        <v>1</v>
      </c>
      <c r="J110" s="224" t="str" cm="1">
        <f t="array" aca="1" ref="J110" ca="1">INDIRECT("'"&amp;$C110&amp;"'!"&amp;"$"&amp;$D110&amp;$J$1&amp;"")</f>
        <v>PMS</v>
      </c>
      <c r="K110" s="225"/>
      <c r="L110" s="225" t="s">
        <v>1</v>
      </c>
      <c r="M110" s="223" t="s">
        <v>1</v>
      </c>
      <c r="N110" s="222" cm="1">
        <f t="array" aca="1" ref="N110" ca="1">INDIRECT("'"&amp;$C110&amp;"'!"&amp;"$"&amp;$D110&amp;$N$1&amp;"")</f>
        <v>6.1</v>
      </c>
      <c r="O110" s="225"/>
      <c r="P110" s="225">
        <v>0.96</v>
      </c>
      <c r="Q110" s="223">
        <v>1.87</v>
      </c>
      <c r="R110" s="352" t="str" cm="1">
        <f t="array" aca="1" ref="R110" ca="1">INDIRECT("'"&amp;$C110&amp;"'!"&amp;"$"&amp;$D110&amp;$R$1&amp;"")</f>
        <v>CMS</v>
      </c>
      <c r="S110" s="225"/>
      <c r="T110" s="225" t="s">
        <v>1</v>
      </c>
      <c r="U110" s="226" t="s">
        <v>1</v>
      </c>
      <c r="V110" s="222">
        <v>14.042</v>
      </c>
      <c r="W110" s="227" cm="1">
        <f t="array" aca="1" ref="W110" ca="1">INDIRECT("'"&amp;$C110&amp;"'!"&amp;"$"&amp;$D110&amp;$W$1&amp;"")</f>
        <v>4.9130000000000003</v>
      </c>
      <c r="X110" s="225">
        <v>0.96</v>
      </c>
      <c r="Y110" s="223">
        <v>1.337</v>
      </c>
      <c r="Z110" s="224"/>
      <c r="AA110" s="225"/>
      <c r="AB110" s="225"/>
      <c r="AC110" s="226"/>
      <c r="AD110" s="222"/>
      <c r="AE110" s="225"/>
      <c r="AF110" s="225"/>
      <c r="AG110" s="223"/>
      <c r="AH110" s="224"/>
      <c r="AI110" s="225"/>
      <c r="AJ110" s="225"/>
      <c r="AK110" s="226"/>
      <c r="AL110" s="222"/>
      <c r="AM110" s="225"/>
      <c r="AN110" s="225"/>
      <c r="AO110" s="223"/>
      <c r="AP110" s="222">
        <v>11.6</v>
      </c>
      <c r="AQ110" s="226">
        <v>71.2</v>
      </c>
      <c r="AR110" s="222" cm="1">
        <f t="array" aca="1" ref="AR110" ca="1">INDIRECT("'"&amp;$C110&amp;"'!"&amp;"$"&amp;$D110&amp;$AR$1&amp;"")</f>
        <v>3.8</v>
      </c>
      <c r="AS110" s="225">
        <v>0.99</v>
      </c>
      <c r="AT110" s="223">
        <v>0.47599999999999998</v>
      </c>
      <c r="AU110" s="224" cm="1">
        <f t="array" aca="1" ref="AU110" ca="1">INDIRECT("'"&amp;$C110&amp;"'!"&amp;"$"&amp;$D110&amp;$AU$1&amp;"")</f>
        <v>0</v>
      </c>
      <c r="AV110" s="225" t="s">
        <v>1</v>
      </c>
      <c r="AW110" s="223" t="s">
        <v>1</v>
      </c>
      <c r="AX110" s="222">
        <v>13.98</v>
      </c>
      <c r="AY110" s="226">
        <v>71.099999999999994</v>
      </c>
      <c r="AZ110" s="225" cm="1">
        <f t="array" aca="1" ref="AZ110" ca="1">INDIRECT("'"&amp;$C110&amp;"'!"&amp;"$"&amp;$D110&amp;$AZ$1&amp;"")</f>
        <v>0</v>
      </c>
      <c r="BA110" s="224"/>
      <c r="BB110" s="225" t="s">
        <v>1</v>
      </c>
      <c r="BC110" s="223" t="s">
        <v>1</v>
      </c>
      <c r="BD110" s="225" cm="1">
        <f t="array" aca="1" ref="BD110" ca="1">INDIRECT("'"&amp;$C110&amp;"'!"&amp;"$"&amp;$D110&amp;$BD$1&amp;"")</f>
        <v>7</v>
      </c>
      <c r="BE110" s="224"/>
      <c r="BF110" s="225">
        <v>0.98</v>
      </c>
      <c r="BG110" s="223">
        <v>1.1000000000000001</v>
      </c>
      <c r="BH110" s="227">
        <v>14.21</v>
      </c>
      <c r="BI110" s="223">
        <v>72.290000000000006</v>
      </c>
      <c r="BJ110" s="227" cm="1">
        <f t="array" aca="1" ref="BJ110" ca="1">INDIRECT("'"&amp;$C110&amp;"'!"&amp;"$"&amp;$D110&amp;$BJ$1&amp;"")</f>
        <v>14.28</v>
      </c>
      <c r="BK110" s="225">
        <v>1</v>
      </c>
      <c r="BL110" s="223">
        <v>1.3</v>
      </c>
      <c r="BM110" s="407">
        <v>68.900000000000006</v>
      </c>
      <c r="BN110" s="222" cm="1">
        <f t="array" aca="1" ref="BN110" ca="1">INDIRECT("'"&amp;$C110&amp;"'!"&amp;"$"&amp;$D110&amp;$BN$1&amp;"")</f>
        <v>0</v>
      </c>
      <c r="BO110" s="224" t="s">
        <v>1</v>
      </c>
      <c r="BP110" s="223" t="s">
        <v>1</v>
      </c>
      <c r="BQ110" s="227" cm="1">
        <f t="array" aca="1" ref="BQ110" ca="1">INDIRECT("'"&amp;$C110&amp;"'!"&amp;"$"&amp;$D110&amp;$BQ$1&amp;"")</f>
        <v>0.79</v>
      </c>
      <c r="BR110" s="225"/>
      <c r="BS110" s="225">
        <v>0.99</v>
      </c>
      <c r="BT110" s="223">
        <v>0.06</v>
      </c>
      <c r="BU110" s="227" cm="1">
        <f t="array" aca="1" ref="BU110" ca="1">INDIRECT("'"&amp;$C110&amp;"'!"&amp;"$"&amp;$D110&amp;$BU$1&amp;"")</f>
        <v>0.75</v>
      </c>
      <c r="BV110" s="225"/>
      <c r="BW110" s="225">
        <v>0.97</v>
      </c>
      <c r="BX110" s="223">
        <v>0.19</v>
      </c>
      <c r="BY110" s="228" cm="1">
        <f t="array" aca="1" ref="BY110" ca="1">INDIRECT("'"&amp;$C110&amp;"'!"&amp;"$"&amp;$D110&amp;74&amp;"")</f>
        <v>0</v>
      </c>
      <c r="BZ110" s="225"/>
      <c r="CA110" s="225"/>
      <c r="CB110" s="223"/>
    </row>
    <row r="111" spans="1:80" ht="15" x14ac:dyDescent="0.2">
      <c r="A111" s="344">
        <f t="shared" si="7"/>
        <v>45996</v>
      </c>
      <c r="B111" s="261">
        <v>0.25</v>
      </c>
      <c r="C111" s="247">
        <f t="shared" si="8"/>
        <v>5</v>
      </c>
      <c r="D111" s="248" t="s">
        <v>140</v>
      </c>
      <c r="E111" s="229">
        <v>14.1</v>
      </c>
      <c r="F111" s="230">
        <v>69.55</v>
      </c>
      <c r="G111" s="231" t="str" cm="1">
        <f t="array" aca="1" ref="G111" ca="1">INDIRECT("'"&amp;$C111&amp;"'!"&amp;"$"&amp;$D111&amp;$G$1&amp;"")</f>
        <v>CMS</v>
      </c>
      <c r="H111" s="232" t="s">
        <v>1</v>
      </c>
      <c r="I111" s="230" t="s">
        <v>1</v>
      </c>
      <c r="J111" s="231" t="str" cm="1">
        <f t="array" aca="1" ref="J111" ca="1">INDIRECT("'"&amp;$C111&amp;"'!"&amp;"$"&amp;$D111&amp;$J$1&amp;"")</f>
        <v>PMS</v>
      </c>
      <c r="K111" s="232"/>
      <c r="L111" s="232" t="s">
        <v>1</v>
      </c>
      <c r="M111" s="230" t="s">
        <v>1</v>
      </c>
      <c r="N111" s="229" t="str" cm="1">
        <f t="array" aca="1" ref="N111" ca="1">INDIRECT("'"&amp;$C111&amp;"'!"&amp;"$"&amp;$D111&amp;$N$1&amp;"")</f>
        <v>CMS</v>
      </c>
      <c r="O111" s="232"/>
      <c r="P111" s="232" t="s">
        <v>1</v>
      </c>
      <c r="Q111" s="230" t="s">
        <v>1</v>
      </c>
      <c r="R111" s="229" cm="1">
        <f t="array" aca="1" ref="R111" ca="1">INDIRECT("'"&amp;$C111&amp;"'!"&amp;"$"&amp;$D111&amp;$R$1&amp;"")</f>
        <v>5.8</v>
      </c>
      <c r="S111" s="232"/>
      <c r="T111" s="232">
        <v>0.97</v>
      </c>
      <c r="U111" s="233">
        <v>1.55</v>
      </c>
      <c r="V111" s="229">
        <v>14.016</v>
      </c>
      <c r="W111" s="234" cm="1">
        <f t="array" aca="1" ref="W111" ca="1">INDIRECT("'"&amp;$C111&amp;"'!"&amp;"$"&amp;$D111&amp;$W$1&amp;"")</f>
        <v>8.9169999999999998</v>
      </c>
      <c r="X111" s="232">
        <v>0.97</v>
      </c>
      <c r="Y111" s="230">
        <v>2.3029999999999999</v>
      </c>
      <c r="Z111" s="231"/>
      <c r="AA111" s="232"/>
      <c r="AB111" s="232"/>
      <c r="AC111" s="233"/>
      <c r="AD111" s="229"/>
      <c r="AE111" s="232"/>
      <c r="AF111" s="232"/>
      <c r="AG111" s="230"/>
      <c r="AH111" s="231"/>
      <c r="AI111" s="232"/>
      <c r="AJ111" s="232"/>
      <c r="AK111" s="233"/>
      <c r="AL111" s="229"/>
      <c r="AM111" s="232"/>
      <c r="AN111" s="232"/>
      <c r="AO111" s="230"/>
      <c r="AP111" s="229">
        <v>11.6</v>
      </c>
      <c r="AQ111" s="233">
        <v>70.900000000000006</v>
      </c>
      <c r="AR111" s="229" cm="1">
        <f t="array" aca="1" ref="AR111" ca="1">INDIRECT("'"&amp;$C111&amp;"'!"&amp;"$"&amp;$D111&amp;$AR$1&amp;"")</f>
        <v>4</v>
      </c>
      <c r="AS111" s="232">
        <v>0.98</v>
      </c>
      <c r="AT111" s="230">
        <v>0.78300000000000003</v>
      </c>
      <c r="AU111" s="231" cm="1">
        <f t="array" aca="1" ref="AU111" ca="1">INDIRECT("'"&amp;$C111&amp;"'!"&amp;"$"&amp;$D111&amp;$AU$1&amp;"")</f>
        <v>0</v>
      </c>
      <c r="AV111" s="232" t="s">
        <v>1</v>
      </c>
      <c r="AW111" s="230" t="s">
        <v>1</v>
      </c>
      <c r="AX111" s="229">
        <v>13.95</v>
      </c>
      <c r="AY111" s="233">
        <v>70.900000000000006</v>
      </c>
      <c r="AZ111" s="232" cm="1">
        <f t="array" aca="1" ref="AZ111" ca="1">INDIRECT("'"&amp;$C111&amp;"'!"&amp;"$"&amp;$D111&amp;$AZ$1&amp;"")</f>
        <v>0</v>
      </c>
      <c r="BA111" s="231"/>
      <c r="BB111" s="232" t="s">
        <v>1</v>
      </c>
      <c r="BC111" s="230" t="s">
        <v>1</v>
      </c>
      <c r="BD111" s="232" cm="1">
        <f t="array" aca="1" ref="BD111" ca="1">INDIRECT("'"&amp;$C111&amp;"'!"&amp;"$"&amp;$D111&amp;$BD$1&amp;"")</f>
        <v>7</v>
      </c>
      <c r="BE111" s="231"/>
      <c r="BF111" s="232">
        <v>0.97</v>
      </c>
      <c r="BG111" s="230">
        <v>1.6</v>
      </c>
      <c r="BH111" s="234">
        <v>14.09</v>
      </c>
      <c r="BI111" s="230">
        <v>71.77</v>
      </c>
      <c r="BJ111" s="234" cm="1">
        <f t="array" aca="1" ref="BJ111" ca="1">INDIRECT("'"&amp;$C111&amp;"'!"&amp;"$"&amp;$D111&amp;$BJ$1&amp;"")</f>
        <v>14.22</v>
      </c>
      <c r="BK111" s="232">
        <v>1</v>
      </c>
      <c r="BL111" s="230">
        <v>1.3</v>
      </c>
      <c r="BM111" s="408">
        <v>68.599999999999994</v>
      </c>
      <c r="BN111" s="229" cm="1">
        <f t="array" aca="1" ref="BN111" ca="1">INDIRECT("'"&amp;$C111&amp;"'!"&amp;"$"&amp;$D111&amp;$BN$1&amp;"")</f>
        <v>0</v>
      </c>
      <c r="BO111" s="231" t="s">
        <v>1</v>
      </c>
      <c r="BP111" s="230" t="s">
        <v>1</v>
      </c>
      <c r="BQ111" s="234" cm="1">
        <f t="array" aca="1" ref="BQ111" ca="1">INDIRECT("'"&amp;$C111&amp;"'!"&amp;"$"&amp;$D111&amp;$BQ$1&amp;"")</f>
        <v>0.91</v>
      </c>
      <c r="BR111" s="232"/>
      <c r="BS111" s="232">
        <v>0.99</v>
      </c>
      <c r="BT111" s="230">
        <v>0.06</v>
      </c>
      <c r="BU111" s="234" cm="1">
        <f t="array" aca="1" ref="BU111" ca="1">INDIRECT("'"&amp;$C111&amp;"'!"&amp;"$"&amp;$D111&amp;$BU$1&amp;"")</f>
        <v>0.78</v>
      </c>
      <c r="BV111" s="232"/>
      <c r="BW111" s="232">
        <v>0.97</v>
      </c>
      <c r="BX111" s="230">
        <v>0.18</v>
      </c>
      <c r="BY111" s="235" cm="1">
        <f t="array" aca="1" ref="BY111" ca="1">INDIRECT("'"&amp;$C111&amp;"'!"&amp;"$"&amp;$D111&amp;74&amp;"")</f>
        <v>0</v>
      </c>
      <c r="BZ111" s="232"/>
      <c r="CA111" s="232"/>
      <c r="CB111" s="230"/>
    </row>
    <row r="112" spans="1:80" ht="15" x14ac:dyDescent="0.2">
      <c r="A112" s="344">
        <f t="shared" si="7"/>
        <v>45996</v>
      </c>
      <c r="B112" s="261">
        <v>0.29166666666666702</v>
      </c>
      <c r="C112" s="247">
        <f t="shared" si="8"/>
        <v>5</v>
      </c>
      <c r="D112" s="248" t="s">
        <v>141</v>
      </c>
      <c r="E112" s="222">
        <v>14</v>
      </c>
      <c r="F112" s="223">
        <v>69.290000000000006</v>
      </c>
      <c r="G112" s="224" t="str" cm="1">
        <f t="array" aca="1" ref="G112" ca="1">INDIRECT("'"&amp;$C112&amp;"'!"&amp;"$"&amp;$D112&amp;$G$1&amp;"")</f>
        <v>CMS</v>
      </c>
      <c r="H112" s="225" t="s">
        <v>1</v>
      </c>
      <c r="I112" s="223" t="s">
        <v>1</v>
      </c>
      <c r="J112" s="224" t="str" cm="1">
        <f t="array" aca="1" ref="J112" ca="1">INDIRECT("'"&amp;$C112&amp;"'!"&amp;"$"&amp;$D112&amp;$J$1&amp;"")</f>
        <v>PMS</v>
      </c>
      <c r="K112" s="225"/>
      <c r="L112" s="225" t="s">
        <v>1</v>
      </c>
      <c r="M112" s="223" t="s">
        <v>1</v>
      </c>
      <c r="N112" s="222" t="str" cm="1">
        <f t="array" aca="1" ref="N112" ca="1">INDIRECT("'"&amp;$C112&amp;"'!"&amp;"$"&amp;$D112&amp;$N$1&amp;"")</f>
        <v>CMS</v>
      </c>
      <c r="O112" s="225"/>
      <c r="P112" s="225" t="s">
        <v>1</v>
      </c>
      <c r="Q112" s="223" t="s">
        <v>1</v>
      </c>
      <c r="R112" s="352" cm="1">
        <f t="array" aca="1" ref="R112" ca="1">INDIRECT("'"&amp;$C112&amp;"'!"&amp;"$"&amp;$D112&amp;$R$1&amp;"")</f>
        <v>6.3</v>
      </c>
      <c r="S112" s="225"/>
      <c r="T112" s="225">
        <v>0.96</v>
      </c>
      <c r="U112" s="226">
        <v>1.95</v>
      </c>
      <c r="V112" s="222">
        <v>13.965</v>
      </c>
      <c r="W112" s="227" cm="1">
        <f t="array" aca="1" ref="W112" ca="1">INDIRECT("'"&amp;$C112&amp;"'!"&amp;"$"&amp;$D112&amp;$W$1&amp;"")</f>
        <v>6.9270000000000005</v>
      </c>
      <c r="X112" s="225">
        <v>0.96</v>
      </c>
      <c r="Y112" s="223">
        <v>1.88</v>
      </c>
      <c r="Z112" s="224" cm="1">
        <f t="array" aca="1" ref="Z112" ca="1">INDIRECT("'"&amp;$C112&amp;"'!"&amp;"$"&amp;$D112&amp;$Z$1&amp;"")</f>
        <v>0</v>
      </c>
      <c r="AA112" s="225" t="s">
        <v>1</v>
      </c>
      <c r="AB112" s="225" t="s">
        <v>1</v>
      </c>
      <c r="AC112" s="226" t="s">
        <v>1</v>
      </c>
      <c r="AD112" s="222" cm="1">
        <f t="array" aca="1" ref="AD112" ca="1">INDIRECT("'"&amp;$C112&amp;"'!"&amp;"$"&amp;$D112&amp;$AD$1&amp;"")</f>
        <v>0</v>
      </c>
      <c r="AE112" s="225" t="s">
        <v>1</v>
      </c>
      <c r="AF112" s="225" t="s">
        <v>1</v>
      </c>
      <c r="AG112" s="223" t="s">
        <v>1</v>
      </c>
      <c r="AH112" s="224" cm="1">
        <f t="array" aca="1" ref="AH112" ca="1">INDIRECT("'"&amp;$C112&amp;"'!"&amp;"$"&amp;$D112&amp;$AH$1&amp;"")</f>
        <v>0</v>
      </c>
      <c r="AI112" s="225" t="s">
        <v>1</v>
      </c>
      <c r="AJ112" s="225" t="s">
        <v>1</v>
      </c>
      <c r="AK112" s="226" t="s">
        <v>1</v>
      </c>
      <c r="AL112" s="222" cm="1">
        <f t="array" aca="1" ref="AL112" ca="1">INDIRECT("'"&amp;$C112&amp;"'!"&amp;"$"&amp;$D112&amp;$AL$1&amp;"")</f>
        <v>0</v>
      </c>
      <c r="AM112" s="225" t="s">
        <v>1</v>
      </c>
      <c r="AN112" s="225" t="s">
        <v>1</v>
      </c>
      <c r="AO112" s="223" t="s">
        <v>1</v>
      </c>
      <c r="AP112" s="222">
        <v>11.6</v>
      </c>
      <c r="AQ112" s="226">
        <v>70.8</v>
      </c>
      <c r="AR112" s="222" cm="1">
        <f t="array" aca="1" ref="AR112" ca="1">INDIRECT("'"&amp;$C112&amp;"'!"&amp;"$"&amp;$D112&amp;$AR$1&amp;"")</f>
        <v>0</v>
      </c>
      <c r="AS112" s="225" t="s">
        <v>1</v>
      </c>
      <c r="AT112" s="223" t="s">
        <v>1</v>
      </c>
      <c r="AU112" s="224" cm="1">
        <f t="array" aca="1" ref="AU112" ca="1">INDIRECT("'"&amp;$C112&amp;"'!"&amp;"$"&amp;$D112&amp;$AU$1&amp;"")</f>
        <v>4</v>
      </c>
      <c r="AV112" s="225">
        <v>0.96</v>
      </c>
      <c r="AW112" s="223">
        <v>1.03</v>
      </c>
      <c r="AX112" s="222">
        <v>13.92</v>
      </c>
      <c r="AY112" s="226">
        <v>70.8</v>
      </c>
      <c r="AZ112" s="225" cm="1">
        <f t="array" aca="1" ref="AZ112" ca="1">INDIRECT("'"&amp;$C112&amp;"'!"&amp;"$"&amp;$D112&amp;$AZ$1&amp;"")</f>
        <v>0</v>
      </c>
      <c r="BA112" s="224"/>
      <c r="BB112" s="225" t="s">
        <v>1</v>
      </c>
      <c r="BC112" s="223" t="s">
        <v>1</v>
      </c>
      <c r="BD112" s="225" cm="1">
        <f t="array" aca="1" ref="BD112" ca="1">INDIRECT("'"&amp;$C112&amp;"'!"&amp;"$"&amp;$D112&amp;$BD$1&amp;"")</f>
        <v>7</v>
      </c>
      <c r="BE112" s="224"/>
      <c r="BF112" s="225">
        <v>0.97</v>
      </c>
      <c r="BG112" s="223">
        <v>1.8</v>
      </c>
      <c r="BH112" s="227">
        <v>14.08</v>
      </c>
      <c r="BI112" s="223">
        <v>71.63</v>
      </c>
      <c r="BJ112" s="227" cm="1">
        <f t="array" aca="1" ref="BJ112" ca="1">INDIRECT("'"&amp;$C112&amp;"'!"&amp;"$"&amp;$D112&amp;$BJ$1&amp;"")</f>
        <v>14.24</v>
      </c>
      <c r="BK112" s="225">
        <v>1</v>
      </c>
      <c r="BL112" s="223">
        <v>1.3</v>
      </c>
      <c r="BM112" s="407">
        <v>68.3</v>
      </c>
      <c r="BN112" s="222" cm="1">
        <f t="array" aca="1" ref="BN112" ca="1">INDIRECT("'"&amp;$C112&amp;"'!"&amp;"$"&amp;$D112&amp;$BN$1&amp;"")</f>
        <v>0</v>
      </c>
      <c r="BO112" s="224" t="s">
        <v>1</v>
      </c>
      <c r="BP112" s="223" t="s">
        <v>1</v>
      </c>
      <c r="BQ112" s="227" cm="1">
        <f t="array" aca="1" ref="BQ112" ca="1">INDIRECT("'"&amp;$C112&amp;"'!"&amp;"$"&amp;$D112&amp;$BQ$1&amp;"")</f>
        <v>1.02</v>
      </c>
      <c r="BR112" s="225"/>
      <c r="BS112" s="225">
        <v>1</v>
      </c>
      <c r="BT112" s="223">
        <v>0.08</v>
      </c>
      <c r="BU112" s="228" cm="1">
        <f t="array" aca="1" ref="BU112" ca="1">INDIRECT("'"&amp;$C112&amp;"'!"&amp;"$"&amp;$D112&amp;$BU$1&amp;"")</f>
        <v>0.79</v>
      </c>
      <c r="BV112" s="225"/>
      <c r="BW112" s="225">
        <v>0.97</v>
      </c>
      <c r="BX112" s="223">
        <v>0.2</v>
      </c>
      <c r="BY112" s="228" cm="1">
        <f t="array" aca="1" ref="BY112" ca="1">INDIRECT("'"&amp;$C112&amp;"'!"&amp;"$"&amp;$D112&amp;74&amp;"")</f>
        <v>0</v>
      </c>
      <c r="BZ112" s="225"/>
      <c r="CA112" s="225"/>
      <c r="CB112" s="223"/>
    </row>
    <row r="113" spans="1:80" ht="15" x14ac:dyDescent="0.2">
      <c r="A113" s="344">
        <f t="shared" si="7"/>
        <v>45996</v>
      </c>
      <c r="B113" s="261">
        <v>0.33333333333333398</v>
      </c>
      <c r="C113" s="247">
        <f t="shared" si="8"/>
        <v>5</v>
      </c>
      <c r="D113" s="248" t="s">
        <v>142</v>
      </c>
      <c r="E113" s="229">
        <v>14.1</v>
      </c>
      <c r="F113" s="230">
        <v>69.040000000000006</v>
      </c>
      <c r="G113" s="231" t="str" cm="1">
        <f t="array" aca="1" ref="G113" ca="1">INDIRECT("'"&amp;$C113&amp;"'!"&amp;"$"&amp;$D113&amp;$G$1&amp;"")</f>
        <v>CMS</v>
      </c>
      <c r="H113" s="232" t="s">
        <v>1</v>
      </c>
      <c r="I113" s="230" t="s">
        <v>1</v>
      </c>
      <c r="J113" s="231" t="str" cm="1">
        <f t="array" aca="1" ref="J113" ca="1">INDIRECT("'"&amp;$C113&amp;"'!"&amp;"$"&amp;$D113&amp;$J$1&amp;"")</f>
        <v>PMS</v>
      </c>
      <c r="K113" s="232"/>
      <c r="L113" s="232" t="s">
        <v>1</v>
      </c>
      <c r="M113" s="230" t="s">
        <v>1</v>
      </c>
      <c r="N113" s="229" t="str" cm="1">
        <f t="array" aca="1" ref="N113" ca="1">INDIRECT("'"&amp;$C113&amp;"'!"&amp;"$"&amp;$D113&amp;$N$1&amp;"")</f>
        <v>CMS</v>
      </c>
      <c r="O113" s="232"/>
      <c r="P113" s="232" t="s">
        <v>1</v>
      </c>
      <c r="Q113" s="230" t="s">
        <v>1</v>
      </c>
      <c r="R113" s="229" cm="1">
        <f t="array" aca="1" ref="R113" ca="1">INDIRECT("'"&amp;$C113&amp;"'!"&amp;"$"&amp;$D113&amp;$R$1&amp;"")</f>
        <v>6.8</v>
      </c>
      <c r="S113" s="232"/>
      <c r="T113" s="232">
        <v>0.91</v>
      </c>
      <c r="U113" s="233">
        <v>3.03</v>
      </c>
      <c r="V113" s="229">
        <v>14.1</v>
      </c>
      <c r="W113" s="234" cm="1">
        <f t="array" aca="1" ref="W113" ca="1">INDIRECT("'"&amp;$C113&amp;"'!"&amp;"$"&amp;$D113&amp;$W$1&amp;"")</f>
        <v>9.9060000000000006</v>
      </c>
      <c r="X113" s="232">
        <v>0.96</v>
      </c>
      <c r="Y113" s="230">
        <v>2.73</v>
      </c>
      <c r="Z113" s="231" cm="1">
        <f t="array" aca="1" ref="Z113" ca="1">INDIRECT("'"&amp;$C113&amp;"'!"&amp;"$"&amp;$D113&amp;$Z$1&amp;"")</f>
        <v>0</v>
      </c>
      <c r="AA113" s="232" t="s">
        <v>1</v>
      </c>
      <c r="AB113" s="232" t="s">
        <v>1</v>
      </c>
      <c r="AC113" s="233" t="s">
        <v>1</v>
      </c>
      <c r="AD113" s="229" cm="1">
        <f t="array" aca="1" ref="AD113" ca="1">INDIRECT("'"&amp;$C113&amp;"'!"&amp;"$"&amp;$D113&amp;$AD$1&amp;"")</f>
        <v>0</v>
      </c>
      <c r="AE113" s="232" t="s">
        <v>1</v>
      </c>
      <c r="AF113" s="232" t="s">
        <v>1</v>
      </c>
      <c r="AG113" s="230" t="s">
        <v>1</v>
      </c>
      <c r="AH113" s="231" cm="1">
        <f t="array" aca="1" ref="AH113" ca="1">INDIRECT("'"&amp;$C113&amp;"'!"&amp;"$"&amp;$D113&amp;$AH$1&amp;"")</f>
        <v>0</v>
      </c>
      <c r="AI113" s="232" t="s">
        <v>1</v>
      </c>
      <c r="AJ113" s="232" t="s">
        <v>1</v>
      </c>
      <c r="AK113" s="233" t="s">
        <v>1</v>
      </c>
      <c r="AL113" s="229" cm="1">
        <f t="array" aca="1" ref="AL113" ca="1">INDIRECT("'"&amp;$C113&amp;"'!"&amp;"$"&amp;$D113&amp;$AL$1&amp;"")</f>
        <v>0</v>
      </c>
      <c r="AM113" s="232" t="s">
        <v>1</v>
      </c>
      <c r="AN113" s="232" t="s">
        <v>1</v>
      </c>
      <c r="AO113" s="230" t="s">
        <v>1</v>
      </c>
      <c r="AP113" s="229">
        <v>11.6</v>
      </c>
      <c r="AQ113" s="233">
        <v>70.599999999999994</v>
      </c>
      <c r="AR113" s="229" cm="1">
        <f t="array" aca="1" ref="AR113" ca="1">INDIRECT("'"&amp;$C113&amp;"'!"&amp;"$"&amp;$D113&amp;$AR$1&amp;"")</f>
        <v>0</v>
      </c>
      <c r="AS113" s="232" t="s">
        <v>1</v>
      </c>
      <c r="AT113" s="230" t="s">
        <v>1</v>
      </c>
      <c r="AU113" s="231" cm="1">
        <f t="array" aca="1" ref="AU113" ca="1">INDIRECT("'"&amp;$C113&amp;"'!"&amp;"$"&amp;$D113&amp;$AU$1&amp;"")</f>
        <v>4</v>
      </c>
      <c r="AV113" s="232">
        <v>0.95</v>
      </c>
      <c r="AW113" s="230">
        <v>1.19</v>
      </c>
      <c r="AX113" s="229">
        <v>13.91</v>
      </c>
      <c r="AY113" s="233">
        <v>70.7</v>
      </c>
      <c r="AZ113" s="232" cm="1">
        <f t="array" aca="1" ref="AZ113" ca="1">INDIRECT("'"&amp;$C113&amp;"'!"&amp;"$"&amp;$D113&amp;$AZ$1&amp;"")</f>
        <v>0</v>
      </c>
      <c r="BA113" s="231"/>
      <c r="BB113" s="232" t="s">
        <v>1</v>
      </c>
      <c r="BC113" s="230" t="s">
        <v>1</v>
      </c>
      <c r="BD113" s="232" cm="1">
        <f t="array" aca="1" ref="BD113" ca="1">INDIRECT("'"&amp;$C113&amp;"'!"&amp;"$"&amp;$D113&amp;$BD$1&amp;"")</f>
        <v>7</v>
      </c>
      <c r="BE113" s="231"/>
      <c r="BF113" s="232">
        <v>0.96</v>
      </c>
      <c r="BG113" s="230">
        <v>2.1</v>
      </c>
      <c r="BH113" s="234">
        <v>14.04</v>
      </c>
      <c r="BI113" s="230">
        <v>71.37</v>
      </c>
      <c r="BJ113" s="234" cm="1">
        <f t="array" aca="1" ref="BJ113" ca="1">INDIRECT("'"&amp;$C113&amp;"'!"&amp;"$"&amp;$D113&amp;$BJ$1&amp;"")</f>
        <v>14.25</v>
      </c>
      <c r="BK113" s="232">
        <v>1</v>
      </c>
      <c r="BL113" s="230">
        <v>1.2</v>
      </c>
      <c r="BM113" s="408">
        <v>68</v>
      </c>
      <c r="BN113" s="229" cm="1">
        <f t="array" aca="1" ref="BN113" ca="1">INDIRECT("'"&amp;$C113&amp;"'!"&amp;"$"&amp;$D113&amp;$BN$1&amp;"")</f>
        <v>0</v>
      </c>
      <c r="BO113" s="231" t="s">
        <v>1</v>
      </c>
      <c r="BP113" s="230" t="s">
        <v>1</v>
      </c>
      <c r="BQ113" s="234" cm="1">
        <f t="array" aca="1" ref="BQ113" ca="1">INDIRECT("'"&amp;$C113&amp;"'!"&amp;"$"&amp;$D113&amp;$BQ$1&amp;"")</f>
        <v>1.01</v>
      </c>
      <c r="BR113" s="232"/>
      <c r="BS113" s="232">
        <v>0.99</v>
      </c>
      <c r="BT113" s="230">
        <v>0.11</v>
      </c>
      <c r="BU113" s="235" cm="1">
        <f t="array" aca="1" ref="BU113" ca="1">INDIRECT("'"&amp;$C113&amp;"'!"&amp;"$"&amp;$D113&amp;$BU$1&amp;"")</f>
        <v>0.75</v>
      </c>
      <c r="BV113" s="232"/>
      <c r="BW113" s="232">
        <v>0.96</v>
      </c>
      <c r="BX113" s="230">
        <v>0.21</v>
      </c>
      <c r="BY113" s="235" cm="1">
        <f t="array" aca="1" ref="BY113" ca="1">INDIRECT("'"&amp;$C113&amp;"'!"&amp;"$"&amp;$D113&amp;74&amp;"")</f>
        <v>0</v>
      </c>
      <c r="BZ113" s="232"/>
      <c r="CA113" s="232"/>
      <c r="CB113" s="230"/>
    </row>
    <row r="114" spans="1:80" ht="15" x14ac:dyDescent="0.2">
      <c r="A114" s="344">
        <f t="shared" si="7"/>
        <v>45996</v>
      </c>
      <c r="B114" s="261">
        <v>0.375</v>
      </c>
      <c r="C114" s="247">
        <f t="shared" si="8"/>
        <v>5</v>
      </c>
      <c r="D114" s="248" t="s">
        <v>143</v>
      </c>
      <c r="E114" s="222">
        <v>14.1</v>
      </c>
      <c r="F114" s="223">
        <v>68.87</v>
      </c>
      <c r="G114" s="224" t="str" cm="1">
        <f t="array" aca="1" ref="G114" ca="1">INDIRECT("'"&amp;$C114&amp;"'!"&amp;"$"&amp;$D114&amp;$G$1&amp;"")</f>
        <v>CMS</v>
      </c>
      <c r="H114" s="225" t="s">
        <v>1</v>
      </c>
      <c r="I114" s="223" t="s">
        <v>1</v>
      </c>
      <c r="J114" s="224" t="str" cm="1">
        <f t="array" aca="1" ref="J114" ca="1">INDIRECT("'"&amp;$C114&amp;"'!"&amp;"$"&amp;$D114&amp;$J$1&amp;"")</f>
        <v>PMS</v>
      </c>
      <c r="K114" s="225"/>
      <c r="L114" s="225" t="s">
        <v>1</v>
      </c>
      <c r="M114" s="223" t="s">
        <v>1</v>
      </c>
      <c r="N114" s="222" t="str" cm="1">
        <f t="array" aca="1" ref="N114" ca="1">INDIRECT("'"&amp;$C114&amp;"'!"&amp;"$"&amp;$D114&amp;$N$1&amp;"")</f>
        <v>CMS</v>
      </c>
      <c r="O114" s="225"/>
      <c r="P114" s="225" t="s">
        <v>1</v>
      </c>
      <c r="Q114" s="223" t="s">
        <v>1</v>
      </c>
      <c r="R114" s="352" cm="1">
        <f t="array" aca="1" ref="R114" ca="1">INDIRECT("'"&amp;$C114&amp;"'!"&amp;"$"&amp;$D114&amp;$R$1&amp;"")</f>
        <v>6.8</v>
      </c>
      <c r="S114" s="225"/>
      <c r="T114" s="225">
        <v>0.93</v>
      </c>
      <c r="U114" s="226">
        <v>2.72</v>
      </c>
      <c r="V114" s="222">
        <v>14</v>
      </c>
      <c r="W114" s="227" cm="1">
        <f t="array" aca="1" ref="W114" ca="1">INDIRECT("'"&amp;$C114&amp;"'!"&amp;"$"&amp;$D114&amp;$W$1&amp;"")</f>
        <v>13.803000000000001</v>
      </c>
      <c r="X114" s="225">
        <v>0.96</v>
      </c>
      <c r="Y114" s="223">
        <v>3.7509999999999999</v>
      </c>
      <c r="Z114" s="224" cm="1">
        <f t="array" aca="1" ref="Z114" ca="1">INDIRECT("'"&amp;$C114&amp;"'!"&amp;"$"&amp;$D114&amp;$Z$1&amp;"")</f>
        <v>0</v>
      </c>
      <c r="AA114" s="225" t="s">
        <v>1</v>
      </c>
      <c r="AB114" s="225" t="s">
        <v>1</v>
      </c>
      <c r="AC114" s="226" t="s">
        <v>1</v>
      </c>
      <c r="AD114" s="222" cm="1">
        <f t="array" aca="1" ref="AD114" ca="1">INDIRECT("'"&amp;$C114&amp;"'!"&amp;"$"&amp;$D114&amp;$AD$1&amp;"")</f>
        <v>0</v>
      </c>
      <c r="AE114" s="225" t="s">
        <v>1</v>
      </c>
      <c r="AF114" s="225" t="s">
        <v>1</v>
      </c>
      <c r="AG114" s="223" t="s">
        <v>1</v>
      </c>
      <c r="AH114" s="224" cm="1">
        <f t="array" aca="1" ref="AH114" ca="1">INDIRECT("'"&amp;$C114&amp;"'!"&amp;"$"&amp;$D114&amp;$AH$1&amp;"")</f>
        <v>0</v>
      </c>
      <c r="AI114" s="225" t="s">
        <v>1</v>
      </c>
      <c r="AJ114" s="225" t="s">
        <v>1</v>
      </c>
      <c r="AK114" s="226" t="s">
        <v>1</v>
      </c>
      <c r="AL114" s="222" cm="1">
        <f t="array" aca="1" ref="AL114" ca="1">INDIRECT("'"&amp;$C114&amp;"'!"&amp;"$"&amp;$D114&amp;$AL$1&amp;"")</f>
        <v>0</v>
      </c>
      <c r="AM114" s="225" t="s">
        <v>1</v>
      </c>
      <c r="AN114" s="225" t="s">
        <v>1</v>
      </c>
      <c r="AO114" s="223" t="s">
        <v>1</v>
      </c>
      <c r="AP114" s="222">
        <v>11.6</v>
      </c>
      <c r="AQ114" s="226">
        <v>70.599999999999994</v>
      </c>
      <c r="AR114" s="222" cm="1">
        <f t="array" aca="1" ref="AR114" ca="1">INDIRECT("'"&amp;$C114&amp;"'!"&amp;"$"&amp;$D114&amp;$AR$1&amp;"")</f>
        <v>0</v>
      </c>
      <c r="AS114" s="225" t="s">
        <v>1</v>
      </c>
      <c r="AT114" s="223" t="s">
        <v>1</v>
      </c>
      <c r="AU114" s="224" cm="1">
        <f t="array" aca="1" ref="AU114" ca="1">INDIRECT("'"&amp;$C114&amp;"'!"&amp;"$"&amp;$D114&amp;$AU$1&amp;"")</f>
        <v>4</v>
      </c>
      <c r="AV114" s="225">
        <v>0.91</v>
      </c>
      <c r="AW114" s="223">
        <v>1.66</v>
      </c>
      <c r="AX114" s="222">
        <v>13.86</v>
      </c>
      <c r="AY114" s="226">
        <v>70.7</v>
      </c>
      <c r="AZ114" s="225" cm="1">
        <f t="array" aca="1" ref="AZ114" ca="1">INDIRECT("'"&amp;$C114&amp;"'!"&amp;"$"&amp;$D114&amp;$AZ$1&amp;"")</f>
        <v>0</v>
      </c>
      <c r="BA114" s="224"/>
      <c r="BB114" s="225" t="s">
        <v>1</v>
      </c>
      <c r="BC114" s="223" t="s">
        <v>1</v>
      </c>
      <c r="BD114" s="225" cm="1">
        <f t="array" aca="1" ref="BD114" ca="1">INDIRECT("'"&amp;$C114&amp;"'!"&amp;"$"&amp;$D114&amp;$BD$1&amp;"")</f>
        <v>7</v>
      </c>
      <c r="BE114" s="224"/>
      <c r="BF114" s="225">
        <v>0.93</v>
      </c>
      <c r="BG114" s="223">
        <v>2.8</v>
      </c>
      <c r="BH114" s="227">
        <v>14</v>
      </c>
      <c r="BI114" s="223">
        <v>70.77</v>
      </c>
      <c r="BJ114" s="227" cm="1">
        <f t="array" aca="1" ref="BJ114" ca="1">INDIRECT("'"&amp;$C114&amp;"'!"&amp;"$"&amp;$D114&amp;$BJ$1&amp;"")</f>
        <v>14.28</v>
      </c>
      <c r="BK114" s="225">
        <v>0.99</v>
      </c>
      <c r="BL114" s="223">
        <v>2.2999999999999998</v>
      </c>
      <c r="BM114" s="407">
        <v>67.7</v>
      </c>
      <c r="BN114" s="222" cm="1">
        <f t="array" aca="1" ref="BN114" ca="1">INDIRECT("'"&amp;$C114&amp;"'!"&amp;"$"&amp;$D114&amp;$BN$1&amp;"")</f>
        <v>5.1000000000000005</v>
      </c>
      <c r="BO114" s="224">
        <v>0.95</v>
      </c>
      <c r="BP114" s="223">
        <v>1.6</v>
      </c>
      <c r="BQ114" s="227" cm="1">
        <f t="array" aca="1" ref="BQ114" ca="1">INDIRECT("'"&amp;$C114&amp;"'!"&amp;"$"&amp;$D114&amp;$BQ$1&amp;"")</f>
        <v>1.34</v>
      </c>
      <c r="BR114" s="225"/>
      <c r="BS114" s="225">
        <v>0.99</v>
      </c>
      <c r="BT114" s="223">
        <v>0.16</v>
      </c>
      <c r="BU114" s="228" cm="1">
        <f t="array" aca="1" ref="BU114" ca="1">INDIRECT("'"&amp;$C114&amp;"'!"&amp;"$"&amp;$D114&amp;$BU$1&amp;"")</f>
        <v>0.8</v>
      </c>
      <c r="BV114" s="225"/>
      <c r="BW114" s="225">
        <v>0.96</v>
      </c>
      <c r="BX114" s="223">
        <v>0.22</v>
      </c>
      <c r="BY114" s="228" cm="1">
        <f t="array" aca="1" ref="BY114" ca="1">INDIRECT("'"&amp;$C114&amp;"'!"&amp;"$"&amp;$D114&amp;74&amp;"")</f>
        <v>0</v>
      </c>
      <c r="BZ114" s="225"/>
      <c r="CA114" s="225"/>
      <c r="CB114" s="223"/>
    </row>
    <row r="115" spans="1:80" ht="15" x14ac:dyDescent="0.2">
      <c r="A115" s="344">
        <f t="shared" si="7"/>
        <v>45996</v>
      </c>
      <c r="B115" s="261">
        <v>0.41666666666666702</v>
      </c>
      <c r="C115" s="247">
        <f t="shared" si="8"/>
        <v>5</v>
      </c>
      <c r="D115" s="248" t="s">
        <v>144</v>
      </c>
      <c r="E115" s="229">
        <v>14</v>
      </c>
      <c r="F115" s="230">
        <v>68.31</v>
      </c>
      <c r="G115" s="231" t="str" cm="1">
        <f t="array" aca="1" ref="G115" ca="1">INDIRECT("'"&amp;$C115&amp;"'!"&amp;"$"&amp;$D115&amp;$G$1&amp;"")</f>
        <v>CMS</v>
      </c>
      <c r="H115" s="232" t="s">
        <v>1</v>
      </c>
      <c r="I115" s="230" t="s">
        <v>1</v>
      </c>
      <c r="J115" s="231" t="str" cm="1">
        <f t="array" aca="1" ref="J115" ca="1">INDIRECT("'"&amp;$C115&amp;"'!"&amp;"$"&amp;$D115&amp;$J$1&amp;"")</f>
        <v>PMS</v>
      </c>
      <c r="K115" s="232"/>
      <c r="L115" s="232" t="s">
        <v>1</v>
      </c>
      <c r="M115" s="230" t="s">
        <v>1</v>
      </c>
      <c r="N115" s="229" t="str" cm="1">
        <f t="array" aca="1" ref="N115" ca="1">INDIRECT("'"&amp;$C115&amp;"'!"&amp;"$"&amp;$D115&amp;$N$1&amp;"")</f>
        <v>CMS</v>
      </c>
      <c r="O115" s="232"/>
      <c r="P115" s="232" t="s">
        <v>1</v>
      </c>
      <c r="Q115" s="230" t="s">
        <v>1</v>
      </c>
      <c r="R115" s="229" cm="1">
        <f t="array" aca="1" ref="R115" ca="1">INDIRECT("'"&amp;$C115&amp;"'!"&amp;"$"&amp;$D115&amp;$R$1&amp;"")</f>
        <v>7</v>
      </c>
      <c r="S115" s="232"/>
      <c r="T115" s="232">
        <v>0.87</v>
      </c>
      <c r="U115" s="233">
        <v>3.93</v>
      </c>
      <c r="V115" s="229">
        <v>13.961</v>
      </c>
      <c r="W115" s="234" cm="1">
        <f t="array" aca="1" ref="W115" ca="1">INDIRECT("'"&amp;$C115&amp;"'!"&amp;"$"&amp;$D115&amp;$W$1&amp;"")</f>
        <v>13.852000000000004</v>
      </c>
      <c r="X115" s="232">
        <v>0.97</v>
      </c>
      <c r="Y115" s="230">
        <v>3.6970000000000001</v>
      </c>
      <c r="Z115" s="231" cm="1">
        <f t="array" aca="1" ref="Z115" ca="1">INDIRECT("'"&amp;$C115&amp;"'!"&amp;"$"&amp;$D115&amp;$Z$1&amp;"")</f>
        <v>0</v>
      </c>
      <c r="AA115" s="232" t="s">
        <v>1</v>
      </c>
      <c r="AB115" s="232" t="s">
        <v>1</v>
      </c>
      <c r="AC115" s="233" t="s">
        <v>1</v>
      </c>
      <c r="AD115" s="229" cm="1">
        <f t="array" aca="1" ref="AD115" ca="1">INDIRECT("'"&amp;$C115&amp;"'!"&amp;"$"&amp;$D115&amp;$AD$1&amp;"")</f>
        <v>0</v>
      </c>
      <c r="AE115" s="232" t="s">
        <v>1</v>
      </c>
      <c r="AF115" s="232" t="s">
        <v>1</v>
      </c>
      <c r="AG115" s="230" t="s">
        <v>1</v>
      </c>
      <c r="AH115" s="231" cm="1">
        <f t="array" aca="1" ref="AH115" ca="1">INDIRECT("'"&amp;$C115&amp;"'!"&amp;"$"&amp;$D115&amp;$AH$1&amp;"")</f>
        <v>0</v>
      </c>
      <c r="AI115" s="232" t="s">
        <v>1</v>
      </c>
      <c r="AJ115" s="232" t="s">
        <v>1</v>
      </c>
      <c r="AK115" s="233" t="s">
        <v>1</v>
      </c>
      <c r="AL115" s="229" cm="1">
        <f t="array" aca="1" ref="AL115" ca="1">INDIRECT("'"&amp;$C115&amp;"'!"&amp;"$"&amp;$D115&amp;$AL$1&amp;"")</f>
        <v>0</v>
      </c>
      <c r="AM115" s="232" t="s">
        <v>1</v>
      </c>
      <c r="AN115" s="232" t="s">
        <v>1</v>
      </c>
      <c r="AO115" s="230" t="s">
        <v>1</v>
      </c>
      <c r="AP115" s="229">
        <v>11.6</v>
      </c>
      <c r="AQ115" s="233">
        <v>70.599999999999994</v>
      </c>
      <c r="AR115" s="229" cm="1">
        <f t="array" aca="1" ref="AR115" ca="1">INDIRECT("'"&amp;$C115&amp;"'!"&amp;"$"&amp;$D115&amp;$AR$1&amp;"")</f>
        <v>0</v>
      </c>
      <c r="AS115" s="232" t="s">
        <v>1</v>
      </c>
      <c r="AT115" s="230" t="s">
        <v>1</v>
      </c>
      <c r="AU115" s="231" cm="1">
        <f t="array" aca="1" ref="AU115" ca="1">INDIRECT("'"&amp;$C115&amp;"'!"&amp;"$"&amp;$D115&amp;$AU$1&amp;"")</f>
        <v>4</v>
      </c>
      <c r="AV115" s="232">
        <v>0.91</v>
      </c>
      <c r="AW115" s="230">
        <v>1.73</v>
      </c>
      <c r="AX115" s="229">
        <v>13.88</v>
      </c>
      <c r="AY115" s="233">
        <v>70.7</v>
      </c>
      <c r="AZ115" s="232" cm="1">
        <f t="array" aca="1" ref="AZ115" ca="1">INDIRECT("'"&amp;$C115&amp;"'!"&amp;"$"&amp;$D115&amp;$AZ$1&amp;"")</f>
        <v>3</v>
      </c>
      <c r="BA115" s="231"/>
      <c r="BB115" s="232">
        <v>0.94</v>
      </c>
      <c r="BC115" s="230">
        <v>1.2</v>
      </c>
      <c r="BD115" s="232" cm="1">
        <f t="array" aca="1" ref="BD115" ca="1">INDIRECT("'"&amp;$C115&amp;"'!"&amp;"$"&amp;$D115&amp;$BD$1&amp;"")</f>
        <v>7</v>
      </c>
      <c r="BE115" s="231"/>
      <c r="BF115" s="232">
        <v>0.95</v>
      </c>
      <c r="BG115" s="230">
        <v>2.4</v>
      </c>
      <c r="BH115" s="234">
        <v>13.91</v>
      </c>
      <c r="BI115" s="230">
        <v>70.33</v>
      </c>
      <c r="BJ115" s="234" cm="1">
        <f t="array" aca="1" ref="BJ115" ca="1">INDIRECT("'"&amp;$C115&amp;"'!"&amp;"$"&amp;$D115&amp;$BJ$1&amp;"")</f>
        <v>14.21</v>
      </c>
      <c r="BK115" s="232">
        <v>0.99</v>
      </c>
      <c r="BL115" s="230">
        <v>2.2999999999999998</v>
      </c>
      <c r="BM115" s="408">
        <v>67</v>
      </c>
      <c r="BN115" s="229" cm="1">
        <f t="array" aca="1" ref="BN115" ca="1">INDIRECT("'"&amp;$C115&amp;"'!"&amp;"$"&amp;$D115&amp;$BN$1&amp;"")</f>
        <v>6.0999999999999988</v>
      </c>
      <c r="BO115" s="231">
        <v>0.95</v>
      </c>
      <c r="BP115" s="230">
        <v>2</v>
      </c>
      <c r="BQ115" s="234" cm="1">
        <f t="array" aca="1" ref="BQ115" ca="1">INDIRECT("'"&amp;$C115&amp;"'!"&amp;"$"&amp;$D115&amp;$BQ$1&amp;"")</f>
        <v>1.39</v>
      </c>
      <c r="BR115" s="232"/>
      <c r="BS115" s="232">
        <v>0.99</v>
      </c>
      <c r="BT115" s="230">
        <v>0.16</v>
      </c>
      <c r="BU115" s="235" cm="1">
        <f t="array" aca="1" ref="BU115" ca="1">INDIRECT("'"&amp;$C115&amp;"'!"&amp;"$"&amp;$D115&amp;$BU$1&amp;"")</f>
        <v>0.82</v>
      </c>
      <c r="BV115" s="232"/>
      <c r="BW115" s="232">
        <v>0.96</v>
      </c>
      <c r="BX115" s="230">
        <v>0.22</v>
      </c>
      <c r="BY115" s="235" cm="1">
        <f t="array" aca="1" ref="BY115" ca="1">INDIRECT("'"&amp;$C115&amp;"'!"&amp;"$"&amp;$D115&amp;74&amp;"")</f>
        <v>0</v>
      </c>
      <c r="BZ115" s="232"/>
      <c r="CA115" s="232"/>
      <c r="CB115" s="230"/>
    </row>
    <row r="116" spans="1:80" ht="15" x14ac:dyDescent="0.2">
      <c r="A116" s="344">
        <f t="shared" si="7"/>
        <v>45996</v>
      </c>
      <c r="B116" s="261">
        <v>0.45833333333333398</v>
      </c>
      <c r="C116" s="247">
        <f t="shared" si="8"/>
        <v>5</v>
      </c>
      <c r="D116" s="248" t="s">
        <v>145</v>
      </c>
      <c r="E116" s="222">
        <v>14.1</v>
      </c>
      <c r="F116" s="223">
        <v>68.650000000000006</v>
      </c>
      <c r="G116" s="224" t="str" cm="1">
        <f t="array" aca="1" ref="G116" ca="1">INDIRECT("'"&amp;$C116&amp;"'!"&amp;"$"&amp;$D116&amp;$G$1&amp;"")</f>
        <v>CMS</v>
      </c>
      <c r="H116" s="225" t="s">
        <v>1</v>
      </c>
      <c r="I116" s="223" t="s">
        <v>1</v>
      </c>
      <c r="J116" s="224" t="str" cm="1">
        <f t="array" aca="1" ref="J116" ca="1">INDIRECT("'"&amp;$C116&amp;"'!"&amp;"$"&amp;$D116&amp;$J$1&amp;"")</f>
        <v>PMS</v>
      </c>
      <c r="K116" s="225"/>
      <c r="L116" s="225" t="s">
        <v>1</v>
      </c>
      <c r="M116" s="223" t="s">
        <v>1</v>
      </c>
      <c r="N116" s="222" t="str" cm="1">
        <f t="array" aca="1" ref="N116" ca="1">INDIRECT("'"&amp;$C116&amp;"'!"&amp;"$"&amp;$D116&amp;$N$1&amp;"")</f>
        <v>CMS</v>
      </c>
      <c r="O116" s="225"/>
      <c r="P116" s="225" t="s">
        <v>1</v>
      </c>
      <c r="Q116" s="223" t="s">
        <v>1</v>
      </c>
      <c r="R116" s="352" cm="1">
        <f t="array" aca="1" ref="R116" ca="1">INDIRECT("'"&amp;$C116&amp;"'!"&amp;"$"&amp;$D116&amp;$R$1&amp;"")</f>
        <v>6.5</v>
      </c>
      <c r="S116" s="225"/>
      <c r="T116" s="225">
        <v>0.89</v>
      </c>
      <c r="U116" s="226">
        <v>3.32</v>
      </c>
      <c r="V116" s="222">
        <v>13.965</v>
      </c>
      <c r="W116" s="227" cm="1">
        <f t="array" aca="1" ref="W116" ca="1">INDIRECT("'"&amp;$C116&amp;"'!"&amp;"$"&amp;$D116&amp;$W$1&amp;"")</f>
        <v>13.857000000000001</v>
      </c>
      <c r="X116" s="225">
        <v>0.97</v>
      </c>
      <c r="Y116" s="223">
        <v>3.7170000000000001</v>
      </c>
      <c r="Z116" s="224" cm="1">
        <f t="array" aca="1" ref="Z116" ca="1">INDIRECT("'"&amp;$C116&amp;"'!"&amp;"$"&amp;$D116&amp;$Z$1&amp;"")</f>
        <v>0</v>
      </c>
      <c r="AA116" s="225" t="s">
        <v>1</v>
      </c>
      <c r="AB116" s="225" t="s">
        <v>1</v>
      </c>
      <c r="AC116" s="226" t="s">
        <v>1</v>
      </c>
      <c r="AD116" s="222" cm="1">
        <f t="array" aca="1" ref="AD116" ca="1">INDIRECT("'"&amp;$C116&amp;"'!"&amp;"$"&amp;$D116&amp;$AD$1&amp;"")</f>
        <v>0</v>
      </c>
      <c r="AE116" s="225" t="s">
        <v>1</v>
      </c>
      <c r="AF116" s="225" t="s">
        <v>1</v>
      </c>
      <c r="AG116" s="223" t="s">
        <v>1</v>
      </c>
      <c r="AH116" s="224" cm="1">
        <f t="array" aca="1" ref="AH116" ca="1">INDIRECT("'"&amp;$C116&amp;"'!"&amp;"$"&amp;$D116&amp;$AH$1&amp;"")</f>
        <v>0</v>
      </c>
      <c r="AI116" s="225" t="s">
        <v>1</v>
      </c>
      <c r="AJ116" s="225" t="s">
        <v>1</v>
      </c>
      <c r="AK116" s="226" t="s">
        <v>1</v>
      </c>
      <c r="AL116" s="222" cm="1">
        <f t="array" aca="1" ref="AL116" ca="1">INDIRECT("'"&amp;$C116&amp;"'!"&amp;"$"&amp;$D116&amp;$AL$1&amp;"")</f>
        <v>0</v>
      </c>
      <c r="AM116" s="225" t="s">
        <v>1</v>
      </c>
      <c r="AN116" s="225" t="s">
        <v>1</v>
      </c>
      <c r="AO116" s="223" t="s">
        <v>1</v>
      </c>
      <c r="AP116" s="222">
        <v>11.6</v>
      </c>
      <c r="AQ116" s="226">
        <v>70.599999999999994</v>
      </c>
      <c r="AR116" s="222" cm="1">
        <f t="array" aca="1" ref="AR116" ca="1">INDIRECT("'"&amp;$C116&amp;"'!"&amp;"$"&amp;$D116&amp;$AR$1&amp;"")</f>
        <v>0</v>
      </c>
      <c r="AS116" s="225" t="s">
        <v>1</v>
      </c>
      <c r="AT116" s="223" t="s">
        <v>1</v>
      </c>
      <c r="AU116" s="224" cm="1">
        <f t="array" aca="1" ref="AU116" ca="1">INDIRECT("'"&amp;$C116&amp;"'!"&amp;"$"&amp;$D116&amp;$AU$1&amp;"")</f>
        <v>4</v>
      </c>
      <c r="AV116" s="225">
        <v>0.94</v>
      </c>
      <c r="AW116" s="223">
        <v>1</v>
      </c>
      <c r="AX116" s="222">
        <v>14.03</v>
      </c>
      <c r="AY116" s="226">
        <v>70.599999999999994</v>
      </c>
      <c r="AZ116" s="225" cm="1">
        <f t="array" aca="1" ref="AZ116" ca="1">INDIRECT("'"&amp;$C116&amp;"'!"&amp;"$"&amp;$D116&amp;$AZ$1&amp;"")</f>
        <v>5.5</v>
      </c>
      <c r="BA116" s="224"/>
      <c r="BB116" s="225">
        <v>0.96</v>
      </c>
      <c r="BC116" s="223">
        <v>1.5</v>
      </c>
      <c r="BD116" s="225" cm="1">
        <f t="array" aca="1" ref="BD116" ca="1">INDIRECT("'"&amp;$C116&amp;"'!"&amp;"$"&amp;$D116&amp;$BD$1&amp;"")</f>
        <v>7</v>
      </c>
      <c r="BE116" s="224"/>
      <c r="BF116" s="225">
        <v>0.95</v>
      </c>
      <c r="BG116" s="223">
        <v>2.2999999999999998</v>
      </c>
      <c r="BH116" s="227">
        <v>14.26</v>
      </c>
      <c r="BI116" s="223">
        <v>71.430000000000007</v>
      </c>
      <c r="BJ116" s="227" cm="1">
        <f t="array" aca="1" ref="BJ116" ca="1">INDIRECT("'"&amp;$C116&amp;"'!"&amp;"$"&amp;$D116&amp;$BJ$1&amp;"")</f>
        <v>14.23</v>
      </c>
      <c r="BK116" s="225">
        <v>0.96</v>
      </c>
      <c r="BL116" s="223">
        <v>4.4000000000000004</v>
      </c>
      <c r="BM116" s="407">
        <v>67.5</v>
      </c>
      <c r="BN116" s="222" cm="1">
        <f t="array" aca="1" ref="BN116" ca="1">INDIRECT("'"&amp;$C116&amp;"'!"&amp;"$"&amp;$D116&amp;$BN$1&amp;"")</f>
        <v>6.8999999999999995</v>
      </c>
      <c r="BO116" s="224">
        <v>0.95</v>
      </c>
      <c r="BP116" s="223">
        <v>2.2000000000000002</v>
      </c>
      <c r="BQ116" s="227" cm="1">
        <f t="array" aca="1" ref="BQ116" ca="1">INDIRECT("'"&amp;$C116&amp;"'!"&amp;"$"&amp;$D116&amp;$BQ$1&amp;"")</f>
        <v>1.44</v>
      </c>
      <c r="BR116" s="225"/>
      <c r="BS116" s="225">
        <v>0.99</v>
      </c>
      <c r="BT116" s="223">
        <v>0.16</v>
      </c>
      <c r="BU116" s="228" cm="1">
        <f t="array" aca="1" ref="BU116" ca="1">INDIRECT("'"&amp;$C116&amp;"'!"&amp;"$"&amp;$D116&amp;$BU$1&amp;"")</f>
        <v>0.82</v>
      </c>
      <c r="BV116" s="225"/>
      <c r="BW116" s="225">
        <v>0.96</v>
      </c>
      <c r="BX116" s="223">
        <v>0.23</v>
      </c>
      <c r="BY116" s="228" cm="1">
        <f t="array" aca="1" ref="BY116" ca="1">INDIRECT("'"&amp;$C116&amp;"'!"&amp;"$"&amp;$D116&amp;74&amp;"")</f>
        <v>0</v>
      </c>
      <c r="BZ116" s="225"/>
      <c r="CA116" s="225"/>
      <c r="CB116" s="223"/>
    </row>
    <row r="117" spans="1:80" ht="15" x14ac:dyDescent="0.2">
      <c r="A117" s="344">
        <f t="shared" si="7"/>
        <v>45996</v>
      </c>
      <c r="B117" s="261">
        <v>0.5</v>
      </c>
      <c r="C117" s="247">
        <f t="shared" si="8"/>
        <v>5</v>
      </c>
      <c r="D117" s="248" t="s">
        <v>146</v>
      </c>
      <c r="E117" s="229">
        <v>14.1</v>
      </c>
      <c r="F117" s="230">
        <v>68.680000000000007</v>
      </c>
      <c r="G117" s="231" t="str" cm="1">
        <f t="array" aca="1" ref="G117" ca="1">INDIRECT("'"&amp;$C117&amp;"'!"&amp;"$"&amp;$D117&amp;$G$1&amp;"")</f>
        <v>CMS</v>
      </c>
      <c r="H117" s="232" t="s">
        <v>1</v>
      </c>
      <c r="I117" s="230" t="s">
        <v>1</v>
      </c>
      <c r="J117" s="231" t="str" cm="1">
        <f t="array" aca="1" ref="J117" ca="1">INDIRECT("'"&amp;$C117&amp;"'!"&amp;"$"&amp;$D117&amp;$J$1&amp;"")</f>
        <v>PMS</v>
      </c>
      <c r="K117" s="232"/>
      <c r="L117" s="232" t="s">
        <v>1</v>
      </c>
      <c r="M117" s="230" t="s">
        <v>1</v>
      </c>
      <c r="N117" s="229" t="str" cm="1">
        <f t="array" aca="1" ref="N117" ca="1">INDIRECT("'"&amp;$C117&amp;"'!"&amp;"$"&amp;$D117&amp;$N$1&amp;"")</f>
        <v>CMS</v>
      </c>
      <c r="O117" s="232"/>
      <c r="P117" s="232" t="s">
        <v>1</v>
      </c>
      <c r="Q117" s="230" t="s">
        <v>1</v>
      </c>
      <c r="R117" s="229" cm="1">
        <f t="array" aca="1" ref="R117" ca="1">INDIRECT("'"&amp;$C117&amp;"'!"&amp;"$"&amp;$D117&amp;$R$1&amp;"")</f>
        <v>6.5</v>
      </c>
      <c r="S117" s="232"/>
      <c r="T117" s="232">
        <v>0.89</v>
      </c>
      <c r="U117" s="233">
        <v>3.31</v>
      </c>
      <c r="V117" s="229">
        <v>13.961</v>
      </c>
      <c r="W117" s="234" cm="1">
        <f t="array" aca="1" ref="W117" ca="1">INDIRECT("'"&amp;$C117&amp;"'!"&amp;"$"&amp;$D117&amp;$W$1&amp;"")</f>
        <v>13.788</v>
      </c>
      <c r="X117" s="232">
        <v>0.97</v>
      </c>
      <c r="Y117" s="230">
        <v>3.7320000000000002</v>
      </c>
      <c r="Z117" s="231" cm="1">
        <f t="array" aca="1" ref="Z117" ca="1">INDIRECT("'"&amp;$C117&amp;"'!"&amp;"$"&amp;$D117&amp;$Z$1&amp;"")</f>
        <v>0</v>
      </c>
      <c r="AA117" s="232" t="s">
        <v>1</v>
      </c>
      <c r="AB117" s="232" t="s">
        <v>1</v>
      </c>
      <c r="AC117" s="233" t="s">
        <v>1</v>
      </c>
      <c r="AD117" s="229" cm="1">
        <f t="array" aca="1" ref="AD117" ca="1">INDIRECT("'"&amp;$C117&amp;"'!"&amp;"$"&amp;$D117&amp;$AD$1&amp;"")</f>
        <v>0</v>
      </c>
      <c r="AE117" s="232" t="s">
        <v>1</v>
      </c>
      <c r="AF117" s="232" t="s">
        <v>1</v>
      </c>
      <c r="AG117" s="230" t="s">
        <v>1</v>
      </c>
      <c r="AH117" s="231" cm="1">
        <f t="array" aca="1" ref="AH117" ca="1">INDIRECT("'"&amp;$C117&amp;"'!"&amp;"$"&amp;$D117&amp;$AH$1&amp;"")</f>
        <v>0</v>
      </c>
      <c r="AI117" s="232" t="s">
        <v>1</v>
      </c>
      <c r="AJ117" s="232" t="s">
        <v>1</v>
      </c>
      <c r="AK117" s="233" t="s">
        <v>1</v>
      </c>
      <c r="AL117" s="229" cm="1">
        <f t="array" aca="1" ref="AL117" ca="1">INDIRECT("'"&amp;$C117&amp;"'!"&amp;"$"&amp;$D117&amp;$AL$1&amp;"")</f>
        <v>0</v>
      </c>
      <c r="AM117" s="232" t="s">
        <v>1</v>
      </c>
      <c r="AN117" s="232" t="s">
        <v>1</v>
      </c>
      <c r="AO117" s="230" t="s">
        <v>1</v>
      </c>
      <c r="AP117" s="229">
        <v>11.6</v>
      </c>
      <c r="AQ117" s="233">
        <v>70.5</v>
      </c>
      <c r="AR117" s="229" cm="1">
        <f t="array" aca="1" ref="AR117" ca="1">INDIRECT("'"&amp;$C117&amp;"'!"&amp;"$"&amp;$D117&amp;$AR$1&amp;"")</f>
        <v>0</v>
      </c>
      <c r="AS117" s="232" t="s">
        <v>1</v>
      </c>
      <c r="AT117" s="230" t="s">
        <v>1</v>
      </c>
      <c r="AU117" s="231" cm="1">
        <f t="array" aca="1" ref="AU117" ca="1">INDIRECT("'"&amp;$C117&amp;"'!"&amp;"$"&amp;$D117&amp;$AU$1&amp;"")</f>
        <v>4</v>
      </c>
      <c r="AV117" s="232">
        <v>0.94</v>
      </c>
      <c r="AW117" s="230">
        <v>1.1299999999999999</v>
      </c>
      <c r="AX117" s="229">
        <v>14.03</v>
      </c>
      <c r="AY117" s="233">
        <v>70.599999999999994</v>
      </c>
      <c r="AZ117" s="232" cm="1">
        <f t="array" aca="1" ref="AZ117" ca="1">INDIRECT("'"&amp;$C117&amp;"'!"&amp;"$"&amp;$D117&amp;$AZ$1&amp;"")</f>
        <v>5.5</v>
      </c>
      <c r="BA117" s="231"/>
      <c r="BB117" s="232">
        <v>0.96</v>
      </c>
      <c r="BC117" s="230">
        <v>1.6</v>
      </c>
      <c r="BD117" s="232" cm="1">
        <f t="array" aca="1" ref="BD117" ca="1">INDIRECT("'"&amp;$C117&amp;"'!"&amp;"$"&amp;$D117&amp;$BD$1&amp;"")</f>
        <v>7</v>
      </c>
      <c r="BE117" s="231"/>
      <c r="BF117" s="232">
        <v>0.94</v>
      </c>
      <c r="BG117" s="230">
        <v>2.2999999999999998</v>
      </c>
      <c r="BH117" s="234">
        <v>14.16</v>
      </c>
      <c r="BI117" s="230">
        <v>71.239999999999995</v>
      </c>
      <c r="BJ117" s="234" cm="1">
        <f t="array" aca="1" ref="BJ117" ca="1">INDIRECT("'"&amp;$C117&amp;"'!"&amp;"$"&amp;$D117&amp;$BJ$1&amp;"")</f>
        <v>14.19</v>
      </c>
      <c r="BK117" s="232">
        <v>0.97</v>
      </c>
      <c r="BL117" s="230">
        <v>3.4</v>
      </c>
      <c r="BM117" s="408">
        <v>67.2</v>
      </c>
      <c r="BN117" s="229" cm="1">
        <f t="array" aca="1" ref="BN117" ca="1">INDIRECT("'"&amp;$C117&amp;"'!"&amp;"$"&amp;$D117&amp;$BN$1&amp;"")</f>
        <v>6.8999999999999995</v>
      </c>
      <c r="BO117" s="231">
        <v>0.95</v>
      </c>
      <c r="BP117" s="230">
        <v>2.2000000000000002</v>
      </c>
      <c r="BQ117" s="234" cm="1">
        <f t="array" aca="1" ref="BQ117" ca="1">INDIRECT("'"&amp;$C117&amp;"'!"&amp;"$"&amp;$D117&amp;$BQ$1&amp;"")</f>
        <v>1.38</v>
      </c>
      <c r="BR117" s="232"/>
      <c r="BS117" s="232">
        <v>0.99</v>
      </c>
      <c r="BT117" s="230">
        <v>0.16</v>
      </c>
      <c r="BU117" s="235" cm="1">
        <f t="array" aca="1" ref="BU117" ca="1">INDIRECT("'"&amp;$C117&amp;"'!"&amp;"$"&amp;$D117&amp;$BU$1&amp;"")</f>
        <v>0.87</v>
      </c>
      <c r="BV117" s="232"/>
      <c r="BW117" s="232">
        <v>0.96</v>
      </c>
      <c r="BX117" s="230">
        <v>0.23</v>
      </c>
      <c r="BY117" s="235" cm="1">
        <f t="array" aca="1" ref="BY117" ca="1">INDIRECT("'"&amp;$C117&amp;"'!"&amp;"$"&amp;$D117&amp;74&amp;"")</f>
        <v>0</v>
      </c>
      <c r="BZ117" s="232"/>
      <c r="CA117" s="232"/>
      <c r="CB117" s="230"/>
    </row>
    <row r="118" spans="1:80" ht="15" x14ac:dyDescent="0.2">
      <c r="A118" s="344">
        <f t="shared" si="7"/>
        <v>45996</v>
      </c>
      <c r="B118" s="261">
        <v>0.54166666666666696</v>
      </c>
      <c r="C118" s="247">
        <f t="shared" si="8"/>
        <v>5</v>
      </c>
      <c r="D118" s="248" t="s">
        <v>147</v>
      </c>
      <c r="E118" s="222">
        <v>14</v>
      </c>
      <c r="F118" s="223">
        <v>68.430000000000007</v>
      </c>
      <c r="G118" s="224" t="str" cm="1">
        <f t="array" aca="1" ref="G118" ca="1">INDIRECT("'"&amp;$C118&amp;"'!"&amp;"$"&amp;$D118&amp;$G$1&amp;"")</f>
        <v>CMS</v>
      </c>
      <c r="H118" s="225" t="s">
        <v>1</v>
      </c>
      <c r="I118" s="223" t="s">
        <v>1</v>
      </c>
      <c r="J118" s="224" t="str" cm="1">
        <f t="array" aca="1" ref="J118" ca="1">INDIRECT("'"&amp;$C118&amp;"'!"&amp;"$"&amp;$D118&amp;$J$1&amp;"")</f>
        <v>PMS</v>
      </c>
      <c r="K118" s="225"/>
      <c r="L118" s="225" t="s">
        <v>1</v>
      </c>
      <c r="M118" s="223" t="s">
        <v>1</v>
      </c>
      <c r="N118" s="222" t="str" cm="1">
        <f t="array" aca="1" ref="N118" ca="1">INDIRECT("'"&amp;$C118&amp;"'!"&amp;"$"&amp;$D118&amp;$N$1&amp;"")</f>
        <v>CMS</v>
      </c>
      <c r="O118" s="225"/>
      <c r="P118" s="225" t="s">
        <v>1</v>
      </c>
      <c r="Q118" s="223" t="s">
        <v>1</v>
      </c>
      <c r="R118" s="352" cm="1">
        <f t="array" aca="1" ref="R118" ca="1">INDIRECT("'"&amp;$C118&amp;"'!"&amp;"$"&amp;$D118&amp;$R$1&amp;"")</f>
        <v>6.8</v>
      </c>
      <c r="S118" s="225"/>
      <c r="T118" s="225">
        <v>0.87</v>
      </c>
      <c r="U118" s="226">
        <v>3.81</v>
      </c>
      <c r="V118" s="222">
        <v>13.967000000000001</v>
      </c>
      <c r="W118" s="227" cm="1">
        <f t="array" aca="1" ref="W118" ca="1">INDIRECT("'"&amp;$C118&amp;"'!"&amp;"$"&amp;$D118&amp;$W$1&amp;"")</f>
        <v>13.720999999999997</v>
      </c>
      <c r="X118" s="225">
        <v>0.96</v>
      </c>
      <c r="Y118" s="223">
        <v>3.758</v>
      </c>
      <c r="Z118" s="224" cm="1">
        <f t="array" aca="1" ref="Z118" ca="1">INDIRECT("'"&amp;$C118&amp;"'!"&amp;"$"&amp;$D118&amp;$Z$1&amp;"")</f>
        <v>0</v>
      </c>
      <c r="AA118" s="225" t="s">
        <v>1</v>
      </c>
      <c r="AB118" s="225" t="s">
        <v>1</v>
      </c>
      <c r="AC118" s="226" t="s">
        <v>1</v>
      </c>
      <c r="AD118" s="222" cm="1">
        <f t="array" aca="1" ref="AD118" ca="1">INDIRECT("'"&amp;$C118&amp;"'!"&amp;"$"&amp;$D118&amp;$AD$1&amp;"")</f>
        <v>0</v>
      </c>
      <c r="AE118" s="225" t="s">
        <v>1</v>
      </c>
      <c r="AF118" s="225" t="s">
        <v>1</v>
      </c>
      <c r="AG118" s="223" t="s">
        <v>1</v>
      </c>
      <c r="AH118" s="224" cm="1">
        <f t="array" aca="1" ref="AH118" ca="1">INDIRECT("'"&amp;$C118&amp;"'!"&amp;"$"&amp;$D118&amp;$AH$1&amp;"")</f>
        <v>0</v>
      </c>
      <c r="AI118" s="225" t="s">
        <v>1</v>
      </c>
      <c r="AJ118" s="225" t="s">
        <v>1</v>
      </c>
      <c r="AK118" s="226" t="s">
        <v>1</v>
      </c>
      <c r="AL118" s="222" cm="1">
        <f t="array" aca="1" ref="AL118" ca="1">INDIRECT("'"&amp;$C118&amp;"'!"&amp;"$"&amp;$D118&amp;$AL$1&amp;"")</f>
        <v>0</v>
      </c>
      <c r="AM118" s="225" t="s">
        <v>1</v>
      </c>
      <c r="AN118" s="225" t="s">
        <v>1</v>
      </c>
      <c r="AO118" s="223" t="s">
        <v>1</v>
      </c>
      <c r="AP118" s="222">
        <v>11.6</v>
      </c>
      <c r="AQ118" s="226">
        <v>70.5</v>
      </c>
      <c r="AR118" s="222" cm="1">
        <f t="array" aca="1" ref="AR118" ca="1">INDIRECT("'"&amp;$C118&amp;"'!"&amp;"$"&amp;$D118&amp;$AR$1&amp;"")</f>
        <v>0</v>
      </c>
      <c r="AS118" s="225" t="s">
        <v>1</v>
      </c>
      <c r="AT118" s="223" t="s">
        <v>1</v>
      </c>
      <c r="AU118" s="224" cm="1">
        <f t="array" aca="1" ref="AU118" ca="1">INDIRECT("'"&amp;$C118&amp;"'!"&amp;"$"&amp;$D118&amp;$AU$1&amp;"")</f>
        <v>4</v>
      </c>
      <c r="AV118" s="225">
        <v>0.95</v>
      </c>
      <c r="AW118" s="223">
        <v>1.24</v>
      </c>
      <c r="AX118" s="222">
        <v>14.02</v>
      </c>
      <c r="AY118" s="226">
        <v>70.5</v>
      </c>
      <c r="AZ118" s="225" cm="1">
        <f t="array" aca="1" ref="AZ118" ca="1">INDIRECT("'"&amp;$C118&amp;"'!"&amp;"$"&amp;$D118&amp;$AZ$1&amp;"")</f>
        <v>6</v>
      </c>
      <c r="BA118" s="224"/>
      <c r="BB118" s="225">
        <v>0.96</v>
      </c>
      <c r="BC118" s="223">
        <v>1.8</v>
      </c>
      <c r="BD118" s="225" cm="1">
        <f t="array" aca="1" ref="BD118" ca="1">INDIRECT("'"&amp;$C118&amp;"'!"&amp;"$"&amp;$D118&amp;$BD$1&amp;"")</f>
        <v>7</v>
      </c>
      <c r="BE118" s="224"/>
      <c r="BF118" s="225">
        <v>0.94</v>
      </c>
      <c r="BG118" s="223">
        <v>2.5</v>
      </c>
      <c r="BH118" s="227">
        <v>14.12</v>
      </c>
      <c r="BI118" s="223">
        <v>71.010000000000005</v>
      </c>
      <c r="BJ118" s="227" cm="1">
        <f t="array" aca="1" ref="BJ118" ca="1">INDIRECT("'"&amp;$C118&amp;"'!"&amp;"$"&amp;$D118&amp;$BJ$1&amp;"")</f>
        <v>14.21</v>
      </c>
      <c r="BK118" s="225">
        <v>0.97</v>
      </c>
      <c r="BL118" s="223">
        <v>3.4</v>
      </c>
      <c r="BM118" s="407">
        <v>67.2</v>
      </c>
      <c r="BN118" s="222" cm="1">
        <f t="array" aca="1" ref="BN118" ca="1">INDIRECT("'"&amp;$C118&amp;"'!"&amp;"$"&amp;$D118&amp;$BN$1&amp;"")</f>
        <v>6.8000000000000007</v>
      </c>
      <c r="BO118" s="224">
        <v>0.95</v>
      </c>
      <c r="BP118" s="223">
        <v>2.2000000000000002</v>
      </c>
      <c r="BQ118" s="227" cm="1">
        <f t="array" aca="1" ref="BQ118" ca="1">INDIRECT("'"&amp;$C118&amp;"'!"&amp;"$"&amp;$D118&amp;$BQ$1&amp;"")</f>
        <v>1.36</v>
      </c>
      <c r="BR118" s="225"/>
      <c r="BS118" s="225">
        <v>0.99</v>
      </c>
      <c r="BT118" s="223">
        <v>0.15</v>
      </c>
      <c r="BU118" s="228" cm="1">
        <f t="array" aca="1" ref="BU118" ca="1">INDIRECT("'"&amp;$C118&amp;"'!"&amp;"$"&amp;$D118&amp;$BU$1&amp;"")</f>
        <v>0.89</v>
      </c>
      <c r="BV118" s="225"/>
      <c r="BW118" s="225">
        <v>0.96</v>
      </c>
      <c r="BX118" s="223">
        <v>0.23</v>
      </c>
      <c r="BY118" s="228" cm="1">
        <f t="array" aca="1" ref="BY118" ca="1">INDIRECT("'"&amp;$C118&amp;"'!"&amp;"$"&amp;$D118&amp;74&amp;"")</f>
        <v>0</v>
      </c>
      <c r="BZ118" s="225"/>
      <c r="CA118" s="225"/>
      <c r="CB118" s="223"/>
    </row>
    <row r="119" spans="1:80" ht="15" x14ac:dyDescent="0.2">
      <c r="A119" s="344">
        <f t="shared" si="7"/>
        <v>45996</v>
      </c>
      <c r="B119" s="261">
        <v>0.58333333333333404</v>
      </c>
      <c r="C119" s="247">
        <f t="shared" si="8"/>
        <v>5</v>
      </c>
      <c r="D119" s="248" t="s">
        <v>148</v>
      </c>
      <c r="E119" s="229">
        <v>14</v>
      </c>
      <c r="F119" s="230">
        <v>68.19</v>
      </c>
      <c r="G119" s="231" t="str" cm="1">
        <f t="array" aca="1" ref="G119" ca="1">INDIRECT("'"&amp;$C119&amp;"'!"&amp;"$"&amp;$D119&amp;$G$1&amp;"")</f>
        <v>CMS</v>
      </c>
      <c r="H119" s="232" t="s">
        <v>1</v>
      </c>
      <c r="I119" s="230" t="s">
        <v>1</v>
      </c>
      <c r="J119" s="231" t="str" cm="1">
        <f t="array" aca="1" ref="J119" ca="1">INDIRECT("'"&amp;$C119&amp;"'!"&amp;"$"&amp;$D119&amp;$J$1&amp;"")</f>
        <v>PMS</v>
      </c>
      <c r="K119" s="232"/>
      <c r="L119" s="232" t="s">
        <v>1</v>
      </c>
      <c r="M119" s="230" t="s">
        <v>1</v>
      </c>
      <c r="N119" s="229" t="str" cm="1">
        <f t="array" aca="1" ref="N119" ca="1">INDIRECT("'"&amp;$C119&amp;"'!"&amp;"$"&amp;$D119&amp;$N$1&amp;"")</f>
        <v>CMS</v>
      </c>
      <c r="O119" s="232"/>
      <c r="P119" s="232" t="s">
        <v>1</v>
      </c>
      <c r="Q119" s="230" t="s">
        <v>1</v>
      </c>
      <c r="R119" s="229" cm="1">
        <f t="array" aca="1" ref="R119" ca="1">INDIRECT("'"&amp;$C119&amp;"'!"&amp;"$"&amp;$D119&amp;$R$1&amp;"")</f>
        <v>6.7</v>
      </c>
      <c r="S119" s="232"/>
      <c r="T119" s="232">
        <v>0.85</v>
      </c>
      <c r="U119" s="233">
        <v>4.25</v>
      </c>
      <c r="V119" s="229">
        <v>13.94</v>
      </c>
      <c r="W119" s="234" cm="1">
        <f t="array" aca="1" ref="W119" ca="1">INDIRECT("'"&amp;$C119&amp;"'!"&amp;"$"&amp;$D119&amp;$W$1&amp;"")</f>
        <v>13.732999999999997</v>
      </c>
      <c r="X119" s="232">
        <v>0.96</v>
      </c>
      <c r="Y119" s="230">
        <v>3.7480000000000002</v>
      </c>
      <c r="Z119" s="231" cm="1">
        <f t="array" aca="1" ref="Z119" ca="1">INDIRECT("'"&amp;$C119&amp;"'!"&amp;"$"&amp;$D119&amp;$Z$1&amp;"")</f>
        <v>0</v>
      </c>
      <c r="AA119" s="232" t="s">
        <v>1</v>
      </c>
      <c r="AB119" s="232" t="s">
        <v>1</v>
      </c>
      <c r="AC119" s="233" t="s">
        <v>1</v>
      </c>
      <c r="AD119" s="229" cm="1">
        <f t="array" aca="1" ref="AD119" ca="1">INDIRECT("'"&amp;$C119&amp;"'!"&amp;"$"&amp;$D119&amp;$AD$1&amp;"")</f>
        <v>0</v>
      </c>
      <c r="AE119" s="232" t="s">
        <v>1</v>
      </c>
      <c r="AF119" s="232" t="s">
        <v>1</v>
      </c>
      <c r="AG119" s="230" t="s">
        <v>1</v>
      </c>
      <c r="AH119" s="231" cm="1">
        <f t="array" aca="1" ref="AH119" ca="1">INDIRECT("'"&amp;$C119&amp;"'!"&amp;"$"&amp;$D119&amp;$AH$1&amp;"")</f>
        <v>0</v>
      </c>
      <c r="AI119" s="232" t="s">
        <v>1</v>
      </c>
      <c r="AJ119" s="232" t="s">
        <v>1</v>
      </c>
      <c r="AK119" s="233" t="s">
        <v>1</v>
      </c>
      <c r="AL119" s="229" cm="1">
        <f t="array" aca="1" ref="AL119" ca="1">INDIRECT("'"&amp;$C119&amp;"'!"&amp;"$"&amp;$D119&amp;$AL$1&amp;"")</f>
        <v>0</v>
      </c>
      <c r="AM119" s="232" t="s">
        <v>1</v>
      </c>
      <c r="AN119" s="232" t="s">
        <v>1</v>
      </c>
      <c r="AO119" s="230" t="s">
        <v>1</v>
      </c>
      <c r="AP119" s="229">
        <v>11.6</v>
      </c>
      <c r="AQ119" s="233">
        <v>70.7</v>
      </c>
      <c r="AR119" s="229" cm="1">
        <f t="array" aca="1" ref="AR119" ca="1">INDIRECT("'"&amp;$C119&amp;"'!"&amp;"$"&amp;$D119&amp;$AR$1&amp;"")</f>
        <v>2.5</v>
      </c>
      <c r="AS119" s="232">
        <v>0.94</v>
      </c>
      <c r="AT119" s="230">
        <v>0.9</v>
      </c>
      <c r="AU119" s="231" cm="1">
        <f t="array" aca="1" ref="AU119" ca="1">INDIRECT("'"&amp;$C119&amp;"'!"&amp;"$"&amp;$D119&amp;$AU$1&amp;"")</f>
        <v>2.5</v>
      </c>
      <c r="AV119" s="232">
        <v>0.94</v>
      </c>
      <c r="AW119" s="230">
        <v>0.9</v>
      </c>
      <c r="AX119" s="229">
        <v>14.07</v>
      </c>
      <c r="AY119" s="233">
        <v>70.7</v>
      </c>
      <c r="AZ119" s="232" cm="1">
        <f t="array" aca="1" ref="AZ119" ca="1">INDIRECT("'"&amp;$C119&amp;"'!"&amp;"$"&amp;$D119&amp;$AZ$1&amp;"")</f>
        <v>7.2</v>
      </c>
      <c r="BA119" s="231"/>
      <c r="BB119" s="232">
        <v>0.94</v>
      </c>
      <c r="BC119" s="230">
        <v>2.5</v>
      </c>
      <c r="BD119" s="232" cm="1">
        <f t="array" aca="1" ref="BD119" ca="1">INDIRECT("'"&amp;$C119&amp;"'!"&amp;"$"&amp;$D119&amp;$BD$1&amp;"")</f>
        <v>7</v>
      </c>
      <c r="BE119" s="231"/>
      <c r="BF119" s="232">
        <v>0.95</v>
      </c>
      <c r="BG119" s="230">
        <v>2.2000000000000002</v>
      </c>
      <c r="BH119" s="234">
        <v>14.17</v>
      </c>
      <c r="BI119" s="230">
        <v>71.31</v>
      </c>
      <c r="BJ119" s="234" cm="1">
        <f t="array" aca="1" ref="BJ119" ca="1">INDIRECT("'"&amp;$C119&amp;"'!"&amp;"$"&amp;$D119&amp;$BJ$1&amp;"")</f>
        <v>14.17</v>
      </c>
      <c r="BK119" s="232">
        <v>0.97</v>
      </c>
      <c r="BL119" s="230">
        <v>3.4</v>
      </c>
      <c r="BM119" s="408">
        <v>67</v>
      </c>
      <c r="BN119" s="229" cm="1">
        <f t="array" aca="1" ref="BN119" ca="1">INDIRECT("'"&amp;$C119&amp;"'!"&amp;"$"&amp;$D119&amp;$BN$1&amp;"")</f>
        <v>6.8000000000000007</v>
      </c>
      <c r="BO119" s="231">
        <v>0.95</v>
      </c>
      <c r="BP119" s="230">
        <v>2.5</v>
      </c>
      <c r="BQ119" s="234" cm="1">
        <f t="array" aca="1" ref="BQ119" ca="1">INDIRECT("'"&amp;$C119&amp;"'!"&amp;"$"&amp;$D119&amp;$BQ$1&amp;"")</f>
        <v>1.42</v>
      </c>
      <c r="BR119" s="232"/>
      <c r="BS119" s="232">
        <v>0.99</v>
      </c>
      <c r="BT119" s="230">
        <v>0.17</v>
      </c>
      <c r="BU119" s="235" cm="1">
        <f t="array" aca="1" ref="BU119" ca="1">INDIRECT("'"&amp;$C119&amp;"'!"&amp;"$"&amp;$D119&amp;$BU$1&amp;"")</f>
        <v>0.88</v>
      </c>
      <c r="BV119" s="232"/>
      <c r="BW119" s="232">
        <v>0.97</v>
      </c>
      <c r="BX119" s="230">
        <v>0.22</v>
      </c>
      <c r="BY119" s="235" cm="1">
        <f t="array" aca="1" ref="BY119" ca="1">INDIRECT("'"&amp;$C119&amp;"'!"&amp;"$"&amp;$D119&amp;74&amp;"")</f>
        <v>0</v>
      </c>
      <c r="BZ119" s="232"/>
      <c r="CA119" s="232"/>
      <c r="CB119" s="230"/>
    </row>
    <row r="120" spans="1:80" ht="15" x14ac:dyDescent="0.2">
      <c r="A120" s="344">
        <f t="shared" si="7"/>
        <v>45996</v>
      </c>
      <c r="B120" s="261">
        <v>0.625</v>
      </c>
      <c r="C120" s="247">
        <f t="shared" si="8"/>
        <v>5</v>
      </c>
      <c r="D120" s="248" t="s">
        <v>149</v>
      </c>
      <c r="E120" s="222">
        <v>14</v>
      </c>
      <c r="F120" s="223">
        <v>68.19</v>
      </c>
      <c r="G120" s="224" t="str" cm="1">
        <f t="array" aca="1" ref="G120" ca="1">INDIRECT("'"&amp;$C120&amp;"'!"&amp;"$"&amp;$D120&amp;$G$1&amp;"")</f>
        <v>CMS</v>
      </c>
      <c r="H120" s="225" t="s">
        <v>1</v>
      </c>
      <c r="I120" s="223" t="s">
        <v>1</v>
      </c>
      <c r="J120" s="224" t="str" cm="1">
        <f t="array" aca="1" ref="J120" ca="1">INDIRECT("'"&amp;$C120&amp;"'!"&amp;"$"&amp;$D120&amp;$J$1&amp;"")</f>
        <v>PMS</v>
      </c>
      <c r="K120" s="225"/>
      <c r="L120" s="225" t="s">
        <v>1</v>
      </c>
      <c r="M120" s="223" t="s">
        <v>1</v>
      </c>
      <c r="N120" s="222" t="str" cm="1">
        <f t="array" aca="1" ref="N120" ca="1">INDIRECT("'"&amp;$C120&amp;"'!"&amp;"$"&amp;$D120&amp;$N$1&amp;"")</f>
        <v>CMS</v>
      </c>
      <c r="O120" s="225"/>
      <c r="P120" s="225" t="s">
        <v>1</v>
      </c>
      <c r="Q120" s="223" t="s">
        <v>1</v>
      </c>
      <c r="R120" s="352" cm="1">
        <f t="array" aca="1" ref="R120" ca="1">INDIRECT("'"&amp;$C120&amp;"'!"&amp;"$"&amp;$D120&amp;$R$1&amp;"")</f>
        <v>6.5</v>
      </c>
      <c r="S120" s="225"/>
      <c r="T120" s="225">
        <v>0.84</v>
      </c>
      <c r="U120" s="226">
        <v>4.25</v>
      </c>
      <c r="V120" s="222">
        <v>13.94</v>
      </c>
      <c r="W120" s="227" cm="1">
        <f t="array" aca="1" ref="W120" ca="1">INDIRECT("'"&amp;$C120&amp;"'!"&amp;"$"&amp;$D120&amp;$W$1&amp;"")</f>
        <v>13.783000000000001</v>
      </c>
      <c r="X120" s="225">
        <v>0.97</v>
      </c>
      <c r="Y120" s="223">
        <v>3.7189999999999999</v>
      </c>
      <c r="Z120" s="224" cm="1">
        <f t="array" aca="1" ref="Z120" ca="1">INDIRECT("'"&amp;$C120&amp;"'!"&amp;"$"&amp;$D120&amp;$Z$1&amp;"")</f>
        <v>0</v>
      </c>
      <c r="AA120" s="225" t="s">
        <v>1</v>
      </c>
      <c r="AB120" s="225" t="s">
        <v>1</v>
      </c>
      <c r="AC120" s="226" t="s">
        <v>1</v>
      </c>
      <c r="AD120" s="222" cm="1">
        <f t="array" aca="1" ref="AD120" ca="1">INDIRECT("'"&amp;$C120&amp;"'!"&amp;"$"&amp;$D120&amp;$AD$1&amp;"")</f>
        <v>0</v>
      </c>
      <c r="AE120" s="225" t="s">
        <v>1</v>
      </c>
      <c r="AF120" s="225" t="s">
        <v>1</v>
      </c>
      <c r="AG120" s="223" t="s">
        <v>1</v>
      </c>
      <c r="AH120" s="224" cm="1">
        <f t="array" aca="1" ref="AH120" ca="1">INDIRECT("'"&amp;$C120&amp;"'!"&amp;"$"&amp;$D120&amp;$AH$1&amp;"")</f>
        <v>0</v>
      </c>
      <c r="AI120" s="225" t="s">
        <v>1</v>
      </c>
      <c r="AJ120" s="225" t="s">
        <v>1</v>
      </c>
      <c r="AK120" s="226" t="s">
        <v>1</v>
      </c>
      <c r="AL120" s="222" cm="1">
        <f t="array" aca="1" ref="AL120" ca="1">INDIRECT("'"&amp;$C120&amp;"'!"&amp;"$"&amp;$D120&amp;$AL$1&amp;"")</f>
        <v>0</v>
      </c>
      <c r="AM120" s="225" t="s">
        <v>1</v>
      </c>
      <c r="AN120" s="225" t="s">
        <v>1</v>
      </c>
      <c r="AO120" s="223" t="s">
        <v>1</v>
      </c>
      <c r="AP120" s="222">
        <v>11.7</v>
      </c>
      <c r="AQ120" s="226">
        <v>71.099999999999994</v>
      </c>
      <c r="AR120" s="222" cm="1">
        <f t="array" aca="1" ref="AR120" ca="1">INDIRECT("'"&amp;$C120&amp;"'!"&amp;"$"&amp;$D120&amp;$AR$1&amp;"")</f>
        <v>2.5</v>
      </c>
      <c r="AS120" s="225">
        <v>0.92</v>
      </c>
      <c r="AT120" s="223">
        <v>0.96</v>
      </c>
      <c r="AU120" s="224" cm="1">
        <f t="array" aca="1" ref="AU120" ca="1">INDIRECT("'"&amp;$C120&amp;"'!"&amp;"$"&amp;$D120&amp;$AU$1&amp;"")</f>
        <v>2.5</v>
      </c>
      <c r="AV120" s="225">
        <v>0.92</v>
      </c>
      <c r="AW120" s="223">
        <v>0.96</v>
      </c>
      <c r="AX120" s="222">
        <v>14.11</v>
      </c>
      <c r="AY120" s="226">
        <v>71.099999999999994</v>
      </c>
      <c r="AZ120" s="225" cm="1">
        <f t="array" aca="1" ref="AZ120" ca="1">INDIRECT("'"&amp;$C120&amp;"'!"&amp;"$"&amp;$D120&amp;$AZ$1&amp;"")</f>
        <v>6.8</v>
      </c>
      <c r="BA120" s="224"/>
      <c r="BB120" s="225">
        <v>0.95</v>
      </c>
      <c r="BC120" s="223">
        <v>2.1</v>
      </c>
      <c r="BD120" s="225" cm="1">
        <f t="array" aca="1" ref="BD120" ca="1">INDIRECT("'"&amp;$C120&amp;"'!"&amp;"$"&amp;$D120&amp;$BD$1&amp;"")</f>
        <v>7</v>
      </c>
      <c r="BE120" s="224"/>
      <c r="BF120" s="225">
        <v>0.96</v>
      </c>
      <c r="BG120" s="223">
        <v>1.8</v>
      </c>
      <c r="BH120" s="227">
        <v>14.24</v>
      </c>
      <c r="BI120" s="223">
        <v>71.56</v>
      </c>
      <c r="BJ120" s="227" cm="1">
        <f t="array" aca="1" ref="BJ120" ca="1">INDIRECT("'"&amp;$C120&amp;"'!"&amp;"$"&amp;$D120&amp;$BJ$1&amp;"")</f>
        <v>14.22</v>
      </c>
      <c r="BK120" s="225">
        <v>0.97</v>
      </c>
      <c r="BL120" s="223">
        <v>3.4</v>
      </c>
      <c r="BM120" s="407">
        <v>67</v>
      </c>
      <c r="BN120" s="222" cm="1">
        <f t="array" aca="1" ref="BN120" ca="1">INDIRECT("'"&amp;$C120&amp;"'!"&amp;"$"&amp;$D120&amp;$BN$1&amp;"")</f>
        <v>6.8000000000000007</v>
      </c>
      <c r="BO120" s="224">
        <v>0.95</v>
      </c>
      <c r="BP120" s="223">
        <v>2.1</v>
      </c>
      <c r="BQ120" s="227" cm="1">
        <f t="array" aca="1" ref="BQ120" ca="1">INDIRECT("'"&amp;$C120&amp;"'!"&amp;"$"&amp;$D120&amp;$BQ$1&amp;"")</f>
        <v>1.45</v>
      </c>
      <c r="BR120" s="225"/>
      <c r="BS120" s="225">
        <v>0.99</v>
      </c>
      <c r="BT120" s="223">
        <v>0.18</v>
      </c>
      <c r="BU120" s="228" cm="1">
        <f t="array" aca="1" ref="BU120" ca="1">INDIRECT("'"&amp;$C120&amp;"'!"&amp;"$"&amp;$D120&amp;$BU$1&amp;"")</f>
        <v>0.86</v>
      </c>
      <c r="BV120" s="225"/>
      <c r="BW120" s="225">
        <v>0.97</v>
      </c>
      <c r="BX120" s="223">
        <v>0.22</v>
      </c>
      <c r="BY120" s="228" cm="1">
        <f t="array" aca="1" ref="BY120" ca="1">INDIRECT("'"&amp;$C120&amp;"'!"&amp;"$"&amp;$D120&amp;74&amp;"")</f>
        <v>0</v>
      </c>
      <c r="BZ120" s="225"/>
      <c r="CA120" s="225"/>
      <c r="CB120" s="223"/>
    </row>
    <row r="121" spans="1:80" ht="15" x14ac:dyDescent="0.2">
      <c r="A121" s="344">
        <f t="shared" si="7"/>
        <v>45996</v>
      </c>
      <c r="B121" s="261">
        <v>0.66666666666666696</v>
      </c>
      <c r="C121" s="247">
        <f t="shared" si="8"/>
        <v>5</v>
      </c>
      <c r="D121" s="248" t="s">
        <v>150</v>
      </c>
      <c r="E121" s="229">
        <v>14</v>
      </c>
      <c r="F121" s="230">
        <v>68.38</v>
      </c>
      <c r="G121" s="231" t="str" cm="1">
        <f t="array" aca="1" ref="G121" ca="1">INDIRECT("'"&amp;$C121&amp;"'!"&amp;"$"&amp;$D121&amp;$G$1&amp;"")</f>
        <v>CMS</v>
      </c>
      <c r="H121" s="232" t="s">
        <v>1</v>
      </c>
      <c r="I121" s="230" t="s">
        <v>1</v>
      </c>
      <c r="J121" s="231" t="str" cm="1">
        <f t="array" aca="1" ref="J121" ca="1">INDIRECT("'"&amp;$C121&amp;"'!"&amp;"$"&amp;$D121&amp;$J$1&amp;"")</f>
        <v>PMS</v>
      </c>
      <c r="K121" s="232"/>
      <c r="L121" s="232" t="s">
        <v>1</v>
      </c>
      <c r="M121" s="230" t="s">
        <v>1</v>
      </c>
      <c r="N121" s="229" t="str" cm="1">
        <f t="array" aca="1" ref="N121" ca="1">INDIRECT("'"&amp;$C121&amp;"'!"&amp;"$"&amp;$D121&amp;$N$1&amp;"")</f>
        <v>CMS</v>
      </c>
      <c r="O121" s="232"/>
      <c r="P121" s="232" t="s">
        <v>1</v>
      </c>
      <c r="Q121" s="230" t="s">
        <v>1</v>
      </c>
      <c r="R121" s="353" cm="1">
        <f t="array" aca="1" ref="R121" ca="1">INDIRECT("'"&amp;$C121&amp;"'!"&amp;"$"&amp;$D121&amp;$R$1&amp;"")</f>
        <v>6.5</v>
      </c>
      <c r="S121" s="232"/>
      <c r="T121" s="232">
        <v>0.89</v>
      </c>
      <c r="U121" s="233">
        <v>3.37</v>
      </c>
      <c r="V121" s="229">
        <v>13.91</v>
      </c>
      <c r="W121" s="234" cm="1">
        <f t="array" aca="1" ref="W121" ca="1">INDIRECT("'"&amp;$C121&amp;"'!"&amp;"$"&amp;$D121&amp;$W$1&amp;"")</f>
        <v>13.798999999999998</v>
      </c>
      <c r="X121" s="232">
        <v>0.97</v>
      </c>
      <c r="Y121" s="230">
        <v>3.7170000000000001</v>
      </c>
      <c r="Z121" s="231" cm="1">
        <f t="array" aca="1" ref="Z121" ca="1">INDIRECT("'"&amp;$C121&amp;"'!"&amp;"$"&amp;$D121&amp;$Z$1&amp;"")</f>
        <v>0</v>
      </c>
      <c r="AA121" s="232" t="s">
        <v>1</v>
      </c>
      <c r="AB121" s="232" t="s">
        <v>1</v>
      </c>
      <c r="AC121" s="233" t="s">
        <v>1</v>
      </c>
      <c r="AD121" s="229" cm="1">
        <f t="array" aca="1" ref="AD121" ca="1">INDIRECT("'"&amp;$C121&amp;"'!"&amp;"$"&amp;$D121&amp;$AD$1&amp;"")</f>
        <v>0</v>
      </c>
      <c r="AE121" s="232" t="s">
        <v>1</v>
      </c>
      <c r="AF121" s="232" t="s">
        <v>1</v>
      </c>
      <c r="AG121" s="230" t="s">
        <v>1</v>
      </c>
      <c r="AH121" s="231" cm="1">
        <f t="array" aca="1" ref="AH121" ca="1">INDIRECT("'"&amp;$C121&amp;"'!"&amp;"$"&amp;$D121&amp;$AH$1&amp;"")</f>
        <v>0</v>
      </c>
      <c r="AI121" s="232" t="s">
        <v>1</v>
      </c>
      <c r="AJ121" s="232" t="s">
        <v>1</v>
      </c>
      <c r="AK121" s="233" t="s">
        <v>1</v>
      </c>
      <c r="AL121" s="229" cm="1">
        <f t="array" aca="1" ref="AL121" ca="1">INDIRECT("'"&amp;$C121&amp;"'!"&amp;"$"&amp;$D121&amp;$AL$1&amp;"")</f>
        <v>0</v>
      </c>
      <c r="AM121" s="232" t="s">
        <v>1</v>
      </c>
      <c r="AN121" s="232" t="s">
        <v>1</v>
      </c>
      <c r="AO121" s="230" t="s">
        <v>1</v>
      </c>
      <c r="AP121" s="229">
        <v>11.7</v>
      </c>
      <c r="AQ121" s="233">
        <v>71.099999999999994</v>
      </c>
      <c r="AR121" s="229" cm="1">
        <f t="array" aca="1" ref="AR121" ca="1">INDIRECT("'"&amp;$C121&amp;"'!"&amp;"$"&amp;$D121&amp;$AR$1&amp;"")</f>
        <v>2.5</v>
      </c>
      <c r="AS121" s="232">
        <v>0.92</v>
      </c>
      <c r="AT121" s="230">
        <v>1</v>
      </c>
      <c r="AU121" s="231" cm="1">
        <f t="array" aca="1" ref="AU121" ca="1">INDIRECT("'"&amp;$C121&amp;"'!"&amp;"$"&amp;$D121&amp;$AU$1&amp;"")</f>
        <v>2.5</v>
      </c>
      <c r="AV121" s="232">
        <v>0.92</v>
      </c>
      <c r="AW121" s="230">
        <v>1</v>
      </c>
      <c r="AX121" s="229">
        <v>14.11</v>
      </c>
      <c r="AY121" s="233">
        <v>71.099999999999994</v>
      </c>
      <c r="AZ121" s="232" cm="1">
        <f t="array" aca="1" ref="AZ121" ca="1">INDIRECT("'"&amp;$C121&amp;"'!"&amp;"$"&amp;$D121&amp;$AZ$1&amp;"")</f>
        <v>5.9</v>
      </c>
      <c r="BA121" s="231"/>
      <c r="BB121" s="232">
        <v>0.92</v>
      </c>
      <c r="BC121" s="230">
        <v>2.4</v>
      </c>
      <c r="BD121" s="232" cm="1">
        <f t="array" aca="1" ref="BD121" ca="1">INDIRECT("'"&amp;$C121&amp;"'!"&amp;"$"&amp;$D121&amp;$BD$1&amp;"")</f>
        <v>7</v>
      </c>
      <c r="BE121" s="231"/>
      <c r="BF121" s="232">
        <v>0.95</v>
      </c>
      <c r="BG121" s="230">
        <v>2.2000000000000002</v>
      </c>
      <c r="BH121" s="234">
        <v>14.25</v>
      </c>
      <c r="BI121" s="230">
        <v>71.680000000000007</v>
      </c>
      <c r="BJ121" s="234" cm="1">
        <f t="array" aca="1" ref="BJ121" ca="1">INDIRECT("'"&amp;$C121&amp;"'!"&amp;"$"&amp;$D121&amp;$BJ$1&amp;"")</f>
        <v>14.19</v>
      </c>
      <c r="BK121" s="232">
        <v>0.97</v>
      </c>
      <c r="BL121" s="230">
        <v>3.4</v>
      </c>
      <c r="BM121" s="408">
        <v>66.900000000000006</v>
      </c>
      <c r="BN121" s="229" cm="1">
        <f t="array" aca="1" ref="BN121" ca="1">INDIRECT("'"&amp;$C121&amp;"'!"&amp;"$"&amp;$D121&amp;$BN$1&amp;"")</f>
        <v>6.9</v>
      </c>
      <c r="BO121" s="231">
        <v>0.95</v>
      </c>
      <c r="BP121" s="230">
        <v>2.2000000000000002</v>
      </c>
      <c r="BQ121" s="234" cm="1">
        <f t="array" aca="1" ref="BQ121" ca="1">INDIRECT("'"&amp;$C121&amp;"'!"&amp;"$"&amp;$D121&amp;$BQ$1&amp;"")</f>
        <v>1.47</v>
      </c>
      <c r="BR121" s="232"/>
      <c r="BS121" s="232">
        <v>0.99</v>
      </c>
      <c r="BT121" s="230">
        <v>0.18</v>
      </c>
      <c r="BU121" s="235" cm="1">
        <f t="array" aca="1" ref="BU121" ca="1">INDIRECT("'"&amp;$C121&amp;"'!"&amp;"$"&amp;$D121&amp;$BU$1&amp;"")</f>
        <v>0.79</v>
      </c>
      <c r="BV121" s="232"/>
      <c r="BW121" s="232">
        <v>0.97</v>
      </c>
      <c r="BX121" s="230">
        <v>0.21</v>
      </c>
      <c r="BY121" s="235" cm="1">
        <f t="array" aca="1" ref="BY121" ca="1">INDIRECT("'"&amp;$C121&amp;"'!"&amp;"$"&amp;$D121&amp;74&amp;"")</f>
        <v>0</v>
      </c>
      <c r="BZ121" s="232"/>
      <c r="CA121" s="232"/>
      <c r="CB121" s="230"/>
    </row>
    <row r="122" spans="1:80" ht="15" x14ac:dyDescent="0.2">
      <c r="A122" s="344">
        <f t="shared" si="7"/>
        <v>45996</v>
      </c>
      <c r="B122" s="261">
        <v>0.70833333333333404</v>
      </c>
      <c r="C122" s="247">
        <f t="shared" si="8"/>
        <v>5</v>
      </c>
      <c r="D122" s="248" t="s">
        <v>151</v>
      </c>
      <c r="E122" s="222">
        <v>14</v>
      </c>
      <c r="F122" s="223">
        <v>68.59</v>
      </c>
      <c r="G122" s="224" t="str" cm="1">
        <f t="array" aca="1" ref="G122" ca="1">INDIRECT("'"&amp;$C122&amp;"'!"&amp;"$"&amp;$D122&amp;$G$1&amp;"")</f>
        <v>CMS</v>
      </c>
      <c r="H122" s="225" t="s">
        <v>1</v>
      </c>
      <c r="I122" s="223" t="s">
        <v>1</v>
      </c>
      <c r="J122" s="224" t="str" cm="1">
        <f t="array" aca="1" ref="J122" ca="1">INDIRECT("'"&amp;$C122&amp;"'!"&amp;"$"&amp;$D122&amp;$J$1&amp;"")</f>
        <v>PMS</v>
      </c>
      <c r="K122" s="225"/>
      <c r="L122" s="225" t="s">
        <v>1</v>
      </c>
      <c r="M122" s="223" t="s">
        <v>1</v>
      </c>
      <c r="N122" s="222" t="str" cm="1">
        <f t="array" aca="1" ref="N122" ca="1">INDIRECT("'"&amp;$C122&amp;"'!"&amp;"$"&amp;$D122&amp;$N$1&amp;"")</f>
        <v>CMS</v>
      </c>
      <c r="O122" s="225"/>
      <c r="P122" s="225" t="s">
        <v>1</v>
      </c>
      <c r="Q122" s="223" t="s">
        <v>1</v>
      </c>
      <c r="R122" s="352" cm="1">
        <f t="array" aca="1" ref="R122" ca="1">INDIRECT("'"&amp;$C122&amp;"'!"&amp;"$"&amp;$D122&amp;$R$1&amp;"")</f>
        <v>6.7</v>
      </c>
      <c r="S122" s="225"/>
      <c r="T122" s="225">
        <v>0.92</v>
      </c>
      <c r="U122" s="226">
        <v>2.95</v>
      </c>
      <c r="V122" s="222">
        <v>13.95</v>
      </c>
      <c r="W122" s="227" cm="1">
        <f t="array" aca="1" ref="W122" ca="1">INDIRECT("'"&amp;$C122&amp;"'!"&amp;"$"&amp;$D122&amp;$W$1&amp;"")</f>
        <v>13.747000000000002</v>
      </c>
      <c r="X122" s="225">
        <v>0.97</v>
      </c>
      <c r="Y122" s="223">
        <v>3.7250000000000001</v>
      </c>
      <c r="Z122" s="224" cm="1">
        <f t="array" aca="1" ref="Z122" ca="1">INDIRECT("'"&amp;$C122&amp;"'!"&amp;"$"&amp;$D122&amp;$Z$1&amp;"")</f>
        <v>0</v>
      </c>
      <c r="AA122" s="225" t="s">
        <v>1</v>
      </c>
      <c r="AB122" s="225" t="s">
        <v>1</v>
      </c>
      <c r="AC122" s="226" t="s">
        <v>1</v>
      </c>
      <c r="AD122" s="222" cm="1">
        <f t="array" aca="1" ref="AD122" ca="1">INDIRECT("'"&amp;$C122&amp;"'!"&amp;"$"&amp;$D122&amp;$AD$1&amp;"")</f>
        <v>0</v>
      </c>
      <c r="AE122" s="225" t="s">
        <v>1</v>
      </c>
      <c r="AF122" s="225" t="s">
        <v>1</v>
      </c>
      <c r="AG122" s="223" t="s">
        <v>1</v>
      </c>
      <c r="AH122" s="224" cm="1">
        <f t="array" aca="1" ref="AH122" ca="1">INDIRECT("'"&amp;$C122&amp;"'!"&amp;"$"&amp;$D122&amp;$AH$1&amp;"")</f>
        <v>0</v>
      </c>
      <c r="AI122" s="225" t="s">
        <v>1</v>
      </c>
      <c r="AJ122" s="225" t="s">
        <v>1</v>
      </c>
      <c r="AK122" s="226" t="s">
        <v>1</v>
      </c>
      <c r="AL122" s="222" cm="1">
        <f t="array" aca="1" ref="AL122" ca="1">INDIRECT("'"&amp;$C122&amp;"'!"&amp;"$"&amp;$D122&amp;$AL$1&amp;"")</f>
        <v>0</v>
      </c>
      <c r="AM122" s="225" t="s">
        <v>1</v>
      </c>
      <c r="AN122" s="225" t="s">
        <v>1</v>
      </c>
      <c r="AO122" s="223" t="s">
        <v>1</v>
      </c>
      <c r="AP122" s="222">
        <v>11.7</v>
      </c>
      <c r="AQ122" s="226">
        <v>71.099999999999994</v>
      </c>
      <c r="AR122" s="222" cm="1">
        <f t="array" aca="1" ref="AR122" ca="1">INDIRECT("'"&amp;$C122&amp;"'!"&amp;"$"&amp;$D122&amp;$AR$1&amp;"")</f>
        <v>2.5</v>
      </c>
      <c r="AS122" s="225">
        <v>0.95</v>
      </c>
      <c r="AT122" s="223">
        <v>0.95</v>
      </c>
      <c r="AU122" s="224" cm="1">
        <f t="array" aca="1" ref="AU122" ca="1">INDIRECT("'"&amp;$C122&amp;"'!"&amp;"$"&amp;$D122&amp;$AU$1&amp;"")</f>
        <v>2.5</v>
      </c>
      <c r="AV122" s="225">
        <v>0.95</v>
      </c>
      <c r="AW122" s="223">
        <v>0.95</v>
      </c>
      <c r="AX122" s="222">
        <v>14.11</v>
      </c>
      <c r="AY122" s="226">
        <v>71.099999999999994</v>
      </c>
      <c r="AZ122" s="225" cm="1">
        <f t="array" aca="1" ref="AZ122" ca="1">INDIRECT("'"&amp;$C122&amp;"'!"&amp;"$"&amp;$D122&amp;$AZ$1&amp;"")</f>
        <v>3.5</v>
      </c>
      <c r="BA122" s="224"/>
      <c r="BB122" s="225">
        <v>0.94</v>
      </c>
      <c r="BC122" s="223">
        <v>1.3</v>
      </c>
      <c r="BD122" s="225" cm="1">
        <f t="array" aca="1" ref="BD122" ca="1">INDIRECT("'"&amp;$C122&amp;"'!"&amp;"$"&amp;$D122&amp;$BD$1&amp;"")</f>
        <v>7</v>
      </c>
      <c r="BE122" s="224"/>
      <c r="BF122" s="225">
        <v>0.95</v>
      </c>
      <c r="BG122" s="223">
        <v>2.2999999999999998</v>
      </c>
      <c r="BH122" s="227">
        <v>14.35</v>
      </c>
      <c r="BI122" s="223">
        <v>72.099999999999994</v>
      </c>
      <c r="BJ122" s="227" cm="1">
        <f t="array" aca="1" ref="BJ122" ca="1">INDIRECT("'"&amp;$C122&amp;"'!"&amp;"$"&amp;$D122&amp;$BJ$1&amp;"")</f>
        <v>14.23</v>
      </c>
      <c r="BK122" s="225">
        <v>0.97</v>
      </c>
      <c r="BL122" s="223">
        <v>3.4</v>
      </c>
      <c r="BM122" s="407">
        <v>67.400000000000006</v>
      </c>
      <c r="BN122" s="222" cm="1">
        <f t="array" aca="1" ref="BN122" ca="1">INDIRECT("'"&amp;$C122&amp;"'!"&amp;"$"&amp;$D122&amp;$BN$1&amp;"")</f>
        <v>6.1000000000000005</v>
      </c>
      <c r="BO122" s="224">
        <v>0.95</v>
      </c>
      <c r="BP122" s="223">
        <v>2</v>
      </c>
      <c r="BQ122" s="227" cm="1">
        <f t="array" aca="1" ref="BQ122" ca="1">INDIRECT("'"&amp;$C122&amp;"'!"&amp;"$"&amp;$D122&amp;$BQ$1&amp;"")</f>
        <v>1.43</v>
      </c>
      <c r="BR122" s="225"/>
      <c r="BS122" s="225">
        <v>0.99</v>
      </c>
      <c r="BT122" s="223">
        <v>0.17</v>
      </c>
      <c r="BU122" s="228" cm="1">
        <f t="array" aca="1" ref="BU122" ca="1">INDIRECT("'"&amp;$C122&amp;"'!"&amp;"$"&amp;$D122&amp;$BU$1&amp;"")</f>
        <v>0.81</v>
      </c>
      <c r="BV122" s="225"/>
      <c r="BW122" s="225">
        <v>0.97</v>
      </c>
      <c r="BX122" s="223">
        <v>0.2</v>
      </c>
      <c r="BY122" s="228" cm="1">
        <f t="array" aca="1" ref="BY122" ca="1">INDIRECT("'"&amp;$C122&amp;"'!"&amp;"$"&amp;$D122&amp;74&amp;"")</f>
        <v>0</v>
      </c>
      <c r="BZ122" s="225"/>
      <c r="CA122" s="225"/>
      <c r="CB122" s="223"/>
    </row>
    <row r="123" spans="1:80" ht="15" x14ac:dyDescent="0.2">
      <c r="A123" s="344">
        <f t="shared" si="7"/>
        <v>45996</v>
      </c>
      <c r="B123" s="261">
        <v>0.750000000000001</v>
      </c>
      <c r="C123" s="247">
        <f t="shared" si="8"/>
        <v>5</v>
      </c>
      <c r="D123" s="248" t="s">
        <v>152</v>
      </c>
      <c r="E123" s="229">
        <v>14.1</v>
      </c>
      <c r="F123" s="230">
        <v>68.72</v>
      </c>
      <c r="G123" s="231" t="str" cm="1">
        <f t="array" aca="1" ref="G123" ca="1">INDIRECT("'"&amp;$C123&amp;"'!"&amp;"$"&amp;$D123&amp;$G$1&amp;"")</f>
        <v>CMS</v>
      </c>
      <c r="H123" s="232" t="s">
        <v>1</v>
      </c>
      <c r="I123" s="230" t="s">
        <v>1</v>
      </c>
      <c r="J123" s="231" t="str" cm="1">
        <f t="array" aca="1" ref="J123" ca="1">INDIRECT("'"&amp;$C123&amp;"'!"&amp;"$"&amp;$D123&amp;$J$1&amp;"")</f>
        <v>PMS</v>
      </c>
      <c r="K123" s="232"/>
      <c r="L123" s="232" t="s">
        <v>1</v>
      </c>
      <c r="M123" s="230" t="s">
        <v>1</v>
      </c>
      <c r="N123" s="229" t="str" cm="1">
        <f t="array" aca="1" ref="N123" ca="1">INDIRECT("'"&amp;$C123&amp;"'!"&amp;"$"&amp;$D123&amp;$N$1&amp;"")</f>
        <v>CMS</v>
      </c>
      <c r="O123" s="232"/>
      <c r="P123" s="232" t="s">
        <v>1</v>
      </c>
      <c r="Q123" s="230" t="s">
        <v>1</v>
      </c>
      <c r="R123" s="229" cm="1">
        <f t="array" aca="1" ref="R123" ca="1">INDIRECT("'"&amp;$C123&amp;"'!"&amp;"$"&amp;$D123&amp;$R$1&amp;"")</f>
        <v>7</v>
      </c>
      <c r="S123" s="232"/>
      <c r="T123" s="232">
        <v>0.93</v>
      </c>
      <c r="U123" s="233">
        <v>2.85</v>
      </c>
      <c r="V123" s="229">
        <v>13.927</v>
      </c>
      <c r="W123" s="234" cm="1">
        <f t="array" aca="1" ref="W123" ca="1">INDIRECT("'"&amp;$C123&amp;"'!"&amp;"$"&amp;$D123&amp;$W$1&amp;"")</f>
        <v>13.726999999999997</v>
      </c>
      <c r="X123" s="232">
        <v>0.97</v>
      </c>
      <c r="Y123" s="230">
        <v>3.6909999999999998</v>
      </c>
      <c r="Z123" s="231" cm="1">
        <f t="array" aca="1" ref="Z123" ca="1">INDIRECT("'"&amp;$C123&amp;"'!"&amp;"$"&amp;$D123&amp;$Z$1&amp;"")</f>
        <v>0</v>
      </c>
      <c r="AA123" s="232" t="s">
        <v>1</v>
      </c>
      <c r="AB123" s="232" t="s">
        <v>1</v>
      </c>
      <c r="AC123" s="233" t="s">
        <v>1</v>
      </c>
      <c r="AD123" s="229" cm="1">
        <f t="array" aca="1" ref="AD123" ca="1">INDIRECT("'"&amp;$C123&amp;"'!"&amp;"$"&amp;$D123&amp;$AD$1&amp;"")</f>
        <v>0</v>
      </c>
      <c r="AE123" s="232" t="s">
        <v>1</v>
      </c>
      <c r="AF123" s="232" t="s">
        <v>1</v>
      </c>
      <c r="AG123" s="230" t="s">
        <v>1</v>
      </c>
      <c r="AH123" s="231" cm="1">
        <f t="array" aca="1" ref="AH123" ca="1">INDIRECT("'"&amp;$C123&amp;"'!"&amp;"$"&amp;$D123&amp;$AH$1&amp;"")</f>
        <v>0</v>
      </c>
      <c r="AI123" s="232" t="s">
        <v>1</v>
      </c>
      <c r="AJ123" s="232" t="s">
        <v>1</v>
      </c>
      <c r="AK123" s="233" t="s">
        <v>1</v>
      </c>
      <c r="AL123" s="229" cm="1">
        <f t="array" aca="1" ref="AL123" ca="1">INDIRECT("'"&amp;$C123&amp;"'!"&amp;"$"&amp;$D123&amp;$AL$1&amp;"")</f>
        <v>0</v>
      </c>
      <c r="AM123" s="232" t="s">
        <v>1</v>
      </c>
      <c r="AN123" s="232" t="s">
        <v>1</v>
      </c>
      <c r="AO123" s="230" t="s">
        <v>1</v>
      </c>
      <c r="AP123" s="229">
        <v>11.7</v>
      </c>
      <c r="AQ123" s="233">
        <v>71.2</v>
      </c>
      <c r="AR123" s="229" t="str" cm="1">
        <f t="array" aca="1" ref="AR123" ca="1">INDIRECT("'"&amp;$C123&amp;"'!"&amp;"$"&amp;$D123&amp;$AR$1&amp;"")</f>
        <v>CMS</v>
      </c>
      <c r="AS123" s="232" t="s">
        <v>1</v>
      </c>
      <c r="AT123" s="230" t="s">
        <v>1</v>
      </c>
      <c r="AU123" s="231" cm="1">
        <f t="array" aca="1" ref="AU123" ca="1">INDIRECT("'"&amp;$C123&amp;"'!"&amp;"$"&amp;$D123&amp;$AU$1&amp;"")</f>
        <v>4</v>
      </c>
      <c r="AV123" s="232">
        <v>0.95</v>
      </c>
      <c r="AW123" s="230">
        <v>1.42</v>
      </c>
      <c r="AX123" s="229">
        <v>14.13</v>
      </c>
      <c r="AY123" s="233">
        <v>71.2</v>
      </c>
      <c r="AZ123" s="232" cm="1">
        <f t="array" aca="1" ref="AZ123" ca="1">INDIRECT("'"&amp;$C123&amp;"'!"&amp;"$"&amp;$D123&amp;$AZ$1&amp;"")</f>
        <v>7.5</v>
      </c>
      <c r="BA123" s="231"/>
      <c r="BB123" s="232">
        <v>0.98</v>
      </c>
      <c r="BC123" s="230">
        <v>1.4</v>
      </c>
      <c r="BD123" s="232" cm="1">
        <f t="array" aca="1" ref="BD123" ca="1">INDIRECT("'"&amp;$C123&amp;"'!"&amp;"$"&amp;$D123&amp;$BD$1&amp;"")</f>
        <v>7</v>
      </c>
      <c r="BE123" s="231"/>
      <c r="BF123" s="232">
        <v>0.94</v>
      </c>
      <c r="BG123" s="230">
        <v>2.4</v>
      </c>
      <c r="BH123" s="234">
        <v>14.29</v>
      </c>
      <c r="BI123" s="230">
        <v>72.099999999999994</v>
      </c>
      <c r="BJ123" s="234" cm="1">
        <f t="array" aca="1" ref="BJ123" ca="1">INDIRECT("'"&amp;$C123&amp;"'!"&amp;"$"&amp;$D123&amp;$BJ$1&amp;"")</f>
        <v>14.2</v>
      </c>
      <c r="BK123" s="232">
        <v>0.97</v>
      </c>
      <c r="BL123" s="230">
        <v>3.3</v>
      </c>
      <c r="BM123" s="408">
        <v>67.5</v>
      </c>
      <c r="BN123" s="229" cm="1">
        <f t="array" aca="1" ref="BN123" ca="1">INDIRECT("'"&amp;$C123&amp;"'!"&amp;"$"&amp;$D123&amp;$BN$1&amp;"")</f>
        <v>5</v>
      </c>
      <c r="BO123" s="231">
        <v>0.97</v>
      </c>
      <c r="BP123" s="230">
        <v>1.2</v>
      </c>
      <c r="BQ123" s="234" cm="1">
        <f t="array" aca="1" ref="BQ123" ca="1">INDIRECT("'"&amp;$C123&amp;"'!"&amp;"$"&amp;$D123&amp;$BQ$1&amp;"")</f>
        <v>1.47</v>
      </c>
      <c r="BR123" s="232"/>
      <c r="BS123" s="232">
        <v>0.99</v>
      </c>
      <c r="BT123" s="230">
        <v>0.17</v>
      </c>
      <c r="BU123" s="235" cm="1">
        <f t="array" aca="1" ref="BU123" ca="1">INDIRECT("'"&amp;$C123&amp;"'!"&amp;"$"&amp;$D123&amp;$BU$1&amp;"")</f>
        <v>0.82</v>
      </c>
      <c r="BV123" s="232"/>
      <c r="BW123" s="232">
        <v>0.97</v>
      </c>
      <c r="BX123" s="230">
        <v>0.18</v>
      </c>
      <c r="BY123" s="235" cm="1">
        <f t="array" aca="1" ref="BY123" ca="1">INDIRECT("'"&amp;$C123&amp;"'!"&amp;"$"&amp;$D123&amp;74&amp;"")</f>
        <v>0</v>
      </c>
      <c r="BZ123" s="232"/>
      <c r="CA123" s="232"/>
      <c r="CB123" s="230"/>
    </row>
    <row r="124" spans="1:80" ht="15" x14ac:dyDescent="0.2">
      <c r="A124" s="344">
        <f t="shared" si="7"/>
        <v>45996</v>
      </c>
      <c r="B124" s="261">
        <v>0.79166666666666696</v>
      </c>
      <c r="C124" s="247">
        <f t="shared" si="8"/>
        <v>5</v>
      </c>
      <c r="D124" s="248" t="s">
        <v>153</v>
      </c>
      <c r="E124" s="222">
        <v>14.1</v>
      </c>
      <c r="F124" s="223">
        <v>69.05</v>
      </c>
      <c r="G124" s="224" t="str" cm="1">
        <f t="array" aca="1" ref="G124" ca="1">INDIRECT("'"&amp;$C124&amp;"'!"&amp;"$"&amp;$D124&amp;$G$1&amp;"")</f>
        <v>CMS</v>
      </c>
      <c r="H124" s="225" t="s">
        <v>1</v>
      </c>
      <c r="I124" s="223" t="s">
        <v>1</v>
      </c>
      <c r="J124" s="224" t="str" cm="1">
        <f t="array" aca="1" ref="J124" ca="1">INDIRECT("'"&amp;$C124&amp;"'!"&amp;"$"&amp;$D124&amp;$J$1&amp;"")</f>
        <v>PMS</v>
      </c>
      <c r="K124" s="493"/>
      <c r="L124" s="225" t="s">
        <v>1</v>
      </c>
      <c r="M124" s="223" t="s">
        <v>1</v>
      </c>
      <c r="N124" s="222" t="str" cm="1">
        <f t="array" aca="1" ref="N124" ca="1">INDIRECT("'"&amp;$C124&amp;"'!"&amp;"$"&amp;$D124&amp;$N$1&amp;"")</f>
        <v>CMS</v>
      </c>
      <c r="O124" s="225"/>
      <c r="P124" s="225" t="s">
        <v>1</v>
      </c>
      <c r="Q124" s="223" t="s">
        <v>1</v>
      </c>
      <c r="R124" s="352" cm="1">
        <f t="array" aca="1" ref="R124" ca="1">INDIRECT("'"&amp;$C124&amp;"'!"&amp;"$"&amp;$D124&amp;$R$1&amp;"")</f>
        <v>6.9</v>
      </c>
      <c r="S124" s="225"/>
      <c r="T124" s="225">
        <v>0.96</v>
      </c>
      <c r="U124" s="226">
        <v>2.11</v>
      </c>
      <c r="V124" s="222">
        <v>14.2</v>
      </c>
      <c r="W124" s="227" cm="1">
        <f t="array" aca="1" ref="W124" ca="1">INDIRECT("'"&amp;$C124&amp;"'!"&amp;"$"&amp;$D124&amp;$W$1&amp;"")</f>
        <v>13.705000000000004</v>
      </c>
      <c r="X124" s="225">
        <v>0.97</v>
      </c>
      <c r="Y124" s="223">
        <v>3.7309999999999999</v>
      </c>
      <c r="Z124" s="224" cm="1">
        <f t="array" aca="1" ref="Z124" ca="1">INDIRECT("'"&amp;$C124&amp;"'!"&amp;"$"&amp;$D124&amp;$Z$1&amp;"")</f>
        <v>0</v>
      </c>
      <c r="AA124" s="225" t="s">
        <v>1</v>
      </c>
      <c r="AB124" s="225" t="s">
        <v>1</v>
      </c>
      <c r="AC124" s="226" t="s">
        <v>1</v>
      </c>
      <c r="AD124" s="222" cm="1">
        <f t="array" aca="1" ref="AD124" ca="1">INDIRECT("'"&amp;$C124&amp;"'!"&amp;"$"&amp;$D124&amp;$AD$1&amp;"")</f>
        <v>0</v>
      </c>
      <c r="AE124" s="225" t="s">
        <v>1</v>
      </c>
      <c r="AF124" s="225" t="s">
        <v>1</v>
      </c>
      <c r="AG124" s="223" t="s">
        <v>1</v>
      </c>
      <c r="AH124" s="224" cm="1">
        <f t="array" aca="1" ref="AH124" ca="1">INDIRECT("'"&amp;$C124&amp;"'!"&amp;"$"&amp;$D124&amp;$AH$1&amp;"")</f>
        <v>0</v>
      </c>
      <c r="AI124" s="225" t="s">
        <v>1</v>
      </c>
      <c r="AJ124" s="225" t="s">
        <v>1</v>
      </c>
      <c r="AK124" s="226" t="s">
        <v>1</v>
      </c>
      <c r="AL124" s="222" cm="1">
        <f t="array" aca="1" ref="AL124" ca="1">INDIRECT("'"&amp;$C124&amp;"'!"&amp;"$"&amp;$D124&amp;$AL$1&amp;"")</f>
        <v>0</v>
      </c>
      <c r="AM124" s="225" t="s">
        <v>1</v>
      </c>
      <c r="AN124" s="225" t="s">
        <v>1</v>
      </c>
      <c r="AO124" s="223" t="s">
        <v>1</v>
      </c>
      <c r="AP124" s="222">
        <v>11.7</v>
      </c>
      <c r="AQ124" s="226">
        <v>71.2</v>
      </c>
      <c r="AR124" s="222" t="str" cm="1">
        <f t="array" aca="1" ref="AR124" ca="1">INDIRECT("'"&amp;$C124&amp;"'!"&amp;"$"&amp;$D124&amp;$AR$1&amp;"")</f>
        <v>CMS</v>
      </c>
      <c r="AS124" s="225" t="s">
        <v>1</v>
      </c>
      <c r="AT124" s="223" t="s">
        <v>1</v>
      </c>
      <c r="AU124" s="224" cm="1">
        <f t="array" aca="1" ref="AU124" ca="1">INDIRECT("'"&amp;$C124&amp;"'!"&amp;"$"&amp;$D124&amp;$AU$1&amp;"")</f>
        <v>4</v>
      </c>
      <c r="AV124" s="225">
        <v>0.92</v>
      </c>
      <c r="AW124" s="223">
        <v>1.57</v>
      </c>
      <c r="AX124" s="222">
        <v>14.11</v>
      </c>
      <c r="AY124" s="226">
        <v>71.099999999999994</v>
      </c>
      <c r="AZ124" s="225" cm="1">
        <f t="array" aca="1" ref="AZ124" ca="1">INDIRECT("'"&amp;$C124&amp;"'!"&amp;"$"&amp;$D124&amp;$AZ$1&amp;"")</f>
        <v>4.5</v>
      </c>
      <c r="BA124" s="224"/>
      <c r="BB124" s="225">
        <v>0.95</v>
      </c>
      <c r="BC124" s="223">
        <v>1.4</v>
      </c>
      <c r="BD124" s="225" cm="1">
        <f t="array" aca="1" ref="BD124" ca="1">INDIRECT("'"&amp;$C124&amp;"'!"&amp;"$"&amp;$D124&amp;$BD$1&amp;"")</f>
        <v>7</v>
      </c>
      <c r="BE124" s="224"/>
      <c r="BF124" s="225">
        <v>0.94</v>
      </c>
      <c r="BG124" s="223">
        <v>2.4</v>
      </c>
      <c r="BH124" s="227">
        <v>14.19</v>
      </c>
      <c r="BI124" s="223">
        <v>71.81</v>
      </c>
      <c r="BJ124" s="227" cm="1">
        <f t="array" aca="1" ref="BJ124" ca="1">INDIRECT("'"&amp;$C124&amp;"'!"&amp;"$"&amp;$D124&amp;$BJ$1&amp;"")</f>
        <v>14.23</v>
      </c>
      <c r="BK124" s="225">
        <v>0.99</v>
      </c>
      <c r="BL124" s="223">
        <v>2.2999999999999998</v>
      </c>
      <c r="BM124" s="407">
        <v>67.900000000000006</v>
      </c>
      <c r="BN124" s="222" cm="1">
        <f t="array" aca="1" ref="BN124" ca="1">INDIRECT("'"&amp;$C124&amp;"'!"&amp;"$"&amp;$D124&amp;$BN$1&amp;"")</f>
        <v>6</v>
      </c>
      <c r="BO124" s="224">
        <v>0.97</v>
      </c>
      <c r="BP124" s="223">
        <v>1.5</v>
      </c>
      <c r="BQ124" s="227" cm="1">
        <f t="array" aca="1" ref="BQ124" ca="1">INDIRECT("'"&amp;$C124&amp;"'!"&amp;"$"&amp;$D124&amp;$BQ$1&amp;"")</f>
        <v>1.5699999999999998</v>
      </c>
      <c r="BR124" s="225"/>
      <c r="BS124" s="225">
        <v>0.99</v>
      </c>
      <c r="BT124" s="223">
        <v>0.17</v>
      </c>
      <c r="BU124" s="228" cm="1">
        <f t="array" aca="1" ref="BU124" ca="1">INDIRECT("'"&amp;$C124&amp;"'!"&amp;"$"&amp;$D124&amp;$BU$1&amp;"")</f>
        <v>0.94</v>
      </c>
      <c r="BV124" s="225"/>
      <c r="BW124" s="225">
        <v>0.97</v>
      </c>
      <c r="BX124" s="223">
        <v>0.17</v>
      </c>
      <c r="BY124" s="228" cm="1">
        <f t="array" aca="1" ref="BY124" ca="1">INDIRECT("'"&amp;$C124&amp;"'!"&amp;"$"&amp;$D124&amp;74&amp;"")</f>
        <v>0</v>
      </c>
      <c r="BZ124" s="225"/>
      <c r="CA124" s="225"/>
      <c r="CB124" s="223"/>
    </row>
    <row r="125" spans="1:80" ht="15" x14ac:dyDescent="0.2">
      <c r="A125" s="344">
        <f t="shared" si="7"/>
        <v>45996</v>
      </c>
      <c r="B125" s="261">
        <v>0.83333333333333337</v>
      </c>
      <c r="C125" s="247">
        <f t="shared" si="8"/>
        <v>5</v>
      </c>
      <c r="D125" s="248" t="s">
        <v>154</v>
      </c>
      <c r="E125" s="229">
        <v>14</v>
      </c>
      <c r="F125" s="230">
        <v>68.94</v>
      </c>
      <c r="G125" s="231" t="str" cm="1">
        <f t="array" aca="1" ref="G125" ca="1">INDIRECT("'"&amp;$C125&amp;"'!"&amp;"$"&amp;$D125&amp;$G$1&amp;"")</f>
        <v>CMS</v>
      </c>
      <c r="H125" s="232" t="s">
        <v>1</v>
      </c>
      <c r="I125" s="230" t="s">
        <v>1</v>
      </c>
      <c r="J125" s="231" t="str" cm="1">
        <f t="array" aca="1" ref="J125" ca="1">INDIRECT("'"&amp;$C125&amp;"'!"&amp;"$"&amp;$D125&amp;$J$1&amp;"")</f>
        <v>PMS</v>
      </c>
      <c r="K125" s="232"/>
      <c r="L125" s="232" t="s">
        <v>1</v>
      </c>
      <c r="M125" s="230" t="s">
        <v>1</v>
      </c>
      <c r="N125" s="229" cm="1">
        <f t="array" aca="1" ref="N125" ca="1">INDIRECT("'"&amp;$C125&amp;"'!"&amp;"$"&amp;$D125&amp;$N$1&amp;"")</f>
        <v>6.6</v>
      </c>
      <c r="O125" s="232"/>
      <c r="P125" s="232">
        <v>0.98</v>
      </c>
      <c r="Q125" s="230">
        <v>1.3280000000000001</v>
      </c>
      <c r="R125" s="229" cm="1">
        <f t="array" aca="1" ref="R125" ca="1">INDIRECT("'"&amp;$C125&amp;"'!"&amp;"$"&amp;$D125&amp;$R$1&amp;"")</f>
        <v>4.5</v>
      </c>
      <c r="S125" s="232"/>
      <c r="T125" s="232">
        <v>0.95</v>
      </c>
      <c r="U125" s="233">
        <v>1.423</v>
      </c>
      <c r="V125" s="229">
        <v>13.912000000000001</v>
      </c>
      <c r="W125" s="234" cm="1">
        <f t="array" aca="1" ref="W125" ca="1">INDIRECT("'"&amp;$C125&amp;"'!"&amp;"$"&amp;$D125&amp;$W$1&amp;"")</f>
        <v>11.899999999999997</v>
      </c>
      <c r="X125" s="232">
        <v>0.97</v>
      </c>
      <c r="Y125" s="230">
        <v>3.2069999999999999</v>
      </c>
      <c r="Z125" s="231" cm="1">
        <f t="array" aca="1" ref="Z125" ca="1">INDIRECT("'"&amp;$C125&amp;"'!"&amp;"$"&amp;$D125&amp;$Z$1&amp;"")</f>
        <v>0</v>
      </c>
      <c r="AA125" s="232" t="s">
        <v>1</v>
      </c>
      <c r="AB125" s="232" t="s">
        <v>1</v>
      </c>
      <c r="AC125" s="233" t="s">
        <v>1</v>
      </c>
      <c r="AD125" s="229" cm="1">
        <f t="array" aca="1" ref="AD125" ca="1">INDIRECT("'"&amp;$C125&amp;"'!"&amp;"$"&amp;$D125&amp;$AD$1&amp;"")</f>
        <v>0</v>
      </c>
      <c r="AE125" s="232" t="s">
        <v>1</v>
      </c>
      <c r="AF125" s="232" t="s">
        <v>1</v>
      </c>
      <c r="AG125" s="230" t="s">
        <v>1</v>
      </c>
      <c r="AH125" s="231" cm="1">
        <f t="array" aca="1" ref="AH125" ca="1">INDIRECT("'"&amp;$C125&amp;"'!"&amp;"$"&amp;$D125&amp;$AH$1&amp;"")</f>
        <v>0</v>
      </c>
      <c r="AI125" s="232" t="s">
        <v>1</v>
      </c>
      <c r="AJ125" s="232" t="s">
        <v>1</v>
      </c>
      <c r="AK125" s="233" t="s">
        <v>1</v>
      </c>
      <c r="AL125" s="229" cm="1">
        <f t="array" aca="1" ref="AL125" ca="1">INDIRECT("'"&amp;$C125&amp;"'!"&amp;"$"&amp;$D125&amp;$AL$1&amp;"")</f>
        <v>0</v>
      </c>
      <c r="AM125" s="232" t="s">
        <v>1</v>
      </c>
      <c r="AN125" s="232" t="s">
        <v>1</v>
      </c>
      <c r="AO125" s="230" t="s">
        <v>1</v>
      </c>
      <c r="AP125" s="229">
        <v>11.7</v>
      </c>
      <c r="AQ125" s="233">
        <v>71.2</v>
      </c>
      <c r="AR125" s="229" cm="1">
        <f t="array" aca="1" ref="AR125" ca="1">INDIRECT("'"&amp;$C125&amp;"'!"&amp;"$"&amp;$D125&amp;$AR$1&amp;"")</f>
        <v>0</v>
      </c>
      <c r="AS125" s="232" t="s">
        <v>1</v>
      </c>
      <c r="AT125" s="230" t="s">
        <v>1</v>
      </c>
      <c r="AU125" s="231" cm="1">
        <f t="array" aca="1" ref="AU125" ca="1">INDIRECT("'"&amp;$C125&amp;"'!"&amp;"$"&amp;$D125&amp;$AU$1&amp;"")</f>
        <v>4</v>
      </c>
      <c r="AV125" s="232">
        <v>0.92</v>
      </c>
      <c r="AW125" s="230">
        <v>1.6</v>
      </c>
      <c r="AX125" s="229">
        <v>14.11</v>
      </c>
      <c r="AY125" s="233">
        <v>71.099999999999994</v>
      </c>
      <c r="AZ125" s="232" cm="1">
        <f t="array" aca="1" ref="AZ125" ca="1">INDIRECT("'"&amp;$C125&amp;"'!"&amp;"$"&amp;$D125&amp;$AZ$1&amp;"")</f>
        <v>3</v>
      </c>
      <c r="BA125" s="231"/>
      <c r="BB125" s="232">
        <v>0.94</v>
      </c>
      <c r="BC125" s="230">
        <v>1</v>
      </c>
      <c r="BD125" s="232" cm="1">
        <f t="array" aca="1" ref="BD125" ca="1">INDIRECT("'"&amp;$C125&amp;"'!"&amp;"$"&amp;$D125&amp;$BD$1&amp;"")</f>
        <v>7</v>
      </c>
      <c r="BE125" s="231"/>
      <c r="BF125" s="232">
        <v>0.92</v>
      </c>
      <c r="BG125" s="230">
        <v>2.8</v>
      </c>
      <c r="BH125" s="234">
        <v>14.14</v>
      </c>
      <c r="BI125" s="230">
        <v>71.83</v>
      </c>
      <c r="BJ125" s="234" cm="1">
        <f t="array" aca="1" ref="BJ125" ca="1">INDIRECT("'"&amp;$C125&amp;"'!"&amp;"$"&amp;$D125&amp;$BJ$1&amp;"")</f>
        <v>14.23</v>
      </c>
      <c r="BK125" s="232">
        <v>0.99</v>
      </c>
      <c r="BL125" s="230">
        <v>2.2999999999999998</v>
      </c>
      <c r="BM125" s="408">
        <v>67.5</v>
      </c>
      <c r="BN125" s="229" cm="1">
        <f t="array" aca="1" ref="BN125" ca="1">INDIRECT("'"&amp;$C125&amp;"'!"&amp;"$"&amp;$D125&amp;$BN$1&amp;"")</f>
        <v>2.1</v>
      </c>
      <c r="BO125" s="231">
        <v>0.97</v>
      </c>
      <c r="BP125" s="230">
        <v>0.52</v>
      </c>
      <c r="BQ125" s="234" cm="1">
        <f t="array" aca="1" ref="BQ125" ca="1">INDIRECT("'"&amp;$C125&amp;"'!"&amp;"$"&amp;$D125&amp;$BQ$1&amp;"")</f>
        <v>1.46</v>
      </c>
      <c r="BR125" s="232"/>
      <c r="BS125" s="232">
        <v>0.99</v>
      </c>
      <c r="BT125" s="230">
        <v>0.16</v>
      </c>
      <c r="BU125" s="235" cm="1">
        <f t="array" aca="1" ref="BU125" ca="1">INDIRECT("'"&amp;$C125&amp;"'!"&amp;"$"&amp;$D125&amp;$BU$1&amp;"")</f>
        <v>0.91</v>
      </c>
      <c r="BV125" s="232"/>
      <c r="BW125" s="232">
        <v>0.97</v>
      </c>
      <c r="BX125" s="230">
        <v>0.22</v>
      </c>
      <c r="BY125" s="235" cm="1">
        <f t="array" aca="1" ref="BY125" ca="1">INDIRECT("'"&amp;$C125&amp;"'!"&amp;"$"&amp;$D125&amp;74&amp;"")</f>
        <v>0</v>
      </c>
      <c r="BZ125" s="232"/>
      <c r="CA125" s="232"/>
      <c r="CB125" s="230"/>
    </row>
    <row r="126" spans="1:80" ht="15" x14ac:dyDescent="0.2">
      <c r="A126" s="344">
        <f t="shared" si="7"/>
        <v>45996</v>
      </c>
      <c r="B126" s="261">
        <v>0.875000000000001</v>
      </c>
      <c r="C126" s="247">
        <f t="shared" si="8"/>
        <v>5</v>
      </c>
      <c r="D126" s="248" t="s">
        <v>155</v>
      </c>
      <c r="E126" s="222">
        <v>14.1</v>
      </c>
      <c r="F126" s="223">
        <v>69.31</v>
      </c>
      <c r="G126" s="224" t="str" cm="1">
        <f t="array" aca="1" ref="G126" ca="1">INDIRECT("'"&amp;$C126&amp;"'!"&amp;"$"&amp;$D126&amp;$G$1&amp;"")</f>
        <v>CMS</v>
      </c>
      <c r="H126" s="225" t="s">
        <v>1</v>
      </c>
      <c r="I126" s="223" t="s">
        <v>1</v>
      </c>
      <c r="J126" s="224" t="str" cm="1">
        <f t="array" aca="1" ref="J126" ca="1">INDIRECT("'"&amp;$C126&amp;"'!"&amp;"$"&amp;$D126&amp;$J$1&amp;"")</f>
        <v>PMS</v>
      </c>
      <c r="K126" s="225"/>
      <c r="L126" s="225" t="s">
        <v>1</v>
      </c>
      <c r="M126" s="223" t="s">
        <v>1</v>
      </c>
      <c r="N126" s="222" cm="1">
        <f t="array" aca="1" ref="N126" ca="1">INDIRECT("'"&amp;$C126&amp;"'!"&amp;"$"&amp;$D126&amp;$N$1&amp;"")</f>
        <v>6.6</v>
      </c>
      <c r="O126" s="225"/>
      <c r="P126" s="225">
        <v>0.95</v>
      </c>
      <c r="Q126" s="223">
        <v>2.1539999999999999</v>
      </c>
      <c r="R126" s="352" cm="1">
        <f t="array" aca="1" ref="R126" ca="1">INDIRECT("'"&amp;$C126&amp;"'!"&amp;"$"&amp;$D126&amp;$R$1&amp;"")</f>
        <v>6.6</v>
      </c>
      <c r="S126" s="225"/>
      <c r="T126" s="225">
        <v>0.95</v>
      </c>
      <c r="U126" s="226">
        <v>2.181</v>
      </c>
      <c r="V126" s="222">
        <v>14.012</v>
      </c>
      <c r="W126" s="227" cm="1">
        <f t="array" aca="1" ref="W126" ca="1">INDIRECT("'"&amp;$C126&amp;"'!"&amp;"$"&amp;$D126&amp;$W$1&amp;"")</f>
        <v>10.471999999999996</v>
      </c>
      <c r="X126" s="225">
        <v>0.96</v>
      </c>
      <c r="Y126" s="223">
        <v>2.927</v>
      </c>
      <c r="Z126" s="224" cm="1">
        <f t="array" aca="1" ref="Z126" ca="1">INDIRECT("'"&amp;$C126&amp;"'!"&amp;"$"&amp;$D126&amp;$Z$1&amp;"")</f>
        <v>0</v>
      </c>
      <c r="AA126" s="225" t="s">
        <v>1</v>
      </c>
      <c r="AB126" s="225" t="s">
        <v>1</v>
      </c>
      <c r="AC126" s="226" t="s">
        <v>1</v>
      </c>
      <c r="AD126" s="222" cm="1">
        <f t="array" aca="1" ref="AD126" ca="1">INDIRECT("'"&amp;$C126&amp;"'!"&amp;"$"&amp;$D126&amp;$AD$1&amp;"")</f>
        <v>0</v>
      </c>
      <c r="AE126" s="225" t="s">
        <v>1</v>
      </c>
      <c r="AF126" s="225" t="s">
        <v>1</v>
      </c>
      <c r="AG126" s="223" t="s">
        <v>1</v>
      </c>
      <c r="AH126" s="224" cm="1">
        <f t="array" aca="1" ref="AH126" ca="1">INDIRECT("'"&amp;$C126&amp;"'!"&amp;"$"&amp;$D126&amp;$AH$1&amp;"")</f>
        <v>0</v>
      </c>
      <c r="AI126" s="225" t="s">
        <v>1</v>
      </c>
      <c r="AJ126" s="225" t="s">
        <v>1</v>
      </c>
      <c r="AK126" s="226" t="s">
        <v>1</v>
      </c>
      <c r="AL126" s="222" cm="1">
        <f t="array" aca="1" ref="AL126" ca="1">INDIRECT("'"&amp;$C126&amp;"'!"&amp;"$"&amp;$D126&amp;$AL$1&amp;"")</f>
        <v>0</v>
      </c>
      <c r="AM126" s="225" t="s">
        <v>1</v>
      </c>
      <c r="AN126" s="225" t="s">
        <v>1</v>
      </c>
      <c r="AO126" s="223" t="s">
        <v>1</v>
      </c>
      <c r="AP126" s="222">
        <v>11.7</v>
      </c>
      <c r="AQ126" s="226">
        <v>71.3</v>
      </c>
      <c r="AR126" s="222" cm="1">
        <f t="array" aca="1" ref="AR126" ca="1">INDIRECT("'"&amp;$C126&amp;"'!"&amp;"$"&amp;$D126&amp;$AR$1&amp;"")</f>
        <v>0</v>
      </c>
      <c r="AS126" s="225" t="s">
        <v>1</v>
      </c>
      <c r="AT126" s="223" t="s">
        <v>1</v>
      </c>
      <c r="AU126" s="224" cm="1">
        <f t="array" aca="1" ref="AU126" ca="1">INDIRECT("'"&amp;$C126&amp;"'!"&amp;"$"&amp;$D126&amp;$AU$1&amp;"")</f>
        <v>4</v>
      </c>
      <c r="AV126" s="225">
        <v>0.94</v>
      </c>
      <c r="AW126" s="223">
        <v>1.48</v>
      </c>
      <c r="AX126" s="222">
        <v>14.11</v>
      </c>
      <c r="AY126" s="226">
        <v>71.099999999999994</v>
      </c>
      <c r="AZ126" s="225" cm="1">
        <f t="array" aca="1" ref="AZ126" ca="1">INDIRECT("'"&amp;$C126&amp;"'!"&amp;"$"&amp;$D126&amp;$AZ$1&amp;"")</f>
        <v>2.7</v>
      </c>
      <c r="BA126" s="224"/>
      <c r="BB126" s="225">
        <v>0.93</v>
      </c>
      <c r="BC126" s="223">
        <v>1</v>
      </c>
      <c r="BD126" s="225" cm="1">
        <f t="array" aca="1" ref="BD126" ca="1">INDIRECT("'"&amp;$C126&amp;"'!"&amp;"$"&amp;$D126&amp;$BD$1&amp;"")</f>
        <v>7</v>
      </c>
      <c r="BE126" s="224"/>
      <c r="BF126" s="225">
        <v>0.93</v>
      </c>
      <c r="BG126" s="223">
        <v>2.8</v>
      </c>
      <c r="BH126" s="227">
        <v>14.22</v>
      </c>
      <c r="BI126" s="223">
        <v>72.069999999999993</v>
      </c>
      <c r="BJ126" s="227" cm="1">
        <f t="array" aca="1" ref="BJ126" ca="1">INDIRECT("'"&amp;$C126&amp;"'!"&amp;"$"&amp;$D126&amp;$BJ$1&amp;"")</f>
        <v>14.27</v>
      </c>
      <c r="BK126" s="225">
        <v>0.99</v>
      </c>
      <c r="BL126" s="223">
        <v>2.2999999999999998</v>
      </c>
      <c r="BM126" s="407">
        <v>67.900000000000006</v>
      </c>
      <c r="BN126" s="222" cm="1">
        <f t="array" aca="1" ref="BN126" ca="1">INDIRECT("'"&amp;$C126&amp;"'!"&amp;"$"&amp;$D126&amp;$BN$1&amp;"")</f>
        <v>0</v>
      </c>
      <c r="BO126" s="224" t="s">
        <v>1</v>
      </c>
      <c r="BP126" s="223" t="s">
        <v>1</v>
      </c>
      <c r="BQ126" s="227" cm="1">
        <f t="array" aca="1" ref="BQ126" ca="1">INDIRECT("'"&amp;$C126&amp;"'!"&amp;"$"&amp;$D126&amp;$BQ$1&amp;"")</f>
        <v>1.35</v>
      </c>
      <c r="BR126" s="225"/>
      <c r="BS126" s="225">
        <v>0.99</v>
      </c>
      <c r="BT126" s="223">
        <v>0.14000000000000001</v>
      </c>
      <c r="BU126" s="228" cm="1">
        <f t="array" aca="1" ref="BU126" ca="1">INDIRECT("'"&amp;$C126&amp;"'!"&amp;"$"&amp;$D126&amp;$BU$1&amp;"")</f>
        <v>0.86</v>
      </c>
      <c r="BV126" s="225"/>
      <c r="BW126" s="225">
        <v>0.97</v>
      </c>
      <c r="BX126" s="223">
        <v>0.21</v>
      </c>
      <c r="BY126" s="228" cm="1">
        <f t="array" aca="1" ref="BY126" ca="1">INDIRECT("'"&amp;$C126&amp;"'!"&amp;"$"&amp;$D126&amp;74&amp;"")</f>
        <v>0</v>
      </c>
      <c r="BZ126" s="225"/>
      <c r="CA126" s="225"/>
      <c r="CB126" s="223"/>
    </row>
    <row r="127" spans="1:80" ht="15" x14ac:dyDescent="0.2">
      <c r="A127" s="344">
        <f t="shared" si="7"/>
        <v>45996</v>
      </c>
      <c r="B127" s="261">
        <v>0.91666666666666696</v>
      </c>
      <c r="C127" s="247">
        <f t="shared" si="8"/>
        <v>5</v>
      </c>
      <c r="D127" s="248" t="s">
        <v>156</v>
      </c>
      <c r="E127" s="229">
        <v>14.1</v>
      </c>
      <c r="F127" s="230">
        <v>69.52</v>
      </c>
      <c r="G127" s="231" t="str" cm="1">
        <f t="array" aca="1" ref="G127" ca="1">INDIRECT("'"&amp;$C127&amp;"'!"&amp;"$"&amp;$D127&amp;$G$1&amp;"")</f>
        <v>CMS</v>
      </c>
      <c r="H127" s="232" t="s">
        <v>1</v>
      </c>
      <c r="I127" s="230" t="s">
        <v>1</v>
      </c>
      <c r="J127" s="231" t="str" cm="1">
        <f t="array" aca="1" ref="J127" ca="1">INDIRECT("'"&amp;$C127&amp;"'!"&amp;"$"&amp;$D127&amp;$J$1&amp;"")</f>
        <v>PMS</v>
      </c>
      <c r="K127" s="232"/>
      <c r="L127" s="232" t="s">
        <v>1</v>
      </c>
      <c r="M127" s="230" t="s">
        <v>1</v>
      </c>
      <c r="N127" s="229" cm="1">
        <f t="array" aca="1" ref="N127" ca="1">INDIRECT("'"&amp;$C127&amp;"'!"&amp;"$"&amp;$D127&amp;$N$1&amp;"")</f>
        <v>6.7</v>
      </c>
      <c r="O127" s="232"/>
      <c r="P127" s="232">
        <v>0.96</v>
      </c>
      <c r="Q127" s="230">
        <v>1.98</v>
      </c>
      <c r="R127" s="229" cm="1">
        <f t="array" aca="1" ref="R127" ca="1">INDIRECT("'"&amp;$C127&amp;"'!"&amp;"$"&amp;$D127&amp;$R$1&amp;"")</f>
        <v>6.7</v>
      </c>
      <c r="S127" s="232"/>
      <c r="T127" s="232">
        <v>0.96</v>
      </c>
      <c r="U127" s="233">
        <v>1.98</v>
      </c>
      <c r="V127" s="229">
        <v>14.015000000000001</v>
      </c>
      <c r="W127" s="234" cm="1">
        <f t="array" aca="1" ref="W127" ca="1">INDIRECT("'"&amp;$C127&amp;"'!"&amp;"$"&amp;$D127&amp;$W$1&amp;"")</f>
        <v>7.9029999999999996</v>
      </c>
      <c r="X127" s="232">
        <v>0.96</v>
      </c>
      <c r="Y127" s="230">
        <v>2.1429999999999998</v>
      </c>
      <c r="Z127" s="231" cm="1">
        <f t="array" aca="1" ref="Z127" ca="1">INDIRECT("'"&amp;$C127&amp;"'!"&amp;"$"&amp;$D127&amp;$Z$1&amp;"")</f>
        <v>0</v>
      </c>
      <c r="AA127" s="232" t="s">
        <v>1</v>
      </c>
      <c r="AB127" s="232" t="s">
        <v>1</v>
      </c>
      <c r="AC127" s="233" t="s">
        <v>1</v>
      </c>
      <c r="AD127" s="229" cm="1">
        <f t="array" aca="1" ref="AD127" ca="1">INDIRECT("'"&amp;$C127&amp;"'!"&amp;"$"&amp;$D127&amp;$AD$1&amp;"")</f>
        <v>0</v>
      </c>
      <c r="AE127" s="232" t="s">
        <v>1</v>
      </c>
      <c r="AF127" s="232" t="s">
        <v>1</v>
      </c>
      <c r="AG127" s="230" t="s">
        <v>1</v>
      </c>
      <c r="AH127" s="231" cm="1">
        <f t="array" aca="1" ref="AH127" ca="1">INDIRECT("'"&amp;$C127&amp;"'!"&amp;"$"&amp;$D127&amp;$AH$1&amp;"")</f>
        <v>0</v>
      </c>
      <c r="AI127" s="232" t="s">
        <v>1</v>
      </c>
      <c r="AJ127" s="232" t="s">
        <v>1</v>
      </c>
      <c r="AK127" s="233" t="s">
        <v>1</v>
      </c>
      <c r="AL127" s="229" cm="1">
        <f t="array" aca="1" ref="AL127" ca="1">INDIRECT("'"&amp;$C127&amp;"'!"&amp;"$"&amp;$D127&amp;$AL$1&amp;"")</f>
        <v>0</v>
      </c>
      <c r="AM127" s="232" t="s">
        <v>1</v>
      </c>
      <c r="AN127" s="232" t="s">
        <v>1</v>
      </c>
      <c r="AO127" s="230" t="s">
        <v>1</v>
      </c>
      <c r="AP127" s="229">
        <v>11.6</v>
      </c>
      <c r="AQ127" s="233">
        <v>70.8</v>
      </c>
      <c r="AR127" s="229" cm="1">
        <f t="array" aca="1" ref="AR127" ca="1">INDIRECT("'"&amp;$C127&amp;"'!"&amp;"$"&amp;$D127&amp;$AR$1&amp;"")</f>
        <v>0</v>
      </c>
      <c r="AS127" s="232" t="s">
        <v>1</v>
      </c>
      <c r="AT127" s="230" t="s">
        <v>1</v>
      </c>
      <c r="AU127" s="231" cm="1">
        <f t="array" aca="1" ref="AU127" ca="1">INDIRECT("'"&amp;$C127&amp;"'!"&amp;"$"&amp;$D127&amp;$AU$1&amp;"")</f>
        <v>4</v>
      </c>
      <c r="AV127" s="232">
        <v>0.94</v>
      </c>
      <c r="AW127" s="230">
        <v>1.45</v>
      </c>
      <c r="AX127" s="229">
        <v>13.96</v>
      </c>
      <c r="AY127" s="233">
        <v>70.8</v>
      </c>
      <c r="AZ127" s="232" cm="1">
        <f t="array" aca="1" ref="AZ127" ca="1">INDIRECT("'"&amp;$C127&amp;"'!"&amp;"$"&amp;$D127&amp;$AZ$1&amp;"")</f>
        <v>0</v>
      </c>
      <c r="BA127" s="231"/>
      <c r="BB127" s="232" t="s">
        <v>1</v>
      </c>
      <c r="BC127" s="230" t="s">
        <v>1</v>
      </c>
      <c r="BD127" s="232" cm="1">
        <f t="array" aca="1" ref="BD127" ca="1">INDIRECT("'"&amp;$C127&amp;"'!"&amp;"$"&amp;$D127&amp;$BD$1&amp;"")</f>
        <v>7</v>
      </c>
      <c r="BE127" s="231"/>
      <c r="BF127" s="232">
        <v>0.95</v>
      </c>
      <c r="BG127" s="230">
        <v>2.2999999999999998</v>
      </c>
      <c r="BH127" s="234">
        <v>14</v>
      </c>
      <c r="BI127" s="230">
        <v>71.36</v>
      </c>
      <c r="BJ127" s="234" cm="1">
        <f t="array" aca="1" ref="BJ127" ca="1">INDIRECT("'"&amp;$C127&amp;"'!"&amp;"$"&amp;$D127&amp;$BJ$1&amp;"")</f>
        <v>14.25</v>
      </c>
      <c r="BK127" s="232">
        <v>1</v>
      </c>
      <c r="BL127" s="230">
        <v>2.2999999999999998</v>
      </c>
      <c r="BM127" s="408">
        <v>68.099999999999994</v>
      </c>
      <c r="BN127" s="229" cm="1">
        <f t="array" aca="1" ref="BN127" ca="1">INDIRECT("'"&amp;$C127&amp;"'!"&amp;"$"&amp;$D127&amp;$BN$1&amp;"")</f>
        <v>0</v>
      </c>
      <c r="BO127" s="231" t="s">
        <v>1</v>
      </c>
      <c r="BP127" s="230" t="s">
        <v>1</v>
      </c>
      <c r="BQ127" s="234" cm="1">
        <f t="array" aca="1" ref="BQ127" ca="1">INDIRECT("'"&amp;$C127&amp;"'!"&amp;"$"&amp;$D127&amp;$BQ$1&amp;"")</f>
        <v>1.25</v>
      </c>
      <c r="BR127" s="232"/>
      <c r="BS127" s="232">
        <v>0.99</v>
      </c>
      <c r="BT127" s="230">
        <v>0.14000000000000001</v>
      </c>
      <c r="BU127" s="235" cm="1">
        <f t="array" aca="1" ref="BU127" ca="1">INDIRECT("'"&amp;$C127&amp;"'!"&amp;"$"&amp;$D127&amp;$BU$1&amp;"")</f>
        <v>0.86</v>
      </c>
      <c r="BV127" s="232"/>
      <c r="BW127" s="232">
        <v>0.97</v>
      </c>
      <c r="BX127" s="230">
        <v>0.2</v>
      </c>
      <c r="BY127" s="235" cm="1">
        <f t="array" aca="1" ref="BY127" ca="1">INDIRECT("'"&amp;$C127&amp;"'!"&amp;"$"&amp;$D127&amp;74&amp;"")</f>
        <v>0</v>
      </c>
      <c r="BZ127" s="232"/>
      <c r="CA127" s="232"/>
      <c r="CB127" s="230"/>
    </row>
    <row r="128" spans="1:80" ht="15.75" thickBot="1" x14ac:dyDescent="0.25">
      <c r="A128" s="345">
        <f t="shared" si="7"/>
        <v>45996</v>
      </c>
      <c r="B128" s="262">
        <v>0.95833333333333404</v>
      </c>
      <c r="C128" s="249">
        <f t="shared" si="8"/>
        <v>5</v>
      </c>
      <c r="D128" s="250" t="s">
        <v>157</v>
      </c>
      <c r="E128" s="236">
        <v>14.1</v>
      </c>
      <c r="F128" s="237">
        <v>69.739999999999995</v>
      </c>
      <c r="G128" s="238" t="str" cm="1">
        <f t="array" aca="1" ref="G128" ca="1">INDIRECT("'"&amp;$C128&amp;"'!"&amp;"$"&amp;$D128&amp;$G$1&amp;"")</f>
        <v>CMS</v>
      </c>
      <c r="H128" s="239" t="s">
        <v>1</v>
      </c>
      <c r="I128" s="237" t="s">
        <v>1</v>
      </c>
      <c r="J128" s="238" t="str" cm="1">
        <f t="array" aca="1" ref="J128" ca="1">INDIRECT("'"&amp;$C128&amp;"'!"&amp;"$"&amp;$D128&amp;$J$1&amp;"")</f>
        <v>PMS</v>
      </c>
      <c r="K128" s="239"/>
      <c r="L128" s="239" t="s">
        <v>1</v>
      </c>
      <c r="M128" s="237" t="s">
        <v>1</v>
      </c>
      <c r="N128" s="236" cm="1">
        <f t="array" aca="1" ref="N128" ca="1">INDIRECT("'"&amp;$C128&amp;"'!"&amp;"$"&amp;$D128&amp;$N$1&amp;"")</f>
        <v>6.7</v>
      </c>
      <c r="O128" s="239"/>
      <c r="P128" s="239">
        <v>0.96</v>
      </c>
      <c r="Q128" s="237">
        <v>1.986</v>
      </c>
      <c r="R128" s="354" cm="1">
        <f t="array" aca="1" ref="R128" ca="1">INDIRECT("'"&amp;$C128&amp;"'!"&amp;"$"&amp;$D128&amp;$R$1&amp;"")</f>
        <v>6.7</v>
      </c>
      <c r="S128" s="239"/>
      <c r="T128" s="239">
        <v>0.96</v>
      </c>
      <c r="U128" s="240">
        <v>1.9650000000000001</v>
      </c>
      <c r="V128" s="236">
        <v>14.016</v>
      </c>
      <c r="W128" s="241" cm="1">
        <f t="array" aca="1" ref="W128" ca="1">INDIRECT("'"&amp;$C128&amp;"'!"&amp;"$"&amp;$D128&amp;$W$1&amp;"")</f>
        <v>3.879</v>
      </c>
      <c r="X128" s="239">
        <v>0.96</v>
      </c>
      <c r="Y128" s="237">
        <v>1.1120000000000001</v>
      </c>
      <c r="Z128" s="238" cm="1">
        <f t="array" aca="1" ref="Z128" ca="1">INDIRECT("'"&amp;$C128&amp;"'!"&amp;"$"&amp;$D128&amp;$Z$1&amp;"")</f>
        <v>0</v>
      </c>
      <c r="AA128" s="239" t="s">
        <v>1</v>
      </c>
      <c r="AB128" s="239" t="s">
        <v>1</v>
      </c>
      <c r="AC128" s="240" t="s">
        <v>1</v>
      </c>
      <c r="AD128" s="236" cm="1">
        <f t="array" aca="1" ref="AD128" ca="1">INDIRECT("'"&amp;$C128&amp;"'!"&amp;"$"&amp;$D128&amp;$AD$1&amp;"")</f>
        <v>0</v>
      </c>
      <c r="AE128" s="239" t="s">
        <v>1</v>
      </c>
      <c r="AF128" s="239" t="s">
        <v>1</v>
      </c>
      <c r="AG128" s="237" t="s">
        <v>1</v>
      </c>
      <c r="AH128" s="238" cm="1">
        <f t="array" aca="1" ref="AH128" ca="1">INDIRECT("'"&amp;$C128&amp;"'!"&amp;"$"&amp;$D128&amp;$AH$1&amp;"")</f>
        <v>0</v>
      </c>
      <c r="AI128" s="239" t="s">
        <v>1</v>
      </c>
      <c r="AJ128" s="239" t="s">
        <v>1</v>
      </c>
      <c r="AK128" s="240" t="s">
        <v>1</v>
      </c>
      <c r="AL128" s="236" cm="1">
        <f t="array" aca="1" ref="AL128" ca="1">INDIRECT("'"&amp;$C128&amp;"'!"&amp;"$"&amp;$D128&amp;$AL$1&amp;"")</f>
        <v>0</v>
      </c>
      <c r="AM128" s="239" t="s">
        <v>1</v>
      </c>
      <c r="AN128" s="239" t="s">
        <v>1</v>
      </c>
      <c r="AO128" s="237" t="s">
        <v>1</v>
      </c>
      <c r="AP128" s="236">
        <v>11.6</v>
      </c>
      <c r="AQ128" s="240">
        <v>71</v>
      </c>
      <c r="AR128" s="236" cm="1">
        <f t="array" aca="1" ref="AR128" ca="1">INDIRECT("'"&amp;$C128&amp;"'!"&amp;"$"&amp;$D128&amp;$AR$1&amp;"")</f>
        <v>0</v>
      </c>
      <c r="AS128" s="239" t="s">
        <v>1</v>
      </c>
      <c r="AT128" s="237" t="s">
        <v>1</v>
      </c>
      <c r="AU128" s="238" cm="1">
        <f t="array" aca="1" ref="AU128" ca="1">INDIRECT("'"&amp;$C128&amp;"'!"&amp;"$"&amp;$D128&amp;$AU$1&amp;"")</f>
        <v>4</v>
      </c>
      <c r="AV128" s="239">
        <v>0.95</v>
      </c>
      <c r="AW128" s="237">
        <v>1.2</v>
      </c>
      <c r="AX128" s="236">
        <v>13.97</v>
      </c>
      <c r="AY128" s="240">
        <v>71</v>
      </c>
      <c r="AZ128" s="239" cm="1">
        <f t="array" aca="1" ref="AZ128" ca="1">INDIRECT("'"&amp;$C128&amp;"'!"&amp;"$"&amp;$D128&amp;$AZ$1&amp;"")</f>
        <v>0</v>
      </c>
      <c r="BA128" s="238"/>
      <c r="BB128" s="239" t="s">
        <v>1</v>
      </c>
      <c r="BC128" s="237" t="s">
        <v>1</v>
      </c>
      <c r="BD128" s="239" cm="1">
        <f t="array" aca="1" ref="BD128" ca="1">INDIRECT("'"&amp;$C128&amp;"'!"&amp;"$"&amp;$D128&amp;$BD$1&amp;"")</f>
        <v>7</v>
      </c>
      <c r="BE128" s="238"/>
      <c r="BF128" s="239">
        <v>0.93</v>
      </c>
      <c r="BG128" s="237">
        <v>2.1</v>
      </c>
      <c r="BH128" s="241">
        <v>14</v>
      </c>
      <c r="BI128" s="237">
        <v>71.66</v>
      </c>
      <c r="BJ128" s="241" cm="1">
        <f t="array" aca="1" ref="BJ128" ca="1">INDIRECT("'"&amp;$C128&amp;"'!"&amp;"$"&amp;$D128&amp;$BJ$1&amp;"")</f>
        <v>14.23</v>
      </c>
      <c r="BK128" s="239">
        <v>1</v>
      </c>
      <c r="BL128" s="237">
        <v>1.2</v>
      </c>
      <c r="BM128" s="409">
        <v>68.5</v>
      </c>
      <c r="BN128" s="236" cm="1">
        <f t="array" aca="1" ref="BN128" ca="1">INDIRECT("'"&amp;$C128&amp;"'!"&amp;"$"&amp;$D128&amp;$BN$1&amp;"")</f>
        <v>0</v>
      </c>
      <c r="BO128" s="238" t="s">
        <v>1</v>
      </c>
      <c r="BP128" s="237" t="s">
        <v>1</v>
      </c>
      <c r="BQ128" s="241" cm="1">
        <f t="array" aca="1" ref="BQ128" ca="1">INDIRECT("'"&amp;$C128&amp;"'!"&amp;"$"&amp;$D128&amp;$BQ$1&amp;"")</f>
        <v>1.04</v>
      </c>
      <c r="BR128" s="239"/>
      <c r="BS128" s="239">
        <v>0.99</v>
      </c>
      <c r="BT128" s="237">
        <v>0.1</v>
      </c>
      <c r="BU128" s="242" cm="1">
        <f t="array" aca="1" ref="BU128" ca="1">INDIRECT("'"&amp;$C128&amp;"'!"&amp;"$"&amp;$D128&amp;$BU$1&amp;"")</f>
        <v>0.82</v>
      </c>
      <c r="BV128" s="239"/>
      <c r="BW128" s="239">
        <v>0.97</v>
      </c>
      <c r="BX128" s="237">
        <v>0.19</v>
      </c>
      <c r="BY128" s="242" cm="1">
        <f t="array" aca="1" ref="BY128" ca="1">INDIRECT("'"&amp;$C128&amp;"'!"&amp;"$"&amp;$D128&amp;74&amp;"")</f>
        <v>0</v>
      </c>
      <c r="BZ128" s="239"/>
      <c r="CA128" s="239"/>
      <c r="CB128" s="237"/>
    </row>
    <row r="129" spans="1:80" ht="15" thickBot="1" x14ac:dyDescent="0.25">
      <c r="BI129" s="243"/>
    </row>
    <row r="130" spans="1:80" ht="15" x14ac:dyDescent="0.2">
      <c r="A130" s="263">
        <f>A105+1</f>
        <v>45997</v>
      </c>
      <c r="B130" s="260">
        <v>0</v>
      </c>
      <c r="C130" s="245">
        <f>DAY(A130)</f>
        <v>6</v>
      </c>
      <c r="D130" s="246" t="s">
        <v>134</v>
      </c>
      <c r="E130" s="216">
        <v>14.1</v>
      </c>
      <c r="F130" s="217">
        <v>69.73</v>
      </c>
      <c r="G130" s="218" t="str" cm="1">
        <f t="array" aca="1" ref="G130" ca="1">INDIRECT("'"&amp;$C130&amp;"'!"&amp;"$"&amp;$D130&amp;$G$1&amp;"")</f>
        <v>CMS</v>
      </c>
      <c r="H130" s="219" t="s">
        <v>1</v>
      </c>
      <c r="I130" s="217" t="s">
        <v>1</v>
      </c>
      <c r="J130" s="218" t="str" cm="1">
        <f t="array" aca="1" ref="J130" ca="1">INDIRECT("'"&amp;$C130&amp;"'!"&amp;"$"&amp;$D130&amp;$J$1&amp;"")</f>
        <v>PMS</v>
      </c>
      <c r="K130" s="219"/>
      <c r="L130" s="219" t="s">
        <v>1</v>
      </c>
      <c r="M130" s="217" t="s">
        <v>1</v>
      </c>
      <c r="N130" s="216" cm="1">
        <f t="array" aca="1" ref="N130" ca="1">INDIRECT("'"&amp;$C130&amp;"'!"&amp;"$"&amp;$D130&amp;$N$1&amp;"")</f>
        <v>6.5</v>
      </c>
      <c r="O130" s="219"/>
      <c r="P130" s="219">
        <v>0.96</v>
      </c>
      <c r="Q130" s="217">
        <v>1.9330000000000001</v>
      </c>
      <c r="R130" s="351" cm="1">
        <f t="array" aca="1" ref="R130" ca="1">INDIRECT("'"&amp;$C130&amp;"'!"&amp;"$"&amp;$D130&amp;$R$1&amp;"")</f>
        <v>6.5</v>
      </c>
      <c r="S130" s="219"/>
      <c r="T130" s="219">
        <v>0.96</v>
      </c>
      <c r="U130" s="220">
        <v>1.897</v>
      </c>
      <c r="V130" s="216">
        <v>13.984</v>
      </c>
      <c r="W130" s="221" cm="1">
        <f t="array" aca="1" ref="W130" ca="1">INDIRECT("'"&amp;$C130&amp;"'!"&amp;"$"&amp;$D130&amp;$W$1&amp;"")</f>
        <v>1.9470000000000001</v>
      </c>
      <c r="X130" s="219">
        <v>0.96</v>
      </c>
      <c r="Y130" s="217">
        <v>0.53300000000000003</v>
      </c>
      <c r="Z130" s="218"/>
      <c r="AA130" s="219"/>
      <c r="AB130" s="219"/>
      <c r="AC130" s="220"/>
      <c r="AD130" s="216"/>
      <c r="AE130" s="219"/>
      <c r="AF130" s="219"/>
      <c r="AG130" s="217"/>
      <c r="AH130" s="218"/>
      <c r="AI130" s="219"/>
      <c r="AJ130" s="219"/>
      <c r="AK130" s="217"/>
      <c r="AL130" s="216"/>
      <c r="AM130" s="219"/>
      <c r="AN130" s="219"/>
      <c r="AO130" s="217"/>
      <c r="AP130" s="216">
        <v>11.6</v>
      </c>
      <c r="AQ130" s="220">
        <v>71</v>
      </c>
      <c r="AR130" s="216" cm="1">
        <f t="array" aca="1" ref="AR130" ca="1">INDIRECT("'"&amp;$C130&amp;"'!"&amp;"$"&amp;$D130&amp;$AR$1&amp;"")</f>
        <v>0</v>
      </c>
      <c r="AS130" s="219" t="s">
        <v>1</v>
      </c>
      <c r="AT130" s="217" t="s">
        <v>1</v>
      </c>
      <c r="AU130" s="218" cm="1">
        <f t="array" aca="1" ref="AU130" ca="1">INDIRECT("'"&amp;$C130&amp;"'!"&amp;"$"&amp;$D130&amp;$AU$1&amp;"")</f>
        <v>4</v>
      </c>
      <c r="AV130" s="219">
        <v>0.95</v>
      </c>
      <c r="AW130" s="217">
        <v>1.24</v>
      </c>
      <c r="AX130" s="216">
        <v>13.99</v>
      </c>
      <c r="AY130" s="220">
        <v>70.900000000000006</v>
      </c>
      <c r="AZ130" s="219" cm="1">
        <f t="array" aca="1" ref="AZ130" ca="1">INDIRECT("'"&amp;$C130&amp;"'!"&amp;"$"&amp;$D130&amp;$AZ$1&amp;"")</f>
        <v>0</v>
      </c>
      <c r="BA130" s="218"/>
      <c r="BB130" s="218" t="s">
        <v>1</v>
      </c>
      <c r="BC130" s="217" t="s">
        <v>1</v>
      </c>
      <c r="BD130" s="219" cm="1">
        <f t="array" aca="1" ref="BD130" ca="1">INDIRECT("'"&amp;$C130&amp;"'!"&amp;"$"&amp;$D130&amp;$BD$1&amp;"")</f>
        <v>7</v>
      </c>
      <c r="BE130" s="218"/>
      <c r="BF130" s="219">
        <v>0.96</v>
      </c>
      <c r="BG130" s="217">
        <v>1.8</v>
      </c>
      <c r="BH130" s="221">
        <v>14.04</v>
      </c>
      <c r="BI130" s="217">
        <v>71.72</v>
      </c>
      <c r="BJ130" s="221" cm="1">
        <f t="array" aca="1" ref="BJ130" ca="1">INDIRECT("'"&amp;$C130&amp;"'!"&amp;"$"&amp;$D130&amp;$BJ$1&amp;"")</f>
        <v>14.21</v>
      </c>
      <c r="BK130" s="219">
        <v>1</v>
      </c>
      <c r="BL130" s="217">
        <v>1.3</v>
      </c>
      <c r="BM130" s="406">
        <v>68.7</v>
      </c>
      <c r="BN130" s="216" cm="1">
        <f t="array" aca="1" ref="BN130" ca="1">INDIRECT("'"&amp;$C130&amp;"'!"&amp;"$"&amp;$D130&amp;$BN$1&amp;"")</f>
        <v>0</v>
      </c>
      <c r="BO130" s="218" t="s">
        <v>1</v>
      </c>
      <c r="BP130" s="217" t="s">
        <v>1</v>
      </c>
      <c r="BQ130" s="221" cm="1">
        <f t="array" aca="1" ref="BQ130" ca="1">INDIRECT("'"&amp;$C130&amp;"'!"&amp;"$"&amp;$D130&amp;$BQ$1&amp;"")</f>
        <v>1.04</v>
      </c>
      <c r="BR130" s="219"/>
      <c r="BS130" s="219">
        <v>0.99</v>
      </c>
      <c r="BT130" s="217">
        <v>0.09</v>
      </c>
      <c r="BU130" s="221" cm="1">
        <f t="array" aca="1" ref="BU130" ca="1">INDIRECT("'"&amp;$C130&amp;"'!"&amp;"$"&amp;$D130&amp;$BU$1&amp;"")</f>
        <v>0.82</v>
      </c>
      <c r="BV130" s="219"/>
      <c r="BW130" s="219">
        <v>0.97</v>
      </c>
      <c r="BX130" s="217">
        <v>0.18</v>
      </c>
      <c r="BY130" s="274" cm="1">
        <f t="array" aca="1" ref="BY130" ca="1">INDIRECT("'"&amp;$C130&amp;"'!"&amp;"$"&amp;$D130&amp;74&amp;"")</f>
        <v>0</v>
      </c>
      <c r="BZ130" s="219"/>
      <c r="CA130" s="219"/>
      <c r="CB130" s="217"/>
    </row>
    <row r="131" spans="1:80" ht="15" x14ac:dyDescent="0.2">
      <c r="A131" s="344">
        <f t="shared" ref="A131:A153" si="9">A106+1</f>
        <v>45997</v>
      </c>
      <c r="B131" s="261">
        <v>4.1666666666666699E-2</v>
      </c>
      <c r="C131" s="247">
        <f>DAY(A131)</f>
        <v>6</v>
      </c>
      <c r="D131" s="248" t="s">
        <v>135</v>
      </c>
      <c r="E131" s="222">
        <v>14.1</v>
      </c>
      <c r="F131" s="223">
        <v>69.959999999999994</v>
      </c>
      <c r="G131" s="224" t="str" cm="1">
        <f t="array" aca="1" ref="G131" ca="1">INDIRECT("'"&amp;$C131&amp;"'!"&amp;"$"&amp;$D131&amp;$G$1&amp;"")</f>
        <v>CMS</v>
      </c>
      <c r="H131" s="225" t="s">
        <v>1</v>
      </c>
      <c r="I131" s="223" t="s">
        <v>1</v>
      </c>
      <c r="J131" s="224" t="str" cm="1">
        <f t="array" aca="1" ref="J131" ca="1">INDIRECT("'"&amp;$C131&amp;"'!"&amp;"$"&amp;$D131&amp;$J$1&amp;"")</f>
        <v>PMS</v>
      </c>
      <c r="K131" s="225"/>
      <c r="L131" s="225" t="s">
        <v>1</v>
      </c>
      <c r="M131" s="223" t="s">
        <v>1</v>
      </c>
      <c r="N131" s="222" cm="1">
        <f t="array" aca="1" ref="N131" ca="1">INDIRECT("'"&amp;$C131&amp;"'!"&amp;"$"&amp;$D131&amp;$N$1&amp;"")</f>
        <v>6.6</v>
      </c>
      <c r="O131" s="225"/>
      <c r="P131" s="225">
        <v>0.98</v>
      </c>
      <c r="Q131" s="223">
        <v>1.1870000000000001</v>
      </c>
      <c r="R131" s="352" cm="1">
        <f t="array" aca="1" ref="R131" ca="1">INDIRECT("'"&amp;$C131&amp;"'!"&amp;"$"&amp;$D131&amp;$R$1&amp;"")</f>
        <v>6.6</v>
      </c>
      <c r="S131" s="225"/>
      <c r="T131" s="225">
        <v>0.98</v>
      </c>
      <c r="U131" s="226">
        <v>1.9670000000000001</v>
      </c>
      <c r="V131" s="222" t="s">
        <v>1</v>
      </c>
      <c r="W131" s="227" cm="1">
        <f t="array" aca="1" ref="W131" ca="1">INDIRECT("'"&amp;$C131&amp;"'!"&amp;"$"&amp;$D131&amp;$W$1&amp;"")</f>
        <v>0</v>
      </c>
      <c r="X131" s="225" t="s">
        <v>1</v>
      </c>
      <c r="Y131" s="223" t="s">
        <v>1</v>
      </c>
      <c r="Z131" s="224"/>
      <c r="AA131" s="225"/>
      <c r="AB131" s="225"/>
      <c r="AC131" s="226"/>
      <c r="AD131" s="222"/>
      <c r="AE131" s="225"/>
      <c r="AF131" s="225"/>
      <c r="AG131" s="223"/>
      <c r="AH131" s="224"/>
      <c r="AI131" s="225"/>
      <c r="AJ131" s="225"/>
      <c r="AK131" s="226"/>
      <c r="AL131" s="222"/>
      <c r="AM131" s="225"/>
      <c r="AN131" s="225"/>
      <c r="AO131" s="223"/>
      <c r="AP131" s="222">
        <v>11.7</v>
      </c>
      <c r="AQ131" s="226">
        <v>71.099999999999994</v>
      </c>
      <c r="AR131" s="222" cm="1">
        <f t="array" aca="1" ref="AR131" ca="1">INDIRECT("'"&amp;$C131&amp;"'!"&amp;"$"&amp;$D131&amp;$AR$1&amp;"")</f>
        <v>0</v>
      </c>
      <c r="AS131" s="225" t="s">
        <v>1</v>
      </c>
      <c r="AT131" s="223" t="s">
        <v>1</v>
      </c>
      <c r="AU131" s="224" cm="1">
        <f t="array" aca="1" ref="AU131" ca="1">INDIRECT("'"&amp;$C131&amp;"'!"&amp;"$"&amp;$D131&amp;$AU$1&amp;"")</f>
        <v>3.5</v>
      </c>
      <c r="AV131" s="225">
        <v>0.95</v>
      </c>
      <c r="AW131" s="223">
        <v>1.0900000000000001</v>
      </c>
      <c r="AX131" s="222">
        <v>13.99</v>
      </c>
      <c r="AY131" s="226">
        <v>71</v>
      </c>
      <c r="AZ131" s="225" cm="1">
        <f t="array" aca="1" ref="AZ131" ca="1">INDIRECT("'"&amp;$C131&amp;"'!"&amp;"$"&amp;$D131&amp;$AZ$1&amp;"")</f>
        <v>0</v>
      </c>
      <c r="BA131" s="224"/>
      <c r="BB131" s="225" t="s">
        <v>1</v>
      </c>
      <c r="BC131" s="223" t="s">
        <v>1</v>
      </c>
      <c r="BD131" s="225" cm="1">
        <f t="array" aca="1" ref="BD131" ca="1">INDIRECT("'"&amp;$C131&amp;"'!"&amp;"$"&amp;$D131&amp;$BD$1&amp;"")</f>
        <v>7</v>
      </c>
      <c r="BE131" s="224"/>
      <c r="BF131" s="225">
        <v>0.96</v>
      </c>
      <c r="BG131" s="223">
        <v>1.8</v>
      </c>
      <c r="BH131" s="227">
        <v>14.15</v>
      </c>
      <c r="BI131" s="223">
        <v>72.03</v>
      </c>
      <c r="BJ131" s="227" cm="1">
        <f t="array" aca="1" ref="BJ131" ca="1">INDIRECT("'"&amp;$C131&amp;"'!"&amp;"$"&amp;$D131&amp;$BJ$1&amp;"")</f>
        <v>14.25</v>
      </c>
      <c r="BK131" s="225">
        <v>1</v>
      </c>
      <c r="BL131" s="223">
        <v>1.3</v>
      </c>
      <c r="BM131" s="407">
        <v>68.7</v>
      </c>
      <c r="BN131" s="222" cm="1">
        <f t="array" aca="1" ref="BN131" ca="1">INDIRECT("'"&amp;$C131&amp;"'!"&amp;"$"&amp;$D131&amp;$BN$1&amp;"")</f>
        <v>0</v>
      </c>
      <c r="BO131" s="224" t="s">
        <v>1</v>
      </c>
      <c r="BP131" s="223" t="s">
        <v>1</v>
      </c>
      <c r="BQ131" s="227" cm="1">
        <f t="array" aca="1" ref="BQ131" ca="1">INDIRECT("'"&amp;$C131&amp;"'!"&amp;"$"&amp;$D131&amp;$BQ$1&amp;"")</f>
        <v>0.84</v>
      </c>
      <c r="BR131" s="225"/>
      <c r="BS131" s="225">
        <v>0.99</v>
      </c>
      <c r="BT131" s="223">
        <v>0.08</v>
      </c>
      <c r="BU131" s="227" cm="1">
        <f t="array" aca="1" ref="BU131" ca="1">INDIRECT("'"&amp;$C131&amp;"'!"&amp;"$"&amp;$D131&amp;$BU$1&amp;"")</f>
        <v>0.74</v>
      </c>
      <c r="BV131" s="225"/>
      <c r="BW131" s="225">
        <v>0.97</v>
      </c>
      <c r="BX131" s="223">
        <v>0.17</v>
      </c>
      <c r="BY131" s="228" cm="1">
        <f t="array" aca="1" ref="BY131" ca="1">INDIRECT("'"&amp;$C131&amp;"'!"&amp;"$"&amp;$D131&amp;74&amp;"")</f>
        <v>0</v>
      </c>
      <c r="BZ131" s="225"/>
      <c r="CA131" s="225"/>
      <c r="CB131" s="223"/>
    </row>
    <row r="132" spans="1:80" ht="15" x14ac:dyDescent="0.2">
      <c r="A132" s="344">
        <f t="shared" si="9"/>
        <v>45997</v>
      </c>
      <c r="B132" s="261">
        <v>8.3333333333333301E-2</v>
      </c>
      <c r="C132" s="247">
        <f>DAY(A132)</f>
        <v>6</v>
      </c>
      <c r="D132" s="248" t="s">
        <v>136</v>
      </c>
      <c r="E132" s="229">
        <v>14.1</v>
      </c>
      <c r="F132" s="230">
        <v>69.989999999999995</v>
      </c>
      <c r="G132" s="231" t="str" cm="1">
        <f t="array" aca="1" ref="G132" ca="1">INDIRECT("'"&amp;$C132&amp;"'!"&amp;"$"&amp;$D132&amp;$G$1&amp;"")</f>
        <v>CMS</v>
      </c>
      <c r="H132" s="232" t="s">
        <v>1</v>
      </c>
      <c r="I132" s="230" t="s">
        <v>1</v>
      </c>
      <c r="J132" s="231" t="str" cm="1">
        <f t="array" aca="1" ref="J132" ca="1">INDIRECT("'"&amp;$C132&amp;"'!"&amp;"$"&amp;$D132&amp;$J$1&amp;"")</f>
        <v>PMS</v>
      </c>
      <c r="K132" s="232"/>
      <c r="L132" s="232" t="s">
        <v>1</v>
      </c>
      <c r="M132" s="230" t="s">
        <v>1</v>
      </c>
      <c r="N132" s="229" cm="1">
        <f t="array" aca="1" ref="N132" ca="1">INDIRECT("'"&amp;$C132&amp;"'!"&amp;"$"&amp;$D132&amp;$N$1&amp;"")</f>
        <v>6.5</v>
      </c>
      <c r="O132" s="232"/>
      <c r="P132" s="232">
        <v>0.98</v>
      </c>
      <c r="Q132" s="230">
        <v>1.486</v>
      </c>
      <c r="R132" s="229" cm="1">
        <f t="array" aca="1" ref="R132" ca="1">INDIRECT("'"&amp;$C132&amp;"'!"&amp;"$"&amp;$D132&amp;$R$1&amp;"")</f>
        <v>6.5</v>
      </c>
      <c r="S132" s="232"/>
      <c r="T132" s="232">
        <v>0.98</v>
      </c>
      <c r="U132" s="233">
        <v>1.482</v>
      </c>
      <c r="V132" s="229" t="s">
        <v>1</v>
      </c>
      <c r="W132" s="234" cm="1">
        <f t="array" aca="1" ref="W132" ca="1">INDIRECT("'"&amp;$C132&amp;"'!"&amp;"$"&amp;$D132&amp;$W$1&amp;"")</f>
        <v>0</v>
      </c>
      <c r="X132" s="232" t="s">
        <v>1</v>
      </c>
      <c r="Y132" s="230" t="s">
        <v>1</v>
      </c>
      <c r="Z132" s="231"/>
      <c r="AA132" s="232"/>
      <c r="AB132" s="232"/>
      <c r="AC132" s="233"/>
      <c r="AD132" s="229"/>
      <c r="AE132" s="232"/>
      <c r="AF132" s="232"/>
      <c r="AG132" s="230"/>
      <c r="AH132" s="231"/>
      <c r="AI132" s="232"/>
      <c r="AJ132" s="232"/>
      <c r="AK132" s="233"/>
      <c r="AL132" s="229"/>
      <c r="AM132" s="232"/>
      <c r="AN132" s="232"/>
      <c r="AO132" s="233"/>
      <c r="AP132" s="229">
        <v>11.6</v>
      </c>
      <c r="AQ132" s="233">
        <v>71</v>
      </c>
      <c r="AR132" s="229" cm="1">
        <f t="array" aca="1" ref="AR132" ca="1">INDIRECT("'"&amp;$C132&amp;"'!"&amp;"$"&amp;$D132&amp;$AR$1&amp;"")</f>
        <v>0</v>
      </c>
      <c r="AS132" s="232" t="s">
        <v>1</v>
      </c>
      <c r="AT132" s="230" t="s">
        <v>1</v>
      </c>
      <c r="AU132" s="231" cm="1">
        <f t="array" aca="1" ref="AU132" ca="1">INDIRECT("'"&amp;$C132&amp;"'!"&amp;"$"&amp;$D132&amp;$AU$1&amp;"")</f>
        <v>2.5</v>
      </c>
      <c r="AV132" s="232">
        <v>0.94</v>
      </c>
      <c r="AW132" s="230">
        <v>0.82299999999999995</v>
      </c>
      <c r="AX132" s="229">
        <v>13.97</v>
      </c>
      <c r="AY132" s="233">
        <v>71</v>
      </c>
      <c r="AZ132" s="232" cm="1">
        <f t="array" aca="1" ref="AZ132" ca="1">INDIRECT("'"&amp;$C132&amp;"'!"&amp;"$"&amp;$D132&amp;$AZ$1&amp;"")</f>
        <v>0</v>
      </c>
      <c r="BA132" s="231"/>
      <c r="BB132" s="232" t="s">
        <v>1</v>
      </c>
      <c r="BC132" s="230" t="s">
        <v>1</v>
      </c>
      <c r="BD132" s="232" cm="1">
        <f t="array" aca="1" ref="BD132" ca="1">INDIRECT("'"&amp;$C132&amp;"'!"&amp;"$"&amp;$D132&amp;$BD$1&amp;"")</f>
        <v>6</v>
      </c>
      <c r="BE132" s="231"/>
      <c r="BF132" s="232">
        <v>0.96</v>
      </c>
      <c r="BG132" s="230">
        <v>1.7</v>
      </c>
      <c r="BH132" s="234">
        <v>14.13</v>
      </c>
      <c r="BI132" s="230">
        <v>71.959999999999994</v>
      </c>
      <c r="BJ132" s="234" cm="1">
        <f t="array" aca="1" ref="BJ132" ca="1">INDIRECT("'"&amp;$C132&amp;"'!"&amp;"$"&amp;$D132&amp;$BJ$1&amp;"")</f>
        <v>14.21</v>
      </c>
      <c r="BK132" s="232">
        <v>1</v>
      </c>
      <c r="BL132" s="230">
        <v>1.3</v>
      </c>
      <c r="BM132" s="408">
        <v>68.8</v>
      </c>
      <c r="BN132" s="229" cm="1">
        <f t="array" aca="1" ref="BN132" ca="1">INDIRECT("'"&amp;$C132&amp;"'!"&amp;"$"&amp;$D132&amp;$BN$1&amp;"")</f>
        <v>0</v>
      </c>
      <c r="BO132" s="231" t="s">
        <v>1</v>
      </c>
      <c r="BP132" s="230" t="s">
        <v>1</v>
      </c>
      <c r="BQ132" s="234" cm="1">
        <f t="array" aca="1" ref="BQ132" ca="1">INDIRECT("'"&amp;$C132&amp;"'!"&amp;"$"&amp;$D132&amp;$BQ$1&amp;"")</f>
        <v>0.8</v>
      </c>
      <c r="BR132" s="232"/>
      <c r="BS132" s="232">
        <v>0.99</v>
      </c>
      <c r="BT132" s="230">
        <v>0.08</v>
      </c>
      <c r="BU132" s="234" cm="1">
        <f t="array" aca="1" ref="BU132" ca="1">INDIRECT("'"&amp;$C132&amp;"'!"&amp;"$"&amp;$D132&amp;$BU$1&amp;"")</f>
        <v>0.71</v>
      </c>
      <c r="BV132" s="232"/>
      <c r="BW132" s="232">
        <v>0.97</v>
      </c>
      <c r="BX132" s="230">
        <v>0.17</v>
      </c>
      <c r="BY132" s="235" cm="1">
        <f t="array" aca="1" ref="BY132" ca="1">INDIRECT("'"&amp;$C132&amp;"'!"&amp;"$"&amp;$D132&amp;74&amp;"")</f>
        <v>0</v>
      </c>
      <c r="BZ132" s="232"/>
      <c r="CA132" s="232"/>
      <c r="CB132" s="230"/>
    </row>
    <row r="133" spans="1:80" ht="15" x14ac:dyDescent="0.2">
      <c r="A133" s="344">
        <f t="shared" si="9"/>
        <v>45997</v>
      </c>
      <c r="B133" s="261">
        <v>0.125</v>
      </c>
      <c r="C133" s="247">
        <f>DAY(A133)</f>
        <v>6</v>
      </c>
      <c r="D133" s="248" t="s">
        <v>137</v>
      </c>
      <c r="E133" s="222">
        <v>14.1</v>
      </c>
      <c r="F133" s="223">
        <v>70.069999999999993</v>
      </c>
      <c r="G133" s="224" t="str" cm="1">
        <f t="array" aca="1" ref="G133" ca="1">INDIRECT("'"&amp;$C133&amp;"'!"&amp;"$"&amp;$D133&amp;$G$1&amp;"")</f>
        <v>CMS</v>
      </c>
      <c r="H133" s="225" t="s">
        <v>1</v>
      </c>
      <c r="I133" s="223" t="s">
        <v>1</v>
      </c>
      <c r="J133" s="224" t="str" cm="1">
        <f t="array" aca="1" ref="J133" ca="1">INDIRECT("'"&amp;$C133&amp;"'!"&amp;"$"&amp;$D133&amp;$J$1&amp;"")</f>
        <v>PMS</v>
      </c>
      <c r="K133" s="225"/>
      <c r="L133" s="225" t="s">
        <v>1</v>
      </c>
      <c r="M133" s="223" t="s">
        <v>1</v>
      </c>
      <c r="N133" s="222" cm="1">
        <f t="array" aca="1" ref="N133" ca="1">INDIRECT("'"&amp;$C133&amp;"'!"&amp;"$"&amp;$D133&amp;$N$1&amp;"")</f>
        <v>6.4</v>
      </c>
      <c r="O133" s="225"/>
      <c r="P133" s="225">
        <v>0.99</v>
      </c>
      <c r="Q133" s="223">
        <v>0.97699999999999998</v>
      </c>
      <c r="R133" s="352" cm="1">
        <f t="array" aca="1" ref="R133" ca="1">INDIRECT("'"&amp;$C133&amp;"'!"&amp;"$"&amp;$D133&amp;$R$1&amp;"")</f>
        <v>6.4</v>
      </c>
      <c r="S133" s="225"/>
      <c r="T133" s="225">
        <v>0.98</v>
      </c>
      <c r="U133" s="226">
        <v>1.1639999999999999</v>
      </c>
      <c r="V133" s="222" t="s">
        <v>1</v>
      </c>
      <c r="W133" s="227" cm="1">
        <f t="array" aca="1" ref="W133" ca="1">INDIRECT("'"&amp;$C133&amp;"'!"&amp;"$"&amp;$D133&amp;$W$1&amp;"")</f>
        <v>0</v>
      </c>
      <c r="X133" s="225" t="s">
        <v>1</v>
      </c>
      <c r="Y133" s="223" t="s">
        <v>1</v>
      </c>
      <c r="Z133" s="224"/>
      <c r="AA133" s="225"/>
      <c r="AB133" s="225"/>
      <c r="AC133" s="226"/>
      <c r="AD133" s="222"/>
      <c r="AE133" s="225"/>
      <c r="AF133" s="225"/>
      <c r="AG133" s="223"/>
      <c r="AH133" s="224"/>
      <c r="AI133" s="225"/>
      <c r="AJ133" s="225"/>
      <c r="AK133" s="226"/>
      <c r="AL133" s="222"/>
      <c r="AM133" s="225"/>
      <c r="AN133" s="225"/>
      <c r="AO133" s="223"/>
      <c r="AP133" s="222">
        <v>11.6</v>
      </c>
      <c r="AQ133" s="226">
        <v>71.099999999999994</v>
      </c>
      <c r="AR133" s="222" cm="1">
        <f t="array" aca="1" ref="AR133" ca="1">INDIRECT("'"&amp;$C133&amp;"'!"&amp;"$"&amp;$D133&amp;$AR$1&amp;"")</f>
        <v>0</v>
      </c>
      <c r="AS133" s="225" t="s">
        <v>1</v>
      </c>
      <c r="AT133" s="223" t="s">
        <v>1</v>
      </c>
      <c r="AU133" s="224" cm="1">
        <f t="array" aca="1" ref="AU133" ca="1">INDIRECT("'"&amp;$C133&amp;"'!"&amp;"$"&amp;$D133&amp;$AU$1&amp;"")</f>
        <v>2.5</v>
      </c>
      <c r="AV133" s="225">
        <v>0.95</v>
      </c>
      <c r="AW133" s="223">
        <v>0.83599999999999997</v>
      </c>
      <c r="AX133" s="222">
        <v>13.98</v>
      </c>
      <c r="AY133" s="226">
        <v>71</v>
      </c>
      <c r="AZ133" s="225" cm="1">
        <f t="array" aca="1" ref="AZ133" ca="1">INDIRECT("'"&amp;$C133&amp;"'!"&amp;"$"&amp;$D133&amp;$AZ$1&amp;"")</f>
        <v>0</v>
      </c>
      <c r="BA133" s="224"/>
      <c r="BB133" s="225" t="s">
        <v>1</v>
      </c>
      <c r="BC133" s="223" t="s">
        <v>1</v>
      </c>
      <c r="BD133" s="225" cm="1">
        <f t="array" aca="1" ref="BD133" ca="1">INDIRECT("'"&amp;$C133&amp;"'!"&amp;"$"&amp;$D133&amp;$BD$1&amp;"")</f>
        <v>5</v>
      </c>
      <c r="BE133" s="224"/>
      <c r="BF133" s="225">
        <v>0.95</v>
      </c>
      <c r="BG133" s="223">
        <v>1.6</v>
      </c>
      <c r="BH133" s="227">
        <v>14.13</v>
      </c>
      <c r="BI133" s="223">
        <v>72.040000000000006</v>
      </c>
      <c r="BJ133" s="227" cm="1">
        <f t="array" aca="1" ref="BJ133" ca="1">INDIRECT("'"&amp;$C133&amp;"'!"&amp;"$"&amp;$D133&amp;$BJ$1&amp;"")</f>
        <v>14.25</v>
      </c>
      <c r="BK133" s="225">
        <v>1</v>
      </c>
      <c r="BL133" s="223">
        <v>1.3</v>
      </c>
      <c r="BM133" s="407">
        <v>68.900000000000006</v>
      </c>
      <c r="BN133" s="222" cm="1">
        <f t="array" aca="1" ref="BN133" ca="1">INDIRECT("'"&amp;$C133&amp;"'!"&amp;"$"&amp;$D133&amp;$BN$1&amp;"")</f>
        <v>0</v>
      </c>
      <c r="BO133" s="224" t="s">
        <v>1</v>
      </c>
      <c r="BP133" s="223" t="s">
        <v>1</v>
      </c>
      <c r="BQ133" s="227" cm="1">
        <f t="array" aca="1" ref="BQ133" ca="1">INDIRECT("'"&amp;$C133&amp;"'!"&amp;"$"&amp;$D133&amp;$BQ$1&amp;"")</f>
        <v>0.73</v>
      </c>
      <c r="BR133" s="225"/>
      <c r="BS133" s="225">
        <v>0.99</v>
      </c>
      <c r="BT133" s="223">
        <v>0.06</v>
      </c>
      <c r="BU133" s="227" cm="1">
        <f t="array" aca="1" ref="BU133" ca="1">INDIRECT("'"&amp;$C133&amp;"'!"&amp;"$"&amp;$D133&amp;$BU$1&amp;"")</f>
        <v>0.69</v>
      </c>
      <c r="BV133" s="225"/>
      <c r="BW133" s="225">
        <v>0.97</v>
      </c>
      <c r="BX133" s="223">
        <v>0.16</v>
      </c>
      <c r="BY133" s="228" cm="1">
        <f t="array" aca="1" ref="BY133" ca="1">INDIRECT("'"&amp;$C133&amp;"'!"&amp;"$"&amp;$D133&amp;74&amp;"")</f>
        <v>0</v>
      </c>
      <c r="BZ133" s="225"/>
      <c r="CA133" s="225"/>
      <c r="CB133" s="223"/>
    </row>
    <row r="134" spans="1:80" ht="15" x14ac:dyDescent="0.2">
      <c r="A134" s="344">
        <f t="shared" si="9"/>
        <v>45997</v>
      </c>
      <c r="B134" s="261">
        <v>0.16666666666666699</v>
      </c>
      <c r="C134" s="247">
        <f>DAY(A134)</f>
        <v>6</v>
      </c>
      <c r="D134" s="248" t="s">
        <v>138</v>
      </c>
      <c r="E134" s="229">
        <v>14.1</v>
      </c>
      <c r="F134" s="230">
        <v>70.08</v>
      </c>
      <c r="G134" s="231" t="str" cm="1">
        <f t="array" aca="1" ref="G134" ca="1">INDIRECT("'"&amp;$C134&amp;"'!"&amp;"$"&amp;$D134&amp;$G$1&amp;"")</f>
        <v>CMS</v>
      </c>
      <c r="H134" s="232" t="s">
        <v>1</v>
      </c>
      <c r="I134" s="230" t="s">
        <v>1</v>
      </c>
      <c r="J134" s="231" t="str" cm="1">
        <f t="array" aca="1" ref="J134" ca="1">INDIRECT("'"&amp;$C134&amp;"'!"&amp;"$"&amp;$D134&amp;$J$1&amp;"")</f>
        <v>PMS</v>
      </c>
      <c r="K134" s="232"/>
      <c r="L134" s="232" t="s">
        <v>1</v>
      </c>
      <c r="M134" s="230" t="s">
        <v>1</v>
      </c>
      <c r="N134" s="229" cm="1">
        <f t="array" aca="1" ref="N134" ca="1">INDIRECT("'"&amp;$C134&amp;"'!"&amp;"$"&amp;$D134&amp;$N$1&amp;"")</f>
        <v>6.4</v>
      </c>
      <c r="O134" s="232"/>
      <c r="P134" s="232">
        <v>0.98</v>
      </c>
      <c r="Q134" s="230">
        <v>1.2689999999999999</v>
      </c>
      <c r="R134" s="229" cm="1">
        <f t="array" aca="1" ref="R134" ca="1">INDIRECT("'"&amp;$C134&amp;"'!"&amp;"$"&amp;$D134&amp;$R$1&amp;"")</f>
        <v>6.4</v>
      </c>
      <c r="S134" s="232"/>
      <c r="T134" s="232">
        <v>0.98</v>
      </c>
      <c r="U134" s="233">
        <v>1.274</v>
      </c>
      <c r="V134" s="229" t="s">
        <v>1</v>
      </c>
      <c r="W134" s="234" cm="1">
        <f t="array" aca="1" ref="W134" ca="1">INDIRECT("'"&amp;$C134&amp;"'!"&amp;"$"&amp;$D134&amp;$W$1&amp;"")</f>
        <v>0</v>
      </c>
      <c r="X134" s="232" t="s">
        <v>1</v>
      </c>
      <c r="Y134" s="230" t="s">
        <v>1</v>
      </c>
      <c r="Z134" s="231"/>
      <c r="AA134" s="232"/>
      <c r="AB134" s="232"/>
      <c r="AC134" s="233"/>
      <c r="AD134" s="229"/>
      <c r="AE134" s="232"/>
      <c r="AF134" s="232"/>
      <c r="AG134" s="230"/>
      <c r="AH134" s="231"/>
      <c r="AI134" s="232"/>
      <c r="AJ134" s="232"/>
      <c r="AK134" s="233"/>
      <c r="AL134" s="229"/>
      <c r="AM134" s="232"/>
      <c r="AN134" s="232"/>
      <c r="AO134" s="230"/>
      <c r="AP134" s="229">
        <v>11.6</v>
      </c>
      <c r="AQ134" s="233">
        <v>71.099999999999994</v>
      </c>
      <c r="AR134" s="229" cm="1">
        <f t="array" aca="1" ref="AR134" ca="1">INDIRECT("'"&amp;$C134&amp;"'!"&amp;"$"&amp;$D134&amp;$AR$1&amp;"")</f>
        <v>0</v>
      </c>
      <c r="AS134" s="232" t="s">
        <v>1</v>
      </c>
      <c r="AT134" s="230" t="s">
        <v>1</v>
      </c>
      <c r="AU134" s="231" cm="1">
        <f t="array" aca="1" ref="AU134" ca="1">INDIRECT("'"&amp;$C134&amp;"'!"&amp;"$"&amp;$D134&amp;$AU$1&amp;"")</f>
        <v>2.5</v>
      </c>
      <c r="AV134" s="232">
        <v>0.95</v>
      </c>
      <c r="AW134" s="230">
        <v>0.77100000000000002</v>
      </c>
      <c r="AX134" s="229">
        <v>13.95</v>
      </c>
      <c r="AY134" s="233">
        <v>71</v>
      </c>
      <c r="AZ134" s="232" cm="1">
        <f t="array" aca="1" ref="AZ134" ca="1">INDIRECT("'"&amp;$C134&amp;"'!"&amp;"$"&amp;$D134&amp;$AZ$1&amp;"")</f>
        <v>0</v>
      </c>
      <c r="BA134" s="231"/>
      <c r="BB134" s="232" t="s">
        <v>1</v>
      </c>
      <c r="BC134" s="230" t="s">
        <v>1</v>
      </c>
      <c r="BD134" s="232" cm="1">
        <f t="array" aca="1" ref="BD134" ca="1">INDIRECT("'"&amp;$C134&amp;"'!"&amp;"$"&amp;$D134&amp;$BD$1&amp;"")</f>
        <v>4</v>
      </c>
      <c r="BE134" s="231"/>
      <c r="BF134" s="232">
        <v>0.95</v>
      </c>
      <c r="BG134" s="230">
        <v>1.4</v>
      </c>
      <c r="BH134" s="234">
        <v>14.16</v>
      </c>
      <c r="BI134" s="230">
        <v>72.13</v>
      </c>
      <c r="BJ134" s="234" cm="1">
        <f t="array" aca="1" ref="BJ134" ca="1">INDIRECT("'"&amp;$C134&amp;"'!"&amp;"$"&amp;$D134&amp;$BJ$1&amp;"")</f>
        <v>14.28</v>
      </c>
      <c r="BK134" s="232">
        <v>1</v>
      </c>
      <c r="BL134" s="230">
        <v>1.3</v>
      </c>
      <c r="BM134" s="408">
        <v>69</v>
      </c>
      <c r="BN134" s="229" cm="1">
        <f t="array" aca="1" ref="BN134" ca="1">INDIRECT("'"&amp;$C134&amp;"'!"&amp;"$"&amp;$D134&amp;$BN$1&amp;"")</f>
        <v>0</v>
      </c>
      <c r="BO134" s="231" t="s">
        <v>1</v>
      </c>
      <c r="BP134" s="230" t="s">
        <v>1</v>
      </c>
      <c r="BQ134" s="234" cm="1">
        <f t="array" aca="1" ref="BQ134" ca="1">INDIRECT("'"&amp;$C134&amp;"'!"&amp;"$"&amp;$D134&amp;$BQ$1&amp;"")</f>
        <v>0.72</v>
      </c>
      <c r="BR134" s="232"/>
      <c r="BS134" s="232">
        <v>0.99</v>
      </c>
      <c r="BT134" s="230">
        <v>0.06</v>
      </c>
      <c r="BU134" s="234" cm="1">
        <f t="array" aca="1" ref="BU134" ca="1">INDIRECT("'"&amp;$C134&amp;"'!"&amp;"$"&amp;$D134&amp;$BU$1&amp;"")</f>
        <v>0.67</v>
      </c>
      <c r="BV134" s="232"/>
      <c r="BW134" s="232">
        <v>0.97</v>
      </c>
      <c r="BX134" s="230">
        <v>0.16</v>
      </c>
      <c r="BY134" s="235" cm="1">
        <f t="array" aca="1" ref="BY134" ca="1">INDIRECT("'"&amp;$C134&amp;"'!"&amp;"$"&amp;$D134&amp;74&amp;"")</f>
        <v>0</v>
      </c>
      <c r="BZ134" s="232"/>
      <c r="CA134" s="232"/>
      <c r="CB134" s="230"/>
    </row>
    <row r="135" spans="1:80" ht="15" x14ac:dyDescent="0.2">
      <c r="A135" s="344">
        <f t="shared" si="9"/>
        <v>45997</v>
      </c>
      <c r="B135" s="261">
        <v>0.20833333333333301</v>
      </c>
      <c r="C135" s="247">
        <f t="shared" ref="C135:C153" si="10">DAY(A135)</f>
        <v>6</v>
      </c>
      <c r="D135" s="248" t="s">
        <v>139</v>
      </c>
      <c r="E135" s="222">
        <v>14.1</v>
      </c>
      <c r="F135" s="223">
        <v>70.06</v>
      </c>
      <c r="G135" s="224" t="str" cm="1">
        <f t="array" aca="1" ref="G135" ca="1">INDIRECT("'"&amp;$C135&amp;"'!"&amp;"$"&amp;$D135&amp;$G$1&amp;"")</f>
        <v>CMS</v>
      </c>
      <c r="H135" s="225" t="s">
        <v>1</v>
      </c>
      <c r="I135" s="223" t="s">
        <v>1</v>
      </c>
      <c r="J135" s="224" t="str" cm="1">
        <f t="array" aca="1" ref="J135" ca="1">INDIRECT("'"&amp;$C135&amp;"'!"&amp;"$"&amp;$D135&amp;$J$1&amp;"")</f>
        <v>PMS</v>
      </c>
      <c r="K135" s="225"/>
      <c r="L135" s="225" t="s">
        <v>1</v>
      </c>
      <c r="M135" s="223" t="s">
        <v>1</v>
      </c>
      <c r="N135" s="222" cm="1">
        <f t="array" aca="1" ref="N135" ca="1">INDIRECT("'"&amp;$C135&amp;"'!"&amp;"$"&amp;$D135&amp;$N$1&amp;"")</f>
        <v>6.4</v>
      </c>
      <c r="O135" s="225"/>
      <c r="P135" s="225">
        <v>0.97</v>
      </c>
      <c r="Q135" s="223">
        <v>1.37</v>
      </c>
      <c r="R135" s="352" cm="1">
        <f t="array" aca="1" ref="R135" ca="1">INDIRECT("'"&amp;$C135&amp;"'!"&amp;"$"&amp;$D135&amp;$R$1&amp;"")</f>
        <v>6.4</v>
      </c>
      <c r="S135" s="225"/>
      <c r="T135" s="225">
        <v>0.97</v>
      </c>
      <c r="U135" s="226">
        <v>1.389</v>
      </c>
      <c r="V135" s="222" t="s">
        <v>1</v>
      </c>
      <c r="W135" s="227" cm="1">
        <f t="array" aca="1" ref="W135" ca="1">INDIRECT("'"&amp;$C135&amp;"'!"&amp;"$"&amp;$D135&amp;$W$1&amp;"")</f>
        <v>0</v>
      </c>
      <c r="X135" s="225" t="s">
        <v>1</v>
      </c>
      <c r="Y135" s="223" t="s">
        <v>1</v>
      </c>
      <c r="Z135" s="224"/>
      <c r="AA135" s="225"/>
      <c r="AB135" s="225"/>
      <c r="AC135" s="226"/>
      <c r="AD135" s="222"/>
      <c r="AE135" s="225"/>
      <c r="AF135" s="225"/>
      <c r="AG135" s="223"/>
      <c r="AH135" s="224"/>
      <c r="AI135" s="225"/>
      <c r="AJ135" s="225"/>
      <c r="AK135" s="226"/>
      <c r="AL135" s="222"/>
      <c r="AM135" s="225"/>
      <c r="AN135" s="225"/>
      <c r="AO135" s="223"/>
      <c r="AP135" s="222">
        <v>11.6</v>
      </c>
      <c r="AQ135" s="226">
        <v>71</v>
      </c>
      <c r="AR135" s="222" cm="1">
        <f t="array" aca="1" ref="AR135" ca="1">INDIRECT("'"&amp;$C135&amp;"'!"&amp;"$"&amp;$D135&amp;$AR$1&amp;"")</f>
        <v>0</v>
      </c>
      <c r="AS135" s="225" t="s">
        <v>1</v>
      </c>
      <c r="AT135" s="223" t="s">
        <v>1</v>
      </c>
      <c r="AU135" s="224" cm="1">
        <f t="array" aca="1" ref="AU135" ca="1">INDIRECT("'"&amp;$C135&amp;"'!"&amp;"$"&amp;$D135&amp;$AU$1&amp;"")</f>
        <v>2.5</v>
      </c>
      <c r="AV135" s="225">
        <v>0.94</v>
      </c>
      <c r="AW135" s="223">
        <v>0.84199999999999997</v>
      </c>
      <c r="AX135" s="222">
        <v>13.95</v>
      </c>
      <c r="AY135" s="226">
        <v>71</v>
      </c>
      <c r="AZ135" s="225" cm="1">
        <f t="array" aca="1" ref="AZ135" ca="1">INDIRECT("'"&amp;$C135&amp;"'!"&amp;"$"&amp;$D135&amp;$AZ$1&amp;"")</f>
        <v>0</v>
      </c>
      <c r="BA135" s="224"/>
      <c r="BB135" s="225" t="s">
        <v>1</v>
      </c>
      <c r="BC135" s="223" t="s">
        <v>1</v>
      </c>
      <c r="BD135" s="225" cm="1">
        <f t="array" aca="1" ref="BD135" ca="1">INDIRECT("'"&amp;$C135&amp;"'!"&amp;"$"&amp;$D135&amp;$BD$1&amp;"")</f>
        <v>4.2</v>
      </c>
      <c r="BE135" s="224"/>
      <c r="BF135" s="225">
        <v>0.94</v>
      </c>
      <c r="BG135" s="223">
        <v>1.5</v>
      </c>
      <c r="BH135" s="227">
        <v>14.12</v>
      </c>
      <c r="BI135" s="223">
        <v>71.989999999999995</v>
      </c>
      <c r="BJ135" s="227" cm="1">
        <f t="array" aca="1" ref="BJ135" ca="1">INDIRECT("'"&amp;$C135&amp;"'!"&amp;"$"&amp;$D135&amp;$BJ$1&amp;"")</f>
        <v>14.29</v>
      </c>
      <c r="BK135" s="225">
        <v>1</v>
      </c>
      <c r="BL135" s="223">
        <v>1.3</v>
      </c>
      <c r="BM135" s="407">
        <v>68.900000000000006</v>
      </c>
      <c r="BN135" s="222" cm="1">
        <f t="array" aca="1" ref="BN135" ca="1">INDIRECT("'"&amp;$C135&amp;"'!"&amp;"$"&amp;$D135&amp;$BN$1&amp;"")</f>
        <v>0</v>
      </c>
      <c r="BO135" s="224" t="s">
        <v>1</v>
      </c>
      <c r="BP135" s="223" t="s">
        <v>1</v>
      </c>
      <c r="BQ135" s="227" cm="1">
        <f t="array" aca="1" ref="BQ135" ca="1">INDIRECT("'"&amp;$C135&amp;"'!"&amp;"$"&amp;$D135&amp;$BQ$1&amp;"")</f>
        <v>0.74</v>
      </c>
      <c r="BR135" s="225"/>
      <c r="BS135" s="225">
        <v>0.99</v>
      </c>
      <c r="BT135" s="223">
        <v>0.06</v>
      </c>
      <c r="BU135" s="227" cm="1">
        <f t="array" aca="1" ref="BU135" ca="1">INDIRECT("'"&amp;$C135&amp;"'!"&amp;"$"&amp;$D135&amp;$BU$1&amp;"")</f>
        <v>0.68</v>
      </c>
      <c r="BV135" s="225"/>
      <c r="BW135" s="225">
        <v>0.97</v>
      </c>
      <c r="BX135" s="223">
        <v>0.16</v>
      </c>
      <c r="BY135" s="228" cm="1">
        <f t="array" aca="1" ref="BY135" ca="1">INDIRECT("'"&amp;$C135&amp;"'!"&amp;"$"&amp;$D135&amp;74&amp;"")</f>
        <v>0</v>
      </c>
      <c r="BZ135" s="225"/>
      <c r="CA135" s="225"/>
      <c r="CB135" s="223"/>
    </row>
    <row r="136" spans="1:80" ht="15" x14ac:dyDescent="0.2">
      <c r="A136" s="344">
        <f t="shared" si="9"/>
        <v>45997</v>
      </c>
      <c r="B136" s="261">
        <v>0.25</v>
      </c>
      <c r="C136" s="247">
        <f t="shared" si="10"/>
        <v>6</v>
      </c>
      <c r="D136" s="248" t="s">
        <v>140</v>
      </c>
      <c r="E136" s="229">
        <v>14</v>
      </c>
      <c r="F136" s="230">
        <v>69.78</v>
      </c>
      <c r="G136" s="231" t="str" cm="1">
        <f t="array" aca="1" ref="G136" ca="1">INDIRECT("'"&amp;$C136&amp;"'!"&amp;"$"&amp;$D136&amp;$G$1&amp;"")</f>
        <v>CMS</v>
      </c>
      <c r="H136" s="232" t="s">
        <v>1</v>
      </c>
      <c r="I136" s="230" t="s">
        <v>1</v>
      </c>
      <c r="J136" s="231" t="str" cm="1">
        <f t="array" aca="1" ref="J136" ca="1">INDIRECT("'"&amp;$C136&amp;"'!"&amp;"$"&amp;$D136&amp;$J$1&amp;"")</f>
        <v>PMS</v>
      </c>
      <c r="K136" s="232"/>
      <c r="L136" s="232" t="s">
        <v>1</v>
      </c>
      <c r="M136" s="230" t="s">
        <v>1</v>
      </c>
      <c r="N136" s="229" cm="1">
        <f t="array" aca="1" ref="N136" ca="1">INDIRECT("'"&amp;$C136&amp;"'!"&amp;"$"&amp;$D136&amp;$N$1&amp;"")</f>
        <v>6.7</v>
      </c>
      <c r="O136" s="232"/>
      <c r="P136" s="232">
        <v>0.96</v>
      </c>
      <c r="Q136" s="230">
        <v>1.875</v>
      </c>
      <c r="R136" s="229" cm="1">
        <f t="array" aca="1" ref="R136" ca="1">INDIRECT("'"&amp;$C136&amp;"'!"&amp;"$"&amp;$D136&amp;$R$1&amp;"")</f>
        <v>6.7</v>
      </c>
      <c r="S136" s="232"/>
      <c r="T136" s="232">
        <v>0.96</v>
      </c>
      <c r="U136" s="233">
        <v>1.9119999999999999</v>
      </c>
      <c r="V136" s="229" t="s">
        <v>1</v>
      </c>
      <c r="W136" s="234" cm="1">
        <f t="array" aca="1" ref="W136" ca="1">INDIRECT("'"&amp;$C136&amp;"'!"&amp;"$"&amp;$D136&amp;$W$1&amp;"")</f>
        <v>0</v>
      </c>
      <c r="X136" s="232" t="s">
        <v>1</v>
      </c>
      <c r="Y136" s="230" t="s">
        <v>1</v>
      </c>
      <c r="Z136" s="231"/>
      <c r="AA136" s="232"/>
      <c r="AB136" s="232"/>
      <c r="AC136" s="233"/>
      <c r="AD136" s="229"/>
      <c r="AE136" s="232"/>
      <c r="AF136" s="232"/>
      <c r="AG136" s="230"/>
      <c r="AH136" s="231"/>
      <c r="AI136" s="232"/>
      <c r="AJ136" s="232"/>
      <c r="AK136" s="233"/>
      <c r="AL136" s="229"/>
      <c r="AM136" s="232"/>
      <c r="AN136" s="232"/>
      <c r="AO136" s="230"/>
      <c r="AP136" s="229">
        <v>11.6</v>
      </c>
      <c r="AQ136" s="233">
        <v>70.900000000000006</v>
      </c>
      <c r="AR136" s="229" cm="1">
        <f t="array" aca="1" ref="AR136" ca="1">INDIRECT("'"&amp;$C136&amp;"'!"&amp;"$"&amp;$D136&amp;$AR$1&amp;"")</f>
        <v>0</v>
      </c>
      <c r="AS136" s="232" t="s">
        <v>1</v>
      </c>
      <c r="AT136" s="230" t="s">
        <v>1</v>
      </c>
      <c r="AU136" s="231" cm="1">
        <f t="array" aca="1" ref="AU136" ca="1">INDIRECT("'"&amp;$C136&amp;"'!"&amp;"$"&amp;$D136&amp;$AU$1&amp;"")</f>
        <v>2.8</v>
      </c>
      <c r="AV136" s="232">
        <v>0.94</v>
      </c>
      <c r="AW136" s="230">
        <v>1.07</v>
      </c>
      <c r="AX136" s="229">
        <v>13.94</v>
      </c>
      <c r="AY136" s="233">
        <v>70.900000000000006</v>
      </c>
      <c r="AZ136" s="232" cm="1">
        <f t="array" aca="1" ref="AZ136" ca="1">INDIRECT("'"&amp;$C136&amp;"'!"&amp;"$"&amp;$D136&amp;$AZ$1&amp;"")</f>
        <v>0</v>
      </c>
      <c r="BA136" s="231"/>
      <c r="BB136" s="232" t="s">
        <v>1</v>
      </c>
      <c r="BC136" s="230" t="s">
        <v>1</v>
      </c>
      <c r="BD136" s="232" cm="1">
        <f t="array" aca="1" ref="BD136" ca="1">INDIRECT("'"&amp;$C136&amp;"'!"&amp;"$"&amp;$D136&amp;$BD$1&amp;"")</f>
        <v>6</v>
      </c>
      <c r="BE136" s="231"/>
      <c r="BF136" s="232">
        <v>0.96</v>
      </c>
      <c r="BG136" s="230">
        <v>1.7</v>
      </c>
      <c r="BH136" s="234">
        <v>14.07</v>
      </c>
      <c r="BI136" s="230">
        <v>71.7</v>
      </c>
      <c r="BJ136" s="234" cm="1">
        <f t="array" aca="1" ref="BJ136" ca="1">INDIRECT("'"&amp;$C136&amp;"'!"&amp;"$"&amp;$D136&amp;$BJ$1&amp;"")</f>
        <v>14.04</v>
      </c>
      <c r="BK136" s="232">
        <v>1</v>
      </c>
      <c r="BL136" s="230">
        <v>1.3</v>
      </c>
      <c r="BM136" s="408">
        <v>68.7</v>
      </c>
      <c r="BN136" s="229" cm="1">
        <f t="array" aca="1" ref="BN136" ca="1">INDIRECT("'"&amp;$C136&amp;"'!"&amp;"$"&amp;$D136&amp;$BN$1&amp;"")</f>
        <v>0</v>
      </c>
      <c r="BO136" s="231" t="s">
        <v>1</v>
      </c>
      <c r="BP136" s="230" t="s">
        <v>1</v>
      </c>
      <c r="BQ136" s="234" cm="1">
        <f t="array" aca="1" ref="BQ136" ca="1">INDIRECT("'"&amp;$C136&amp;"'!"&amp;"$"&amp;$D136&amp;$BQ$1&amp;"")</f>
        <v>0.79</v>
      </c>
      <c r="BR136" s="232"/>
      <c r="BS136" s="232">
        <v>0.99</v>
      </c>
      <c r="BT136" s="230">
        <v>0.06</v>
      </c>
      <c r="BU136" s="234" cm="1">
        <f t="array" aca="1" ref="BU136" ca="1">INDIRECT("'"&amp;$C136&amp;"'!"&amp;"$"&amp;$D136&amp;$BU$1&amp;"")</f>
        <v>0.7</v>
      </c>
      <c r="BV136" s="232"/>
      <c r="BW136" s="232">
        <v>0.97</v>
      </c>
      <c r="BX136" s="230">
        <v>0.16</v>
      </c>
      <c r="BY136" s="235" cm="1">
        <f t="array" aca="1" ref="BY136" ca="1">INDIRECT("'"&amp;$C136&amp;"'!"&amp;"$"&amp;$D136&amp;74&amp;"")</f>
        <v>0</v>
      </c>
      <c r="BZ136" s="232"/>
      <c r="CA136" s="232"/>
      <c r="CB136" s="230"/>
    </row>
    <row r="137" spans="1:80" ht="15" x14ac:dyDescent="0.2">
      <c r="A137" s="344">
        <f t="shared" si="9"/>
        <v>45997</v>
      </c>
      <c r="B137" s="261">
        <v>0.29166666666666702</v>
      </c>
      <c r="C137" s="247">
        <f t="shared" si="10"/>
        <v>6</v>
      </c>
      <c r="D137" s="248" t="s">
        <v>141</v>
      </c>
      <c r="E137" s="222">
        <v>14</v>
      </c>
      <c r="F137" s="223">
        <v>69.62</v>
      </c>
      <c r="G137" s="224" t="str" cm="1">
        <f t="array" aca="1" ref="G137" ca="1">INDIRECT("'"&amp;$C137&amp;"'!"&amp;"$"&amp;$D137&amp;$G$1&amp;"")</f>
        <v>CMS</v>
      </c>
      <c r="H137" s="225" t="s">
        <v>1</v>
      </c>
      <c r="I137" s="223" t="s">
        <v>1</v>
      </c>
      <c r="J137" s="224" t="str" cm="1">
        <f t="array" aca="1" ref="J137" ca="1">INDIRECT("'"&amp;$C137&amp;"'!"&amp;"$"&amp;$D137&amp;$J$1&amp;"")</f>
        <v>PMS</v>
      </c>
      <c r="K137" s="225"/>
      <c r="L137" s="225" t="s">
        <v>1</v>
      </c>
      <c r="M137" s="223" t="s">
        <v>1</v>
      </c>
      <c r="N137" s="222" cm="1">
        <f t="array" aca="1" ref="N137" ca="1">INDIRECT("'"&amp;$C137&amp;"'!"&amp;"$"&amp;$D137&amp;$N$1&amp;"")</f>
        <v>6.5</v>
      </c>
      <c r="O137" s="225"/>
      <c r="P137" s="225">
        <v>0.95</v>
      </c>
      <c r="Q137" s="223">
        <v>2.1349999999999998</v>
      </c>
      <c r="R137" s="352" cm="1">
        <f t="array" aca="1" ref="R137" ca="1">INDIRECT("'"&amp;$C137&amp;"'!"&amp;"$"&amp;$D137&amp;$R$1&amp;"")</f>
        <v>6.5</v>
      </c>
      <c r="S137" s="225"/>
      <c r="T137" s="225">
        <v>0.95</v>
      </c>
      <c r="U137" s="226">
        <v>2.141</v>
      </c>
      <c r="V137" s="222" t="s">
        <v>1</v>
      </c>
      <c r="W137" s="227" cm="1">
        <f t="array" aca="1" ref="W137" ca="1">INDIRECT("'"&amp;$C137&amp;"'!"&amp;"$"&amp;$D137&amp;$W$1&amp;"")</f>
        <v>0</v>
      </c>
      <c r="X137" s="225" t="s">
        <v>1</v>
      </c>
      <c r="Y137" s="223" t="s">
        <v>1</v>
      </c>
      <c r="Z137" s="224" cm="1">
        <f t="array" aca="1" ref="Z137" ca="1">INDIRECT("'"&amp;$C137&amp;"'!"&amp;"$"&amp;$D137&amp;$Z$1&amp;"")</f>
        <v>0</v>
      </c>
      <c r="AA137" s="225" t="s">
        <v>1</v>
      </c>
      <c r="AB137" s="225" t="s">
        <v>1</v>
      </c>
      <c r="AC137" s="226" t="s">
        <v>1</v>
      </c>
      <c r="AD137" s="222" cm="1">
        <f t="array" aca="1" ref="AD137" ca="1">INDIRECT("'"&amp;$C137&amp;"'!"&amp;"$"&amp;$D137&amp;$AD$1&amp;"")</f>
        <v>0</v>
      </c>
      <c r="AE137" s="225" t="s">
        <v>1</v>
      </c>
      <c r="AF137" s="225" t="s">
        <v>1</v>
      </c>
      <c r="AG137" s="223" t="s">
        <v>1</v>
      </c>
      <c r="AH137" s="224" cm="1">
        <f t="array" aca="1" ref="AH137" ca="1">INDIRECT("'"&amp;$C137&amp;"'!"&amp;"$"&amp;$D137&amp;$AH$1&amp;"")</f>
        <v>0</v>
      </c>
      <c r="AI137" s="225" t="s">
        <v>1</v>
      </c>
      <c r="AJ137" s="225" t="s">
        <v>1</v>
      </c>
      <c r="AK137" s="226" t="s">
        <v>1</v>
      </c>
      <c r="AL137" s="222" cm="1">
        <f t="array" aca="1" ref="AL137" ca="1">INDIRECT("'"&amp;$C137&amp;"'!"&amp;"$"&amp;$D137&amp;$AL$1&amp;"")</f>
        <v>0</v>
      </c>
      <c r="AM137" s="225" t="s">
        <v>1</v>
      </c>
      <c r="AN137" s="225" t="s">
        <v>1</v>
      </c>
      <c r="AO137" s="223" t="s">
        <v>1</v>
      </c>
      <c r="AP137" s="222">
        <v>11.6</v>
      </c>
      <c r="AQ137" s="226">
        <v>70.8</v>
      </c>
      <c r="AR137" s="222" cm="1">
        <f t="array" aca="1" ref="AR137" ca="1">INDIRECT("'"&amp;$C137&amp;"'!"&amp;"$"&amp;$D137&amp;$AR$1&amp;"")</f>
        <v>0</v>
      </c>
      <c r="AS137" s="225" t="s">
        <v>1</v>
      </c>
      <c r="AT137" s="223" t="s">
        <v>1</v>
      </c>
      <c r="AU137" s="224" cm="1">
        <f t="array" aca="1" ref="AU137" ca="1">INDIRECT("'"&amp;$C137&amp;"'!"&amp;"$"&amp;$D137&amp;$AU$1&amp;"")</f>
        <v>2.5</v>
      </c>
      <c r="AV137" s="225">
        <v>0.92</v>
      </c>
      <c r="AW137" s="223">
        <v>1.01</v>
      </c>
      <c r="AX137" s="222">
        <v>13.94</v>
      </c>
      <c r="AY137" s="226">
        <v>70.8</v>
      </c>
      <c r="AZ137" s="225" cm="1">
        <f t="array" aca="1" ref="AZ137" ca="1">INDIRECT("'"&amp;$C137&amp;"'!"&amp;"$"&amp;$D137&amp;$AZ$1&amp;"")</f>
        <v>0</v>
      </c>
      <c r="BA137" s="224"/>
      <c r="BB137" s="225" t="s">
        <v>1</v>
      </c>
      <c r="BC137" s="223" t="s">
        <v>1</v>
      </c>
      <c r="BD137" s="225" cm="1">
        <f t="array" aca="1" ref="BD137" ca="1">INDIRECT("'"&amp;$C137&amp;"'!"&amp;"$"&amp;$D137&amp;$BD$1&amp;"")</f>
        <v>6.4</v>
      </c>
      <c r="BE137" s="224"/>
      <c r="BF137" s="225">
        <v>0.96</v>
      </c>
      <c r="BG137" s="223">
        <v>1.8</v>
      </c>
      <c r="BH137" s="227">
        <v>14.07</v>
      </c>
      <c r="BI137" s="223">
        <v>71.680000000000007</v>
      </c>
      <c r="BJ137" s="227" cm="1">
        <f t="array" aca="1" ref="BJ137" ca="1">INDIRECT("'"&amp;$C137&amp;"'!"&amp;"$"&amp;$D137&amp;$BJ$1&amp;"")</f>
        <v>14.23</v>
      </c>
      <c r="BK137" s="225">
        <v>1</v>
      </c>
      <c r="BL137" s="223">
        <v>1.3</v>
      </c>
      <c r="BM137" s="407">
        <v>68.5</v>
      </c>
      <c r="BN137" s="222" cm="1">
        <f t="array" aca="1" ref="BN137" ca="1">INDIRECT("'"&amp;$C137&amp;"'!"&amp;"$"&amp;$D137&amp;$BN$1&amp;"")</f>
        <v>0</v>
      </c>
      <c r="BO137" s="224" t="s">
        <v>1</v>
      </c>
      <c r="BP137" s="223" t="s">
        <v>1</v>
      </c>
      <c r="BQ137" s="227" cm="1">
        <f t="array" aca="1" ref="BQ137" ca="1">INDIRECT("'"&amp;$C137&amp;"'!"&amp;"$"&amp;$D137&amp;$BQ$1&amp;"")</f>
        <v>0.94</v>
      </c>
      <c r="BR137" s="225"/>
      <c r="BS137" s="225">
        <v>0.99</v>
      </c>
      <c r="BT137" s="223">
        <v>0.09</v>
      </c>
      <c r="BU137" s="228" cm="1">
        <f t="array" aca="1" ref="BU137" ca="1">INDIRECT("'"&amp;$C137&amp;"'!"&amp;"$"&amp;$D137&amp;$BU$1&amp;"")</f>
        <v>0.69</v>
      </c>
      <c r="BV137" s="225"/>
      <c r="BW137" s="225">
        <v>0.97</v>
      </c>
      <c r="BX137" s="223">
        <v>0.17</v>
      </c>
      <c r="BY137" s="228" cm="1">
        <f t="array" aca="1" ref="BY137" ca="1">INDIRECT("'"&amp;$C137&amp;"'!"&amp;"$"&amp;$D137&amp;74&amp;"")</f>
        <v>0</v>
      </c>
      <c r="BZ137" s="225"/>
      <c r="CA137" s="225"/>
      <c r="CB137" s="223"/>
    </row>
    <row r="138" spans="1:80" ht="15" x14ac:dyDescent="0.2">
      <c r="A138" s="344">
        <f t="shared" si="9"/>
        <v>45997</v>
      </c>
      <c r="B138" s="261">
        <v>0.33333333333333398</v>
      </c>
      <c r="C138" s="247">
        <f t="shared" si="10"/>
        <v>6</v>
      </c>
      <c r="D138" s="248" t="s">
        <v>142</v>
      </c>
      <c r="E138" s="229">
        <v>14</v>
      </c>
      <c r="F138" s="230">
        <v>69.010000000000005</v>
      </c>
      <c r="G138" s="231" t="str" cm="1">
        <f t="array" aca="1" ref="G138" ca="1">INDIRECT("'"&amp;$C138&amp;"'!"&amp;"$"&amp;$D138&amp;$G$1&amp;"")</f>
        <v>CMS</v>
      </c>
      <c r="H138" s="232" t="s">
        <v>1</v>
      </c>
      <c r="I138" s="230" t="s">
        <v>1</v>
      </c>
      <c r="J138" s="231" t="str" cm="1">
        <f t="array" aca="1" ref="J138" ca="1">INDIRECT("'"&amp;$C138&amp;"'!"&amp;"$"&amp;$D138&amp;$J$1&amp;"")</f>
        <v>PMS</v>
      </c>
      <c r="K138" s="232"/>
      <c r="L138" s="232" t="s">
        <v>1</v>
      </c>
      <c r="M138" s="230" t="s">
        <v>1</v>
      </c>
      <c r="N138" s="229" cm="1">
        <f t="array" aca="1" ref="N138" ca="1">INDIRECT("'"&amp;$C138&amp;"'!"&amp;"$"&amp;$D138&amp;$N$1&amp;"")</f>
        <v>6.6</v>
      </c>
      <c r="O138" s="232"/>
      <c r="P138" s="232">
        <v>0.97</v>
      </c>
      <c r="Q138" s="230">
        <v>1.79</v>
      </c>
      <c r="R138" s="229" cm="1">
        <f t="array" aca="1" ref="R138" ca="1">INDIRECT("'"&amp;$C138&amp;"'!"&amp;"$"&amp;$D138&amp;$R$1&amp;"")</f>
        <v>6.6</v>
      </c>
      <c r="S138" s="232"/>
      <c r="T138" s="232">
        <v>0.94</v>
      </c>
      <c r="U138" s="233">
        <v>2.33</v>
      </c>
      <c r="V138" s="229" t="s">
        <v>1</v>
      </c>
      <c r="W138" s="234" cm="1">
        <f t="array" aca="1" ref="W138" ca="1">INDIRECT("'"&amp;$C138&amp;"'!"&amp;"$"&amp;$D138&amp;$W$1&amp;"")</f>
        <v>0</v>
      </c>
      <c r="X138" s="232" t="s">
        <v>1</v>
      </c>
      <c r="Y138" s="230" t="s">
        <v>1</v>
      </c>
      <c r="Z138" s="231" cm="1">
        <f t="array" aca="1" ref="Z138" ca="1">INDIRECT("'"&amp;$C138&amp;"'!"&amp;"$"&amp;$D138&amp;$Z$1&amp;"")</f>
        <v>0</v>
      </c>
      <c r="AA138" s="232" t="s">
        <v>1</v>
      </c>
      <c r="AB138" s="232" t="s">
        <v>1</v>
      </c>
      <c r="AC138" s="233" t="s">
        <v>1</v>
      </c>
      <c r="AD138" s="229" cm="1">
        <f t="array" aca="1" ref="AD138" ca="1">INDIRECT("'"&amp;$C138&amp;"'!"&amp;"$"&amp;$D138&amp;$AD$1&amp;"")</f>
        <v>0</v>
      </c>
      <c r="AE138" s="232" t="s">
        <v>1</v>
      </c>
      <c r="AF138" s="232" t="s">
        <v>1</v>
      </c>
      <c r="AG138" s="230" t="s">
        <v>1</v>
      </c>
      <c r="AH138" s="231" cm="1">
        <f t="array" aca="1" ref="AH138" ca="1">INDIRECT("'"&amp;$C138&amp;"'!"&amp;"$"&amp;$D138&amp;$AH$1&amp;"")</f>
        <v>0</v>
      </c>
      <c r="AI138" s="232" t="s">
        <v>1</v>
      </c>
      <c r="AJ138" s="232" t="s">
        <v>1</v>
      </c>
      <c r="AK138" s="233" t="s">
        <v>1</v>
      </c>
      <c r="AL138" s="229" cm="1">
        <f t="array" aca="1" ref="AL138" ca="1">INDIRECT("'"&amp;$C138&amp;"'!"&amp;"$"&amp;$D138&amp;$AL$1&amp;"")</f>
        <v>0</v>
      </c>
      <c r="AM138" s="232" t="s">
        <v>1</v>
      </c>
      <c r="AN138" s="232" t="s">
        <v>1</v>
      </c>
      <c r="AO138" s="230" t="s">
        <v>1</v>
      </c>
      <c r="AP138" s="229">
        <v>11.6</v>
      </c>
      <c r="AQ138" s="233">
        <v>70.599999999999994</v>
      </c>
      <c r="AR138" s="229" cm="1">
        <f t="array" aca="1" ref="AR138" ca="1">INDIRECT("'"&amp;$C138&amp;"'!"&amp;"$"&amp;$D138&amp;$AR$1&amp;"")</f>
        <v>4</v>
      </c>
      <c r="AS138" s="232">
        <v>0.98</v>
      </c>
      <c r="AT138" s="230">
        <v>0.80300000000000005</v>
      </c>
      <c r="AU138" s="231" cm="1">
        <f t="array" aca="1" ref="AU138" ca="1">INDIRECT("'"&amp;$C138&amp;"'!"&amp;"$"&amp;$D138&amp;$AU$1&amp;"")</f>
        <v>0</v>
      </c>
      <c r="AV138" s="232" t="s">
        <v>1</v>
      </c>
      <c r="AW138" s="230" t="s">
        <v>1</v>
      </c>
      <c r="AX138" s="229">
        <v>13.91</v>
      </c>
      <c r="AY138" s="233">
        <v>70.7</v>
      </c>
      <c r="AZ138" s="232" cm="1">
        <f t="array" aca="1" ref="AZ138" ca="1">INDIRECT("'"&amp;$C138&amp;"'!"&amp;"$"&amp;$D138&amp;$AZ$1&amp;"")</f>
        <v>0</v>
      </c>
      <c r="BA138" s="231"/>
      <c r="BB138" s="232" t="s">
        <v>1</v>
      </c>
      <c r="BC138" s="230" t="s">
        <v>1</v>
      </c>
      <c r="BD138" s="232" cm="1">
        <f t="array" aca="1" ref="BD138" ca="1">INDIRECT("'"&amp;$C138&amp;"'!"&amp;"$"&amp;$D138&amp;$BD$1&amp;"")</f>
        <v>7</v>
      </c>
      <c r="BE138" s="231"/>
      <c r="BF138" s="232">
        <v>0.95</v>
      </c>
      <c r="BG138" s="230">
        <v>2.2999999999999998</v>
      </c>
      <c r="BH138" s="234">
        <v>14.01</v>
      </c>
      <c r="BI138" s="230">
        <v>71.27</v>
      </c>
      <c r="BJ138" s="234" cm="1">
        <f t="array" aca="1" ref="BJ138" ca="1">INDIRECT("'"&amp;$C138&amp;"'!"&amp;"$"&amp;$D138&amp;$BJ$1&amp;"")</f>
        <v>14.28</v>
      </c>
      <c r="BK138" s="232">
        <v>1</v>
      </c>
      <c r="BL138" s="230">
        <v>1.3</v>
      </c>
      <c r="BM138" s="408">
        <v>67.900000000000006</v>
      </c>
      <c r="BN138" s="229" cm="1">
        <f t="array" aca="1" ref="BN138" ca="1">INDIRECT("'"&amp;$C138&amp;"'!"&amp;"$"&amp;$D138&amp;$BN$1&amp;"")</f>
        <v>0</v>
      </c>
      <c r="BO138" s="231" t="s">
        <v>1</v>
      </c>
      <c r="BP138" s="230" t="s">
        <v>1</v>
      </c>
      <c r="BQ138" s="234" cm="1">
        <f t="array" aca="1" ref="BQ138" ca="1">INDIRECT("'"&amp;$C138&amp;"'!"&amp;"$"&amp;$D138&amp;$BQ$1&amp;"")</f>
        <v>0.98</v>
      </c>
      <c r="BR138" s="232"/>
      <c r="BS138" s="232">
        <v>0.99</v>
      </c>
      <c r="BT138" s="230">
        <v>0.1</v>
      </c>
      <c r="BU138" s="235" cm="1">
        <f t="array" aca="1" ref="BU138" ca="1">INDIRECT("'"&amp;$C138&amp;"'!"&amp;"$"&amp;$D138&amp;$BU$1&amp;"")</f>
        <v>0.72</v>
      </c>
      <c r="BV138" s="232"/>
      <c r="BW138" s="232">
        <v>0.97</v>
      </c>
      <c r="BX138" s="230">
        <v>0.19</v>
      </c>
      <c r="BY138" s="235" cm="1">
        <f t="array" aca="1" ref="BY138" ca="1">INDIRECT("'"&amp;$C138&amp;"'!"&amp;"$"&amp;$D138&amp;74&amp;"")</f>
        <v>0</v>
      </c>
      <c r="BZ138" s="232"/>
      <c r="CA138" s="232"/>
      <c r="CB138" s="230"/>
    </row>
    <row r="139" spans="1:80" ht="15" x14ac:dyDescent="0.2">
      <c r="A139" s="344">
        <f t="shared" si="9"/>
        <v>45997</v>
      </c>
      <c r="B139" s="261">
        <v>0.375</v>
      </c>
      <c r="C139" s="247">
        <f t="shared" si="10"/>
        <v>6</v>
      </c>
      <c r="D139" s="248" t="s">
        <v>143</v>
      </c>
      <c r="E139" s="222">
        <v>13.9</v>
      </c>
      <c r="F139" s="223">
        <v>68.150000000000006</v>
      </c>
      <c r="G139" s="224" t="str" cm="1">
        <f t="array" aca="1" ref="G139" ca="1">INDIRECT("'"&amp;$C139&amp;"'!"&amp;"$"&amp;$D139&amp;$G$1&amp;"")</f>
        <v>CMS</v>
      </c>
      <c r="H139" s="225" t="s">
        <v>1</v>
      </c>
      <c r="I139" s="223" t="s">
        <v>1</v>
      </c>
      <c r="J139" s="224" t="str" cm="1">
        <f t="array" aca="1" ref="J139" ca="1">INDIRECT("'"&amp;$C139&amp;"'!"&amp;"$"&amp;$D139&amp;$J$1&amp;"")</f>
        <v>PMS</v>
      </c>
      <c r="K139" s="225"/>
      <c r="L139" s="225" t="s">
        <v>1</v>
      </c>
      <c r="M139" s="223" t="s">
        <v>1</v>
      </c>
      <c r="N139" s="222" cm="1">
        <f t="array" aca="1" ref="N139" ca="1">INDIRECT("'"&amp;$C139&amp;"'!"&amp;"$"&amp;$D139&amp;$N$1&amp;"")</f>
        <v>6.7</v>
      </c>
      <c r="O139" s="225"/>
      <c r="P139" s="225">
        <v>0.96</v>
      </c>
      <c r="Q139" s="223">
        <v>1.89</v>
      </c>
      <c r="R139" s="352" cm="1">
        <f t="array" aca="1" ref="R139" ca="1">INDIRECT("'"&amp;$C139&amp;"'!"&amp;"$"&amp;$D139&amp;$R$1&amp;"")</f>
        <v>6.7</v>
      </c>
      <c r="S139" s="225"/>
      <c r="T139" s="225">
        <v>0.95</v>
      </c>
      <c r="U139" s="226">
        <v>2.2200000000000002</v>
      </c>
      <c r="V139" s="222">
        <v>13.894</v>
      </c>
      <c r="W139" s="227" cm="1">
        <f t="array" aca="1" ref="W139" ca="1">INDIRECT("'"&amp;$C139&amp;"'!"&amp;"$"&amp;$D139&amp;$W$1&amp;"")</f>
        <v>5.9340000000000002</v>
      </c>
      <c r="X139" s="225">
        <v>0.97</v>
      </c>
      <c r="Y139" s="223">
        <v>1.544</v>
      </c>
      <c r="Z139" s="224" cm="1">
        <f t="array" aca="1" ref="Z139" ca="1">INDIRECT("'"&amp;$C139&amp;"'!"&amp;"$"&amp;$D139&amp;$Z$1&amp;"")</f>
        <v>0</v>
      </c>
      <c r="AA139" s="225" t="s">
        <v>1</v>
      </c>
      <c r="AB139" s="225" t="s">
        <v>1</v>
      </c>
      <c r="AC139" s="226" t="s">
        <v>1</v>
      </c>
      <c r="AD139" s="222" cm="1">
        <f t="array" aca="1" ref="AD139" ca="1">INDIRECT("'"&amp;$C139&amp;"'!"&amp;"$"&amp;$D139&amp;$AD$1&amp;"")</f>
        <v>0</v>
      </c>
      <c r="AE139" s="225" t="s">
        <v>1</v>
      </c>
      <c r="AF139" s="225" t="s">
        <v>1</v>
      </c>
      <c r="AG139" s="223" t="s">
        <v>1</v>
      </c>
      <c r="AH139" s="224" cm="1">
        <f t="array" aca="1" ref="AH139" ca="1">INDIRECT("'"&amp;$C139&amp;"'!"&amp;"$"&amp;$D139&amp;$AH$1&amp;"")</f>
        <v>0</v>
      </c>
      <c r="AI139" s="225" t="s">
        <v>1</v>
      </c>
      <c r="AJ139" s="225" t="s">
        <v>1</v>
      </c>
      <c r="AK139" s="226" t="s">
        <v>1</v>
      </c>
      <c r="AL139" s="222" cm="1">
        <f t="array" aca="1" ref="AL139" ca="1">INDIRECT("'"&amp;$C139&amp;"'!"&amp;"$"&amp;$D139&amp;$AL$1&amp;"")</f>
        <v>0</v>
      </c>
      <c r="AM139" s="225" t="s">
        <v>1</v>
      </c>
      <c r="AN139" s="225" t="s">
        <v>1</v>
      </c>
      <c r="AO139" s="223" t="s">
        <v>1</v>
      </c>
      <c r="AP139" s="222">
        <v>11.6</v>
      </c>
      <c r="AQ139" s="226">
        <v>70</v>
      </c>
      <c r="AR139" s="222" cm="1">
        <f t="array" aca="1" ref="AR139" ca="1">INDIRECT("'"&amp;$C139&amp;"'!"&amp;"$"&amp;$D139&amp;$AR$1&amp;"")</f>
        <v>4</v>
      </c>
      <c r="AS139" s="225">
        <v>0.95</v>
      </c>
      <c r="AT139" s="223">
        <v>1.32</v>
      </c>
      <c r="AU139" s="224" cm="1">
        <f t="array" aca="1" ref="AU139" ca="1">INDIRECT("'"&amp;$C139&amp;"'!"&amp;"$"&amp;$D139&amp;$AU$1&amp;"")</f>
        <v>0</v>
      </c>
      <c r="AV139" s="225" t="s">
        <v>1</v>
      </c>
      <c r="AW139" s="223" t="s">
        <v>1</v>
      </c>
      <c r="AX139" s="222">
        <v>13.91</v>
      </c>
      <c r="AY139" s="226">
        <v>70.7</v>
      </c>
      <c r="AZ139" s="225" cm="1">
        <f t="array" aca="1" ref="AZ139" ca="1">INDIRECT("'"&amp;$C139&amp;"'!"&amp;"$"&amp;$D139&amp;$AZ$1&amp;"")</f>
        <v>0</v>
      </c>
      <c r="BA139" s="224"/>
      <c r="BB139" s="225" t="s">
        <v>1</v>
      </c>
      <c r="BC139" s="223" t="s">
        <v>1</v>
      </c>
      <c r="BD139" s="225" cm="1">
        <f t="array" aca="1" ref="BD139" ca="1">INDIRECT("'"&amp;$C139&amp;"'!"&amp;"$"&amp;$D139&amp;$BD$1&amp;"")</f>
        <v>7.4</v>
      </c>
      <c r="BE139" s="224"/>
      <c r="BF139" s="225">
        <v>0.92</v>
      </c>
      <c r="BG139" s="223">
        <v>3.18</v>
      </c>
      <c r="BH139" s="227">
        <v>13.97</v>
      </c>
      <c r="BI139" s="223">
        <v>70.63</v>
      </c>
      <c r="BJ139" s="227" cm="1">
        <f t="array" aca="1" ref="BJ139" ca="1">INDIRECT("'"&amp;$C139&amp;"'!"&amp;"$"&amp;$D139&amp;$BJ$1&amp;"")</f>
        <v>14.21</v>
      </c>
      <c r="BK139" s="225">
        <v>0.99</v>
      </c>
      <c r="BL139" s="223">
        <v>2.4</v>
      </c>
      <c r="BM139" s="407">
        <v>67.099999999999994</v>
      </c>
      <c r="BN139" s="222" cm="1">
        <f t="array" aca="1" ref="BN139" ca="1">INDIRECT("'"&amp;$C139&amp;"'!"&amp;"$"&amp;$D139&amp;$BN$1&amp;"")</f>
        <v>0</v>
      </c>
      <c r="BO139" s="224" t="s">
        <v>1</v>
      </c>
      <c r="BP139" s="223" t="s">
        <v>1</v>
      </c>
      <c r="BQ139" s="227" cm="1">
        <f t="array" aca="1" ref="BQ139" ca="1">INDIRECT("'"&amp;$C139&amp;"'!"&amp;"$"&amp;$D139&amp;$BQ$1&amp;"")</f>
        <v>1</v>
      </c>
      <c r="BR139" s="225"/>
      <c r="BS139" s="225">
        <v>0.99</v>
      </c>
      <c r="BT139" s="223">
        <v>0.11</v>
      </c>
      <c r="BU139" s="228" cm="1">
        <f t="array" aca="1" ref="BU139" ca="1">INDIRECT("'"&amp;$C139&amp;"'!"&amp;"$"&amp;$D139&amp;$BU$1&amp;"")</f>
        <v>0.77</v>
      </c>
      <c r="BV139" s="225"/>
      <c r="BW139" s="225">
        <v>0.97</v>
      </c>
      <c r="BX139" s="223">
        <v>0.21</v>
      </c>
      <c r="BY139" s="228" cm="1">
        <f t="array" aca="1" ref="BY139" ca="1">INDIRECT("'"&amp;$C139&amp;"'!"&amp;"$"&amp;$D139&amp;74&amp;"")</f>
        <v>0</v>
      </c>
      <c r="BZ139" s="225"/>
      <c r="CA139" s="225"/>
      <c r="CB139" s="223"/>
    </row>
    <row r="140" spans="1:80" ht="15" x14ac:dyDescent="0.2">
      <c r="A140" s="344">
        <f t="shared" si="9"/>
        <v>45997</v>
      </c>
      <c r="B140" s="261">
        <v>0.41666666666666702</v>
      </c>
      <c r="C140" s="247">
        <f t="shared" si="10"/>
        <v>6</v>
      </c>
      <c r="D140" s="248" t="s">
        <v>144</v>
      </c>
      <c r="E140" s="229">
        <v>14.1</v>
      </c>
      <c r="F140" s="230">
        <v>68.36</v>
      </c>
      <c r="G140" s="231" t="str" cm="1">
        <f t="array" aca="1" ref="G140" ca="1">INDIRECT("'"&amp;$C140&amp;"'!"&amp;"$"&amp;$D140&amp;$G$1&amp;"")</f>
        <v>CMS</v>
      </c>
      <c r="H140" s="232" t="s">
        <v>1</v>
      </c>
      <c r="I140" s="230" t="s">
        <v>1</v>
      </c>
      <c r="J140" s="231" t="str" cm="1">
        <f t="array" aca="1" ref="J140" ca="1">INDIRECT("'"&amp;$C140&amp;"'!"&amp;"$"&amp;$D140&amp;$J$1&amp;"")</f>
        <v>PMS</v>
      </c>
      <c r="K140" s="232"/>
      <c r="L140" s="232" t="s">
        <v>1</v>
      </c>
      <c r="M140" s="230" t="s">
        <v>1</v>
      </c>
      <c r="N140" s="229" cm="1">
        <f t="array" aca="1" ref="N140" ca="1">INDIRECT("'"&amp;$C140&amp;"'!"&amp;"$"&amp;$D140&amp;$N$1&amp;"")</f>
        <v>6.7</v>
      </c>
      <c r="O140" s="232"/>
      <c r="P140" s="232">
        <v>0.94</v>
      </c>
      <c r="Q140" s="230">
        <v>2.44</v>
      </c>
      <c r="R140" s="229" cm="1">
        <f t="array" aca="1" ref="R140" ca="1">INDIRECT("'"&amp;$C140&amp;"'!"&amp;"$"&amp;$D140&amp;$R$1&amp;"")</f>
        <v>6.7</v>
      </c>
      <c r="S140" s="232"/>
      <c r="T140" s="232">
        <v>0.93</v>
      </c>
      <c r="U140" s="233">
        <v>2.6</v>
      </c>
      <c r="V140" s="229">
        <v>13.93</v>
      </c>
      <c r="W140" s="234" cm="1">
        <f t="array" aca="1" ref="W140" ca="1">INDIRECT("'"&amp;$C140&amp;"'!"&amp;"$"&amp;$D140&amp;$W$1&amp;"")</f>
        <v>12.83</v>
      </c>
      <c r="X140" s="232">
        <v>0.96</v>
      </c>
      <c r="Y140" s="230">
        <v>3.5</v>
      </c>
      <c r="Z140" s="231" cm="1">
        <f t="array" aca="1" ref="Z140" ca="1">INDIRECT("'"&amp;$C140&amp;"'!"&amp;"$"&amp;$D140&amp;$Z$1&amp;"")</f>
        <v>0</v>
      </c>
      <c r="AA140" s="232" t="s">
        <v>1</v>
      </c>
      <c r="AB140" s="232" t="s">
        <v>1</v>
      </c>
      <c r="AC140" s="233" t="s">
        <v>1</v>
      </c>
      <c r="AD140" s="229" cm="1">
        <f t="array" aca="1" ref="AD140" ca="1">INDIRECT("'"&amp;$C140&amp;"'!"&amp;"$"&amp;$D140&amp;$AD$1&amp;"")</f>
        <v>0</v>
      </c>
      <c r="AE140" s="232" t="s">
        <v>1</v>
      </c>
      <c r="AF140" s="232" t="s">
        <v>1</v>
      </c>
      <c r="AG140" s="230" t="s">
        <v>1</v>
      </c>
      <c r="AH140" s="231" cm="1">
        <f t="array" aca="1" ref="AH140" ca="1">INDIRECT("'"&amp;$C140&amp;"'!"&amp;"$"&amp;$D140&amp;$AH$1&amp;"")</f>
        <v>0</v>
      </c>
      <c r="AI140" s="232" t="s">
        <v>1</v>
      </c>
      <c r="AJ140" s="232" t="s">
        <v>1</v>
      </c>
      <c r="AK140" s="233" t="s">
        <v>1</v>
      </c>
      <c r="AL140" s="229" cm="1">
        <f t="array" aca="1" ref="AL140" ca="1">INDIRECT("'"&amp;$C140&amp;"'!"&amp;"$"&amp;$D140&amp;$AL$1&amp;"")</f>
        <v>0</v>
      </c>
      <c r="AM140" s="232" t="s">
        <v>1</v>
      </c>
      <c r="AN140" s="232" t="s">
        <v>1</v>
      </c>
      <c r="AO140" s="230" t="s">
        <v>1</v>
      </c>
      <c r="AP140" s="229">
        <v>11.6</v>
      </c>
      <c r="AQ140" s="233">
        <v>70.3</v>
      </c>
      <c r="AR140" s="229" cm="1">
        <f t="array" aca="1" ref="AR140" ca="1">INDIRECT("'"&amp;$C140&amp;"'!"&amp;"$"&amp;$D140&amp;$AR$1&amp;"")</f>
        <v>4</v>
      </c>
      <c r="AS140" s="232">
        <v>0.91</v>
      </c>
      <c r="AT140" s="230">
        <v>1.63</v>
      </c>
      <c r="AU140" s="231" cm="1">
        <f t="array" aca="1" ref="AU140" ca="1">INDIRECT("'"&amp;$C140&amp;"'!"&amp;"$"&amp;$D140&amp;$AU$1&amp;"")</f>
        <v>0</v>
      </c>
      <c r="AV140" s="232" t="s">
        <v>1</v>
      </c>
      <c r="AW140" s="230" t="s">
        <v>1</v>
      </c>
      <c r="AX140" s="229">
        <v>13.91</v>
      </c>
      <c r="AY140" s="233">
        <v>70.3</v>
      </c>
      <c r="AZ140" s="232" cm="1">
        <f t="array" aca="1" ref="AZ140" ca="1">INDIRECT("'"&amp;$C140&amp;"'!"&amp;"$"&amp;$D140&amp;$AZ$1&amp;"")</f>
        <v>0</v>
      </c>
      <c r="BA140" s="231"/>
      <c r="BB140" s="232" t="s">
        <v>1</v>
      </c>
      <c r="BC140" s="230" t="s">
        <v>1</v>
      </c>
      <c r="BD140" s="232" cm="1">
        <f t="array" aca="1" ref="BD140" ca="1">INDIRECT("'"&amp;$C140&amp;"'!"&amp;"$"&amp;$D140&amp;$BD$1&amp;"")</f>
        <v>7.5</v>
      </c>
      <c r="BE140" s="231"/>
      <c r="BF140" s="232">
        <v>0.89</v>
      </c>
      <c r="BG140" s="230">
        <v>3.54</v>
      </c>
      <c r="BH140" s="234">
        <v>14.25</v>
      </c>
      <c r="BI140" s="230">
        <v>71.349999999999994</v>
      </c>
      <c r="BJ140" s="234" cm="1">
        <f t="array" aca="1" ref="BJ140" ca="1">INDIRECT("'"&amp;$C140&amp;"'!"&amp;"$"&amp;$D140&amp;$BJ$1&amp;"")</f>
        <v>14.19</v>
      </c>
      <c r="BK140" s="232">
        <v>0.96</v>
      </c>
      <c r="BL140" s="230">
        <v>4.4000000000000004</v>
      </c>
      <c r="BM140" s="408">
        <v>66.7</v>
      </c>
      <c r="BN140" s="229" cm="1">
        <f t="array" aca="1" ref="BN140" ca="1">INDIRECT("'"&amp;$C140&amp;"'!"&amp;"$"&amp;$D140&amp;$BN$1&amp;"")</f>
        <v>0</v>
      </c>
      <c r="BO140" s="231" t="s">
        <v>1</v>
      </c>
      <c r="BP140" s="230" t="s">
        <v>1</v>
      </c>
      <c r="BQ140" s="234" cm="1">
        <f t="array" aca="1" ref="BQ140" ca="1">INDIRECT("'"&amp;$C140&amp;"'!"&amp;"$"&amp;$D140&amp;$BQ$1&amp;"")</f>
        <v>1.1599999999999999</v>
      </c>
      <c r="BR140" s="232"/>
      <c r="BS140" s="232">
        <v>0.99</v>
      </c>
      <c r="BT140" s="230">
        <v>0.18</v>
      </c>
      <c r="BU140" s="235" cm="1">
        <f t="array" aca="1" ref="BU140" ca="1">INDIRECT("'"&amp;$C140&amp;"'!"&amp;"$"&amp;$D140&amp;$BU$1&amp;"")</f>
        <v>0.8</v>
      </c>
      <c r="BV140" s="232"/>
      <c r="BW140" s="232">
        <v>0.97</v>
      </c>
      <c r="BX140" s="230">
        <v>0.21</v>
      </c>
      <c r="BY140" s="235" cm="1">
        <f t="array" aca="1" ref="BY140" ca="1">INDIRECT("'"&amp;$C140&amp;"'!"&amp;"$"&amp;$D140&amp;74&amp;"")</f>
        <v>0</v>
      </c>
      <c r="BZ140" s="232"/>
      <c r="CA140" s="232"/>
      <c r="CB140" s="230"/>
    </row>
    <row r="141" spans="1:80" ht="15" x14ac:dyDescent="0.2">
      <c r="A141" s="344">
        <f t="shared" si="9"/>
        <v>45997</v>
      </c>
      <c r="B141" s="261">
        <v>0.45833333333333398</v>
      </c>
      <c r="C141" s="247">
        <f t="shared" si="10"/>
        <v>6</v>
      </c>
      <c r="D141" s="248" t="s">
        <v>145</v>
      </c>
      <c r="E141" s="222">
        <v>14.1</v>
      </c>
      <c r="F141" s="223">
        <v>68.430000000000007</v>
      </c>
      <c r="G141" s="224" t="str" cm="1">
        <f t="array" aca="1" ref="G141" ca="1">INDIRECT("'"&amp;$C141&amp;"'!"&amp;"$"&amp;$D141&amp;$G$1&amp;"")</f>
        <v>CMS</v>
      </c>
      <c r="H141" s="225" t="s">
        <v>1</v>
      </c>
      <c r="I141" s="223" t="s">
        <v>1</v>
      </c>
      <c r="J141" s="224" t="str" cm="1">
        <f t="array" aca="1" ref="J141" ca="1">INDIRECT("'"&amp;$C141&amp;"'!"&amp;"$"&amp;$D141&amp;$J$1&amp;"")</f>
        <v>PMS</v>
      </c>
      <c r="K141" s="225"/>
      <c r="L141" s="225" t="s">
        <v>1</v>
      </c>
      <c r="M141" s="223" t="s">
        <v>1</v>
      </c>
      <c r="N141" s="222" cm="1">
        <f t="array" aca="1" ref="N141" ca="1">INDIRECT("'"&amp;$C141&amp;"'!"&amp;"$"&amp;$D141&amp;$N$1&amp;"")</f>
        <v>6.7</v>
      </c>
      <c r="O141" s="225"/>
      <c r="P141" s="225">
        <v>0.94</v>
      </c>
      <c r="Q141" s="223">
        <v>2.44</v>
      </c>
      <c r="R141" s="352" cm="1">
        <f t="array" aca="1" ref="R141" ca="1">INDIRECT("'"&amp;$C141&amp;"'!"&amp;"$"&amp;$D141&amp;$R$1&amp;"")</f>
        <v>6.7</v>
      </c>
      <c r="S141" s="225"/>
      <c r="T141" s="225">
        <v>0.94</v>
      </c>
      <c r="U141" s="226">
        <v>2.41</v>
      </c>
      <c r="V141" s="222">
        <v>13.99</v>
      </c>
      <c r="W141" s="227" cm="1">
        <f t="array" aca="1" ref="W141" ca="1">INDIRECT("'"&amp;$C141&amp;"'!"&amp;"$"&amp;$D141&amp;$W$1&amp;"")</f>
        <v>12.810000000000002</v>
      </c>
      <c r="X141" s="225">
        <v>0.96</v>
      </c>
      <c r="Y141" s="223">
        <v>3.569</v>
      </c>
      <c r="Z141" s="224" cm="1">
        <f t="array" aca="1" ref="Z141" ca="1">INDIRECT("'"&amp;$C141&amp;"'!"&amp;"$"&amp;$D141&amp;$Z$1&amp;"")</f>
        <v>0</v>
      </c>
      <c r="AA141" s="225" t="s">
        <v>1</v>
      </c>
      <c r="AB141" s="225" t="s">
        <v>1</v>
      </c>
      <c r="AC141" s="226" t="s">
        <v>1</v>
      </c>
      <c r="AD141" s="222" cm="1">
        <f t="array" aca="1" ref="AD141" ca="1">INDIRECT("'"&amp;$C141&amp;"'!"&amp;"$"&amp;$D141&amp;$AD$1&amp;"")</f>
        <v>0</v>
      </c>
      <c r="AE141" s="225" t="s">
        <v>1</v>
      </c>
      <c r="AF141" s="225" t="s">
        <v>1</v>
      </c>
      <c r="AG141" s="223" t="s">
        <v>1</v>
      </c>
      <c r="AH141" s="224" cm="1">
        <f t="array" aca="1" ref="AH141" ca="1">INDIRECT("'"&amp;$C141&amp;"'!"&amp;"$"&amp;$D141&amp;$AH$1&amp;"")</f>
        <v>0</v>
      </c>
      <c r="AI141" s="225" t="s">
        <v>1</v>
      </c>
      <c r="AJ141" s="225" t="s">
        <v>1</v>
      </c>
      <c r="AK141" s="226" t="s">
        <v>1</v>
      </c>
      <c r="AL141" s="222" cm="1">
        <f t="array" aca="1" ref="AL141" ca="1">INDIRECT("'"&amp;$C141&amp;"'!"&amp;"$"&amp;$D141&amp;$AL$1&amp;"")</f>
        <v>0</v>
      </c>
      <c r="AM141" s="225" t="s">
        <v>1</v>
      </c>
      <c r="AN141" s="225" t="s">
        <v>1</v>
      </c>
      <c r="AO141" s="223" t="s">
        <v>1</v>
      </c>
      <c r="AP141" s="222">
        <v>11.6</v>
      </c>
      <c r="AQ141" s="226">
        <v>70.3</v>
      </c>
      <c r="AR141" s="222" cm="1">
        <f t="array" aca="1" ref="AR141" ca="1">INDIRECT("'"&amp;$C141&amp;"'!"&amp;"$"&amp;$D141&amp;$AR$1&amp;"")</f>
        <v>4</v>
      </c>
      <c r="AS141" s="225">
        <v>0.91</v>
      </c>
      <c r="AT141" s="223">
        <v>1.75</v>
      </c>
      <c r="AU141" s="224" cm="1">
        <f t="array" aca="1" ref="AU141" ca="1">INDIRECT("'"&amp;$C141&amp;"'!"&amp;"$"&amp;$D141&amp;$AU$1&amp;"")</f>
        <v>0</v>
      </c>
      <c r="AV141" s="225" t="s">
        <v>1</v>
      </c>
      <c r="AW141" s="223" t="s">
        <v>1</v>
      </c>
      <c r="AX141" s="222">
        <v>13.91</v>
      </c>
      <c r="AY141" s="226">
        <v>70.400000000000006</v>
      </c>
      <c r="AZ141" s="225" cm="1">
        <f t="array" aca="1" ref="AZ141" ca="1">INDIRECT("'"&amp;$C141&amp;"'!"&amp;"$"&amp;$D141&amp;$AZ$1&amp;"")</f>
        <v>0</v>
      </c>
      <c r="BA141" s="224"/>
      <c r="BB141" s="225" t="s">
        <v>1</v>
      </c>
      <c r="BC141" s="223" t="s">
        <v>1</v>
      </c>
      <c r="BD141" s="225" cm="1">
        <f t="array" aca="1" ref="BD141" ca="1">INDIRECT("'"&amp;$C141&amp;"'!"&amp;"$"&amp;$D141&amp;$BD$1&amp;"")</f>
        <v>7.6</v>
      </c>
      <c r="BE141" s="224"/>
      <c r="BF141" s="225">
        <v>0.91</v>
      </c>
      <c r="BG141" s="223">
        <v>3.51</v>
      </c>
      <c r="BH141" s="227">
        <v>14.27</v>
      </c>
      <c r="BI141" s="223">
        <v>71.459999999999994</v>
      </c>
      <c r="BJ141" s="227" cm="1">
        <f t="array" aca="1" ref="BJ141" ca="1">INDIRECT("'"&amp;$C141&amp;"'!"&amp;"$"&amp;$D141&amp;$BJ$1&amp;"")</f>
        <v>14.23</v>
      </c>
      <c r="BK141" s="225">
        <v>0.96</v>
      </c>
      <c r="BL141" s="223">
        <v>4.5</v>
      </c>
      <c r="BM141" s="407">
        <v>67.400000000000006</v>
      </c>
      <c r="BN141" s="222" cm="1">
        <f t="array" aca="1" ref="BN141" ca="1">INDIRECT("'"&amp;$C141&amp;"'!"&amp;"$"&amp;$D141&amp;$BN$1&amp;"")</f>
        <v>1.4</v>
      </c>
      <c r="BO141" s="224">
        <v>0.95</v>
      </c>
      <c r="BP141" s="223">
        <v>0.45</v>
      </c>
      <c r="BQ141" s="227" cm="1">
        <f t="array" aca="1" ref="BQ141" ca="1">INDIRECT("'"&amp;$C141&amp;"'!"&amp;"$"&amp;$D141&amp;$BQ$1&amp;"")</f>
        <v>1.1599999999999999</v>
      </c>
      <c r="BR141" s="225"/>
      <c r="BS141" s="225">
        <v>0.99</v>
      </c>
      <c r="BT141" s="223">
        <v>0.18</v>
      </c>
      <c r="BU141" s="228" cm="1">
        <f t="array" aca="1" ref="BU141" ca="1">INDIRECT("'"&amp;$C141&amp;"'!"&amp;"$"&amp;$D141&amp;$BU$1&amp;"")</f>
        <v>0.83</v>
      </c>
      <c r="BV141" s="225"/>
      <c r="BW141" s="225">
        <v>0.97</v>
      </c>
      <c r="BX141" s="223">
        <v>0.23</v>
      </c>
      <c r="BY141" s="228" cm="1">
        <f t="array" aca="1" ref="BY141" ca="1">INDIRECT("'"&amp;$C141&amp;"'!"&amp;"$"&amp;$D141&amp;74&amp;"")</f>
        <v>0</v>
      </c>
      <c r="BZ141" s="225"/>
      <c r="CA141" s="225"/>
      <c r="CB141" s="223"/>
    </row>
    <row r="142" spans="1:80" ht="15" x14ac:dyDescent="0.2">
      <c r="A142" s="344">
        <f t="shared" si="9"/>
        <v>45997</v>
      </c>
      <c r="B142" s="261">
        <v>0.5</v>
      </c>
      <c r="C142" s="247">
        <f t="shared" si="10"/>
        <v>6</v>
      </c>
      <c r="D142" s="248" t="s">
        <v>146</v>
      </c>
      <c r="E142" s="229">
        <v>14.1</v>
      </c>
      <c r="F142" s="230">
        <v>68.430000000000007</v>
      </c>
      <c r="G142" s="231" t="str" cm="1">
        <f t="array" aca="1" ref="G142" ca="1">INDIRECT("'"&amp;$C142&amp;"'!"&amp;"$"&amp;$D142&amp;$G$1&amp;"")</f>
        <v>CMS</v>
      </c>
      <c r="H142" s="232" t="s">
        <v>1</v>
      </c>
      <c r="I142" s="230" t="s">
        <v>1</v>
      </c>
      <c r="J142" s="231" t="str" cm="1">
        <f t="array" aca="1" ref="J142" ca="1">INDIRECT("'"&amp;$C142&amp;"'!"&amp;"$"&amp;$D142&amp;$J$1&amp;"")</f>
        <v>PMS</v>
      </c>
      <c r="K142" s="232"/>
      <c r="L142" s="232" t="s">
        <v>1</v>
      </c>
      <c r="M142" s="230" t="s">
        <v>1</v>
      </c>
      <c r="N142" s="229" cm="1">
        <f t="array" aca="1" ref="N142" ca="1">INDIRECT("'"&amp;$C142&amp;"'!"&amp;"$"&amp;$D142&amp;$N$1&amp;"")</f>
        <v>6.6</v>
      </c>
      <c r="O142" s="232"/>
      <c r="P142" s="232">
        <v>0.94</v>
      </c>
      <c r="Q142" s="230">
        <v>2.39</v>
      </c>
      <c r="R142" s="229" cm="1">
        <f t="array" aca="1" ref="R142" ca="1">INDIRECT("'"&amp;$C142&amp;"'!"&amp;"$"&amp;$D142&amp;$R$1&amp;"")</f>
        <v>6.6</v>
      </c>
      <c r="S142" s="232"/>
      <c r="T142" s="232">
        <v>0.94</v>
      </c>
      <c r="U142" s="233">
        <v>2.4</v>
      </c>
      <c r="V142" s="229">
        <v>14.004</v>
      </c>
      <c r="W142" s="234" cm="1">
        <f t="array" aca="1" ref="W142" ca="1">INDIRECT("'"&amp;$C142&amp;"'!"&amp;"$"&amp;$D142&amp;$W$1&amp;"")</f>
        <v>12.833076923076923</v>
      </c>
      <c r="X142" s="232">
        <v>0.97</v>
      </c>
      <c r="Y142" s="230">
        <v>3.4809999999999999</v>
      </c>
      <c r="Z142" s="231" cm="1">
        <f t="array" aca="1" ref="Z142" ca="1">INDIRECT("'"&amp;$C142&amp;"'!"&amp;"$"&amp;$D142&amp;$Z$1&amp;"")</f>
        <v>0</v>
      </c>
      <c r="AA142" s="232" t="s">
        <v>1</v>
      </c>
      <c r="AB142" s="232" t="s">
        <v>1</v>
      </c>
      <c r="AC142" s="233" t="s">
        <v>1</v>
      </c>
      <c r="AD142" s="229" cm="1">
        <f t="array" aca="1" ref="AD142" ca="1">INDIRECT("'"&amp;$C142&amp;"'!"&amp;"$"&amp;$D142&amp;$AD$1&amp;"")</f>
        <v>0</v>
      </c>
      <c r="AE142" s="232" t="s">
        <v>1</v>
      </c>
      <c r="AF142" s="232" t="s">
        <v>1</v>
      </c>
      <c r="AG142" s="230" t="s">
        <v>1</v>
      </c>
      <c r="AH142" s="231" cm="1">
        <f t="array" aca="1" ref="AH142" ca="1">INDIRECT("'"&amp;$C142&amp;"'!"&amp;"$"&amp;$D142&amp;$AH$1&amp;"")</f>
        <v>0</v>
      </c>
      <c r="AI142" s="232" t="s">
        <v>1</v>
      </c>
      <c r="AJ142" s="232" t="s">
        <v>1</v>
      </c>
      <c r="AK142" s="233" t="s">
        <v>1</v>
      </c>
      <c r="AL142" s="229" cm="1">
        <f t="array" aca="1" ref="AL142" ca="1">INDIRECT("'"&amp;$C142&amp;"'!"&amp;"$"&amp;$D142&amp;$AL$1&amp;"")</f>
        <v>0</v>
      </c>
      <c r="AM142" s="232" t="s">
        <v>1</v>
      </c>
      <c r="AN142" s="232" t="s">
        <v>1</v>
      </c>
      <c r="AO142" s="230" t="s">
        <v>1</v>
      </c>
      <c r="AP142" s="229">
        <v>11.6</v>
      </c>
      <c r="AQ142" s="233">
        <v>70.3</v>
      </c>
      <c r="AR142" s="229" cm="1">
        <f t="array" aca="1" ref="AR142" ca="1">INDIRECT("'"&amp;$C142&amp;"'!"&amp;"$"&amp;$D142&amp;$AR$1&amp;"")</f>
        <v>4</v>
      </c>
      <c r="AS142" s="232">
        <v>0.92</v>
      </c>
      <c r="AT142" s="230">
        <v>1.55</v>
      </c>
      <c r="AU142" s="231" cm="1">
        <f t="array" aca="1" ref="AU142" ca="1">INDIRECT("'"&amp;$C142&amp;"'!"&amp;"$"&amp;$D142&amp;$AU$1&amp;"")</f>
        <v>0</v>
      </c>
      <c r="AV142" s="232" t="s">
        <v>1</v>
      </c>
      <c r="AW142" s="230" t="s">
        <v>1</v>
      </c>
      <c r="AX142" s="229">
        <v>13.91</v>
      </c>
      <c r="AY142" s="233">
        <v>70.400000000000006</v>
      </c>
      <c r="AZ142" s="232" cm="1">
        <f t="array" aca="1" ref="AZ142" ca="1">INDIRECT("'"&amp;$C142&amp;"'!"&amp;"$"&amp;$D142&amp;$AZ$1&amp;"")</f>
        <v>0</v>
      </c>
      <c r="BA142" s="231"/>
      <c r="BB142" s="232" t="s">
        <v>1</v>
      </c>
      <c r="BC142" s="230" t="s">
        <v>1</v>
      </c>
      <c r="BD142" s="232" cm="1">
        <f t="array" aca="1" ref="BD142" ca="1">INDIRECT("'"&amp;$C142&amp;"'!"&amp;"$"&amp;$D142&amp;$BD$1&amp;"")</f>
        <v>7.2</v>
      </c>
      <c r="BE142" s="231"/>
      <c r="BF142" s="232">
        <v>0.91</v>
      </c>
      <c r="BG142" s="230">
        <v>3.6</v>
      </c>
      <c r="BH142" s="234">
        <v>14.31</v>
      </c>
      <c r="BI142" s="230">
        <v>71.680000000000007</v>
      </c>
      <c r="BJ142" s="234" cm="1">
        <f t="array" aca="1" ref="BJ142" ca="1">INDIRECT("'"&amp;$C142&amp;"'!"&amp;"$"&amp;$D142&amp;$BJ$1&amp;"")</f>
        <v>14.19</v>
      </c>
      <c r="BK142" s="232">
        <v>0.96</v>
      </c>
      <c r="BL142" s="230">
        <v>4.5</v>
      </c>
      <c r="BM142" s="408">
        <v>67.2</v>
      </c>
      <c r="BN142" s="229" cm="1">
        <f t="array" aca="1" ref="BN142" ca="1">INDIRECT("'"&amp;$C142&amp;"'!"&amp;"$"&amp;$D142&amp;$BN$1&amp;"")</f>
        <v>1.4</v>
      </c>
      <c r="BO142" s="231">
        <v>0.95</v>
      </c>
      <c r="BP142" s="230">
        <v>0.45</v>
      </c>
      <c r="BQ142" s="234" cm="1">
        <f t="array" aca="1" ref="BQ142" ca="1">INDIRECT("'"&amp;$C142&amp;"'!"&amp;"$"&amp;$D142&amp;$BQ$1&amp;"")</f>
        <v>1.28</v>
      </c>
      <c r="BR142" s="232"/>
      <c r="BS142" s="232">
        <v>0.99</v>
      </c>
      <c r="BT142" s="230">
        <v>0.2</v>
      </c>
      <c r="BU142" s="235" cm="1">
        <f t="array" aca="1" ref="BU142" ca="1">INDIRECT("'"&amp;$C142&amp;"'!"&amp;"$"&amp;$D142&amp;$BU$1&amp;"")</f>
        <v>0.86</v>
      </c>
      <c r="BV142" s="232"/>
      <c r="BW142" s="232">
        <v>0.96</v>
      </c>
      <c r="BX142" s="230">
        <v>0.24</v>
      </c>
      <c r="BY142" s="235" cm="1">
        <f t="array" aca="1" ref="BY142" ca="1">INDIRECT("'"&amp;$C142&amp;"'!"&amp;"$"&amp;$D142&amp;74&amp;"")</f>
        <v>0</v>
      </c>
      <c r="BZ142" s="232"/>
      <c r="CA142" s="232"/>
      <c r="CB142" s="230"/>
    </row>
    <row r="143" spans="1:80" ht="15" x14ac:dyDescent="0.2">
      <c r="A143" s="344">
        <f t="shared" si="9"/>
        <v>45997</v>
      </c>
      <c r="B143" s="261">
        <v>0.54166666666666696</v>
      </c>
      <c r="C143" s="247">
        <f t="shared" si="10"/>
        <v>6</v>
      </c>
      <c r="D143" s="248" t="s">
        <v>147</v>
      </c>
      <c r="E143" s="222">
        <v>14</v>
      </c>
      <c r="F143" s="223">
        <v>68.19</v>
      </c>
      <c r="G143" s="224" t="str" cm="1">
        <f t="array" aca="1" ref="G143" ca="1">INDIRECT("'"&amp;$C143&amp;"'!"&amp;"$"&amp;$D143&amp;$G$1&amp;"")</f>
        <v>CMS</v>
      </c>
      <c r="H143" s="225" t="s">
        <v>1</v>
      </c>
      <c r="I143" s="223" t="s">
        <v>1</v>
      </c>
      <c r="J143" s="224" t="str" cm="1">
        <f t="array" aca="1" ref="J143" ca="1">INDIRECT("'"&amp;$C143&amp;"'!"&amp;"$"&amp;$D143&amp;$J$1&amp;"")</f>
        <v>PMS</v>
      </c>
      <c r="K143" s="225"/>
      <c r="L143" s="225" t="s">
        <v>1</v>
      </c>
      <c r="M143" s="223" t="s">
        <v>1</v>
      </c>
      <c r="N143" s="222" cm="1">
        <f t="array" aca="1" ref="N143" ca="1">INDIRECT("'"&amp;$C143&amp;"'!"&amp;"$"&amp;$D143&amp;$N$1&amp;"")</f>
        <v>7</v>
      </c>
      <c r="O143" s="225"/>
      <c r="P143" s="225">
        <v>0.94</v>
      </c>
      <c r="Q143" s="223">
        <v>2.5099999999999998</v>
      </c>
      <c r="R143" s="352" cm="1">
        <f t="array" aca="1" ref="R143" ca="1">INDIRECT("'"&amp;$C143&amp;"'!"&amp;"$"&amp;$D143&amp;$R$1&amp;"")</f>
        <v>7</v>
      </c>
      <c r="S143" s="225"/>
      <c r="T143" s="225">
        <v>0.93</v>
      </c>
      <c r="U143" s="226">
        <v>2.85</v>
      </c>
      <c r="V143" s="222">
        <v>13.98</v>
      </c>
      <c r="W143" s="227" cm="1">
        <f t="array" aca="1" ref="W143" ca="1">INDIRECT("'"&amp;$C143&amp;"'!"&amp;"$"&amp;$D143&amp;$W$1&amp;"")</f>
        <v>12.816000000000001</v>
      </c>
      <c r="X143" s="225">
        <v>0.97</v>
      </c>
      <c r="Y143" s="223">
        <v>3.4289999999999998</v>
      </c>
      <c r="Z143" s="224" cm="1">
        <f t="array" aca="1" ref="Z143" ca="1">INDIRECT("'"&amp;$C143&amp;"'!"&amp;"$"&amp;$D143&amp;$Z$1&amp;"")</f>
        <v>0</v>
      </c>
      <c r="AA143" s="225" t="s">
        <v>1</v>
      </c>
      <c r="AB143" s="225" t="s">
        <v>1</v>
      </c>
      <c r="AC143" s="226" t="s">
        <v>1</v>
      </c>
      <c r="AD143" s="222" cm="1">
        <f t="array" aca="1" ref="AD143" ca="1">INDIRECT("'"&amp;$C143&amp;"'!"&amp;"$"&amp;$D143&amp;$AD$1&amp;"")</f>
        <v>0</v>
      </c>
      <c r="AE143" s="225" t="s">
        <v>1</v>
      </c>
      <c r="AF143" s="225" t="s">
        <v>1</v>
      </c>
      <c r="AG143" s="223" t="s">
        <v>1</v>
      </c>
      <c r="AH143" s="224" cm="1">
        <f t="array" aca="1" ref="AH143" ca="1">INDIRECT("'"&amp;$C143&amp;"'!"&amp;"$"&amp;$D143&amp;$AH$1&amp;"")</f>
        <v>0</v>
      </c>
      <c r="AI143" s="225" t="s">
        <v>1</v>
      </c>
      <c r="AJ143" s="225" t="s">
        <v>1</v>
      </c>
      <c r="AK143" s="226" t="s">
        <v>1</v>
      </c>
      <c r="AL143" s="222" cm="1">
        <f t="array" aca="1" ref="AL143" ca="1">INDIRECT("'"&amp;$C143&amp;"'!"&amp;"$"&amp;$D143&amp;$AL$1&amp;"")</f>
        <v>0</v>
      </c>
      <c r="AM143" s="225" t="s">
        <v>1</v>
      </c>
      <c r="AN143" s="225" t="s">
        <v>1</v>
      </c>
      <c r="AO143" s="223" t="s">
        <v>1</v>
      </c>
      <c r="AP143" s="222">
        <v>11.6</v>
      </c>
      <c r="AQ143" s="226">
        <v>70.3</v>
      </c>
      <c r="AR143" s="222" cm="1">
        <f t="array" aca="1" ref="AR143" ca="1">INDIRECT("'"&amp;$C143&amp;"'!"&amp;"$"&amp;$D143&amp;$AR$1&amp;"")</f>
        <v>4</v>
      </c>
      <c r="AS143" s="225">
        <v>0.92</v>
      </c>
      <c r="AT143" s="223">
        <v>1.6</v>
      </c>
      <c r="AU143" s="224" cm="1">
        <f t="array" aca="1" ref="AU143" ca="1">INDIRECT("'"&amp;$C143&amp;"'!"&amp;"$"&amp;$D143&amp;$AU$1&amp;"")</f>
        <v>0</v>
      </c>
      <c r="AV143" s="225" t="s">
        <v>1</v>
      </c>
      <c r="AW143" s="223" t="s">
        <v>1</v>
      </c>
      <c r="AX143" s="222">
        <v>13.91</v>
      </c>
      <c r="AY143" s="226">
        <v>70.400000000000006</v>
      </c>
      <c r="AZ143" s="225" cm="1">
        <f t="array" aca="1" ref="AZ143" ca="1">INDIRECT("'"&amp;$C143&amp;"'!"&amp;"$"&amp;$D143&amp;$AZ$1&amp;"")</f>
        <v>0</v>
      </c>
      <c r="BA143" s="224"/>
      <c r="BB143" s="225" t="s">
        <v>1</v>
      </c>
      <c r="BC143" s="223" t="s">
        <v>1</v>
      </c>
      <c r="BD143" s="225" cm="1">
        <f t="array" aca="1" ref="BD143" ca="1">INDIRECT("'"&amp;$C143&amp;"'!"&amp;"$"&amp;$D143&amp;$BD$1&amp;"")</f>
        <v>7.4</v>
      </c>
      <c r="BE143" s="224"/>
      <c r="BF143" s="225">
        <v>0.9</v>
      </c>
      <c r="BG143" s="223">
        <v>3.47</v>
      </c>
      <c r="BH143" s="227">
        <v>14.33</v>
      </c>
      <c r="BI143" s="223">
        <v>71.81</v>
      </c>
      <c r="BJ143" s="227" cm="1">
        <f t="array" aca="1" ref="BJ143" ca="1">INDIRECT("'"&amp;$C143&amp;"'!"&amp;"$"&amp;$D143&amp;$BJ$1&amp;"")</f>
        <v>14.21</v>
      </c>
      <c r="BK143" s="225">
        <v>0.96</v>
      </c>
      <c r="BL143" s="223">
        <v>4.5</v>
      </c>
      <c r="BM143" s="407">
        <v>66.900000000000006</v>
      </c>
      <c r="BN143" s="222" cm="1">
        <f t="array" aca="1" ref="BN143" ca="1">INDIRECT("'"&amp;$C143&amp;"'!"&amp;"$"&amp;$D143&amp;$BN$1&amp;"")</f>
        <v>0</v>
      </c>
      <c r="BO143" s="224" t="s">
        <v>1</v>
      </c>
      <c r="BP143" s="223" t="s">
        <v>1</v>
      </c>
      <c r="BQ143" s="227" cm="1">
        <f t="array" aca="1" ref="BQ143" ca="1">INDIRECT("'"&amp;$C143&amp;"'!"&amp;"$"&amp;$D143&amp;$BQ$1&amp;"")</f>
        <v>1.29</v>
      </c>
      <c r="BR143" s="225"/>
      <c r="BS143" s="225">
        <v>0.99</v>
      </c>
      <c r="BT143" s="223">
        <v>0.21</v>
      </c>
      <c r="BU143" s="228" cm="1">
        <f t="array" aca="1" ref="BU143" ca="1">INDIRECT("'"&amp;$C143&amp;"'!"&amp;"$"&amp;$D143&amp;$BU$1&amp;"")</f>
        <v>0.89</v>
      </c>
      <c r="BV143" s="225"/>
      <c r="BW143" s="225">
        <v>0.96</v>
      </c>
      <c r="BX143" s="223">
        <v>0.24</v>
      </c>
      <c r="BY143" s="228" cm="1">
        <f t="array" aca="1" ref="BY143" ca="1">INDIRECT("'"&amp;$C143&amp;"'!"&amp;"$"&amp;$D143&amp;74&amp;"")</f>
        <v>0</v>
      </c>
      <c r="BZ143" s="225"/>
      <c r="CA143" s="225"/>
      <c r="CB143" s="223"/>
    </row>
    <row r="144" spans="1:80" ht="15" x14ac:dyDescent="0.2">
      <c r="A144" s="344">
        <f t="shared" si="9"/>
        <v>45997</v>
      </c>
      <c r="B144" s="261">
        <v>0.58333333333333404</v>
      </c>
      <c r="C144" s="247">
        <f t="shared" si="10"/>
        <v>6</v>
      </c>
      <c r="D144" s="248" t="s">
        <v>148</v>
      </c>
      <c r="E144" s="229">
        <v>14</v>
      </c>
      <c r="F144" s="230">
        <v>68.28</v>
      </c>
      <c r="G144" s="231" t="str" cm="1">
        <f t="array" aca="1" ref="G144" ca="1">INDIRECT("'"&amp;$C144&amp;"'!"&amp;"$"&amp;$D144&amp;$G$1&amp;"")</f>
        <v>CMS</v>
      </c>
      <c r="H144" s="232" t="s">
        <v>1</v>
      </c>
      <c r="I144" s="230" t="s">
        <v>1</v>
      </c>
      <c r="J144" s="231" t="str" cm="1">
        <f t="array" aca="1" ref="J144" ca="1">INDIRECT("'"&amp;$C144&amp;"'!"&amp;"$"&amp;$D144&amp;$J$1&amp;"")</f>
        <v>PMS</v>
      </c>
      <c r="K144" s="232"/>
      <c r="L144" s="232" t="s">
        <v>1</v>
      </c>
      <c r="M144" s="230" t="s">
        <v>1</v>
      </c>
      <c r="N144" s="229" cm="1">
        <f t="array" aca="1" ref="N144" ca="1">INDIRECT("'"&amp;$C144&amp;"'!"&amp;"$"&amp;$D144&amp;$N$1&amp;"")</f>
        <v>6.5</v>
      </c>
      <c r="O144" s="232"/>
      <c r="P144" s="232">
        <v>0.94</v>
      </c>
      <c r="Q144" s="230">
        <v>2.31</v>
      </c>
      <c r="R144" s="229" cm="1">
        <f t="array" aca="1" ref="R144" ca="1">INDIRECT("'"&amp;$C144&amp;"'!"&amp;"$"&amp;$D144&amp;$R$1&amp;"")</f>
        <v>6.5</v>
      </c>
      <c r="S144" s="232"/>
      <c r="T144" s="232">
        <v>0.94</v>
      </c>
      <c r="U144" s="233">
        <v>2.33</v>
      </c>
      <c r="V144" s="229">
        <v>14</v>
      </c>
      <c r="W144" s="234" cm="1">
        <f t="array" aca="1" ref="W144" ca="1">INDIRECT("'"&amp;$C144&amp;"'!"&amp;"$"&amp;$D144&amp;$W$1&amp;"")</f>
        <v>12.808</v>
      </c>
      <c r="X144" s="232">
        <v>0.97</v>
      </c>
      <c r="Y144" s="230">
        <v>3.4529999999999998</v>
      </c>
      <c r="Z144" s="231" cm="1">
        <f t="array" aca="1" ref="Z144" ca="1">INDIRECT("'"&amp;$C144&amp;"'!"&amp;"$"&amp;$D144&amp;$Z$1&amp;"")</f>
        <v>0</v>
      </c>
      <c r="AA144" s="232" t="s">
        <v>1</v>
      </c>
      <c r="AB144" s="232" t="s">
        <v>1</v>
      </c>
      <c r="AC144" s="233" t="s">
        <v>1</v>
      </c>
      <c r="AD144" s="229" cm="1">
        <f t="array" aca="1" ref="AD144" ca="1">INDIRECT("'"&amp;$C144&amp;"'!"&amp;"$"&amp;$D144&amp;$AD$1&amp;"")</f>
        <v>0</v>
      </c>
      <c r="AE144" s="232" t="s">
        <v>1</v>
      </c>
      <c r="AF144" s="232" t="s">
        <v>1</v>
      </c>
      <c r="AG144" s="230" t="s">
        <v>1</v>
      </c>
      <c r="AH144" s="231" cm="1">
        <f t="array" aca="1" ref="AH144" ca="1">INDIRECT("'"&amp;$C144&amp;"'!"&amp;"$"&amp;$D144&amp;$AH$1&amp;"")</f>
        <v>0</v>
      </c>
      <c r="AI144" s="232" t="s">
        <v>1</v>
      </c>
      <c r="AJ144" s="232" t="s">
        <v>1</v>
      </c>
      <c r="AK144" s="233" t="s">
        <v>1</v>
      </c>
      <c r="AL144" s="229" cm="1">
        <f t="array" aca="1" ref="AL144" ca="1">INDIRECT("'"&amp;$C144&amp;"'!"&amp;"$"&amp;$D144&amp;$AL$1&amp;"")</f>
        <v>0</v>
      </c>
      <c r="AM144" s="232" t="s">
        <v>1</v>
      </c>
      <c r="AN144" s="232" t="s">
        <v>1</v>
      </c>
      <c r="AO144" s="230" t="s">
        <v>1</v>
      </c>
      <c r="AP144" s="229">
        <v>11.6</v>
      </c>
      <c r="AQ144" s="233">
        <v>70.3</v>
      </c>
      <c r="AR144" s="229" cm="1">
        <f t="array" aca="1" ref="AR144" ca="1">INDIRECT("'"&amp;$C144&amp;"'!"&amp;"$"&amp;$D144&amp;$AR$1&amp;"")</f>
        <v>4</v>
      </c>
      <c r="AS144" s="232">
        <v>0.92</v>
      </c>
      <c r="AT144" s="230">
        <v>1.62</v>
      </c>
      <c r="AU144" s="231" cm="1">
        <f t="array" aca="1" ref="AU144" ca="1">INDIRECT("'"&amp;$C144&amp;"'!"&amp;"$"&amp;$D144&amp;$AU$1&amp;"")</f>
        <v>0</v>
      </c>
      <c r="AV144" s="232" t="s">
        <v>1</v>
      </c>
      <c r="AW144" s="230" t="s">
        <v>1</v>
      </c>
      <c r="AX144" s="229">
        <v>13.91</v>
      </c>
      <c r="AY144" s="233">
        <v>70.400000000000006</v>
      </c>
      <c r="AZ144" s="232" cm="1">
        <f t="array" aca="1" ref="AZ144" ca="1">INDIRECT("'"&amp;$C144&amp;"'!"&amp;"$"&amp;$D144&amp;$AZ$1&amp;"")</f>
        <v>0</v>
      </c>
      <c r="BA144" s="231"/>
      <c r="BB144" s="232" t="s">
        <v>1</v>
      </c>
      <c r="BC144" s="230" t="s">
        <v>1</v>
      </c>
      <c r="BD144" s="232" cm="1">
        <f t="array" aca="1" ref="BD144" ca="1">INDIRECT("'"&amp;$C144&amp;"'!"&amp;"$"&amp;$D144&amp;$BD$1&amp;"")</f>
        <v>6.8</v>
      </c>
      <c r="BE144" s="231"/>
      <c r="BF144" s="232">
        <v>0.9</v>
      </c>
      <c r="BG144" s="230">
        <v>3.29</v>
      </c>
      <c r="BH144" s="234">
        <v>14.28</v>
      </c>
      <c r="BI144" s="230">
        <v>71.489999999999995</v>
      </c>
      <c r="BJ144" s="234" cm="1">
        <f t="array" aca="1" ref="BJ144" ca="1">INDIRECT("'"&amp;$C144&amp;"'!"&amp;"$"&amp;$D144&amp;$BJ$1&amp;"")</f>
        <v>14.22</v>
      </c>
      <c r="BK144" s="232">
        <v>0.96</v>
      </c>
      <c r="BL144" s="230">
        <v>4.5</v>
      </c>
      <c r="BM144" s="408">
        <v>66.900000000000006</v>
      </c>
      <c r="BN144" s="229" cm="1">
        <f t="array" aca="1" ref="BN144" ca="1">INDIRECT("'"&amp;$C144&amp;"'!"&amp;"$"&amp;$D144&amp;$BN$1&amp;"")</f>
        <v>2.0999999999999996</v>
      </c>
      <c r="BO144" s="231">
        <v>0.95</v>
      </c>
      <c r="BP144" s="230">
        <v>0.69</v>
      </c>
      <c r="BQ144" s="234" cm="1">
        <f t="array" aca="1" ref="BQ144" ca="1">INDIRECT("'"&amp;$C144&amp;"'!"&amp;"$"&amp;$D144&amp;$BQ$1&amp;"")</f>
        <v>1.29</v>
      </c>
      <c r="BR144" s="232"/>
      <c r="BS144" s="232">
        <v>0.99</v>
      </c>
      <c r="BT144" s="230">
        <v>0.2</v>
      </c>
      <c r="BU144" s="235" cm="1">
        <f t="array" aca="1" ref="BU144" ca="1">INDIRECT("'"&amp;$C144&amp;"'!"&amp;"$"&amp;$D144&amp;$BU$1&amp;"")</f>
        <v>0.82</v>
      </c>
      <c r="BV144" s="232"/>
      <c r="BW144" s="232">
        <v>0.96</v>
      </c>
      <c r="BX144" s="230">
        <v>0.22</v>
      </c>
      <c r="BY144" s="235" cm="1">
        <f t="array" aca="1" ref="BY144" ca="1">INDIRECT("'"&amp;$C144&amp;"'!"&amp;"$"&amp;$D144&amp;74&amp;"")</f>
        <v>0</v>
      </c>
      <c r="BZ144" s="232"/>
      <c r="CA144" s="232"/>
      <c r="CB144" s="230"/>
    </row>
    <row r="145" spans="1:80" ht="15" x14ac:dyDescent="0.2">
      <c r="A145" s="344">
        <f t="shared" si="9"/>
        <v>45997</v>
      </c>
      <c r="B145" s="261">
        <v>0.625</v>
      </c>
      <c r="C145" s="247">
        <f t="shared" si="10"/>
        <v>6</v>
      </c>
      <c r="D145" s="248" t="s">
        <v>149</v>
      </c>
      <c r="E145" s="222"/>
      <c r="F145" s="223"/>
      <c r="G145" s="224" t="str" cm="1">
        <f t="array" aca="1" ref="G145" ca="1">INDIRECT("'"&amp;$C145&amp;"'!"&amp;"$"&amp;$D145&amp;$G$1&amp;"")</f>
        <v>CMS</v>
      </c>
      <c r="H145" s="225" t="s">
        <v>1</v>
      </c>
      <c r="I145" s="223" t="s">
        <v>1</v>
      </c>
      <c r="J145" s="224" t="str" cm="1">
        <f t="array" aca="1" ref="J145" ca="1">INDIRECT("'"&amp;$C145&amp;"'!"&amp;"$"&amp;$D145&amp;$J$1&amp;"")</f>
        <v>PMS</v>
      </c>
      <c r="K145" s="225"/>
      <c r="L145" s="225" t="s">
        <v>1</v>
      </c>
      <c r="M145" s="223" t="s">
        <v>1</v>
      </c>
      <c r="N145" s="222" cm="1">
        <f t="array" aca="1" ref="N145" ca="1">INDIRECT("'"&amp;$C145&amp;"'!"&amp;"$"&amp;$D145&amp;$N$1&amp;"")</f>
        <v>6.5</v>
      </c>
      <c r="O145" s="225"/>
      <c r="P145" s="225"/>
      <c r="Q145" s="223"/>
      <c r="R145" s="352" cm="1">
        <f t="array" aca="1" ref="R145" ca="1">INDIRECT("'"&amp;$C145&amp;"'!"&amp;"$"&amp;$D145&amp;$R$1&amp;"")</f>
        <v>6.5</v>
      </c>
      <c r="S145" s="225"/>
      <c r="T145" s="225"/>
      <c r="U145" s="226"/>
      <c r="V145" s="222"/>
      <c r="W145" s="227" cm="1">
        <f t="array" aca="1" ref="W145" ca="1">INDIRECT("'"&amp;$C145&amp;"'!"&amp;"$"&amp;$D145&amp;$W$1&amp;"")</f>
        <v>12.808</v>
      </c>
      <c r="X145" s="225"/>
      <c r="Y145" s="223"/>
      <c r="Z145" s="224" cm="1">
        <f t="array" aca="1" ref="Z145" ca="1">INDIRECT("'"&amp;$C145&amp;"'!"&amp;"$"&amp;$D145&amp;$Z$1&amp;"")</f>
        <v>0</v>
      </c>
      <c r="AA145" s="225" t="s">
        <v>1</v>
      </c>
      <c r="AB145" s="225" t="s">
        <v>1</v>
      </c>
      <c r="AC145" s="226" t="s">
        <v>1</v>
      </c>
      <c r="AD145" s="222" cm="1">
        <f t="array" aca="1" ref="AD145" ca="1">INDIRECT("'"&amp;$C145&amp;"'!"&amp;"$"&amp;$D145&amp;$AD$1&amp;"")</f>
        <v>0</v>
      </c>
      <c r="AE145" s="225" t="s">
        <v>1</v>
      </c>
      <c r="AF145" s="225" t="s">
        <v>1</v>
      </c>
      <c r="AG145" s="223" t="s">
        <v>1</v>
      </c>
      <c r="AH145" s="224" cm="1">
        <f t="array" aca="1" ref="AH145" ca="1">INDIRECT("'"&amp;$C145&amp;"'!"&amp;"$"&amp;$D145&amp;$AH$1&amp;"")</f>
        <v>0</v>
      </c>
      <c r="AI145" s="225" t="s">
        <v>1</v>
      </c>
      <c r="AJ145" s="225" t="s">
        <v>1</v>
      </c>
      <c r="AK145" s="226" t="s">
        <v>1</v>
      </c>
      <c r="AL145" s="222" cm="1">
        <f t="array" aca="1" ref="AL145" ca="1">INDIRECT("'"&amp;$C145&amp;"'!"&amp;"$"&amp;$D145&amp;$AL$1&amp;"")</f>
        <v>0</v>
      </c>
      <c r="AM145" s="225" t="s">
        <v>1</v>
      </c>
      <c r="AN145" s="225" t="s">
        <v>1</v>
      </c>
      <c r="AO145" s="223" t="s">
        <v>1</v>
      </c>
      <c r="AP145" s="222"/>
      <c r="AQ145" s="226"/>
      <c r="AR145" s="222" cm="1">
        <f t="array" aca="1" ref="AR145" ca="1">INDIRECT("'"&amp;$C145&amp;"'!"&amp;"$"&amp;$D145&amp;$AR$1&amp;"")</f>
        <v>4</v>
      </c>
      <c r="AS145" s="225"/>
      <c r="AT145" s="223"/>
      <c r="AU145" s="224" cm="1">
        <f t="array" aca="1" ref="AU145" ca="1">INDIRECT("'"&amp;$C145&amp;"'!"&amp;"$"&amp;$D145&amp;$AU$1&amp;"")</f>
        <v>0</v>
      </c>
      <c r="AV145" s="225" t="s">
        <v>1</v>
      </c>
      <c r="AW145" s="223" t="s">
        <v>1</v>
      </c>
      <c r="AX145" s="222"/>
      <c r="AY145" s="226"/>
      <c r="AZ145" s="225" cm="1">
        <f t="array" aca="1" ref="AZ145" ca="1">INDIRECT("'"&amp;$C145&amp;"'!"&amp;"$"&amp;$D145&amp;$AZ$1&amp;"")</f>
        <v>0</v>
      </c>
      <c r="BA145" s="224"/>
      <c r="BB145" s="225" t="s">
        <v>1</v>
      </c>
      <c r="BC145" s="223" t="s">
        <v>1</v>
      </c>
      <c r="BD145" s="225" cm="1">
        <f t="array" aca="1" ref="BD145" ca="1">INDIRECT("'"&amp;$C145&amp;"'!"&amp;"$"&amp;$D145&amp;$BD$1&amp;"")</f>
        <v>6.8</v>
      </c>
      <c r="BE145" s="224"/>
      <c r="BF145" s="225"/>
      <c r="BG145" s="223"/>
      <c r="BH145" s="227"/>
      <c r="BI145" s="223"/>
      <c r="BJ145" s="227" cm="1">
        <f t="array" aca="1" ref="BJ145" ca="1">INDIRECT("'"&amp;$C145&amp;"'!"&amp;"$"&amp;$D145&amp;$BJ$1&amp;"")</f>
        <v>14.22</v>
      </c>
      <c r="BK145" s="225"/>
      <c r="BL145" s="223"/>
      <c r="BM145" s="407"/>
      <c r="BN145" s="222" cm="1">
        <f t="array" aca="1" ref="BN145" ca="1">INDIRECT("'"&amp;$C145&amp;"'!"&amp;"$"&amp;$D145&amp;$BN$1&amp;"")</f>
        <v>2.0999999999999996</v>
      </c>
      <c r="BO145" s="224"/>
      <c r="BP145" s="223"/>
      <c r="BQ145" s="227" cm="1">
        <f t="array" aca="1" ref="BQ145" ca="1">INDIRECT("'"&amp;$C145&amp;"'!"&amp;"$"&amp;$D145&amp;$BQ$1&amp;"")</f>
        <v>1.29</v>
      </c>
      <c r="BR145" s="225"/>
      <c r="BS145" s="225"/>
      <c r="BT145" s="223"/>
      <c r="BU145" s="228" cm="1">
        <f t="array" aca="1" ref="BU145" ca="1">INDIRECT("'"&amp;$C145&amp;"'!"&amp;"$"&amp;$D145&amp;$BU$1&amp;"")</f>
        <v>0.82</v>
      </c>
      <c r="BV145" s="225"/>
      <c r="BW145" s="225"/>
      <c r="BX145" s="223"/>
      <c r="BY145" s="228" cm="1">
        <f t="array" aca="1" ref="BY145" ca="1">INDIRECT("'"&amp;$C145&amp;"'!"&amp;"$"&amp;$D145&amp;74&amp;"")</f>
        <v>0</v>
      </c>
      <c r="BZ145" s="225"/>
      <c r="CA145" s="225"/>
      <c r="CB145" s="223"/>
    </row>
    <row r="146" spans="1:80" ht="15" x14ac:dyDescent="0.2">
      <c r="A146" s="344">
        <f t="shared" si="9"/>
        <v>45997</v>
      </c>
      <c r="B146" s="261">
        <v>0.66666666666666696</v>
      </c>
      <c r="C146" s="247">
        <f t="shared" si="10"/>
        <v>6</v>
      </c>
      <c r="D146" s="248" t="s">
        <v>150</v>
      </c>
      <c r="E146" s="229"/>
      <c r="F146" s="230"/>
      <c r="G146" s="231" cm="1">
        <f t="array" aca="1" ref="G146" ca="1">INDIRECT("'"&amp;$C146&amp;"'!"&amp;"$"&amp;$D146&amp;$G$1&amp;"")</f>
        <v>0</v>
      </c>
      <c r="H146" s="232" t="s">
        <v>1</v>
      </c>
      <c r="I146" s="230" t="s">
        <v>1</v>
      </c>
      <c r="J146" s="231" cm="1">
        <f t="array" aca="1" ref="J146" ca="1">INDIRECT("'"&amp;$C146&amp;"'!"&amp;"$"&amp;$D146&amp;$J$1&amp;"")</f>
        <v>0</v>
      </c>
      <c r="K146" s="232"/>
      <c r="L146" s="232" t="s">
        <v>1</v>
      </c>
      <c r="M146" s="230" t="s">
        <v>1</v>
      </c>
      <c r="N146" s="229" cm="1">
        <f t="array" aca="1" ref="N146" ca="1">INDIRECT("'"&amp;$C146&amp;"'!"&amp;"$"&amp;$D146&amp;$N$1&amp;"")</f>
        <v>0</v>
      </c>
      <c r="O146" s="232"/>
      <c r="P146" s="232"/>
      <c r="Q146" s="230"/>
      <c r="R146" s="353" cm="1">
        <f t="array" aca="1" ref="R146" ca="1">INDIRECT("'"&amp;$C146&amp;"'!"&amp;"$"&amp;$D146&amp;$R$1&amp;"")</f>
        <v>0</v>
      </c>
      <c r="S146" s="232"/>
      <c r="T146" s="232"/>
      <c r="U146" s="233"/>
      <c r="V146" s="229"/>
      <c r="W146" s="234" cm="1">
        <f t="array" aca="1" ref="W146" ca="1">INDIRECT("'"&amp;$C146&amp;"'!"&amp;"$"&amp;$D146&amp;$W$1&amp;"")</f>
        <v>0</v>
      </c>
      <c r="X146" s="232"/>
      <c r="Y146" s="230"/>
      <c r="Z146" s="231" cm="1">
        <f t="array" aca="1" ref="Z146" ca="1">INDIRECT("'"&amp;$C146&amp;"'!"&amp;"$"&amp;$D146&amp;$Z$1&amp;"")</f>
        <v>0</v>
      </c>
      <c r="AA146" s="232" t="s">
        <v>1</v>
      </c>
      <c r="AB146" s="232" t="s">
        <v>1</v>
      </c>
      <c r="AC146" s="233" t="s">
        <v>1</v>
      </c>
      <c r="AD146" s="229" cm="1">
        <f t="array" aca="1" ref="AD146" ca="1">INDIRECT("'"&amp;$C146&amp;"'!"&amp;"$"&amp;$D146&amp;$AD$1&amp;"")</f>
        <v>0</v>
      </c>
      <c r="AE146" s="232" t="s">
        <v>1</v>
      </c>
      <c r="AF146" s="232" t="s">
        <v>1</v>
      </c>
      <c r="AG146" s="230" t="s">
        <v>1</v>
      </c>
      <c r="AH146" s="231" cm="1">
        <f t="array" aca="1" ref="AH146" ca="1">INDIRECT("'"&amp;$C146&amp;"'!"&amp;"$"&amp;$D146&amp;$AH$1&amp;"")</f>
        <v>0</v>
      </c>
      <c r="AI146" s="232" t="s">
        <v>1</v>
      </c>
      <c r="AJ146" s="232" t="s">
        <v>1</v>
      </c>
      <c r="AK146" s="233" t="s">
        <v>1</v>
      </c>
      <c r="AL146" s="229" cm="1">
        <f t="array" aca="1" ref="AL146" ca="1">INDIRECT("'"&amp;$C146&amp;"'!"&amp;"$"&amp;$D146&amp;$AL$1&amp;"")</f>
        <v>0</v>
      </c>
      <c r="AM146" s="232" t="s">
        <v>1</v>
      </c>
      <c r="AN146" s="232" t="s">
        <v>1</v>
      </c>
      <c r="AO146" s="230" t="s">
        <v>1</v>
      </c>
      <c r="AP146" s="229"/>
      <c r="AQ146" s="233"/>
      <c r="AR146" s="229" cm="1">
        <f t="array" aca="1" ref="AR146" ca="1">INDIRECT("'"&amp;$C146&amp;"'!"&amp;"$"&amp;$D146&amp;$AR$1&amp;"")</f>
        <v>0</v>
      </c>
      <c r="AS146" s="232"/>
      <c r="AT146" s="230"/>
      <c r="AU146" s="231" cm="1">
        <f t="array" aca="1" ref="AU146" ca="1">INDIRECT("'"&amp;$C146&amp;"'!"&amp;"$"&amp;$D146&amp;$AU$1&amp;"")</f>
        <v>0</v>
      </c>
      <c r="AV146" s="232" t="s">
        <v>1</v>
      </c>
      <c r="AW146" s="230" t="s">
        <v>1</v>
      </c>
      <c r="AX146" s="229"/>
      <c r="AY146" s="233"/>
      <c r="AZ146" s="232" cm="1">
        <f t="array" aca="1" ref="AZ146" ca="1">INDIRECT("'"&amp;$C146&amp;"'!"&amp;"$"&amp;$D146&amp;$AZ$1&amp;"")</f>
        <v>0</v>
      </c>
      <c r="BA146" s="231"/>
      <c r="BB146" s="232" t="s">
        <v>1</v>
      </c>
      <c r="BC146" s="230" t="s">
        <v>1</v>
      </c>
      <c r="BD146" s="232" cm="1">
        <f t="array" aca="1" ref="BD146" ca="1">INDIRECT("'"&amp;$C146&amp;"'!"&amp;"$"&amp;$D146&amp;$BD$1&amp;"")</f>
        <v>0</v>
      </c>
      <c r="BE146" s="231"/>
      <c r="BF146" s="232"/>
      <c r="BG146" s="230"/>
      <c r="BH146" s="234"/>
      <c r="BI146" s="230"/>
      <c r="BJ146" s="234" cm="1">
        <f t="array" aca="1" ref="BJ146" ca="1">INDIRECT("'"&amp;$C146&amp;"'!"&amp;"$"&amp;$D146&amp;$BJ$1&amp;"")</f>
        <v>0</v>
      </c>
      <c r="BK146" s="232"/>
      <c r="BL146" s="230"/>
      <c r="BM146" s="408"/>
      <c r="BN146" s="229" cm="1">
        <f t="array" aca="1" ref="BN146" ca="1">INDIRECT("'"&amp;$C146&amp;"'!"&amp;"$"&amp;$D146&amp;$BN$1&amp;"")</f>
        <v>0</v>
      </c>
      <c r="BO146" s="231"/>
      <c r="BP146" s="230"/>
      <c r="BQ146" s="234" cm="1">
        <f t="array" aca="1" ref="BQ146" ca="1">INDIRECT("'"&amp;$C146&amp;"'!"&amp;"$"&amp;$D146&amp;$BQ$1&amp;"")</f>
        <v>0</v>
      </c>
      <c r="BR146" s="232"/>
      <c r="BS146" s="232"/>
      <c r="BT146" s="230"/>
      <c r="BU146" s="235" cm="1">
        <f t="array" aca="1" ref="BU146" ca="1">INDIRECT("'"&amp;$C146&amp;"'!"&amp;"$"&amp;$D146&amp;$BU$1&amp;"")</f>
        <v>0</v>
      </c>
      <c r="BV146" s="232"/>
      <c r="BW146" s="232"/>
      <c r="BX146" s="230"/>
      <c r="BY146" s="235" cm="1">
        <f t="array" aca="1" ref="BY146" ca="1">INDIRECT("'"&amp;$C146&amp;"'!"&amp;"$"&amp;$D146&amp;74&amp;"")</f>
        <v>0</v>
      </c>
      <c r="BZ146" s="232"/>
      <c r="CA146" s="232"/>
      <c r="CB146" s="230"/>
    </row>
    <row r="147" spans="1:80" ht="15" x14ac:dyDescent="0.2">
      <c r="A147" s="344">
        <f t="shared" si="9"/>
        <v>45997</v>
      </c>
      <c r="B147" s="261">
        <v>0.70833333333333404</v>
      </c>
      <c r="C147" s="247">
        <f t="shared" si="10"/>
        <v>6</v>
      </c>
      <c r="D147" s="248" t="s">
        <v>151</v>
      </c>
      <c r="E147" s="222"/>
      <c r="F147" s="223"/>
      <c r="G147" s="224" cm="1">
        <f t="array" aca="1" ref="G147" ca="1">INDIRECT("'"&amp;$C147&amp;"'!"&amp;"$"&amp;$D147&amp;$G$1&amp;"")</f>
        <v>0</v>
      </c>
      <c r="H147" s="225" t="s">
        <v>1</v>
      </c>
      <c r="I147" s="223" t="s">
        <v>1</v>
      </c>
      <c r="J147" s="224" cm="1">
        <f t="array" aca="1" ref="J147" ca="1">INDIRECT("'"&amp;$C147&amp;"'!"&amp;"$"&amp;$D147&amp;$J$1&amp;"")</f>
        <v>0</v>
      </c>
      <c r="K147" s="225"/>
      <c r="L147" s="225" t="s">
        <v>1</v>
      </c>
      <c r="M147" s="223" t="s">
        <v>1</v>
      </c>
      <c r="N147" s="222" cm="1">
        <f t="array" aca="1" ref="N147" ca="1">INDIRECT("'"&amp;$C147&amp;"'!"&amp;"$"&amp;$D147&amp;$N$1&amp;"")</f>
        <v>0</v>
      </c>
      <c r="O147" s="225"/>
      <c r="P147" s="225"/>
      <c r="Q147" s="223"/>
      <c r="R147" s="352" cm="1">
        <f t="array" aca="1" ref="R147" ca="1">INDIRECT("'"&amp;$C147&amp;"'!"&amp;"$"&amp;$D147&amp;$R$1&amp;"")</f>
        <v>0</v>
      </c>
      <c r="S147" s="225"/>
      <c r="T147" s="225"/>
      <c r="U147" s="226"/>
      <c r="V147" s="222"/>
      <c r="W147" s="227" cm="1">
        <f t="array" aca="1" ref="W147" ca="1">INDIRECT("'"&amp;$C147&amp;"'!"&amp;"$"&amp;$D147&amp;$W$1&amp;"")</f>
        <v>0</v>
      </c>
      <c r="X147" s="225"/>
      <c r="Y147" s="223"/>
      <c r="Z147" s="224" cm="1">
        <f t="array" aca="1" ref="Z147" ca="1">INDIRECT("'"&amp;$C147&amp;"'!"&amp;"$"&amp;$D147&amp;$Z$1&amp;"")</f>
        <v>0</v>
      </c>
      <c r="AA147" s="225" t="s">
        <v>1</v>
      </c>
      <c r="AB147" s="225" t="s">
        <v>1</v>
      </c>
      <c r="AC147" s="226" t="s">
        <v>1</v>
      </c>
      <c r="AD147" s="222" cm="1">
        <f t="array" aca="1" ref="AD147" ca="1">INDIRECT("'"&amp;$C147&amp;"'!"&amp;"$"&amp;$D147&amp;$AD$1&amp;"")</f>
        <v>0</v>
      </c>
      <c r="AE147" s="225" t="s">
        <v>1</v>
      </c>
      <c r="AF147" s="225" t="s">
        <v>1</v>
      </c>
      <c r="AG147" s="223" t="s">
        <v>1</v>
      </c>
      <c r="AH147" s="224" cm="1">
        <f t="array" aca="1" ref="AH147" ca="1">INDIRECT("'"&amp;$C147&amp;"'!"&amp;"$"&amp;$D147&amp;$AH$1&amp;"")</f>
        <v>0</v>
      </c>
      <c r="AI147" s="225" t="s">
        <v>1</v>
      </c>
      <c r="AJ147" s="225" t="s">
        <v>1</v>
      </c>
      <c r="AK147" s="226" t="s">
        <v>1</v>
      </c>
      <c r="AL147" s="222" cm="1">
        <f t="array" aca="1" ref="AL147" ca="1">INDIRECT("'"&amp;$C147&amp;"'!"&amp;"$"&amp;$D147&amp;$AL$1&amp;"")</f>
        <v>0</v>
      </c>
      <c r="AM147" s="225" t="s">
        <v>1</v>
      </c>
      <c r="AN147" s="225" t="s">
        <v>1</v>
      </c>
      <c r="AO147" s="223" t="s">
        <v>1</v>
      </c>
      <c r="AP147" s="222"/>
      <c r="AQ147" s="226"/>
      <c r="AR147" s="222" cm="1">
        <f t="array" aca="1" ref="AR147" ca="1">INDIRECT("'"&amp;$C147&amp;"'!"&amp;"$"&amp;$D147&amp;$AR$1&amp;"")</f>
        <v>0</v>
      </c>
      <c r="AS147" s="225"/>
      <c r="AT147" s="223"/>
      <c r="AU147" s="224" cm="1">
        <f t="array" aca="1" ref="AU147" ca="1">INDIRECT("'"&amp;$C147&amp;"'!"&amp;"$"&amp;$D147&amp;$AU$1&amp;"")</f>
        <v>0</v>
      </c>
      <c r="AV147" s="225" t="s">
        <v>1</v>
      </c>
      <c r="AW147" s="223" t="s">
        <v>1</v>
      </c>
      <c r="AX147" s="222"/>
      <c r="AY147" s="226"/>
      <c r="AZ147" s="225" cm="1">
        <f t="array" aca="1" ref="AZ147" ca="1">INDIRECT("'"&amp;$C147&amp;"'!"&amp;"$"&amp;$D147&amp;$AZ$1&amp;"")</f>
        <v>0</v>
      </c>
      <c r="BA147" s="224"/>
      <c r="BB147" s="225" t="s">
        <v>1</v>
      </c>
      <c r="BC147" s="223" t="s">
        <v>1</v>
      </c>
      <c r="BD147" s="225" cm="1">
        <f t="array" aca="1" ref="BD147" ca="1">INDIRECT("'"&amp;$C147&amp;"'!"&amp;"$"&amp;$D147&amp;$BD$1&amp;"")</f>
        <v>0</v>
      </c>
      <c r="BE147" s="224"/>
      <c r="BF147" s="225"/>
      <c r="BG147" s="223"/>
      <c r="BH147" s="227"/>
      <c r="BI147" s="223"/>
      <c r="BJ147" s="227" cm="1">
        <f t="array" aca="1" ref="BJ147" ca="1">INDIRECT("'"&amp;$C147&amp;"'!"&amp;"$"&amp;$D147&amp;$BJ$1&amp;"")</f>
        <v>0</v>
      </c>
      <c r="BK147" s="225"/>
      <c r="BL147" s="223"/>
      <c r="BM147" s="407"/>
      <c r="BN147" s="222" cm="1">
        <f t="array" aca="1" ref="BN147" ca="1">INDIRECT("'"&amp;$C147&amp;"'!"&amp;"$"&amp;$D147&amp;$BN$1&amp;"")</f>
        <v>0</v>
      </c>
      <c r="BO147" s="224"/>
      <c r="BP147" s="223"/>
      <c r="BQ147" s="227" cm="1">
        <f t="array" aca="1" ref="BQ147" ca="1">INDIRECT("'"&amp;$C147&amp;"'!"&amp;"$"&amp;$D147&amp;$BQ$1&amp;"")</f>
        <v>0</v>
      </c>
      <c r="BR147" s="225"/>
      <c r="BS147" s="225"/>
      <c r="BT147" s="223"/>
      <c r="BU147" s="228" cm="1">
        <f t="array" aca="1" ref="BU147" ca="1">INDIRECT("'"&amp;$C147&amp;"'!"&amp;"$"&amp;$D147&amp;$BU$1&amp;"")</f>
        <v>0</v>
      </c>
      <c r="BV147" s="225"/>
      <c r="BW147" s="225"/>
      <c r="BX147" s="223"/>
      <c r="BY147" s="228" cm="1">
        <f t="array" aca="1" ref="BY147" ca="1">INDIRECT("'"&amp;$C147&amp;"'!"&amp;"$"&amp;$D147&amp;74&amp;"")</f>
        <v>0</v>
      </c>
      <c r="BZ147" s="225"/>
      <c r="CA147" s="225"/>
      <c r="CB147" s="223"/>
    </row>
    <row r="148" spans="1:80" ht="15" x14ac:dyDescent="0.2">
      <c r="A148" s="344">
        <f t="shared" si="9"/>
        <v>45997</v>
      </c>
      <c r="B148" s="261">
        <v>0.750000000000001</v>
      </c>
      <c r="C148" s="247">
        <f t="shared" si="10"/>
        <v>6</v>
      </c>
      <c r="D148" s="248" t="s">
        <v>152</v>
      </c>
      <c r="E148" s="229"/>
      <c r="F148" s="230"/>
      <c r="G148" s="231" cm="1">
        <f t="array" aca="1" ref="G148" ca="1">INDIRECT("'"&amp;$C148&amp;"'!"&amp;"$"&amp;$D148&amp;$G$1&amp;"")</f>
        <v>0</v>
      </c>
      <c r="H148" s="232" t="s">
        <v>1</v>
      </c>
      <c r="I148" s="230" t="s">
        <v>1</v>
      </c>
      <c r="J148" s="231" cm="1">
        <f t="array" aca="1" ref="J148" ca="1">INDIRECT("'"&amp;$C148&amp;"'!"&amp;"$"&amp;$D148&amp;$J$1&amp;"")</f>
        <v>0</v>
      </c>
      <c r="K148" s="232"/>
      <c r="L148" s="232" t="s">
        <v>1</v>
      </c>
      <c r="M148" s="230" t="s">
        <v>1</v>
      </c>
      <c r="N148" s="229" cm="1">
        <f t="array" aca="1" ref="N148" ca="1">INDIRECT("'"&amp;$C148&amp;"'!"&amp;"$"&amp;$D148&amp;$N$1&amp;"")</f>
        <v>0</v>
      </c>
      <c r="O148" s="232"/>
      <c r="P148" s="232"/>
      <c r="Q148" s="230"/>
      <c r="R148" s="229" cm="1">
        <f t="array" aca="1" ref="R148" ca="1">INDIRECT("'"&amp;$C148&amp;"'!"&amp;"$"&amp;$D148&amp;$R$1&amp;"")</f>
        <v>0</v>
      </c>
      <c r="S148" s="232"/>
      <c r="T148" s="232"/>
      <c r="U148" s="233"/>
      <c r="V148" s="229"/>
      <c r="W148" s="234" cm="1">
        <f t="array" aca="1" ref="W148" ca="1">INDIRECT("'"&amp;$C148&amp;"'!"&amp;"$"&amp;$D148&amp;$W$1&amp;"")</f>
        <v>0</v>
      </c>
      <c r="X148" s="232"/>
      <c r="Y148" s="230"/>
      <c r="Z148" s="231" cm="1">
        <f t="array" aca="1" ref="Z148" ca="1">INDIRECT("'"&amp;$C148&amp;"'!"&amp;"$"&amp;$D148&amp;$Z$1&amp;"")</f>
        <v>0</v>
      </c>
      <c r="AA148" s="232" t="s">
        <v>1</v>
      </c>
      <c r="AB148" s="232" t="s">
        <v>1</v>
      </c>
      <c r="AC148" s="233" t="s">
        <v>1</v>
      </c>
      <c r="AD148" s="229" cm="1">
        <f t="array" aca="1" ref="AD148" ca="1">INDIRECT("'"&amp;$C148&amp;"'!"&amp;"$"&amp;$D148&amp;$AD$1&amp;"")</f>
        <v>0</v>
      </c>
      <c r="AE148" s="232" t="s">
        <v>1</v>
      </c>
      <c r="AF148" s="232" t="s">
        <v>1</v>
      </c>
      <c r="AG148" s="230" t="s">
        <v>1</v>
      </c>
      <c r="AH148" s="231" cm="1">
        <f t="array" aca="1" ref="AH148" ca="1">INDIRECT("'"&amp;$C148&amp;"'!"&amp;"$"&amp;$D148&amp;$AH$1&amp;"")</f>
        <v>0</v>
      </c>
      <c r="AI148" s="232" t="s">
        <v>1</v>
      </c>
      <c r="AJ148" s="232" t="s">
        <v>1</v>
      </c>
      <c r="AK148" s="233" t="s">
        <v>1</v>
      </c>
      <c r="AL148" s="229" cm="1">
        <f t="array" aca="1" ref="AL148" ca="1">INDIRECT("'"&amp;$C148&amp;"'!"&amp;"$"&amp;$D148&amp;$AL$1&amp;"")</f>
        <v>0</v>
      </c>
      <c r="AM148" s="232" t="s">
        <v>1</v>
      </c>
      <c r="AN148" s="232" t="s">
        <v>1</v>
      </c>
      <c r="AO148" s="230" t="s">
        <v>1</v>
      </c>
      <c r="AP148" s="229"/>
      <c r="AQ148" s="233"/>
      <c r="AR148" s="229" cm="1">
        <f t="array" aca="1" ref="AR148" ca="1">INDIRECT("'"&amp;$C148&amp;"'!"&amp;"$"&amp;$D148&amp;$AR$1&amp;"")</f>
        <v>0</v>
      </c>
      <c r="AS148" s="232"/>
      <c r="AT148" s="230"/>
      <c r="AU148" s="231" cm="1">
        <f t="array" aca="1" ref="AU148" ca="1">INDIRECT("'"&amp;$C148&amp;"'!"&amp;"$"&amp;$D148&amp;$AU$1&amp;"")</f>
        <v>0</v>
      </c>
      <c r="AV148" s="232"/>
      <c r="AW148" s="230"/>
      <c r="AX148" s="229"/>
      <c r="AY148" s="233"/>
      <c r="AZ148" s="232" cm="1">
        <f t="array" aca="1" ref="AZ148" ca="1">INDIRECT("'"&amp;$C148&amp;"'!"&amp;"$"&amp;$D148&amp;$AZ$1&amp;"")</f>
        <v>0</v>
      </c>
      <c r="BA148" s="231"/>
      <c r="BB148" s="232"/>
      <c r="BC148" s="230"/>
      <c r="BD148" s="232" cm="1">
        <f t="array" aca="1" ref="BD148" ca="1">INDIRECT("'"&amp;$C148&amp;"'!"&amp;"$"&amp;$D148&amp;$BD$1&amp;"")</f>
        <v>0</v>
      </c>
      <c r="BE148" s="231"/>
      <c r="BF148" s="232"/>
      <c r="BG148" s="230"/>
      <c r="BH148" s="234"/>
      <c r="BI148" s="230"/>
      <c r="BJ148" s="234" cm="1">
        <f t="array" aca="1" ref="BJ148" ca="1">INDIRECT("'"&amp;$C148&amp;"'!"&amp;"$"&amp;$D148&amp;$BJ$1&amp;"")</f>
        <v>0</v>
      </c>
      <c r="BK148" s="232"/>
      <c r="BL148" s="230"/>
      <c r="BM148" s="408"/>
      <c r="BN148" s="229" cm="1">
        <f t="array" aca="1" ref="BN148" ca="1">INDIRECT("'"&amp;$C148&amp;"'!"&amp;"$"&amp;$D148&amp;$BN$1&amp;"")</f>
        <v>0</v>
      </c>
      <c r="BO148" s="231"/>
      <c r="BP148" s="230"/>
      <c r="BQ148" s="234" cm="1">
        <f t="array" aca="1" ref="BQ148" ca="1">INDIRECT("'"&amp;$C148&amp;"'!"&amp;"$"&amp;$D148&amp;$BQ$1&amp;"")</f>
        <v>0</v>
      </c>
      <c r="BR148" s="232"/>
      <c r="BS148" s="232"/>
      <c r="BT148" s="230"/>
      <c r="BU148" s="235" cm="1">
        <f t="array" aca="1" ref="BU148" ca="1">INDIRECT("'"&amp;$C148&amp;"'!"&amp;"$"&amp;$D148&amp;$BU$1&amp;"")</f>
        <v>0</v>
      </c>
      <c r="BV148" s="232"/>
      <c r="BW148" s="232"/>
      <c r="BX148" s="230"/>
      <c r="BY148" s="235" cm="1">
        <f t="array" aca="1" ref="BY148" ca="1">INDIRECT("'"&amp;$C148&amp;"'!"&amp;"$"&amp;$D148&amp;74&amp;"")</f>
        <v>0</v>
      </c>
      <c r="BZ148" s="232"/>
      <c r="CA148" s="232"/>
      <c r="CB148" s="230"/>
    </row>
    <row r="149" spans="1:80" ht="15" x14ac:dyDescent="0.2">
      <c r="A149" s="344">
        <f t="shared" si="9"/>
        <v>45997</v>
      </c>
      <c r="B149" s="261">
        <v>0.79166666666666696</v>
      </c>
      <c r="C149" s="247">
        <f t="shared" si="10"/>
        <v>6</v>
      </c>
      <c r="D149" s="248" t="s">
        <v>153</v>
      </c>
      <c r="E149" s="222"/>
      <c r="F149" s="223"/>
      <c r="G149" s="224" cm="1">
        <f t="array" aca="1" ref="G149" ca="1">INDIRECT("'"&amp;$C149&amp;"'!"&amp;"$"&amp;$D149&amp;$G$1&amp;"")</f>
        <v>0</v>
      </c>
      <c r="H149" s="225" t="s">
        <v>1</v>
      </c>
      <c r="I149" s="223" t="s">
        <v>1</v>
      </c>
      <c r="J149" s="224" cm="1">
        <f t="array" aca="1" ref="J149" ca="1">INDIRECT("'"&amp;$C149&amp;"'!"&amp;"$"&amp;$D149&amp;$J$1&amp;"")</f>
        <v>0</v>
      </c>
      <c r="K149" s="493"/>
      <c r="L149" s="225" t="s">
        <v>1</v>
      </c>
      <c r="M149" s="223" t="s">
        <v>1</v>
      </c>
      <c r="N149" s="222" cm="1">
        <f t="array" aca="1" ref="N149" ca="1">INDIRECT("'"&amp;$C149&amp;"'!"&amp;"$"&amp;$D149&amp;$N$1&amp;"")</f>
        <v>0</v>
      </c>
      <c r="O149" s="225"/>
      <c r="P149" s="225"/>
      <c r="Q149" s="223"/>
      <c r="R149" s="352" cm="1">
        <f t="array" aca="1" ref="R149" ca="1">INDIRECT("'"&amp;$C149&amp;"'!"&amp;"$"&amp;$D149&amp;$R$1&amp;"")</f>
        <v>0</v>
      </c>
      <c r="S149" s="225"/>
      <c r="T149" s="225"/>
      <c r="U149" s="226"/>
      <c r="V149" s="222"/>
      <c r="W149" s="227" cm="1">
        <f t="array" aca="1" ref="W149" ca="1">INDIRECT("'"&amp;$C149&amp;"'!"&amp;"$"&amp;$D149&amp;$W$1&amp;"")</f>
        <v>0</v>
      </c>
      <c r="X149" s="225"/>
      <c r="Y149" s="223"/>
      <c r="Z149" s="224" cm="1">
        <f t="array" aca="1" ref="Z149" ca="1">INDIRECT("'"&amp;$C149&amp;"'!"&amp;"$"&amp;$D149&amp;$Z$1&amp;"")</f>
        <v>0</v>
      </c>
      <c r="AA149" s="225" t="s">
        <v>1</v>
      </c>
      <c r="AB149" s="225" t="s">
        <v>1</v>
      </c>
      <c r="AC149" s="226" t="s">
        <v>1</v>
      </c>
      <c r="AD149" s="222" cm="1">
        <f t="array" aca="1" ref="AD149" ca="1">INDIRECT("'"&amp;$C149&amp;"'!"&amp;"$"&amp;$D149&amp;$AD$1&amp;"")</f>
        <v>0</v>
      </c>
      <c r="AE149" s="225" t="s">
        <v>1</v>
      </c>
      <c r="AF149" s="225" t="s">
        <v>1</v>
      </c>
      <c r="AG149" s="223" t="s">
        <v>1</v>
      </c>
      <c r="AH149" s="224" cm="1">
        <f t="array" aca="1" ref="AH149" ca="1">INDIRECT("'"&amp;$C149&amp;"'!"&amp;"$"&amp;$D149&amp;$AH$1&amp;"")</f>
        <v>0</v>
      </c>
      <c r="AI149" s="225" t="s">
        <v>1</v>
      </c>
      <c r="AJ149" s="225" t="s">
        <v>1</v>
      </c>
      <c r="AK149" s="226" t="s">
        <v>1</v>
      </c>
      <c r="AL149" s="222" cm="1">
        <f t="array" aca="1" ref="AL149" ca="1">INDIRECT("'"&amp;$C149&amp;"'!"&amp;"$"&amp;$D149&amp;$AL$1&amp;"")</f>
        <v>0</v>
      </c>
      <c r="AM149" s="225" t="s">
        <v>1</v>
      </c>
      <c r="AN149" s="225" t="s">
        <v>1</v>
      </c>
      <c r="AO149" s="223" t="s">
        <v>1</v>
      </c>
      <c r="AP149" s="222"/>
      <c r="AQ149" s="226"/>
      <c r="AR149" s="222" cm="1">
        <f t="array" aca="1" ref="AR149" ca="1">INDIRECT("'"&amp;$C149&amp;"'!"&amp;"$"&amp;$D149&amp;$AR$1&amp;"")</f>
        <v>0</v>
      </c>
      <c r="AS149" s="225"/>
      <c r="AT149" s="223"/>
      <c r="AU149" s="224" cm="1">
        <f t="array" aca="1" ref="AU149" ca="1">INDIRECT("'"&amp;$C149&amp;"'!"&amp;"$"&amp;$D149&amp;$AU$1&amp;"")</f>
        <v>0</v>
      </c>
      <c r="AV149" s="225"/>
      <c r="AW149" s="223"/>
      <c r="AX149" s="222"/>
      <c r="AY149" s="226"/>
      <c r="AZ149" s="225" cm="1">
        <f t="array" aca="1" ref="AZ149" ca="1">INDIRECT("'"&amp;$C149&amp;"'!"&amp;"$"&amp;$D149&amp;$AZ$1&amp;"")</f>
        <v>0</v>
      </c>
      <c r="BA149" s="224"/>
      <c r="BB149" s="225"/>
      <c r="BC149" s="223"/>
      <c r="BD149" s="225" cm="1">
        <f t="array" aca="1" ref="BD149" ca="1">INDIRECT("'"&amp;$C149&amp;"'!"&amp;"$"&amp;$D149&amp;$BD$1&amp;"")</f>
        <v>0</v>
      </c>
      <c r="BE149" s="224"/>
      <c r="BF149" s="225"/>
      <c r="BG149" s="223"/>
      <c r="BH149" s="227"/>
      <c r="BI149" s="223"/>
      <c r="BJ149" s="227" cm="1">
        <f t="array" aca="1" ref="BJ149" ca="1">INDIRECT("'"&amp;$C149&amp;"'!"&amp;"$"&amp;$D149&amp;$BJ$1&amp;"")</f>
        <v>0</v>
      </c>
      <c r="BK149" s="225"/>
      <c r="BL149" s="223"/>
      <c r="BM149" s="407"/>
      <c r="BN149" s="222" cm="1">
        <f t="array" aca="1" ref="BN149" ca="1">INDIRECT("'"&amp;$C149&amp;"'!"&amp;"$"&amp;$D149&amp;$BN$1&amp;"")</f>
        <v>0</v>
      </c>
      <c r="BO149" s="224"/>
      <c r="BP149" s="223"/>
      <c r="BQ149" s="227" cm="1">
        <f t="array" aca="1" ref="BQ149" ca="1">INDIRECT("'"&amp;$C149&amp;"'!"&amp;"$"&amp;$D149&amp;$BQ$1&amp;"")</f>
        <v>0</v>
      </c>
      <c r="BR149" s="225"/>
      <c r="BS149" s="225"/>
      <c r="BT149" s="223"/>
      <c r="BU149" s="228" cm="1">
        <f t="array" aca="1" ref="BU149" ca="1">INDIRECT("'"&amp;$C149&amp;"'!"&amp;"$"&amp;$D149&amp;$BU$1&amp;"")</f>
        <v>0</v>
      </c>
      <c r="BV149" s="225"/>
      <c r="BW149" s="225"/>
      <c r="BX149" s="223"/>
      <c r="BY149" s="228" cm="1">
        <f t="array" aca="1" ref="BY149" ca="1">INDIRECT("'"&amp;$C149&amp;"'!"&amp;"$"&amp;$D149&amp;74&amp;"")</f>
        <v>0</v>
      </c>
      <c r="BZ149" s="225"/>
      <c r="CA149" s="225"/>
      <c r="CB149" s="223"/>
    </row>
    <row r="150" spans="1:80" ht="15" x14ac:dyDescent="0.2">
      <c r="A150" s="344">
        <f t="shared" si="9"/>
        <v>45997</v>
      </c>
      <c r="B150" s="261">
        <v>0.83333333333333337</v>
      </c>
      <c r="C150" s="247">
        <f t="shared" si="10"/>
        <v>6</v>
      </c>
      <c r="D150" s="248" t="s">
        <v>154</v>
      </c>
      <c r="E150" s="229"/>
      <c r="F150" s="230"/>
      <c r="G150" s="231" cm="1">
        <f t="array" aca="1" ref="G150" ca="1">INDIRECT("'"&amp;$C150&amp;"'!"&amp;"$"&amp;$D150&amp;$G$1&amp;"")</f>
        <v>0</v>
      </c>
      <c r="H150" s="232" t="s">
        <v>1</v>
      </c>
      <c r="I150" s="230" t="s">
        <v>1</v>
      </c>
      <c r="J150" s="231" cm="1">
        <f t="array" aca="1" ref="J150" ca="1">INDIRECT("'"&amp;$C150&amp;"'!"&amp;"$"&amp;$D150&amp;$J$1&amp;"")</f>
        <v>0</v>
      </c>
      <c r="K150" s="232"/>
      <c r="L150" s="232" t="s">
        <v>1</v>
      </c>
      <c r="M150" s="230" t="s">
        <v>1</v>
      </c>
      <c r="N150" s="229" cm="1">
        <f t="array" aca="1" ref="N150" ca="1">INDIRECT("'"&amp;$C150&amp;"'!"&amp;"$"&amp;$D150&amp;$N$1&amp;"")</f>
        <v>0</v>
      </c>
      <c r="O150" s="232"/>
      <c r="P150" s="232"/>
      <c r="Q150" s="230"/>
      <c r="R150" s="229" cm="1">
        <f t="array" aca="1" ref="R150" ca="1">INDIRECT("'"&amp;$C150&amp;"'!"&amp;"$"&amp;$D150&amp;$R$1&amp;"")</f>
        <v>0</v>
      </c>
      <c r="S150" s="232"/>
      <c r="T150" s="232"/>
      <c r="U150" s="233"/>
      <c r="V150" s="229"/>
      <c r="W150" s="234" cm="1">
        <f t="array" aca="1" ref="W150" ca="1">INDIRECT("'"&amp;$C150&amp;"'!"&amp;"$"&amp;$D150&amp;$W$1&amp;"")</f>
        <v>0</v>
      </c>
      <c r="X150" s="232"/>
      <c r="Y150" s="230"/>
      <c r="Z150" s="231" cm="1">
        <f t="array" aca="1" ref="Z150" ca="1">INDIRECT("'"&amp;$C150&amp;"'!"&amp;"$"&amp;$D150&amp;$Z$1&amp;"")</f>
        <v>0</v>
      </c>
      <c r="AA150" s="232" t="s">
        <v>1</v>
      </c>
      <c r="AB150" s="232" t="s">
        <v>1</v>
      </c>
      <c r="AC150" s="233" t="s">
        <v>1</v>
      </c>
      <c r="AD150" s="229" cm="1">
        <f t="array" aca="1" ref="AD150" ca="1">INDIRECT("'"&amp;$C150&amp;"'!"&amp;"$"&amp;$D150&amp;$AD$1&amp;"")</f>
        <v>0</v>
      </c>
      <c r="AE150" s="232" t="s">
        <v>1</v>
      </c>
      <c r="AF150" s="232" t="s">
        <v>1</v>
      </c>
      <c r="AG150" s="230" t="s">
        <v>1</v>
      </c>
      <c r="AH150" s="231" cm="1">
        <f t="array" aca="1" ref="AH150" ca="1">INDIRECT("'"&amp;$C150&amp;"'!"&amp;"$"&amp;$D150&amp;$AH$1&amp;"")</f>
        <v>0</v>
      </c>
      <c r="AI150" s="232" t="s">
        <v>1</v>
      </c>
      <c r="AJ150" s="232" t="s">
        <v>1</v>
      </c>
      <c r="AK150" s="233" t="s">
        <v>1</v>
      </c>
      <c r="AL150" s="229" cm="1">
        <f t="array" aca="1" ref="AL150" ca="1">INDIRECT("'"&amp;$C150&amp;"'!"&amp;"$"&amp;$D150&amp;$AL$1&amp;"")</f>
        <v>0</v>
      </c>
      <c r="AM150" s="232" t="s">
        <v>1</v>
      </c>
      <c r="AN150" s="232" t="s">
        <v>1</v>
      </c>
      <c r="AO150" s="230" t="s">
        <v>1</v>
      </c>
      <c r="AP150" s="229"/>
      <c r="AQ150" s="233"/>
      <c r="AR150" s="229" cm="1">
        <f t="array" aca="1" ref="AR150" ca="1">INDIRECT("'"&amp;$C150&amp;"'!"&amp;"$"&amp;$D150&amp;$AR$1&amp;"")</f>
        <v>0</v>
      </c>
      <c r="AS150" s="232"/>
      <c r="AT150" s="230"/>
      <c r="AU150" s="231" cm="1">
        <f t="array" aca="1" ref="AU150" ca="1">INDIRECT("'"&amp;$C150&amp;"'!"&amp;"$"&amp;$D150&amp;$AU$1&amp;"")</f>
        <v>0</v>
      </c>
      <c r="AV150" s="232"/>
      <c r="AW150" s="230"/>
      <c r="AX150" s="229"/>
      <c r="AY150" s="233"/>
      <c r="AZ150" s="232" cm="1">
        <f t="array" aca="1" ref="AZ150" ca="1">INDIRECT("'"&amp;$C150&amp;"'!"&amp;"$"&amp;$D150&amp;$AZ$1&amp;"")</f>
        <v>0</v>
      </c>
      <c r="BA150" s="231"/>
      <c r="BB150" s="232"/>
      <c r="BC150" s="230"/>
      <c r="BD150" s="232" cm="1">
        <f t="array" aca="1" ref="BD150" ca="1">INDIRECT("'"&amp;$C150&amp;"'!"&amp;"$"&amp;$D150&amp;$BD$1&amp;"")</f>
        <v>0</v>
      </c>
      <c r="BE150" s="231"/>
      <c r="BF150" s="232"/>
      <c r="BG150" s="230"/>
      <c r="BH150" s="234"/>
      <c r="BI150" s="230"/>
      <c r="BJ150" s="234" cm="1">
        <f t="array" aca="1" ref="BJ150" ca="1">INDIRECT("'"&amp;$C150&amp;"'!"&amp;"$"&amp;$D150&amp;$BJ$1&amp;"")</f>
        <v>0</v>
      </c>
      <c r="BK150" s="232"/>
      <c r="BL150" s="230"/>
      <c r="BM150" s="408"/>
      <c r="BN150" s="229" cm="1">
        <f t="array" aca="1" ref="BN150" ca="1">INDIRECT("'"&amp;$C150&amp;"'!"&amp;"$"&amp;$D150&amp;$BN$1&amp;"")</f>
        <v>0</v>
      </c>
      <c r="BO150" s="231"/>
      <c r="BP150" s="230"/>
      <c r="BQ150" s="234" cm="1">
        <f t="array" aca="1" ref="BQ150" ca="1">INDIRECT("'"&amp;$C150&amp;"'!"&amp;"$"&amp;$D150&amp;$BQ$1&amp;"")</f>
        <v>0</v>
      </c>
      <c r="BR150" s="232"/>
      <c r="BS150" s="232"/>
      <c r="BT150" s="230"/>
      <c r="BU150" s="235" cm="1">
        <f t="array" aca="1" ref="BU150" ca="1">INDIRECT("'"&amp;$C150&amp;"'!"&amp;"$"&amp;$D150&amp;$BU$1&amp;"")</f>
        <v>0</v>
      </c>
      <c r="BV150" s="232"/>
      <c r="BW150" s="232"/>
      <c r="BX150" s="230"/>
      <c r="BY150" s="235" cm="1">
        <f t="array" aca="1" ref="BY150" ca="1">INDIRECT("'"&amp;$C150&amp;"'!"&amp;"$"&amp;$D150&amp;74&amp;"")</f>
        <v>0</v>
      </c>
      <c r="BZ150" s="232"/>
      <c r="CA150" s="232"/>
      <c r="CB150" s="230"/>
    </row>
    <row r="151" spans="1:80" ht="15" x14ac:dyDescent="0.2">
      <c r="A151" s="344">
        <f t="shared" si="9"/>
        <v>45997</v>
      </c>
      <c r="B151" s="261">
        <v>0.875000000000001</v>
      </c>
      <c r="C151" s="247">
        <f t="shared" si="10"/>
        <v>6</v>
      </c>
      <c r="D151" s="248" t="s">
        <v>155</v>
      </c>
      <c r="E151" s="222"/>
      <c r="F151" s="223"/>
      <c r="G151" s="224" cm="1">
        <f t="array" aca="1" ref="G151" ca="1">INDIRECT("'"&amp;$C151&amp;"'!"&amp;"$"&amp;$D151&amp;$G$1&amp;"")</f>
        <v>0</v>
      </c>
      <c r="H151" s="225" t="s">
        <v>1</v>
      </c>
      <c r="I151" s="223" t="s">
        <v>1</v>
      </c>
      <c r="J151" s="224" cm="1">
        <f t="array" aca="1" ref="J151" ca="1">INDIRECT("'"&amp;$C151&amp;"'!"&amp;"$"&amp;$D151&amp;$J$1&amp;"")</f>
        <v>0</v>
      </c>
      <c r="K151" s="225"/>
      <c r="L151" s="225" t="s">
        <v>1</v>
      </c>
      <c r="M151" s="223" t="s">
        <v>1</v>
      </c>
      <c r="N151" s="222" cm="1">
        <f t="array" aca="1" ref="N151" ca="1">INDIRECT("'"&amp;$C151&amp;"'!"&amp;"$"&amp;$D151&amp;$N$1&amp;"")</f>
        <v>0</v>
      </c>
      <c r="O151" s="225"/>
      <c r="P151" s="225"/>
      <c r="Q151" s="223"/>
      <c r="R151" s="352" cm="1">
        <f t="array" aca="1" ref="R151" ca="1">INDIRECT("'"&amp;$C151&amp;"'!"&amp;"$"&amp;$D151&amp;$R$1&amp;"")</f>
        <v>0</v>
      </c>
      <c r="S151" s="225"/>
      <c r="T151" s="225"/>
      <c r="U151" s="226"/>
      <c r="V151" s="222"/>
      <c r="W151" s="227" cm="1">
        <f t="array" aca="1" ref="W151" ca="1">INDIRECT("'"&amp;$C151&amp;"'!"&amp;"$"&amp;$D151&amp;$W$1&amp;"")</f>
        <v>0</v>
      </c>
      <c r="X151" s="225"/>
      <c r="Y151" s="223"/>
      <c r="Z151" s="224" cm="1">
        <f t="array" aca="1" ref="Z151" ca="1">INDIRECT("'"&amp;$C151&amp;"'!"&amp;"$"&amp;$D151&amp;$Z$1&amp;"")</f>
        <v>0</v>
      </c>
      <c r="AA151" s="225" t="s">
        <v>1</v>
      </c>
      <c r="AB151" s="225" t="s">
        <v>1</v>
      </c>
      <c r="AC151" s="226" t="s">
        <v>1</v>
      </c>
      <c r="AD151" s="222" cm="1">
        <f t="array" aca="1" ref="AD151" ca="1">INDIRECT("'"&amp;$C151&amp;"'!"&amp;"$"&amp;$D151&amp;$AD$1&amp;"")</f>
        <v>0</v>
      </c>
      <c r="AE151" s="225" t="s">
        <v>1</v>
      </c>
      <c r="AF151" s="225" t="s">
        <v>1</v>
      </c>
      <c r="AG151" s="223" t="s">
        <v>1</v>
      </c>
      <c r="AH151" s="224" cm="1">
        <f t="array" aca="1" ref="AH151" ca="1">INDIRECT("'"&amp;$C151&amp;"'!"&amp;"$"&amp;$D151&amp;$AH$1&amp;"")</f>
        <v>0</v>
      </c>
      <c r="AI151" s="225" t="s">
        <v>1</v>
      </c>
      <c r="AJ151" s="225" t="s">
        <v>1</v>
      </c>
      <c r="AK151" s="226" t="s">
        <v>1</v>
      </c>
      <c r="AL151" s="222" cm="1">
        <f t="array" aca="1" ref="AL151" ca="1">INDIRECT("'"&amp;$C151&amp;"'!"&amp;"$"&amp;$D151&amp;$AL$1&amp;"")</f>
        <v>0</v>
      </c>
      <c r="AM151" s="225" t="s">
        <v>1</v>
      </c>
      <c r="AN151" s="225" t="s">
        <v>1</v>
      </c>
      <c r="AO151" s="223" t="s">
        <v>1</v>
      </c>
      <c r="AP151" s="222"/>
      <c r="AQ151" s="226"/>
      <c r="AR151" s="222" cm="1">
        <f t="array" aca="1" ref="AR151" ca="1">INDIRECT("'"&amp;$C151&amp;"'!"&amp;"$"&amp;$D151&amp;$AR$1&amp;"")</f>
        <v>0</v>
      </c>
      <c r="AS151" s="225"/>
      <c r="AT151" s="223"/>
      <c r="AU151" s="224" cm="1">
        <f t="array" aca="1" ref="AU151" ca="1">INDIRECT("'"&amp;$C151&amp;"'!"&amp;"$"&amp;$D151&amp;$AU$1&amp;"")</f>
        <v>0</v>
      </c>
      <c r="AV151" s="225"/>
      <c r="AW151" s="223"/>
      <c r="AX151" s="222"/>
      <c r="AY151" s="226"/>
      <c r="AZ151" s="225" cm="1">
        <f t="array" aca="1" ref="AZ151" ca="1">INDIRECT("'"&amp;$C151&amp;"'!"&amp;"$"&amp;$D151&amp;$AZ$1&amp;"")</f>
        <v>0</v>
      </c>
      <c r="BA151" s="224"/>
      <c r="BB151" s="225"/>
      <c r="BC151" s="223"/>
      <c r="BD151" s="225" cm="1">
        <f t="array" aca="1" ref="BD151" ca="1">INDIRECT("'"&amp;$C151&amp;"'!"&amp;"$"&amp;$D151&amp;$BD$1&amp;"")</f>
        <v>0</v>
      </c>
      <c r="BE151" s="224"/>
      <c r="BF151" s="225"/>
      <c r="BG151" s="223"/>
      <c r="BH151" s="227"/>
      <c r="BI151" s="223"/>
      <c r="BJ151" s="227" cm="1">
        <f t="array" aca="1" ref="BJ151" ca="1">INDIRECT("'"&amp;$C151&amp;"'!"&amp;"$"&amp;$D151&amp;$BJ$1&amp;"")</f>
        <v>0</v>
      </c>
      <c r="BK151" s="225"/>
      <c r="BL151" s="223"/>
      <c r="BM151" s="407"/>
      <c r="BN151" s="222" cm="1">
        <f t="array" aca="1" ref="BN151" ca="1">INDIRECT("'"&amp;$C151&amp;"'!"&amp;"$"&amp;$D151&amp;$BN$1&amp;"")</f>
        <v>0</v>
      </c>
      <c r="BO151" s="224"/>
      <c r="BP151" s="223"/>
      <c r="BQ151" s="227" cm="1">
        <f t="array" aca="1" ref="BQ151" ca="1">INDIRECT("'"&amp;$C151&amp;"'!"&amp;"$"&amp;$D151&amp;$BQ$1&amp;"")</f>
        <v>0</v>
      </c>
      <c r="BR151" s="225"/>
      <c r="BS151" s="225"/>
      <c r="BT151" s="223"/>
      <c r="BU151" s="228" cm="1">
        <f t="array" aca="1" ref="BU151" ca="1">INDIRECT("'"&amp;$C151&amp;"'!"&amp;"$"&amp;$D151&amp;$BU$1&amp;"")</f>
        <v>0</v>
      </c>
      <c r="BV151" s="225"/>
      <c r="BW151" s="225"/>
      <c r="BX151" s="223"/>
      <c r="BY151" s="228" cm="1">
        <f t="array" aca="1" ref="BY151" ca="1">INDIRECT("'"&amp;$C151&amp;"'!"&amp;"$"&amp;$D151&amp;74&amp;"")</f>
        <v>0</v>
      </c>
      <c r="BZ151" s="225"/>
      <c r="CA151" s="225"/>
      <c r="CB151" s="223"/>
    </row>
    <row r="152" spans="1:80" ht="15" x14ac:dyDescent="0.2">
      <c r="A152" s="344">
        <f t="shared" si="9"/>
        <v>45997</v>
      </c>
      <c r="B152" s="261">
        <v>0.91666666666666696</v>
      </c>
      <c r="C152" s="247">
        <f t="shared" si="10"/>
        <v>6</v>
      </c>
      <c r="D152" s="248" t="s">
        <v>156</v>
      </c>
      <c r="E152" s="229"/>
      <c r="F152" s="230"/>
      <c r="G152" s="231" cm="1">
        <f t="array" aca="1" ref="G152" ca="1">INDIRECT("'"&amp;$C152&amp;"'!"&amp;"$"&amp;$D152&amp;$G$1&amp;"")</f>
        <v>0</v>
      </c>
      <c r="H152" s="232" t="s">
        <v>1</v>
      </c>
      <c r="I152" s="230" t="s">
        <v>1</v>
      </c>
      <c r="J152" s="231" cm="1">
        <f t="array" aca="1" ref="J152" ca="1">INDIRECT("'"&amp;$C152&amp;"'!"&amp;"$"&amp;$D152&amp;$J$1&amp;"")</f>
        <v>0</v>
      </c>
      <c r="K152" s="232"/>
      <c r="L152" s="232" t="s">
        <v>1</v>
      </c>
      <c r="M152" s="230" t="s">
        <v>1</v>
      </c>
      <c r="N152" s="229" cm="1">
        <f t="array" aca="1" ref="N152" ca="1">INDIRECT("'"&amp;$C152&amp;"'!"&amp;"$"&amp;$D152&amp;$N$1&amp;"")</f>
        <v>0</v>
      </c>
      <c r="O152" s="232"/>
      <c r="P152" s="232"/>
      <c r="Q152" s="230"/>
      <c r="R152" s="229" cm="1">
        <f t="array" aca="1" ref="R152" ca="1">INDIRECT("'"&amp;$C152&amp;"'!"&amp;"$"&amp;$D152&amp;$R$1&amp;"")</f>
        <v>0</v>
      </c>
      <c r="S152" s="232"/>
      <c r="T152" s="232"/>
      <c r="U152" s="233"/>
      <c r="V152" s="229"/>
      <c r="W152" s="234" cm="1">
        <f t="array" aca="1" ref="W152" ca="1">INDIRECT("'"&amp;$C152&amp;"'!"&amp;"$"&amp;$D152&amp;$W$1&amp;"")</f>
        <v>0</v>
      </c>
      <c r="X152" s="232"/>
      <c r="Y152" s="230"/>
      <c r="Z152" s="231" cm="1">
        <f t="array" aca="1" ref="Z152" ca="1">INDIRECT("'"&amp;$C152&amp;"'!"&amp;"$"&amp;$D152&amp;$Z$1&amp;"")</f>
        <v>0</v>
      </c>
      <c r="AA152" s="232" t="s">
        <v>1</v>
      </c>
      <c r="AB152" s="232" t="s">
        <v>1</v>
      </c>
      <c r="AC152" s="233" t="s">
        <v>1</v>
      </c>
      <c r="AD152" s="229" cm="1">
        <f t="array" aca="1" ref="AD152" ca="1">INDIRECT("'"&amp;$C152&amp;"'!"&amp;"$"&amp;$D152&amp;$AD$1&amp;"")</f>
        <v>0</v>
      </c>
      <c r="AE152" s="232" t="s">
        <v>1</v>
      </c>
      <c r="AF152" s="232" t="s">
        <v>1</v>
      </c>
      <c r="AG152" s="230" t="s">
        <v>1</v>
      </c>
      <c r="AH152" s="231" cm="1">
        <f t="array" aca="1" ref="AH152" ca="1">INDIRECT("'"&amp;$C152&amp;"'!"&amp;"$"&amp;$D152&amp;$AH$1&amp;"")</f>
        <v>0</v>
      </c>
      <c r="AI152" s="232" t="s">
        <v>1</v>
      </c>
      <c r="AJ152" s="232" t="s">
        <v>1</v>
      </c>
      <c r="AK152" s="233" t="s">
        <v>1</v>
      </c>
      <c r="AL152" s="229" cm="1">
        <f t="array" aca="1" ref="AL152" ca="1">INDIRECT("'"&amp;$C152&amp;"'!"&amp;"$"&amp;$D152&amp;$AL$1&amp;"")</f>
        <v>0</v>
      </c>
      <c r="AM152" s="232" t="s">
        <v>1</v>
      </c>
      <c r="AN152" s="232" t="s">
        <v>1</v>
      </c>
      <c r="AO152" s="230" t="s">
        <v>1</v>
      </c>
      <c r="AP152" s="229"/>
      <c r="AQ152" s="233"/>
      <c r="AR152" s="229" cm="1">
        <f t="array" aca="1" ref="AR152" ca="1">INDIRECT("'"&amp;$C152&amp;"'!"&amp;"$"&amp;$D152&amp;$AR$1&amp;"")</f>
        <v>0</v>
      </c>
      <c r="AS152" s="232"/>
      <c r="AT152" s="230"/>
      <c r="AU152" s="231" cm="1">
        <f t="array" aca="1" ref="AU152" ca="1">INDIRECT("'"&amp;$C152&amp;"'!"&amp;"$"&amp;$D152&amp;$AU$1&amp;"")</f>
        <v>0</v>
      </c>
      <c r="AV152" s="232"/>
      <c r="AW152" s="230"/>
      <c r="AX152" s="229"/>
      <c r="AY152" s="233"/>
      <c r="AZ152" s="232" cm="1">
        <f t="array" aca="1" ref="AZ152" ca="1">INDIRECT("'"&amp;$C152&amp;"'!"&amp;"$"&amp;$D152&amp;$AZ$1&amp;"")</f>
        <v>0</v>
      </c>
      <c r="BA152" s="231"/>
      <c r="BB152" s="232"/>
      <c r="BC152" s="230"/>
      <c r="BD152" s="232" cm="1">
        <f t="array" aca="1" ref="BD152" ca="1">INDIRECT("'"&amp;$C152&amp;"'!"&amp;"$"&amp;$D152&amp;$BD$1&amp;"")</f>
        <v>0</v>
      </c>
      <c r="BE152" s="231"/>
      <c r="BF152" s="232"/>
      <c r="BG152" s="230"/>
      <c r="BH152" s="234"/>
      <c r="BI152" s="230"/>
      <c r="BJ152" s="234" cm="1">
        <f t="array" aca="1" ref="BJ152" ca="1">INDIRECT("'"&amp;$C152&amp;"'!"&amp;"$"&amp;$D152&amp;$BJ$1&amp;"")</f>
        <v>0</v>
      </c>
      <c r="BK152" s="232"/>
      <c r="BL152" s="230"/>
      <c r="BM152" s="408"/>
      <c r="BN152" s="229" cm="1">
        <f t="array" aca="1" ref="BN152" ca="1">INDIRECT("'"&amp;$C152&amp;"'!"&amp;"$"&amp;$D152&amp;$BN$1&amp;"")</f>
        <v>0</v>
      </c>
      <c r="BO152" s="231"/>
      <c r="BP152" s="230"/>
      <c r="BQ152" s="234" cm="1">
        <f t="array" aca="1" ref="BQ152" ca="1">INDIRECT("'"&amp;$C152&amp;"'!"&amp;"$"&amp;$D152&amp;$BQ$1&amp;"")</f>
        <v>0</v>
      </c>
      <c r="BR152" s="232"/>
      <c r="BS152" s="232"/>
      <c r="BT152" s="230"/>
      <c r="BU152" s="235" cm="1">
        <f t="array" aca="1" ref="BU152" ca="1">INDIRECT("'"&amp;$C152&amp;"'!"&amp;"$"&amp;$D152&amp;$BU$1&amp;"")</f>
        <v>0</v>
      </c>
      <c r="BV152" s="232"/>
      <c r="BW152" s="232"/>
      <c r="BX152" s="230"/>
      <c r="BY152" s="235" cm="1">
        <f t="array" aca="1" ref="BY152" ca="1">INDIRECT("'"&amp;$C152&amp;"'!"&amp;"$"&amp;$D152&amp;74&amp;"")</f>
        <v>0</v>
      </c>
      <c r="BZ152" s="232"/>
      <c r="CA152" s="232"/>
      <c r="CB152" s="230"/>
    </row>
    <row r="153" spans="1:80" ht="15.75" thickBot="1" x14ac:dyDescent="0.25">
      <c r="A153" s="345">
        <f t="shared" si="9"/>
        <v>45997</v>
      </c>
      <c r="B153" s="262">
        <v>0.95833333333333404</v>
      </c>
      <c r="C153" s="249">
        <f t="shared" si="10"/>
        <v>6</v>
      </c>
      <c r="D153" s="250" t="s">
        <v>157</v>
      </c>
      <c r="E153" s="236"/>
      <c r="F153" s="237"/>
      <c r="G153" s="238" cm="1">
        <f t="array" aca="1" ref="G153" ca="1">INDIRECT("'"&amp;$C153&amp;"'!"&amp;"$"&amp;$D153&amp;$G$1&amp;"")</f>
        <v>0</v>
      </c>
      <c r="H153" s="239" t="s">
        <v>1</v>
      </c>
      <c r="I153" s="237" t="s">
        <v>1</v>
      </c>
      <c r="J153" s="238" cm="1">
        <f t="array" aca="1" ref="J153" ca="1">INDIRECT("'"&amp;$C153&amp;"'!"&amp;"$"&amp;$D153&amp;$J$1&amp;"")</f>
        <v>0</v>
      </c>
      <c r="K153" s="239"/>
      <c r="L153" s="239" t="s">
        <v>1</v>
      </c>
      <c r="M153" s="237" t="s">
        <v>1</v>
      </c>
      <c r="N153" s="236" cm="1">
        <f t="array" aca="1" ref="N153" ca="1">INDIRECT("'"&amp;$C153&amp;"'!"&amp;"$"&amp;$D153&amp;$N$1&amp;"")</f>
        <v>0</v>
      </c>
      <c r="O153" s="239"/>
      <c r="P153" s="239"/>
      <c r="Q153" s="237"/>
      <c r="R153" s="354" cm="1">
        <f t="array" aca="1" ref="R153" ca="1">INDIRECT("'"&amp;$C153&amp;"'!"&amp;"$"&amp;$D153&amp;$R$1&amp;"")</f>
        <v>0</v>
      </c>
      <c r="S153" s="239"/>
      <c r="T153" s="239"/>
      <c r="U153" s="240"/>
      <c r="V153" s="236"/>
      <c r="W153" s="241" cm="1">
        <f t="array" aca="1" ref="W153" ca="1">INDIRECT("'"&amp;$C153&amp;"'!"&amp;"$"&amp;$D153&amp;$W$1&amp;"")</f>
        <v>0</v>
      </c>
      <c r="X153" s="239"/>
      <c r="Y153" s="237"/>
      <c r="Z153" s="238" cm="1">
        <f t="array" aca="1" ref="Z153" ca="1">INDIRECT("'"&amp;$C153&amp;"'!"&amp;"$"&amp;$D153&amp;$Z$1&amp;"")</f>
        <v>0</v>
      </c>
      <c r="AA153" s="239" t="s">
        <v>1</v>
      </c>
      <c r="AB153" s="239" t="s">
        <v>1</v>
      </c>
      <c r="AC153" s="240" t="s">
        <v>1</v>
      </c>
      <c r="AD153" s="236" cm="1">
        <f t="array" aca="1" ref="AD153" ca="1">INDIRECT("'"&amp;$C153&amp;"'!"&amp;"$"&amp;$D153&amp;$AD$1&amp;"")</f>
        <v>0</v>
      </c>
      <c r="AE153" s="239" t="s">
        <v>1</v>
      </c>
      <c r="AF153" s="239" t="s">
        <v>1</v>
      </c>
      <c r="AG153" s="237" t="s">
        <v>1</v>
      </c>
      <c r="AH153" s="238" cm="1">
        <f t="array" aca="1" ref="AH153" ca="1">INDIRECT("'"&amp;$C153&amp;"'!"&amp;"$"&amp;$D153&amp;$AH$1&amp;"")</f>
        <v>0</v>
      </c>
      <c r="AI153" s="239" t="s">
        <v>1</v>
      </c>
      <c r="AJ153" s="239" t="s">
        <v>1</v>
      </c>
      <c r="AK153" s="240" t="s">
        <v>1</v>
      </c>
      <c r="AL153" s="236" cm="1">
        <f t="array" aca="1" ref="AL153" ca="1">INDIRECT("'"&amp;$C153&amp;"'!"&amp;"$"&amp;$D153&amp;$AL$1&amp;"")</f>
        <v>0</v>
      </c>
      <c r="AM153" s="239" t="s">
        <v>1</v>
      </c>
      <c r="AN153" s="239" t="s">
        <v>1</v>
      </c>
      <c r="AO153" s="237" t="s">
        <v>1</v>
      </c>
      <c r="AP153" s="236"/>
      <c r="AQ153" s="240"/>
      <c r="AR153" s="236" cm="1">
        <f t="array" aca="1" ref="AR153" ca="1">INDIRECT("'"&amp;$C153&amp;"'!"&amp;"$"&amp;$D153&amp;$AR$1&amp;"")</f>
        <v>0</v>
      </c>
      <c r="AS153" s="239"/>
      <c r="AT153" s="237"/>
      <c r="AU153" s="238" cm="1">
        <f t="array" aca="1" ref="AU153" ca="1">INDIRECT("'"&amp;$C153&amp;"'!"&amp;"$"&amp;$D153&amp;$AU$1&amp;"")</f>
        <v>0</v>
      </c>
      <c r="AV153" s="239"/>
      <c r="AW153" s="237"/>
      <c r="AX153" s="236"/>
      <c r="AY153" s="240"/>
      <c r="AZ153" s="239" cm="1">
        <f t="array" aca="1" ref="AZ153" ca="1">INDIRECT("'"&amp;$C153&amp;"'!"&amp;"$"&amp;$D153&amp;$AZ$1&amp;"")</f>
        <v>0</v>
      </c>
      <c r="BA153" s="238"/>
      <c r="BB153" s="239"/>
      <c r="BC153" s="237"/>
      <c r="BD153" s="239" cm="1">
        <f t="array" aca="1" ref="BD153" ca="1">INDIRECT("'"&amp;$C153&amp;"'!"&amp;"$"&amp;$D153&amp;$BD$1&amp;"")</f>
        <v>0</v>
      </c>
      <c r="BE153" s="238"/>
      <c r="BF153" s="239"/>
      <c r="BG153" s="237"/>
      <c r="BH153" s="241"/>
      <c r="BI153" s="237"/>
      <c r="BJ153" s="241" cm="1">
        <f t="array" aca="1" ref="BJ153" ca="1">INDIRECT("'"&amp;$C153&amp;"'!"&amp;"$"&amp;$D153&amp;$BJ$1&amp;"")</f>
        <v>0</v>
      </c>
      <c r="BK153" s="239"/>
      <c r="BL153" s="237"/>
      <c r="BM153" s="409"/>
      <c r="BN153" s="236" cm="1">
        <f t="array" aca="1" ref="BN153" ca="1">INDIRECT("'"&amp;$C153&amp;"'!"&amp;"$"&amp;$D153&amp;$BN$1&amp;"")</f>
        <v>0</v>
      </c>
      <c r="BO153" s="238"/>
      <c r="BP153" s="237"/>
      <c r="BQ153" s="241" cm="1">
        <f t="array" aca="1" ref="BQ153" ca="1">INDIRECT("'"&amp;$C153&amp;"'!"&amp;"$"&amp;$D153&amp;$BQ$1&amp;"")</f>
        <v>0</v>
      </c>
      <c r="BR153" s="239"/>
      <c r="BS153" s="239"/>
      <c r="BT153" s="237"/>
      <c r="BU153" s="242" cm="1">
        <f t="array" aca="1" ref="BU153" ca="1">INDIRECT("'"&amp;$C153&amp;"'!"&amp;"$"&amp;$D153&amp;$BU$1&amp;"")</f>
        <v>0</v>
      </c>
      <c r="BV153" s="239"/>
      <c r="BW153" s="239"/>
      <c r="BX153" s="237"/>
      <c r="BY153" s="242" cm="1">
        <f t="array" aca="1" ref="BY153" ca="1">INDIRECT("'"&amp;$C153&amp;"'!"&amp;"$"&amp;$D153&amp;74&amp;"")</f>
        <v>0</v>
      </c>
      <c r="BZ153" s="239"/>
      <c r="CA153" s="239"/>
      <c r="CB153" s="237"/>
    </row>
    <row r="154" spans="1:80" ht="15" thickBot="1" x14ac:dyDescent="0.25">
      <c r="BI154" s="243"/>
    </row>
    <row r="155" spans="1:80" ht="15" x14ac:dyDescent="0.2">
      <c r="A155" s="263">
        <f>A130+1</f>
        <v>45998</v>
      </c>
      <c r="B155" s="260">
        <v>0</v>
      </c>
      <c r="C155" s="245">
        <f>DAY(A155)</f>
        <v>7</v>
      </c>
      <c r="D155" s="246" t="s">
        <v>134</v>
      </c>
      <c r="E155" s="216"/>
      <c r="F155" s="217"/>
      <c r="G155" s="218" t="e" cm="1">
        <f t="array" aca="1" ref="G155" ca="1">INDIRECT("'"&amp;$C155&amp;"'!"&amp;"$"&amp;$D155&amp;$G$1&amp;"")</f>
        <v>#REF!</v>
      </c>
      <c r="H155" s="219" t="s">
        <v>1</v>
      </c>
      <c r="I155" s="217" t="s">
        <v>1</v>
      </c>
      <c r="J155" s="218" t="e" cm="1">
        <f t="array" aca="1" ref="J155" ca="1">INDIRECT("'"&amp;$C155&amp;"'!"&amp;"$"&amp;$D155&amp;$J$1&amp;"")</f>
        <v>#REF!</v>
      </c>
      <c r="K155" s="219"/>
      <c r="L155" s="219"/>
      <c r="M155" s="220"/>
      <c r="N155" s="216" t="e" cm="1">
        <f t="array" aca="1" ref="N155" ca="1">INDIRECT("'"&amp;$C155&amp;"'!"&amp;"$"&amp;$D155&amp;$N$1&amp;"")</f>
        <v>#REF!</v>
      </c>
      <c r="O155" s="219"/>
      <c r="P155" s="219"/>
      <c r="Q155" s="217"/>
      <c r="R155" s="351" t="e" cm="1">
        <f t="array" aca="1" ref="R155" ca="1">INDIRECT("'"&amp;$C155&amp;"'!"&amp;"$"&amp;$D155&amp;$R$1&amp;"")</f>
        <v>#REF!</v>
      </c>
      <c r="S155" s="219"/>
      <c r="T155" s="219"/>
      <c r="U155" s="220"/>
      <c r="V155" s="216"/>
      <c r="W155" s="221" t="e" cm="1">
        <f t="array" aca="1" ref="W155" ca="1">INDIRECT("'"&amp;$C155&amp;"'!"&amp;"$"&amp;$D155&amp;$W$1&amp;"")</f>
        <v>#REF!</v>
      </c>
      <c r="X155" s="219"/>
      <c r="Y155" s="217"/>
      <c r="Z155" s="218"/>
      <c r="AA155" s="219"/>
      <c r="AB155" s="219"/>
      <c r="AC155" s="220"/>
      <c r="AD155" s="216"/>
      <c r="AE155" s="219"/>
      <c r="AF155" s="219"/>
      <c r="AG155" s="217"/>
      <c r="AH155" s="218"/>
      <c r="AI155" s="219"/>
      <c r="AJ155" s="219"/>
      <c r="AK155" s="217"/>
      <c r="AL155" s="216"/>
      <c r="AM155" s="219"/>
      <c r="AN155" s="219"/>
      <c r="AO155" s="217"/>
      <c r="AP155" s="216"/>
      <c r="AQ155" s="220"/>
      <c r="AR155" s="216" t="e" cm="1">
        <f t="array" aca="1" ref="AR155" ca="1">INDIRECT("'"&amp;$C155&amp;"'!"&amp;"$"&amp;$D155&amp;$AR$1&amp;"")</f>
        <v>#REF!</v>
      </c>
      <c r="AS155" s="219"/>
      <c r="AT155" s="217"/>
      <c r="AU155" s="218" t="e" cm="1">
        <f t="array" aca="1" ref="AU155" ca="1">INDIRECT("'"&amp;$C155&amp;"'!"&amp;"$"&amp;$D155&amp;$AU$1&amp;"")</f>
        <v>#REF!</v>
      </c>
      <c r="AV155" s="219"/>
      <c r="AW155" s="217"/>
      <c r="AX155" s="216"/>
      <c r="AY155" s="220"/>
      <c r="AZ155" s="219" t="e" cm="1">
        <f t="array" aca="1" ref="AZ155" ca="1">INDIRECT("'"&amp;$C155&amp;"'!"&amp;"$"&amp;$D155&amp;$AZ$1&amp;"")</f>
        <v>#REF!</v>
      </c>
      <c r="BA155" s="218"/>
      <c r="BB155" s="219"/>
      <c r="BC155" s="217"/>
      <c r="BD155" s="219" t="e" cm="1">
        <f t="array" aca="1" ref="BD155" ca="1">INDIRECT("'"&amp;$C155&amp;"'!"&amp;"$"&amp;$D155&amp;$BD$1&amp;"")</f>
        <v>#REF!</v>
      </c>
      <c r="BE155" s="218"/>
      <c r="BF155" s="219"/>
      <c r="BG155" s="217"/>
      <c r="BH155" s="221"/>
      <c r="BI155" s="217"/>
      <c r="BJ155" s="221" t="e" cm="1">
        <f t="array" aca="1" ref="BJ155" ca="1">INDIRECT("'"&amp;$C155&amp;"'!"&amp;"$"&amp;$D155&amp;$BJ$1&amp;"")</f>
        <v>#REF!</v>
      </c>
      <c r="BK155" s="219"/>
      <c r="BL155" s="217"/>
      <c r="BM155" s="406"/>
      <c r="BN155" s="216" t="e" cm="1">
        <f t="array" aca="1" ref="BN155" ca="1">INDIRECT("'"&amp;$C155&amp;"'!"&amp;"$"&amp;$D155&amp;$BN$1&amp;"")</f>
        <v>#REF!</v>
      </c>
      <c r="BO155" s="218"/>
      <c r="BP155" s="217"/>
      <c r="BQ155" s="221" t="e" cm="1">
        <f t="array" aca="1" ref="BQ155" ca="1">INDIRECT("'"&amp;$C155&amp;"'!"&amp;"$"&amp;$D155&amp;$BQ$1&amp;"")</f>
        <v>#REF!</v>
      </c>
      <c r="BR155" s="219"/>
      <c r="BS155" s="219"/>
      <c r="BT155" s="217"/>
      <c r="BU155" s="221" t="e" cm="1">
        <f t="array" aca="1" ref="BU155" ca="1">INDIRECT("'"&amp;$C155&amp;"'!"&amp;"$"&amp;$D155&amp;$BU$1&amp;"")</f>
        <v>#REF!</v>
      </c>
      <c r="BV155" s="219"/>
      <c r="BW155" s="219"/>
      <c r="BX155" s="217"/>
      <c r="BY155" s="274" t="e" cm="1">
        <f t="array" aca="1" ref="BY155" ca="1">INDIRECT("'"&amp;$C155&amp;"'!"&amp;"$"&amp;$D155&amp;74&amp;"")</f>
        <v>#REF!</v>
      </c>
      <c r="BZ155" s="219"/>
      <c r="CA155" s="219"/>
      <c r="CB155" s="217"/>
    </row>
    <row r="156" spans="1:80" ht="15" x14ac:dyDescent="0.2">
      <c r="A156" s="344">
        <f t="shared" ref="A156:A178" si="11">A131+1</f>
        <v>45998</v>
      </c>
      <c r="B156" s="261">
        <v>4.1666666666666699E-2</v>
      </c>
      <c r="C156" s="247">
        <f>DAY(A156)</f>
        <v>7</v>
      </c>
      <c r="D156" s="248" t="s">
        <v>135</v>
      </c>
      <c r="E156" s="222"/>
      <c r="F156" s="223"/>
      <c r="G156" s="224" t="e" cm="1">
        <f t="array" aca="1" ref="G156" ca="1">INDIRECT("'"&amp;$C156&amp;"'!"&amp;"$"&amp;$D156&amp;$G$1&amp;"")</f>
        <v>#REF!</v>
      </c>
      <c r="H156" s="225" t="s">
        <v>1</v>
      </c>
      <c r="I156" s="223" t="s">
        <v>1</v>
      </c>
      <c r="J156" s="224" t="e" cm="1">
        <f t="array" aca="1" ref="J156" ca="1">INDIRECT("'"&amp;$C156&amp;"'!"&amp;"$"&amp;$D156&amp;$J$1&amp;"")</f>
        <v>#REF!</v>
      </c>
      <c r="K156" s="225"/>
      <c r="L156" s="225"/>
      <c r="M156" s="226"/>
      <c r="N156" s="222" t="e" cm="1">
        <f t="array" aca="1" ref="N156" ca="1">INDIRECT("'"&amp;$C156&amp;"'!"&amp;"$"&amp;$D156&amp;$N$1&amp;"")</f>
        <v>#REF!</v>
      </c>
      <c r="O156" s="225"/>
      <c r="P156" s="225"/>
      <c r="Q156" s="223"/>
      <c r="R156" s="352" t="e" cm="1">
        <f t="array" aca="1" ref="R156" ca="1">INDIRECT("'"&amp;$C156&amp;"'!"&amp;"$"&amp;$D156&amp;$R$1&amp;"")</f>
        <v>#REF!</v>
      </c>
      <c r="S156" s="225"/>
      <c r="T156" s="225"/>
      <c r="U156" s="226"/>
      <c r="V156" s="222"/>
      <c r="W156" s="227" t="e" cm="1">
        <f t="array" aca="1" ref="W156" ca="1">INDIRECT("'"&amp;$C156&amp;"'!"&amp;"$"&amp;$D156&amp;$W$1&amp;"")</f>
        <v>#REF!</v>
      </c>
      <c r="X156" s="225"/>
      <c r="Y156" s="223"/>
      <c r="Z156" s="224"/>
      <c r="AA156" s="225"/>
      <c r="AB156" s="225"/>
      <c r="AC156" s="226"/>
      <c r="AD156" s="222"/>
      <c r="AE156" s="225"/>
      <c r="AF156" s="225"/>
      <c r="AG156" s="223"/>
      <c r="AH156" s="224"/>
      <c r="AI156" s="225"/>
      <c r="AJ156" s="225"/>
      <c r="AK156" s="226"/>
      <c r="AL156" s="222"/>
      <c r="AM156" s="225"/>
      <c r="AN156" s="225"/>
      <c r="AO156" s="223"/>
      <c r="AP156" s="222"/>
      <c r="AQ156" s="226"/>
      <c r="AR156" s="222" t="e" cm="1">
        <f t="array" aca="1" ref="AR156" ca="1">INDIRECT("'"&amp;$C156&amp;"'!"&amp;"$"&amp;$D156&amp;$AR$1&amp;"")</f>
        <v>#REF!</v>
      </c>
      <c r="AS156" s="225"/>
      <c r="AT156" s="223"/>
      <c r="AU156" s="224" t="e" cm="1">
        <f t="array" aca="1" ref="AU156" ca="1">INDIRECT("'"&amp;$C156&amp;"'!"&amp;"$"&amp;$D156&amp;$AU$1&amp;"")</f>
        <v>#REF!</v>
      </c>
      <c r="AV156" s="225"/>
      <c r="AW156" s="223"/>
      <c r="AX156" s="222"/>
      <c r="AY156" s="226"/>
      <c r="AZ156" s="225" t="e" cm="1">
        <f t="array" aca="1" ref="AZ156" ca="1">INDIRECT("'"&amp;$C156&amp;"'!"&amp;"$"&amp;$D156&amp;$AZ$1&amp;"")</f>
        <v>#REF!</v>
      </c>
      <c r="BA156" s="224"/>
      <c r="BB156" s="225"/>
      <c r="BC156" s="223"/>
      <c r="BD156" s="225" t="e" cm="1">
        <f t="array" aca="1" ref="BD156" ca="1">INDIRECT("'"&amp;$C156&amp;"'!"&amp;"$"&amp;$D156&amp;$BD$1&amp;"")</f>
        <v>#REF!</v>
      </c>
      <c r="BE156" s="224"/>
      <c r="BF156" s="225"/>
      <c r="BG156" s="223"/>
      <c r="BH156" s="227"/>
      <c r="BI156" s="223"/>
      <c r="BJ156" s="227" t="e" cm="1">
        <f t="array" aca="1" ref="BJ156" ca="1">INDIRECT("'"&amp;$C156&amp;"'!"&amp;"$"&amp;$D156&amp;$BJ$1&amp;"")</f>
        <v>#REF!</v>
      </c>
      <c r="BK156" s="225"/>
      <c r="BL156" s="223"/>
      <c r="BM156" s="407"/>
      <c r="BN156" s="222" t="e" cm="1">
        <f t="array" aca="1" ref="BN156" ca="1">INDIRECT("'"&amp;$C156&amp;"'!"&amp;"$"&amp;$D156&amp;$BN$1&amp;"")</f>
        <v>#REF!</v>
      </c>
      <c r="BO156" s="224"/>
      <c r="BP156" s="223"/>
      <c r="BQ156" s="227" t="e" cm="1">
        <f t="array" aca="1" ref="BQ156" ca="1">INDIRECT("'"&amp;$C156&amp;"'!"&amp;"$"&amp;$D156&amp;$BQ$1&amp;"")</f>
        <v>#REF!</v>
      </c>
      <c r="BR156" s="225"/>
      <c r="BS156" s="225"/>
      <c r="BT156" s="223"/>
      <c r="BU156" s="227" t="e" cm="1">
        <f t="array" aca="1" ref="BU156" ca="1">INDIRECT("'"&amp;$C156&amp;"'!"&amp;"$"&amp;$D156&amp;$BU$1&amp;"")</f>
        <v>#REF!</v>
      </c>
      <c r="BV156" s="225"/>
      <c r="BW156" s="225"/>
      <c r="BX156" s="223"/>
      <c r="BY156" s="228" t="e" cm="1">
        <f t="array" aca="1" ref="BY156" ca="1">INDIRECT("'"&amp;$C156&amp;"'!"&amp;"$"&amp;$D156&amp;74&amp;"")</f>
        <v>#REF!</v>
      </c>
      <c r="BZ156" s="225"/>
      <c r="CA156" s="225"/>
      <c r="CB156" s="223"/>
    </row>
    <row r="157" spans="1:80" ht="15" x14ac:dyDescent="0.2">
      <c r="A157" s="344">
        <f t="shared" si="11"/>
        <v>45998</v>
      </c>
      <c r="B157" s="261">
        <v>8.3333333333333301E-2</v>
      </c>
      <c r="C157" s="247">
        <f>DAY(A157)</f>
        <v>7</v>
      </c>
      <c r="D157" s="248" t="s">
        <v>136</v>
      </c>
      <c r="E157" s="229"/>
      <c r="F157" s="230"/>
      <c r="G157" s="231" t="e" cm="1">
        <f t="array" aca="1" ref="G157" ca="1">INDIRECT("'"&amp;$C157&amp;"'!"&amp;"$"&amp;$D157&amp;$G$1&amp;"")</f>
        <v>#REF!</v>
      </c>
      <c r="H157" s="232" t="s">
        <v>1</v>
      </c>
      <c r="I157" s="230" t="s">
        <v>1</v>
      </c>
      <c r="J157" s="231" t="e" cm="1">
        <f t="array" aca="1" ref="J157" ca="1">INDIRECT("'"&amp;$C157&amp;"'!"&amp;"$"&amp;$D157&amp;$J$1&amp;"")</f>
        <v>#REF!</v>
      </c>
      <c r="K157" s="232"/>
      <c r="L157" s="232"/>
      <c r="M157" s="233"/>
      <c r="N157" s="229" t="e" cm="1">
        <f t="array" aca="1" ref="N157" ca="1">INDIRECT("'"&amp;$C157&amp;"'!"&amp;"$"&amp;$D157&amp;$N$1&amp;"")</f>
        <v>#REF!</v>
      </c>
      <c r="O157" s="232"/>
      <c r="P157" s="232"/>
      <c r="Q157" s="230"/>
      <c r="R157" s="229" t="e" cm="1">
        <f t="array" aca="1" ref="R157" ca="1">INDIRECT("'"&amp;$C157&amp;"'!"&amp;"$"&amp;$D157&amp;$R$1&amp;"")</f>
        <v>#REF!</v>
      </c>
      <c r="S157" s="232"/>
      <c r="T157" s="232"/>
      <c r="U157" s="233"/>
      <c r="V157" s="229"/>
      <c r="W157" s="234" t="e" cm="1">
        <f t="array" aca="1" ref="W157" ca="1">INDIRECT("'"&amp;$C157&amp;"'!"&amp;"$"&amp;$D157&amp;$W$1&amp;"")</f>
        <v>#REF!</v>
      </c>
      <c r="X157" s="232"/>
      <c r="Y157" s="230"/>
      <c r="Z157" s="231"/>
      <c r="AA157" s="232"/>
      <c r="AB157" s="232"/>
      <c r="AC157" s="233"/>
      <c r="AD157" s="229"/>
      <c r="AE157" s="232"/>
      <c r="AF157" s="232"/>
      <c r="AG157" s="230"/>
      <c r="AH157" s="231"/>
      <c r="AI157" s="232"/>
      <c r="AJ157" s="232"/>
      <c r="AK157" s="233"/>
      <c r="AL157" s="229"/>
      <c r="AM157" s="232"/>
      <c r="AN157" s="232"/>
      <c r="AO157" s="233"/>
      <c r="AP157" s="229"/>
      <c r="AQ157" s="233"/>
      <c r="AR157" s="229" t="e" cm="1">
        <f t="array" aca="1" ref="AR157" ca="1">INDIRECT("'"&amp;$C157&amp;"'!"&amp;"$"&amp;$D157&amp;$AR$1&amp;"")</f>
        <v>#REF!</v>
      </c>
      <c r="AS157" s="232"/>
      <c r="AT157" s="230"/>
      <c r="AU157" s="231" t="e" cm="1">
        <f t="array" aca="1" ref="AU157" ca="1">INDIRECT("'"&amp;$C157&amp;"'!"&amp;"$"&amp;$D157&amp;$AU$1&amp;"")</f>
        <v>#REF!</v>
      </c>
      <c r="AV157" s="232"/>
      <c r="AW157" s="230"/>
      <c r="AX157" s="229"/>
      <c r="AY157" s="233"/>
      <c r="AZ157" s="232" t="e" cm="1">
        <f t="array" aca="1" ref="AZ157" ca="1">INDIRECT("'"&amp;$C157&amp;"'!"&amp;"$"&amp;$D157&amp;$AZ$1&amp;"")</f>
        <v>#REF!</v>
      </c>
      <c r="BA157" s="231"/>
      <c r="BB157" s="232"/>
      <c r="BC157" s="230"/>
      <c r="BD157" s="232" t="e" cm="1">
        <f t="array" aca="1" ref="BD157" ca="1">INDIRECT("'"&amp;$C157&amp;"'!"&amp;"$"&amp;$D157&amp;$BD$1&amp;"")</f>
        <v>#REF!</v>
      </c>
      <c r="BE157" s="231"/>
      <c r="BF157" s="232"/>
      <c r="BG157" s="230"/>
      <c r="BH157" s="234"/>
      <c r="BI157" s="230"/>
      <c r="BJ157" s="234" t="e" cm="1">
        <f t="array" aca="1" ref="BJ157" ca="1">INDIRECT("'"&amp;$C157&amp;"'!"&amp;"$"&amp;$D157&amp;$BJ$1&amp;"")</f>
        <v>#REF!</v>
      </c>
      <c r="BK157" s="232"/>
      <c r="BL157" s="230"/>
      <c r="BM157" s="408"/>
      <c r="BN157" s="229" t="e" cm="1">
        <f t="array" aca="1" ref="BN157" ca="1">INDIRECT("'"&amp;$C157&amp;"'!"&amp;"$"&amp;$D157&amp;$BN$1&amp;"")</f>
        <v>#REF!</v>
      </c>
      <c r="BO157" s="231"/>
      <c r="BP157" s="230"/>
      <c r="BQ157" s="234" t="e" cm="1">
        <f t="array" aca="1" ref="BQ157" ca="1">INDIRECT("'"&amp;$C157&amp;"'!"&amp;"$"&amp;$D157&amp;$BQ$1&amp;"")</f>
        <v>#REF!</v>
      </c>
      <c r="BR157" s="232"/>
      <c r="BS157" s="232"/>
      <c r="BT157" s="230"/>
      <c r="BU157" s="234" t="e" cm="1">
        <f t="array" aca="1" ref="BU157" ca="1">INDIRECT("'"&amp;$C157&amp;"'!"&amp;"$"&amp;$D157&amp;$BU$1&amp;"")</f>
        <v>#REF!</v>
      </c>
      <c r="BV157" s="232"/>
      <c r="BW157" s="232"/>
      <c r="BX157" s="230"/>
      <c r="BY157" s="235" t="e" cm="1">
        <f t="array" aca="1" ref="BY157" ca="1">INDIRECT("'"&amp;$C157&amp;"'!"&amp;"$"&amp;$D157&amp;74&amp;"")</f>
        <v>#REF!</v>
      </c>
      <c r="BZ157" s="232"/>
      <c r="CA157" s="232"/>
      <c r="CB157" s="230"/>
    </row>
    <row r="158" spans="1:80" ht="15" x14ac:dyDescent="0.2">
      <c r="A158" s="344">
        <f t="shared" si="11"/>
        <v>45998</v>
      </c>
      <c r="B158" s="261">
        <v>0.125</v>
      </c>
      <c r="C158" s="247">
        <f>DAY(A158)</f>
        <v>7</v>
      </c>
      <c r="D158" s="248" t="s">
        <v>137</v>
      </c>
      <c r="E158" s="222"/>
      <c r="F158" s="223"/>
      <c r="G158" s="224" t="e" cm="1">
        <f t="array" aca="1" ref="G158" ca="1">INDIRECT("'"&amp;$C158&amp;"'!"&amp;"$"&amp;$D158&amp;$G$1&amp;"")</f>
        <v>#REF!</v>
      </c>
      <c r="H158" s="225" t="s">
        <v>1</v>
      </c>
      <c r="I158" s="223" t="s">
        <v>1</v>
      </c>
      <c r="J158" s="224" t="e" cm="1">
        <f t="array" aca="1" ref="J158" ca="1">INDIRECT("'"&amp;$C158&amp;"'!"&amp;"$"&amp;$D158&amp;$J$1&amp;"")</f>
        <v>#REF!</v>
      </c>
      <c r="K158" s="225"/>
      <c r="L158" s="225"/>
      <c r="M158" s="226"/>
      <c r="N158" s="222" t="e" cm="1">
        <f t="array" aca="1" ref="N158" ca="1">INDIRECT("'"&amp;$C158&amp;"'!"&amp;"$"&amp;$D158&amp;$N$1&amp;"")</f>
        <v>#REF!</v>
      </c>
      <c r="O158" s="225"/>
      <c r="P158" s="225"/>
      <c r="Q158" s="223"/>
      <c r="R158" s="352" t="e" cm="1">
        <f t="array" aca="1" ref="R158" ca="1">INDIRECT("'"&amp;$C158&amp;"'!"&amp;"$"&amp;$D158&amp;$R$1&amp;"")</f>
        <v>#REF!</v>
      </c>
      <c r="S158" s="225"/>
      <c r="T158" s="225"/>
      <c r="U158" s="226"/>
      <c r="V158" s="222"/>
      <c r="W158" s="227" t="e" cm="1">
        <f t="array" aca="1" ref="W158" ca="1">INDIRECT("'"&amp;$C158&amp;"'!"&amp;"$"&amp;$D158&amp;$W$1&amp;"")</f>
        <v>#REF!</v>
      </c>
      <c r="X158" s="225"/>
      <c r="Y158" s="223"/>
      <c r="Z158" s="224"/>
      <c r="AA158" s="225"/>
      <c r="AB158" s="225"/>
      <c r="AC158" s="226"/>
      <c r="AD158" s="222"/>
      <c r="AE158" s="225"/>
      <c r="AF158" s="225"/>
      <c r="AG158" s="223"/>
      <c r="AH158" s="224"/>
      <c r="AI158" s="225"/>
      <c r="AJ158" s="225"/>
      <c r="AK158" s="226"/>
      <c r="AL158" s="222"/>
      <c r="AM158" s="225"/>
      <c r="AN158" s="225"/>
      <c r="AO158" s="223"/>
      <c r="AP158" s="222"/>
      <c r="AQ158" s="226"/>
      <c r="AR158" s="222" t="e" cm="1">
        <f t="array" aca="1" ref="AR158" ca="1">INDIRECT("'"&amp;$C158&amp;"'!"&amp;"$"&amp;$D158&amp;$AR$1&amp;"")</f>
        <v>#REF!</v>
      </c>
      <c r="AS158" s="225"/>
      <c r="AT158" s="223"/>
      <c r="AU158" s="224" t="e" cm="1">
        <f t="array" aca="1" ref="AU158" ca="1">INDIRECT("'"&amp;$C158&amp;"'!"&amp;"$"&amp;$D158&amp;$AU$1&amp;"")</f>
        <v>#REF!</v>
      </c>
      <c r="AV158" s="225"/>
      <c r="AW158" s="223"/>
      <c r="AX158" s="222"/>
      <c r="AY158" s="226"/>
      <c r="AZ158" s="225" t="e" cm="1">
        <f t="array" aca="1" ref="AZ158" ca="1">INDIRECT("'"&amp;$C158&amp;"'!"&amp;"$"&amp;$D158&amp;$AZ$1&amp;"")</f>
        <v>#REF!</v>
      </c>
      <c r="BA158" s="224"/>
      <c r="BB158" s="225"/>
      <c r="BC158" s="223"/>
      <c r="BD158" s="225" t="e" cm="1">
        <f t="array" aca="1" ref="BD158" ca="1">INDIRECT("'"&amp;$C158&amp;"'!"&amp;"$"&amp;$D158&amp;$BD$1&amp;"")</f>
        <v>#REF!</v>
      </c>
      <c r="BE158" s="224"/>
      <c r="BF158" s="225"/>
      <c r="BG158" s="223"/>
      <c r="BH158" s="227"/>
      <c r="BI158" s="223"/>
      <c r="BJ158" s="227" t="e" cm="1">
        <f t="array" aca="1" ref="BJ158" ca="1">INDIRECT("'"&amp;$C158&amp;"'!"&amp;"$"&amp;$D158&amp;$BJ$1&amp;"")</f>
        <v>#REF!</v>
      </c>
      <c r="BK158" s="225"/>
      <c r="BL158" s="223"/>
      <c r="BM158" s="407"/>
      <c r="BN158" s="222" t="e" cm="1">
        <f t="array" aca="1" ref="BN158" ca="1">INDIRECT("'"&amp;$C158&amp;"'!"&amp;"$"&amp;$D158&amp;$BN$1&amp;"")</f>
        <v>#REF!</v>
      </c>
      <c r="BO158" s="224"/>
      <c r="BP158" s="223"/>
      <c r="BQ158" s="227" t="e" cm="1">
        <f t="array" aca="1" ref="BQ158" ca="1">INDIRECT("'"&amp;$C158&amp;"'!"&amp;"$"&amp;$D158&amp;$BQ$1&amp;"")</f>
        <v>#REF!</v>
      </c>
      <c r="BR158" s="225"/>
      <c r="BS158" s="225"/>
      <c r="BT158" s="223"/>
      <c r="BU158" s="227" t="e" cm="1">
        <f t="array" aca="1" ref="BU158" ca="1">INDIRECT("'"&amp;$C158&amp;"'!"&amp;"$"&amp;$D158&amp;$BU$1&amp;"")</f>
        <v>#REF!</v>
      </c>
      <c r="BV158" s="225"/>
      <c r="BW158" s="225"/>
      <c r="BX158" s="223"/>
      <c r="BY158" s="228" t="e" cm="1">
        <f t="array" aca="1" ref="BY158" ca="1">INDIRECT("'"&amp;$C158&amp;"'!"&amp;"$"&amp;$D158&amp;74&amp;"")</f>
        <v>#REF!</v>
      </c>
      <c r="BZ158" s="225"/>
      <c r="CA158" s="225"/>
      <c r="CB158" s="223"/>
    </row>
    <row r="159" spans="1:80" ht="15" x14ac:dyDescent="0.2">
      <c r="A159" s="344">
        <f t="shared" si="11"/>
        <v>45998</v>
      </c>
      <c r="B159" s="261">
        <v>0.16666666666666699</v>
      </c>
      <c r="C159" s="247">
        <f>DAY(A159)</f>
        <v>7</v>
      </c>
      <c r="D159" s="248" t="s">
        <v>138</v>
      </c>
      <c r="E159" s="229"/>
      <c r="F159" s="230"/>
      <c r="G159" s="231" t="e" cm="1">
        <f t="array" aca="1" ref="G159" ca="1">INDIRECT("'"&amp;$C159&amp;"'!"&amp;"$"&amp;$D159&amp;$G$1&amp;"")</f>
        <v>#REF!</v>
      </c>
      <c r="H159" s="232" t="s">
        <v>1</v>
      </c>
      <c r="I159" s="230" t="s">
        <v>1</v>
      </c>
      <c r="J159" s="231" t="e" cm="1">
        <f t="array" aca="1" ref="J159" ca="1">INDIRECT("'"&amp;$C159&amp;"'!"&amp;"$"&amp;$D159&amp;$J$1&amp;"")</f>
        <v>#REF!</v>
      </c>
      <c r="K159" s="232"/>
      <c r="L159" s="232"/>
      <c r="M159" s="233"/>
      <c r="N159" s="229" t="e" cm="1">
        <f t="array" aca="1" ref="N159" ca="1">INDIRECT("'"&amp;$C159&amp;"'!"&amp;"$"&amp;$D159&amp;$N$1&amp;"")</f>
        <v>#REF!</v>
      </c>
      <c r="O159" s="232"/>
      <c r="P159" s="232"/>
      <c r="Q159" s="230"/>
      <c r="R159" s="229" t="e" cm="1">
        <f t="array" aca="1" ref="R159" ca="1">INDIRECT("'"&amp;$C159&amp;"'!"&amp;"$"&amp;$D159&amp;$R$1&amp;"")</f>
        <v>#REF!</v>
      </c>
      <c r="S159" s="232"/>
      <c r="T159" s="232"/>
      <c r="U159" s="233"/>
      <c r="V159" s="229"/>
      <c r="W159" s="234" t="e" cm="1">
        <f t="array" aca="1" ref="W159" ca="1">INDIRECT("'"&amp;$C159&amp;"'!"&amp;"$"&amp;$D159&amp;$W$1&amp;"")</f>
        <v>#REF!</v>
      </c>
      <c r="X159" s="232"/>
      <c r="Y159" s="230"/>
      <c r="Z159" s="231"/>
      <c r="AA159" s="232"/>
      <c r="AB159" s="232"/>
      <c r="AC159" s="233"/>
      <c r="AD159" s="229"/>
      <c r="AE159" s="232"/>
      <c r="AF159" s="232"/>
      <c r="AG159" s="230"/>
      <c r="AH159" s="231"/>
      <c r="AI159" s="232"/>
      <c r="AJ159" s="232"/>
      <c r="AK159" s="233"/>
      <c r="AL159" s="229"/>
      <c r="AM159" s="232"/>
      <c r="AN159" s="232"/>
      <c r="AO159" s="230"/>
      <c r="AP159" s="229"/>
      <c r="AQ159" s="233"/>
      <c r="AR159" s="229" t="e" cm="1">
        <f t="array" aca="1" ref="AR159" ca="1">INDIRECT("'"&amp;$C159&amp;"'!"&amp;"$"&amp;$D159&amp;$AR$1&amp;"")</f>
        <v>#REF!</v>
      </c>
      <c r="AS159" s="232"/>
      <c r="AT159" s="230"/>
      <c r="AU159" s="231" t="e" cm="1">
        <f t="array" aca="1" ref="AU159" ca="1">INDIRECT("'"&amp;$C159&amp;"'!"&amp;"$"&amp;$D159&amp;$AU$1&amp;"")</f>
        <v>#REF!</v>
      </c>
      <c r="AV159" s="232"/>
      <c r="AW159" s="230"/>
      <c r="AX159" s="229"/>
      <c r="AY159" s="233"/>
      <c r="AZ159" s="232" t="e" cm="1">
        <f t="array" aca="1" ref="AZ159" ca="1">INDIRECT("'"&amp;$C159&amp;"'!"&amp;"$"&amp;$D159&amp;$AZ$1&amp;"")</f>
        <v>#REF!</v>
      </c>
      <c r="BA159" s="231"/>
      <c r="BB159" s="232"/>
      <c r="BC159" s="230"/>
      <c r="BD159" s="232" t="e" cm="1">
        <f t="array" aca="1" ref="BD159" ca="1">INDIRECT("'"&amp;$C159&amp;"'!"&amp;"$"&amp;$D159&amp;$BD$1&amp;"")</f>
        <v>#REF!</v>
      </c>
      <c r="BE159" s="231"/>
      <c r="BF159" s="232"/>
      <c r="BG159" s="230"/>
      <c r="BH159" s="234"/>
      <c r="BI159" s="230"/>
      <c r="BJ159" s="234" t="e" cm="1">
        <f t="array" aca="1" ref="BJ159" ca="1">INDIRECT("'"&amp;$C159&amp;"'!"&amp;"$"&amp;$D159&amp;$BJ$1&amp;"")</f>
        <v>#REF!</v>
      </c>
      <c r="BK159" s="232"/>
      <c r="BL159" s="230"/>
      <c r="BM159" s="408"/>
      <c r="BN159" s="229" t="e" cm="1">
        <f t="array" aca="1" ref="BN159" ca="1">INDIRECT("'"&amp;$C159&amp;"'!"&amp;"$"&amp;$D159&amp;$BN$1&amp;"")</f>
        <v>#REF!</v>
      </c>
      <c r="BO159" s="231"/>
      <c r="BP159" s="230"/>
      <c r="BQ159" s="234" t="e" cm="1">
        <f t="array" aca="1" ref="BQ159" ca="1">INDIRECT("'"&amp;$C159&amp;"'!"&amp;"$"&amp;$D159&amp;$BQ$1&amp;"")</f>
        <v>#REF!</v>
      </c>
      <c r="BR159" s="232"/>
      <c r="BS159" s="232"/>
      <c r="BT159" s="230"/>
      <c r="BU159" s="234" t="e" cm="1">
        <f t="array" aca="1" ref="BU159" ca="1">INDIRECT("'"&amp;$C159&amp;"'!"&amp;"$"&amp;$D159&amp;$BU$1&amp;"")</f>
        <v>#REF!</v>
      </c>
      <c r="BV159" s="232"/>
      <c r="BW159" s="232"/>
      <c r="BX159" s="230"/>
      <c r="BY159" s="235" t="e" cm="1">
        <f t="array" aca="1" ref="BY159" ca="1">INDIRECT("'"&amp;$C159&amp;"'!"&amp;"$"&amp;$D159&amp;74&amp;"")</f>
        <v>#REF!</v>
      </c>
      <c r="BZ159" s="232"/>
      <c r="CA159" s="232"/>
      <c r="CB159" s="230"/>
    </row>
    <row r="160" spans="1:80" ht="15" x14ac:dyDescent="0.2">
      <c r="A160" s="344">
        <f t="shared" si="11"/>
        <v>45998</v>
      </c>
      <c r="B160" s="261">
        <v>0.20833333333333301</v>
      </c>
      <c r="C160" s="247">
        <f t="shared" ref="C160:C178" si="12">DAY(A160)</f>
        <v>7</v>
      </c>
      <c r="D160" s="248" t="s">
        <v>139</v>
      </c>
      <c r="E160" s="222"/>
      <c r="F160" s="223"/>
      <c r="G160" s="224" t="e" cm="1">
        <f t="array" aca="1" ref="G160" ca="1">INDIRECT("'"&amp;$C160&amp;"'!"&amp;"$"&amp;$D160&amp;$G$1&amp;"")</f>
        <v>#REF!</v>
      </c>
      <c r="H160" s="225" t="s">
        <v>1</v>
      </c>
      <c r="I160" s="223" t="s">
        <v>1</v>
      </c>
      <c r="J160" s="224" t="e" cm="1">
        <f t="array" aca="1" ref="J160" ca="1">INDIRECT("'"&amp;$C160&amp;"'!"&amp;"$"&amp;$D160&amp;$J$1&amp;"")</f>
        <v>#REF!</v>
      </c>
      <c r="K160" s="225"/>
      <c r="L160" s="225"/>
      <c r="M160" s="226"/>
      <c r="N160" s="222" t="e" cm="1">
        <f t="array" aca="1" ref="N160" ca="1">INDIRECT("'"&amp;$C160&amp;"'!"&amp;"$"&amp;$D160&amp;$N$1&amp;"")</f>
        <v>#REF!</v>
      </c>
      <c r="O160" s="225"/>
      <c r="P160" s="225"/>
      <c r="Q160" s="223"/>
      <c r="R160" s="352" t="e" cm="1">
        <f t="array" aca="1" ref="R160" ca="1">INDIRECT("'"&amp;$C160&amp;"'!"&amp;"$"&amp;$D160&amp;$R$1&amp;"")</f>
        <v>#REF!</v>
      </c>
      <c r="S160" s="225"/>
      <c r="T160" s="225"/>
      <c r="U160" s="226"/>
      <c r="V160" s="222"/>
      <c r="W160" s="227" t="e" cm="1">
        <f t="array" aca="1" ref="W160" ca="1">INDIRECT("'"&amp;$C160&amp;"'!"&amp;"$"&amp;$D160&amp;$W$1&amp;"")</f>
        <v>#REF!</v>
      </c>
      <c r="X160" s="225"/>
      <c r="Y160" s="223"/>
      <c r="Z160" s="224"/>
      <c r="AA160" s="225"/>
      <c r="AB160" s="225"/>
      <c r="AC160" s="226"/>
      <c r="AD160" s="222"/>
      <c r="AE160" s="225"/>
      <c r="AF160" s="225"/>
      <c r="AG160" s="223"/>
      <c r="AH160" s="224"/>
      <c r="AI160" s="225"/>
      <c r="AJ160" s="225"/>
      <c r="AK160" s="226"/>
      <c r="AL160" s="222"/>
      <c r="AM160" s="225"/>
      <c r="AN160" s="225"/>
      <c r="AO160" s="223"/>
      <c r="AP160" s="222"/>
      <c r="AQ160" s="226"/>
      <c r="AR160" s="222" t="e" cm="1">
        <f t="array" aca="1" ref="AR160" ca="1">INDIRECT("'"&amp;$C160&amp;"'!"&amp;"$"&amp;$D160&amp;$AR$1&amp;"")</f>
        <v>#REF!</v>
      </c>
      <c r="AS160" s="225"/>
      <c r="AT160" s="223"/>
      <c r="AU160" s="224" t="e" cm="1">
        <f t="array" aca="1" ref="AU160" ca="1">INDIRECT("'"&amp;$C160&amp;"'!"&amp;"$"&amp;$D160&amp;$AU$1&amp;"")</f>
        <v>#REF!</v>
      </c>
      <c r="AV160" s="225"/>
      <c r="AW160" s="223"/>
      <c r="AX160" s="222"/>
      <c r="AY160" s="226"/>
      <c r="AZ160" s="225" t="e" cm="1">
        <f t="array" aca="1" ref="AZ160" ca="1">INDIRECT("'"&amp;$C160&amp;"'!"&amp;"$"&amp;$D160&amp;$AZ$1&amp;"")</f>
        <v>#REF!</v>
      </c>
      <c r="BA160" s="224"/>
      <c r="BB160" s="225"/>
      <c r="BC160" s="223"/>
      <c r="BD160" s="225" t="e" cm="1">
        <f t="array" aca="1" ref="BD160" ca="1">INDIRECT("'"&amp;$C160&amp;"'!"&amp;"$"&amp;$D160&amp;$BD$1&amp;"")</f>
        <v>#REF!</v>
      </c>
      <c r="BE160" s="224"/>
      <c r="BF160" s="225"/>
      <c r="BG160" s="223"/>
      <c r="BH160" s="227"/>
      <c r="BI160" s="223"/>
      <c r="BJ160" s="227" t="e" cm="1">
        <f t="array" aca="1" ref="BJ160" ca="1">INDIRECT("'"&amp;$C160&amp;"'!"&amp;"$"&amp;$D160&amp;$BJ$1&amp;"")</f>
        <v>#REF!</v>
      </c>
      <c r="BK160" s="225"/>
      <c r="BL160" s="223"/>
      <c r="BM160" s="407"/>
      <c r="BN160" s="222" t="e" cm="1">
        <f t="array" aca="1" ref="BN160" ca="1">INDIRECT("'"&amp;$C160&amp;"'!"&amp;"$"&amp;$D160&amp;$BN$1&amp;"")</f>
        <v>#REF!</v>
      </c>
      <c r="BO160" s="224"/>
      <c r="BP160" s="223"/>
      <c r="BQ160" s="227" t="e" cm="1">
        <f t="array" aca="1" ref="BQ160" ca="1">INDIRECT("'"&amp;$C160&amp;"'!"&amp;"$"&amp;$D160&amp;$BQ$1&amp;"")</f>
        <v>#REF!</v>
      </c>
      <c r="BR160" s="225"/>
      <c r="BS160" s="225"/>
      <c r="BT160" s="223"/>
      <c r="BU160" s="227" t="e" cm="1">
        <f t="array" aca="1" ref="BU160" ca="1">INDIRECT("'"&amp;$C160&amp;"'!"&amp;"$"&amp;$D160&amp;$BU$1&amp;"")</f>
        <v>#REF!</v>
      </c>
      <c r="BV160" s="225"/>
      <c r="BW160" s="225"/>
      <c r="BX160" s="223"/>
      <c r="BY160" s="228" t="e" cm="1">
        <f t="array" aca="1" ref="BY160" ca="1">INDIRECT("'"&amp;$C160&amp;"'!"&amp;"$"&amp;$D160&amp;74&amp;"")</f>
        <v>#REF!</v>
      </c>
      <c r="BZ160" s="225"/>
      <c r="CA160" s="225"/>
      <c r="CB160" s="223"/>
    </row>
    <row r="161" spans="1:80" ht="15" x14ac:dyDescent="0.2">
      <c r="A161" s="344">
        <f t="shared" si="11"/>
        <v>45998</v>
      </c>
      <c r="B161" s="261">
        <v>0.25</v>
      </c>
      <c r="C161" s="247">
        <f t="shared" si="12"/>
        <v>7</v>
      </c>
      <c r="D161" s="248" t="s">
        <v>140</v>
      </c>
      <c r="E161" s="229"/>
      <c r="F161" s="230"/>
      <c r="G161" s="231" t="e" cm="1">
        <f t="array" aca="1" ref="G161" ca="1">INDIRECT("'"&amp;$C161&amp;"'!"&amp;"$"&amp;$D161&amp;$G$1&amp;"")</f>
        <v>#REF!</v>
      </c>
      <c r="H161" s="232" t="s">
        <v>1</v>
      </c>
      <c r="I161" s="230" t="s">
        <v>1</v>
      </c>
      <c r="J161" s="231" t="e" cm="1">
        <f t="array" aca="1" ref="J161" ca="1">INDIRECT("'"&amp;$C161&amp;"'!"&amp;"$"&amp;$D161&amp;$J$1&amp;"")</f>
        <v>#REF!</v>
      </c>
      <c r="K161" s="232"/>
      <c r="L161" s="232"/>
      <c r="M161" s="233"/>
      <c r="N161" s="229" t="e" cm="1">
        <f t="array" aca="1" ref="N161" ca="1">INDIRECT("'"&amp;$C161&amp;"'!"&amp;"$"&amp;$D161&amp;$N$1&amp;"")</f>
        <v>#REF!</v>
      </c>
      <c r="O161" s="232"/>
      <c r="P161" s="232"/>
      <c r="Q161" s="230"/>
      <c r="R161" s="229" t="e" cm="1">
        <f t="array" aca="1" ref="R161" ca="1">INDIRECT("'"&amp;$C161&amp;"'!"&amp;"$"&amp;$D161&amp;$R$1&amp;"")</f>
        <v>#REF!</v>
      </c>
      <c r="S161" s="232"/>
      <c r="T161" s="232"/>
      <c r="U161" s="233"/>
      <c r="V161" s="229"/>
      <c r="W161" s="234" t="e" cm="1">
        <f t="array" aca="1" ref="W161" ca="1">INDIRECT("'"&amp;$C161&amp;"'!"&amp;"$"&amp;$D161&amp;$W$1&amp;"")</f>
        <v>#REF!</v>
      </c>
      <c r="X161" s="232"/>
      <c r="Y161" s="230"/>
      <c r="Z161" s="231"/>
      <c r="AA161" s="232"/>
      <c r="AB161" s="232"/>
      <c r="AC161" s="233"/>
      <c r="AD161" s="229"/>
      <c r="AE161" s="232"/>
      <c r="AF161" s="232"/>
      <c r="AG161" s="230"/>
      <c r="AH161" s="231"/>
      <c r="AI161" s="232"/>
      <c r="AJ161" s="232"/>
      <c r="AK161" s="233"/>
      <c r="AL161" s="229"/>
      <c r="AM161" s="232"/>
      <c r="AN161" s="232"/>
      <c r="AO161" s="230"/>
      <c r="AP161" s="229"/>
      <c r="AQ161" s="233"/>
      <c r="AR161" s="229" t="e" cm="1">
        <f t="array" aca="1" ref="AR161" ca="1">INDIRECT("'"&amp;$C161&amp;"'!"&amp;"$"&amp;$D161&amp;$AR$1&amp;"")</f>
        <v>#REF!</v>
      </c>
      <c r="AS161" s="232"/>
      <c r="AT161" s="230"/>
      <c r="AU161" s="231" t="e" cm="1">
        <f t="array" aca="1" ref="AU161" ca="1">INDIRECT("'"&amp;$C161&amp;"'!"&amp;"$"&amp;$D161&amp;$AU$1&amp;"")</f>
        <v>#REF!</v>
      </c>
      <c r="AV161" s="232"/>
      <c r="AW161" s="230"/>
      <c r="AX161" s="229"/>
      <c r="AY161" s="233"/>
      <c r="AZ161" s="232" t="e" cm="1">
        <f t="array" aca="1" ref="AZ161" ca="1">INDIRECT("'"&amp;$C161&amp;"'!"&amp;"$"&amp;$D161&amp;$AZ$1&amp;"")</f>
        <v>#REF!</v>
      </c>
      <c r="BA161" s="231"/>
      <c r="BB161" s="232"/>
      <c r="BC161" s="230"/>
      <c r="BD161" s="232" t="e" cm="1">
        <f t="array" aca="1" ref="BD161" ca="1">INDIRECT("'"&amp;$C161&amp;"'!"&amp;"$"&amp;$D161&amp;$BD$1&amp;"")</f>
        <v>#REF!</v>
      </c>
      <c r="BE161" s="231"/>
      <c r="BF161" s="232"/>
      <c r="BG161" s="230"/>
      <c r="BH161" s="234"/>
      <c r="BI161" s="230"/>
      <c r="BJ161" s="234" t="e" cm="1">
        <f t="array" aca="1" ref="BJ161" ca="1">INDIRECT("'"&amp;$C161&amp;"'!"&amp;"$"&amp;$D161&amp;$BJ$1&amp;"")</f>
        <v>#REF!</v>
      </c>
      <c r="BK161" s="232"/>
      <c r="BL161" s="230"/>
      <c r="BM161" s="408"/>
      <c r="BN161" s="229" t="e" cm="1">
        <f t="array" aca="1" ref="BN161" ca="1">INDIRECT("'"&amp;$C161&amp;"'!"&amp;"$"&amp;$D161&amp;$BN$1&amp;"")</f>
        <v>#REF!</v>
      </c>
      <c r="BO161" s="231"/>
      <c r="BP161" s="230"/>
      <c r="BQ161" s="234" t="e" cm="1">
        <f t="array" aca="1" ref="BQ161" ca="1">INDIRECT("'"&amp;$C161&amp;"'!"&amp;"$"&amp;$D161&amp;$BQ$1&amp;"")</f>
        <v>#REF!</v>
      </c>
      <c r="BR161" s="232"/>
      <c r="BS161" s="232"/>
      <c r="BT161" s="230"/>
      <c r="BU161" s="234" t="e" cm="1">
        <f t="array" aca="1" ref="BU161" ca="1">INDIRECT("'"&amp;$C161&amp;"'!"&amp;"$"&amp;$D161&amp;$BU$1&amp;"")</f>
        <v>#REF!</v>
      </c>
      <c r="BV161" s="232"/>
      <c r="BW161" s="232"/>
      <c r="BX161" s="230"/>
      <c r="BY161" s="235" t="e" cm="1">
        <f t="array" aca="1" ref="BY161" ca="1">INDIRECT("'"&amp;$C161&amp;"'!"&amp;"$"&amp;$D161&amp;74&amp;"")</f>
        <v>#REF!</v>
      </c>
      <c r="BZ161" s="232"/>
      <c r="CA161" s="232"/>
      <c r="CB161" s="230"/>
    </row>
    <row r="162" spans="1:80" ht="15" x14ac:dyDescent="0.2">
      <c r="A162" s="344">
        <f t="shared" si="11"/>
        <v>45998</v>
      </c>
      <c r="B162" s="261">
        <v>0.29166666666666702</v>
      </c>
      <c r="C162" s="247">
        <f t="shared" si="12"/>
        <v>7</v>
      </c>
      <c r="D162" s="248" t="s">
        <v>141</v>
      </c>
      <c r="E162" s="222"/>
      <c r="F162" s="223"/>
      <c r="G162" s="224" t="e" cm="1">
        <f t="array" aca="1" ref="G162" ca="1">INDIRECT("'"&amp;$C162&amp;"'!"&amp;"$"&amp;$D162&amp;$G$1&amp;"")</f>
        <v>#REF!</v>
      </c>
      <c r="H162" s="225" t="s">
        <v>1</v>
      </c>
      <c r="I162" s="223" t="s">
        <v>1</v>
      </c>
      <c r="J162" s="224" t="e" cm="1">
        <f t="array" aca="1" ref="J162" ca="1">INDIRECT("'"&amp;$C162&amp;"'!"&amp;"$"&amp;$D162&amp;$J$1&amp;"")</f>
        <v>#REF!</v>
      </c>
      <c r="K162" s="225"/>
      <c r="L162" s="225"/>
      <c r="M162" s="226"/>
      <c r="N162" s="222" t="e" cm="1">
        <f t="array" aca="1" ref="N162" ca="1">INDIRECT("'"&amp;$C162&amp;"'!"&amp;"$"&amp;$D162&amp;$N$1&amp;"")</f>
        <v>#REF!</v>
      </c>
      <c r="O162" s="225"/>
      <c r="P162" s="225"/>
      <c r="Q162" s="223"/>
      <c r="R162" s="352" t="e" cm="1">
        <f t="array" aca="1" ref="R162" ca="1">INDIRECT("'"&amp;$C162&amp;"'!"&amp;"$"&amp;$D162&amp;$R$1&amp;"")</f>
        <v>#REF!</v>
      </c>
      <c r="S162" s="225"/>
      <c r="T162" s="225"/>
      <c r="U162" s="226"/>
      <c r="V162" s="222"/>
      <c r="W162" s="227" t="e" cm="1">
        <f t="array" aca="1" ref="W162" ca="1">INDIRECT("'"&amp;$C162&amp;"'!"&amp;"$"&amp;$D162&amp;$W$1&amp;"")</f>
        <v>#REF!</v>
      </c>
      <c r="X162" s="225"/>
      <c r="Y162" s="223"/>
      <c r="Z162" s="224" t="e" cm="1">
        <f t="array" aca="1" ref="Z162" ca="1">INDIRECT("'"&amp;$C162&amp;"'!"&amp;"$"&amp;$D162&amp;$Z$1&amp;"")</f>
        <v>#REF!</v>
      </c>
      <c r="AA162" s="225" t="s">
        <v>1</v>
      </c>
      <c r="AB162" s="225" t="s">
        <v>1</v>
      </c>
      <c r="AC162" s="226" t="s">
        <v>1</v>
      </c>
      <c r="AD162" s="222" t="e" cm="1">
        <f t="array" aca="1" ref="AD162" ca="1">INDIRECT("'"&amp;$C162&amp;"'!"&amp;"$"&amp;$D162&amp;$AD$1&amp;"")</f>
        <v>#REF!</v>
      </c>
      <c r="AE162" s="225" t="s">
        <v>1</v>
      </c>
      <c r="AF162" s="225" t="s">
        <v>1</v>
      </c>
      <c r="AG162" s="223" t="s">
        <v>1</v>
      </c>
      <c r="AH162" s="224" t="e" cm="1">
        <f t="array" aca="1" ref="AH162" ca="1">INDIRECT("'"&amp;$C162&amp;"'!"&amp;"$"&amp;$D162&amp;$AH$1&amp;"")</f>
        <v>#REF!</v>
      </c>
      <c r="AI162" s="225" t="s">
        <v>1</v>
      </c>
      <c r="AJ162" s="225" t="s">
        <v>1</v>
      </c>
      <c r="AK162" s="226" t="s">
        <v>1</v>
      </c>
      <c r="AL162" s="222" t="e" cm="1">
        <f t="array" aca="1" ref="AL162" ca="1">INDIRECT("'"&amp;$C162&amp;"'!"&amp;"$"&amp;$D162&amp;$AL$1&amp;"")</f>
        <v>#REF!</v>
      </c>
      <c r="AM162" s="225" t="s">
        <v>1</v>
      </c>
      <c r="AN162" s="225" t="s">
        <v>1</v>
      </c>
      <c r="AO162" s="223" t="s">
        <v>1</v>
      </c>
      <c r="AP162" s="222"/>
      <c r="AQ162" s="226"/>
      <c r="AR162" s="222" t="e" cm="1">
        <f t="array" aca="1" ref="AR162" ca="1">INDIRECT("'"&amp;$C162&amp;"'!"&amp;"$"&amp;$D162&amp;$AR$1&amp;"")</f>
        <v>#REF!</v>
      </c>
      <c r="AS162" s="225"/>
      <c r="AT162" s="223"/>
      <c r="AU162" s="224" t="e" cm="1">
        <f t="array" aca="1" ref="AU162" ca="1">INDIRECT("'"&amp;$C162&amp;"'!"&amp;"$"&amp;$D162&amp;$AU$1&amp;"")</f>
        <v>#REF!</v>
      </c>
      <c r="AV162" s="225"/>
      <c r="AW162" s="223"/>
      <c r="AX162" s="222"/>
      <c r="AY162" s="226"/>
      <c r="AZ162" s="225" t="e" cm="1">
        <f t="array" aca="1" ref="AZ162" ca="1">INDIRECT("'"&amp;$C162&amp;"'!"&amp;"$"&amp;$D162&amp;$AZ$1&amp;"")</f>
        <v>#REF!</v>
      </c>
      <c r="BA162" s="224"/>
      <c r="BB162" s="225"/>
      <c r="BC162" s="223"/>
      <c r="BD162" s="225" t="e" cm="1">
        <f t="array" aca="1" ref="BD162" ca="1">INDIRECT("'"&amp;$C162&amp;"'!"&amp;"$"&amp;$D162&amp;$BD$1&amp;"")</f>
        <v>#REF!</v>
      </c>
      <c r="BE162" s="224"/>
      <c r="BF162" s="225"/>
      <c r="BG162" s="223"/>
      <c r="BH162" s="227"/>
      <c r="BI162" s="223"/>
      <c r="BJ162" s="227" t="e" cm="1">
        <f t="array" aca="1" ref="BJ162" ca="1">INDIRECT("'"&amp;$C162&amp;"'!"&amp;"$"&amp;$D162&amp;$BJ$1&amp;"")</f>
        <v>#REF!</v>
      </c>
      <c r="BK162" s="225"/>
      <c r="BL162" s="223"/>
      <c r="BM162" s="407"/>
      <c r="BN162" s="222" t="e" cm="1">
        <f t="array" aca="1" ref="BN162" ca="1">INDIRECT("'"&amp;$C162&amp;"'!"&amp;"$"&amp;$D162&amp;$BN$1&amp;"")</f>
        <v>#REF!</v>
      </c>
      <c r="BO162" s="224"/>
      <c r="BP162" s="223"/>
      <c r="BQ162" s="227" t="e" cm="1">
        <f t="array" aca="1" ref="BQ162" ca="1">INDIRECT("'"&amp;$C162&amp;"'!"&amp;"$"&amp;$D162&amp;$BQ$1&amp;"")</f>
        <v>#REF!</v>
      </c>
      <c r="BR162" s="225"/>
      <c r="BS162" s="225"/>
      <c r="BT162" s="223"/>
      <c r="BU162" s="228" t="e" cm="1">
        <f t="array" aca="1" ref="BU162" ca="1">INDIRECT("'"&amp;$C162&amp;"'!"&amp;"$"&amp;$D162&amp;$BU$1&amp;"")</f>
        <v>#REF!</v>
      </c>
      <c r="BV162" s="225"/>
      <c r="BW162" s="225"/>
      <c r="BX162" s="223"/>
      <c r="BY162" s="228" t="e" cm="1">
        <f t="array" aca="1" ref="BY162" ca="1">INDIRECT("'"&amp;$C162&amp;"'!"&amp;"$"&amp;$D162&amp;74&amp;"")</f>
        <v>#REF!</v>
      </c>
      <c r="BZ162" s="225"/>
      <c r="CA162" s="225"/>
      <c r="CB162" s="223"/>
    </row>
    <row r="163" spans="1:80" ht="15" x14ac:dyDescent="0.2">
      <c r="A163" s="344">
        <f t="shared" si="11"/>
        <v>45998</v>
      </c>
      <c r="B163" s="261">
        <v>0.33333333333333398</v>
      </c>
      <c r="C163" s="247">
        <f t="shared" si="12"/>
        <v>7</v>
      </c>
      <c r="D163" s="248" t="s">
        <v>142</v>
      </c>
      <c r="E163" s="229"/>
      <c r="F163" s="230"/>
      <c r="G163" s="231" t="e" cm="1">
        <f t="array" aca="1" ref="G163" ca="1">INDIRECT("'"&amp;$C163&amp;"'!"&amp;"$"&amp;$D163&amp;$G$1&amp;"")</f>
        <v>#REF!</v>
      </c>
      <c r="H163" s="232" t="s">
        <v>1</v>
      </c>
      <c r="I163" s="230" t="s">
        <v>1</v>
      </c>
      <c r="J163" s="231" t="e" cm="1">
        <f t="array" aca="1" ref="J163" ca="1">INDIRECT("'"&amp;$C163&amp;"'!"&amp;"$"&amp;$D163&amp;$J$1&amp;"")</f>
        <v>#REF!</v>
      </c>
      <c r="K163" s="232"/>
      <c r="L163" s="232"/>
      <c r="M163" s="233"/>
      <c r="N163" s="229" t="e" cm="1">
        <f t="array" aca="1" ref="N163" ca="1">INDIRECT("'"&amp;$C163&amp;"'!"&amp;"$"&amp;$D163&amp;$N$1&amp;"")</f>
        <v>#REF!</v>
      </c>
      <c r="O163" s="232"/>
      <c r="P163" s="232"/>
      <c r="Q163" s="230"/>
      <c r="R163" s="229" t="e" cm="1">
        <f t="array" aca="1" ref="R163" ca="1">INDIRECT("'"&amp;$C163&amp;"'!"&amp;"$"&amp;$D163&amp;$R$1&amp;"")</f>
        <v>#REF!</v>
      </c>
      <c r="S163" s="232"/>
      <c r="T163" s="232"/>
      <c r="U163" s="233"/>
      <c r="V163" s="229"/>
      <c r="W163" s="234" t="e" cm="1">
        <f t="array" aca="1" ref="W163" ca="1">INDIRECT("'"&amp;$C163&amp;"'!"&amp;"$"&amp;$D163&amp;$W$1&amp;"")</f>
        <v>#REF!</v>
      </c>
      <c r="X163" s="232"/>
      <c r="Y163" s="230"/>
      <c r="Z163" s="231" t="e" cm="1">
        <f t="array" aca="1" ref="Z163" ca="1">INDIRECT("'"&amp;$C163&amp;"'!"&amp;"$"&amp;$D163&amp;$Z$1&amp;"")</f>
        <v>#REF!</v>
      </c>
      <c r="AA163" s="232" t="s">
        <v>1</v>
      </c>
      <c r="AB163" s="232" t="s">
        <v>1</v>
      </c>
      <c r="AC163" s="233" t="s">
        <v>1</v>
      </c>
      <c r="AD163" s="229" t="e" cm="1">
        <f t="array" aca="1" ref="AD163" ca="1">INDIRECT("'"&amp;$C163&amp;"'!"&amp;"$"&amp;$D163&amp;$AD$1&amp;"")</f>
        <v>#REF!</v>
      </c>
      <c r="AE163" s="232" t="s">
        <v>1</v>
      </c>
      <c r="AF163" s="232" t="s">
        <v>1</v>
      </c>
      <c r="AG163" s="230" t="s">
        <v>1</v>
      </c>
      <c r="AH163" s="231" t="e" cm="1">
        <f t="array" aca="1" ref="AH163" ca="1">INDIRECT("'"&amp;$C163&amp;"'!"&amp;"$"&amp;$D163&amp;$AH$1&amp;"")</f>
        <v>#REF!</v>
      </c>
      <c r="AI163" s="232" t="s">
        <v>1</v>
      </c>
      <c r="AJ163" s="232" t="s">
        <v>1</v>
      </c>
      <c r="AK163" s="233" t="s">
        <v>1</v>
      </c>
      <c r="AL163" s="229" t="e" cm="1">
        <f t="array" aca="1" ref="AL163" ca="1">INDIRECT("'"&amp;$C163&amp;"'!"&amp;"$"&amp;$D163&amp;$AL$1&amp;"")</f>
        <v>#REF!</v>
      </c>
      <c r="AM163" s="232" t="s">
        <v>1</v>
      </c>
      <c r="AN163" s="232" t="s">
        <v>1</v>
      </c>
      <c r="AO163" s="230" t="s">
        <v>1</v>
      </c>
      <c r="AP163" s="229"/>
      <c r="AQ163" s="233"/>
      <c r="AR163" s="229" t="e" cm="1">
        <f t="array" aca="1" ref="AR163" ca="1">INDIRECT("'"&amp;$C163&amp;"'!"&amp;"$"&amp;$D163&amp;$AR$1&amp;"")</f>
        <v>#REF!</v>
      </c>
      <c r="AS163" s="232"/>
      <c r="AT163" s="230"/>
      <c r="AU163" s="231" t="e" cm="1">
        <f t="array" aca="1" ref="AU163" ca="1">INDIRECT("'"&amp;$C163&amp;"'!"&amp;"$"&amp;$D163&amp;$AU$1&amp;"")</f>
        <v>#REF!</v>
      </c>
      <c r="AV163" s="232"/>
      <c r="AW163" s="230"/>
      <c r="AX163" s="229"/>
      <c r="AY163" s="233"/>
      <c r="AZ163" s="232" t="e" cm="1">
        <f t="array" aca="1" ref="AZ163" ca="1">INDIRECT("'"&amp;$C163&amp;"'!"&amp;"$"&amp;$D163&amp;$AZ$1&amp;"")</f>
        <v>#REF!</v>
      </c>
      <c r="BA163" s="231"/>
      <c r="BB163" s="232"/>
      <c r="BC163" s="230"/>
      <c r="BD163" s="232" t="e" cm="1">
        <f t="array" aca="1" ref="BD163" ca="1">INDIRECT("'"&amp;$C163&amp;"'!"&amp;"$"&amp;$D163&amp;$BD$1&amp;"")</f>
        <v>#REF!</v>
      </c>
      <c r="BE163" s="231"/>
      <c r="BF163" s="232"/>
      <c r="BG163" s="230"/>
      <c r="BH163" s="234"/>
      <c r="BI163" s="230"/>
      <c r="BJ163" s="234" t="e" cm="1">
        <f t="array" aca="1" ref="BJ163" ca="1">INDIRECT("'"&amp;$C163&amp;"'!"&amp;"$"&amp;$D163&amp;$BJ$1&amp;"")</f>
        <v>#REF!</v>
      </c>
      <c r="BK163" s="232"/>
      <c r="BL163" s="230"/>
      <c r="BM163" s="408"/>
      <c r="BN163" s="229" t="e" cm="1">
        <f t="array" aca="1" ref="BN163" ca="1">INDIRECT("'"&amp;$C163&amp;"'!"&amp;"$"&amp;$D163&amp;$BN$1&amp;"")</f>
        <v>#REF!</v>
      </c>
      <c r="BO163" s="231"/>
      <c r="BP163" s="230"/>
      <c r="BQ163" s="234" t="e" cm="1">
        <f t="array" aca="1" ref="BQ163" ca="1">INDIRECT("'"&amp;$C163&amp;"'!"&amp;"$"&amp;$D163&amp;$BQ$1&amp;"")</f>
        <v>#REF!</v>
      </c>
      <c r="BR163" s="232"/>
      <c r="BS163" s="232"/>
      <c r="BT163" s="230"/>
      <c r="BU163" s="235" t="e" cm="1">
        <f t="array" aca="1" ref="BU163" ca="1">INDIRECT("'"&amp;$C163&amp;"'!"&amp;"$"&amp;$D163&amp;$BU$1&amp;"")</f>
        <v>#REF!</v>
      </c>
      <c r="BV163" s="232"/>
      <c r="BW163" s="232"/>
      <c r="BX163" s="230"/>
      <c r="BY163" s="235" t="e" cm="1">
        <f t="array" aca="1" ref="BY163" ca="1">INDIRECT("'"&amp;$C163&amp;"'!"&amp;"$"&amp;$D163&amp;74&amp;"")</f>
        <v>#REF!</v>
      </c>
      <c r="BZ163" s="232"/>
      <c r="CA163" s="232"/>
      <c r="CB163" s="230"/>
    </row>
    <row r="164" spans="1:80" ht="15" x14ac:dyDescent="0.2">
      <c r="A164" s="344">
        <f t="shared" si="11"/>
        <v>45998</v>
      </c>
      <c r="B164" s="261">
        <v>0.375</v>
      </c>
      <c r="C164" s="247">
        <f t="shared" si="12"/>
        <v>7</v>
      </c>
      <c r="D164" s="248" t="s">
        <v>143</v>
      </c>
      <c r="E164" s="222"/>
      <c r="F164" s="223"/>
      <c r="G164" s="224" t="e" cm="1">
        <f t="array" aca="1" ref="G164" ca="1">INDIRECT("'"&amp;$C164&amp;"'!"&amp;"$"&amp;$D164&amp;$G$1&amp;"")</f>
        <v>#REF!</v>
      </c>
      <c r="H164" s="225" t="s">
        <v>1</v>
      </c>
      <c r="I164" s="223" t="s">
        <v>1</v>
      </c>
      <c r="J164" s="224" t="e" cm="1">
        <f t="array" aca="1" ref="J164" ca="1">INDIRECT("'"&amp;$C164&amp;"'!"&amp;"$"&amp;$D164&amp;$J$1&amp;"")</f>
        <v>#REF!</v>
      </c>
      <c r="K164" s="225"/>
      <c r="L164" s="225"/>
      <c r="M164" s="226"/>
      <c r="N164" s="222" t="e" cm="1">
        <f t="array" aca="1" ref="N164" ca="1">INDIRECT("'"&amp;$C164&amp;"'!"&amp;"$"&amp;$D164&amp;$N$1&amp;"")</f>
        <v>#REF!</v>
      </c>
      <c r="O164" s="225"/>
      <c r="P164" s="225"/>
      <c r="Q164" s="223"/>
      <c r="R164" s="352" t="e" cm="1">
        <f t="array" aca="1" ref="R164" ca="1">INDIRECT("'"&amp;$C164&amp;"'!"&amp;"$"&amp;$D164&amp;$R$1&amp;"")</f>
        <v>#REF!</v>
      </c>
      <c r="S164" s="225"/>
      <c r="T164" s="225"/>
      <c r="U164" s="226"/>
      <c r="V164" s="222"/>
      <c r="W164" s="227" t="e" cm="1">
        <f t="array" aca="1" ref="W164" ca="1">INDIRECT("'"&amp;$C164&amp;"'!"&amp;"$"&amp;$D164&amp;$W$1&amp;"")</f>
        <v>#REF!</v>
      </c>
      <c r="X164" s="225"/>
      <c r="Y164" s="223"/>
      <c r="Z164" s="224" t="e" cm="1">
        <f t="array" aca="1" ref="Z164" ca="1">INDIRECT("'"&amp;$C164&amp;"'!"&amp;"$"&amp;$D164&amp;$Z$1&amp;"")</f>
        <v>#REF!</v>
      </c>
      <c r="AA164" s="225" t="s">
        <v>1</v>
      </c>
      <c r="AB164" s="225" t="s">
        <v>1</v>
      </c>
      <c r="AC164" s="226" t="s">
        <v>1</v>
      </c>
      <c r="AD164" s="222" t="e" cm="1">
        <f t="array" aca="1" ref="AD164" ca="1">INDIRECT("'"&amp;$C164&amp;"'!"&amp;"$"&amp;$D164&amp;$AD$1&amp;"")</f>
        <v>#REF!</v>
      </c>
      <c r="AE164" s="225" t="s">
        <v>1</v>
      </c>
      <c r="AF164" s="225" t="s">
        <v>1</v>
      </c>
      <c r="AG164" s="223" t="s">
        <v>1</v>
      </c>
      <c r="AH164" s="224" t="e" cm="1">
        <f t="array" aca="1" ref="AH164" ca="1">INDIRECT("'"&amp;$C164&amp;"'!"&amp;"$"&amp;$D164&amp;$AH$1&amp;"")</f>
        <v>#REF!</v>
      </c>
      <c r="AI164" s="225" t="s">
        <v>1</v>
      </c>
      <c r="AJ164" s="225" t="s">
        <v>1</v>
      </c>
      <c r="AK164" s="226" t="s">
        <v>1</v>
      </c>
      <c r="AL164" s="222" t="e" cm="1">
        <f t="array" aca="1" ref="AL164" ca="1">INDIRECT("'"&amp;$C164&amp;"'!"&amp;"$"&amp;$D164&amp;$AL$1&amp;"")</f>
        <v>#REF!</v>
      </c>
      <c r="AM164" s="225" t="s">
        <v>1</v>
      </c>
      <c r="AN164" s="225" t="s">
        <v>1</v>
      </c>
      <c r="AO164" s="223" t="s">
        <v>1</v>
      </c>
      <c r="AP164" s="222"/>
      <c r="AQ164" s="226"/>
      <c r="AR164" s="222" t="e" cm="1">
        <f t="array" aca="1" ref="AR164" ca="1">INDIRECT("'"&amp;$C164&amp;"'!"&amp;"$"&amp;$D164&amp;$AR$1&amp;"")</f>
        <v>#REF!</v>
      </c>
      <c r="AS164" s="225"/>
      <c r="AT164" s="223"/>
      <c r="AU164" s="224" t="e" cm="1">
        <f t="array" aca="1" ref="AU164" ca="1">INDIRECT("'"&amp;$C164&amp;"'!"&amp;"$"&amp;$D164&amp;$AU$1&amp;"")</f>
        <v>#REF!</v>
      </c>
      <c r="AV164" s="225"/>
      <c r="AW164" s="223"/>
      <c r="AX164" s="222"/>
      <c r="AY164" s="226"/>
      <c r="AZ164" s="225" t="e" cm="1">
        <f t="array" aca="1" ref="AZ164" ca="1">INDIRECT("'"&amp;$C164&amp;"'!"&amp;"$"&amp;$D164&amp;$AZ$1&amp;"")</f>
        <v>#REF!</v>
      </c>
      <c r="BA164" s="224"/>
      <c r="BB164" s="225"/>
      <c r="BC164" s="223"/>
      <c r="BD164" s="225" t="e" cm="1">
        <f t="array" aca="1" ref="BD164" ca="1">INDIRECT("'"&amp;$C164&amp;"'!"&amp;"$"&amp;$D164&amp;$BD$1&amp;"")</f>
        <v>#REF!</v>
      </c>
      <c r="BE164" s="224"/>
      <c r="BF164" s="225"/>
      <c r="BG164" s="223"/>
      <c r="BH164" s="227"/>
      <c r="BI164" s="223"/>
      <c r="BJ164" s="227" t="e" cm="1">
        <f t="array" aca="1" ref="BJ164" ca="1">INDIRECT("'"&amp;$C164&amp;"'!"&amp;"$"&amp;$D164&amp;$BJ$1&amp;"")</f>
        <v>#REF!</v>
      </c>
      <c r="BK164" s="225"/>
      <c r="BL164" s="223"/>
      <c r="BM164" s="407"/>
      <c r="BN164" s="222" t="e" cm="1">
        <f t="array" aca="1" ref="BN164" ca="1">INDIRECT("'"&amp;$C164&amp;"'!"&amp;"$"&amp;$D164&amp;$BN$1&amp;"")</f>
        <v>#REF!</v>
      </c>
      <c r="BO164" s="224"/>
      <c r="BP164" s="223"/>
      <c r="BQ164" s="227" t="e" cm="1">
        <f t="array" aca="1" ref="BQ164" ca="1">INDIRECT("'"&amp;$C164&amp;"'!"&amp;"$"&amp;$D164&amp;$BQ$1&amp;"")</f>
        <v>#REF!</v>
      </c>
      <c r="BR164" s="225"/>
      <c r="BS164" s="225"/>
      <c r="BT164" s="223"/>
      <c r="BU164" s="228" t="e" cm="1">
        <f t="array" aca="1" ref="BU164" ca="1">INDIRECT("'"&amp;$C164&amp;"'!"&amp;"$"&amp;$D164&amp;$BU$1&amp;"")</f>
        <v>#REF!</v>
      </c>
      <c r="BV164" s="225"/>
      <c r="BW164" s="225"/>
      <c r="BX164" s="223"/>
      <c r="BY164" s="228" t="e" cm="1">
        <f t="array" aca="1" ref="BY164" ca="1">INDIRECT("'"&amp;$C164&amp;"'!"&amp;"$"&amp;$D164&amp;74&amp;"")</f>
        <v>#REF!</v>
      </c>
      <c r="BZ164" s="225"/>
      <c r="CA164" s="225"/>
      <c r="CB164" s="223"/>
    </row>
    <row r="165" spans="1:80" ht="15" x14ac:dyDescent="0.2">
      <c r="A165" s="344">
        <f t="shared" si="11"/>
        <v>45998</v>
      </c>
      <c r="B165" s="261">
        <v>0.41666666666666702</v>
      </c>
      <c r="C165" s="247">
        <f t="shared" si="12"/>
        <v>7</v>
      </c>
      <c r="D165" s="248" t="s">
        <v>144</v>
      </c>
      <c r="E165" s="229"/>
      <c r="F165" s="230"/>
      <c r="G165" s="231" t="e" cm="1">
        <f t="array" aca="1" ref="G165" ca="1">INDIRECT("'"&amp;$C165&amp;"'!"&amp;"$"&amp;$D165&amp;$G$1&amp;"")</f>
        <v>#REF!</v>
      </c>
      <c r="H165" s="232" t="s">
        <v>1</v>
      </c>
      <c r="I165" s="230" t="s">
        <v>1</v>
      </c>
      <c r="J165" s="231" t="e" cm="1">
        <f t="array" aca="1" ref="J165" ca="1">INDIRECT("'"&amp;$C165&amp;"'!"&amp;"$"&amp;$D165&amp;$J$1&amp;"")</f>
        <v>#REF!</v>
      </c>
      <c r="K165" s="232"/>
      <c r="L165" s="232"/>
      <c r="M165" s="233"/>
      <c r="N165" s="229" t="e" cm="1">
        <f t="array" aca="1" ref="N165" ca="1">INDIRECT("'"&amp;$C165&amp;"'!"&amp;"$"&amp;$D165&amp;$N$1&amp;"")</f>
        <v>#REF!</v>
      </c>
      <c r="O165" s="232"/>
      <c r="P165" s="232"/>
      <c r="Q165" s="230"/>
      <c r="R165" s="229" t="e" cm="1">
        <f t="array" aca="1" ref="R165" ca="1">INDIRECT("'"&amp;$C165&amp;"'!"&amp;"$"&amp;$D165&amp;$R$1&amp;"")</f>
        <v>#REF!</v>
      </c>
      <c r="S165" s="232"/>
      <c r="T165" s="232"/>
      <c r="U165" s="233"/>
      <c r="V165" s="229"/>
      <c r="W165" s="234" t="e" cm="1">
        <f t="array" aca="1" ref="W165" ca="1">INDIRECT("'"&amp;$C165&amp;"'!"&amp;"$"&amp;$D165&amp;$W$1&amp;"")</f>
        <v>#REF!</v>
      </c>
      <c r="X165" s="232"/>
      <c r="Y165" s="230"/>
      <c r="Z165" s="231" t="e" cm="1">
        <f t="array" aca="1" ref="Z165" ca="1">INDIRECT("'"&amp;$C165&amp;"'!"&amp;"$"&amp;$D165&amp;$Z$1&amp;"")</f>
        <v>#REF!</v>
      </c>
      <c r="AA165" s="232" t="s">
        <v>1</v>
      </c>
      <c r="AB165" s="232" t="s">
        <v>1</v>
      </c>
      <c r="AC165" s="233" t="s">
        <v>1</v>
      </c>
      <c r="AD165" s="229" t="e" cm="1">
        <f t="array" aca="1" ref="AD165" ca="1">INDIRECT("'"&amp;$C165&amp;"'!"&amp;"$"&amp;$D165&amp;$AD$1&amp;"")</f>
        <v>#REF!</v>
      </c>
      <c r="AE165" s="232" t="s">
        <v>1</v>
      </c>
      <c r="AF165" s="232" t="s">
        <v>1</v>
      </c>
      <c r="AG165" s="230" t="s">
        <v>1</v>
      </c>
      <c r="AH165" s="231" t="e" cm="1">
        <f t="array" aca="1" ref="AH165" ca="1">INDIRECT("'"&amp;$C165&amp;"'!"&amp;"$"&amp;$D165&amp;$AH$1&amp;"")</f>
        <v>#REF!</v>
      </c>
      <c r="AI165" s="232" t="s">
        <v>1</v>
      </c>
      <c r="AJ165" s="232" t="s">
        <v>1</v>
      </c>
      <c r="AK165" s="233" t="s">
        <v>1</v>
      </c>
      <c r="AL165" s="229" t="e" cm="1">
        <f t="array" aca="1" ref="AL165" ca="1">INDIRECT("'"&amp;$C165&amp;"'!"&amp;"$"&amp;$D165&amp;$AL$1&amp;"")</f>
        <v>#REF!</v>
      </c>
      <c r="AM165" s="232" t="s">
        <v>1</v>
      </c>
      <c r="AN165" s="232" t="s">
        <v>1</v>
      </c>
      <c r="AO165" s="230" t="s">
        <v>1</v>
      </c>
      <c r="AP165" s="229"/>
      <c r="AQ165" s="233"/>
      <c r="AR165" s="229" t="e" cm="1">
        <f t="array" aca="1" ref="AR165" ca="1">INDIRECT("'"&amp;$C165&amp;"'!"&amp;"$"&amp;$D165&amp;$AR$1&amp;"")</f>
        <v>#REF!</v>
      </c>
      <c r="AS165" s="232"/>
      <c r="AT165" s="230"/>
      <c r="AU165" s="231" t="e" cm="1">
        <f t="array" aca="1" ref="AU165" ca="1">INDIRECT("'"&amp;$C165&amp;"'!"&amp;"$"&amp;$D165&amp;$AU$1&amp;"")</f>
        <v>#REF!</v>
      </c>
      <c r="AV165" s="232"/>
      <c r="AW165" s="230"/>
      <c r="AX165" s="229"/>
      <c r="AY165" s="233"/>
      <c r="AZ165" s="232" t="e" cm="1">
        <f t="array" aca="1" ref="AZ165" ca="1">INDIRECT("'"&amp;$C165&amp;"'!"&amp;"$"&amp;$D165&amp;$AZ$1&amp;"")</f>
        <v>#REF!</v>
      </c>
      <c r="BA165" s="231"/>
      <c r="BB165" s="232"/>
      <c r="BC165" s="230"/>
      <c r="BD165" s="232" t="e" cm="1">
        <f t="array" aca="1" ref="BD165" ca="1">INDIRECT("'"&amp;$C165&amp;"'!"&amp;"$"&amp;$D165&amp;$BD$1&amp;"")</f>
        <v>#REF!</v>
      </c>
      <c r="BE165" s="231"/>
      <c r="BF165" s="232"/>
      <c r="BG165" s="230"/>
      <c r="BH165" s="234"/>
      <c r="BI165" s="230"/>
      <c r="BJ165" s="234" t="e" cm="1">
        <f t="array" aca="1" ref="BJ165" ca="1">INDIRECT("'"&amp;$C165&amp;"'!"&amp;"$"&amp;$D165&amp;$BJ$1&amp;"")</f>
        <v>#REF!</v>
      </c>
      <c r="BK165" s="232"/>
      <c r="BL165" s="230"/>
      <c r="BM165" s="408"/>
      <c r="BN165" s="229" t="e" cm="1">
        <f t="array" aca="1" ref="BN165" ca="1">INDIRECT("'"&amp;$C165&amp;"'!"&amp;"$"&amp;$D165&amp;$BN$1&amp;"")</f>
        <v>#REF!</v>
      </c>
      <c r="BO165" s="231"/>
      <c r="BP165" s="230"/>
      <c r="BQ165" s="234" t="e" cm="1">
        <f t="array" aca="1" ref="BQ165" ca="1">INDIRECT("'"&amp;$C165&amp;"'!"&amp;"$"&amp;$D165&amp;$BQ$1&amp;"")</f>
        <v>#REF!</v>
      </c>
      <c r="BR165" s="232"/>
      <c r="BS165" s="232"/>
      <c r="BT165" s="230"/>
      <c r="BU165" s="235" t="e" cm="1">
        <f t="array" aca="1" ref="BU165" ca="1">INDIRECT("'"&amp;$C165&amp;"'!"&amp;"$"&amp;$D165&amp;$BU$1&amp;"")</f>
        <v>#REF!</v>
      </c>
      <c r="BV165" s="232"/>
      <c r="BW165" s="232"/>
      <c r="BX165" s="230"/>
      <c r="BY165" s="235" t="e" cm="1">
        <f t="array" aca="1" ref="BY165" ca="1">INDIRECT("'"&amp;$C165&amp;"'!"&amp;"$"&amp;$D165&amp;74&amp;"")</f>
        <v>#REF!</v>
      </c>
      <c r="BZ165" s="232"/>
      <c r="CA165" s="232"/>
      <c r="CB165" s="230"/>
    </row>
    <row r="166" spans="1:80" ht="15" x14ac:dyDescent="0.2">
      <c r="A166" s="344">
        <f t="shared" si="11"/>
        <v>45998</v>
      </c>
      <c r="B166" s="261">
        <v>0.45833333333333398</v>
      </c>
      <c r="C166" s="247">
        <f t="shared" si="12"/>
        <v>7</v>
      </c>
      <c r="D166" s="248" t="s">
        <v>145</v>
      </c>
      <c r="E166" s="222"/>
      <c r="F166" s="223"/>
      <c r="G166" s="224" t="e" cm="1">
        <f t="array" aca="1" ref="G166" ca="1">INDIRECT("'"&amp;$C166&amp;"'!"&amp;"$"&amp;$D166&amp;$G$1&amp;"")</f>
        <v>#REF!</v>
      </c>
      <c r="H166" s="225" t="s">
        <v>1</v>
      </c>
      <c r="I166" s="223" t="s">
        <v>1</v>
      </c>
      <c r="J166" s="224" t="e" cm="1">
        <f t="array" aca="1" ref="J166" ca="1">INDIRECT("'"&amp;$C166&amp;"'!"&amp;"$"&amp;$D166&amp;$J$1&amp;"")</f>
        <v>#REF!</v>
      </c>
      <c r="K166" s="225"/>
      <c r="L166" s="225"/>
      <c r="M166" s="226"/>
      <c r="N166" s="222" t="e" cm="1">
        <f t="array" aca="1" ref="N166" ca="1">INDIRECT("'"&amp;$C166&amp;"'!"&amp;"$"&amp;$D166&amp;$N$1&amp;"")</f>
        <v>#REF!</v>
      </c>
      <c r="O166" s="225"/>
      <c r="P166" s="225"/>
      <c r="Q166" s="223"/>
      <c r="R166" s="352" t="e" cm="1">
        <f t="array" aca="1" ref="R166" ca="1">INDIRECT("'"&amp;$C166&amp;"'!"&amp;"$"&amp;$D166&amp;$R$1&amp;"")</f>
        <v>#REF!</v>
      </c>
      <c r="S166" s="225"/>
      <c r="T166" s="225"/>
      <c r="U166" s="226"/>
      <c r="V166" s="222"/>
      <c r="W166" s="227" t="e" cm="1">
        <f t="array" aca="1" ref="W166" ca="1">INDIRECT("'"&amp;$C166&amp;"'!"&amp;"$"&amp;$D166&amp;$W$1&amp;"")</f>
        <v>#REF!</v>
      </c>
      <c r="X166" s="225"/>
      <c r="Y166" s="223"/>
      <c r="Z166" s="224" t="e" cm="1">
        <f t="array" aca="1" ref="Z166" ca="1">INDIRECT("'"&amp;$C166&amp;"'!"&amp;"$"&amp;$D166&amp;$Z$1&amp;"")</f>
        <v>#REF!</v>
      </c>
      <c r="AA166" s="225" t="s">
        <v>1</v>
      </c>
      <c r="AB166" s="225" t="s">
        <v>1</v>
      </c>
      <c r="AC166" s="226" t="s">
        <v>1</v>
      </c>
      <c r="AD166" s="222" t="e" cm="1">
        <f t="array" aca="1" ref="AD166" ca="1">INDIRECT("'"&amp;$C166&amp;"'!"&amp;"$"&amp;$D166&amp;$AD$1&amp;"")</f>
        <v>#REF!</v>
      </c>
      <c r="AE166" s="225" t="s">
        <v>1</v>
      </c>
      <c r="AF166" s="225" t="s">
        <v>1</v>
      </c>
      <c r="AG166" s="223" t="s">
        <v>1</v>
      </c>
      <c r="AH166" s="224" t="e" cm="1">
        <f t="array" aca="1" ref="AH166" ca="1">INDIRECT("'"&amp;$C166&amp;"'!"&amp;"$"&amp;$D166&amp;$AH$1&amp;"")</f>
        <v>#REF!</v>
      </c>
      <c r="AI166" s="225" t="s">
        <v>1</v>
      </c>
      <c r="AJ166" s="225" t="s">
        <v>1</v>
      </c>
      <c r="AK166" s="226" t="s">
        <v>1</v>
      </c>
      <c r="AL166" s="222" t="e" cm="1">
        <f t="array" aca="1" ref="AL166" ca="1">INDIRECT("'"&amp;$C166&amp;"'!"&amp;"$"&amp;$D166&amp;$AL$1&amp;"")</f>
        <v>#REF!</v>
      </c>
      <c r="AM166" s="225" t="s">
        <v>1</v>
      </c>
      <c r="AN166" s="225" t="s">
        <v>1</v>
      </c>
      <c r="AO166" s="223" t="s">
        <v>1</v>
      </c>
      <c r="AP166" s="222"/>
      <c r="AQ166" s="226"/>
      <c r="AR166" s="222" t="e" cm="1">
        <f t="array" aca="1" ref="AR166" ca="1">INDIRECT("'"&amp;$C166&amp;"'!"&amp;"$"&amp;$D166&amp;$AR$1&amp;"")</f>
        <v>#REF!</v>
      </c>
      <c r="AS166" s="225"/>
      <c r="AT166" s="223"/>
      <c r="AU166" s="224" t="e" cm="1">
        <f t="array" aca="1" ref="AU166" ca="1">INDIRECT("'"&amp;$C166&amp;"'!"&amp;"$"&amp;$D166&amp;$AU$1&amp;"")</f>
        <v>#REF!</v>
      </c>
      <c r="AV166" s="225"/>
      <c r="AW166" s="223"/>
      <c r="AX166" s="222"/>
      <c r="AY166" s="226"/>
      <c r="AZ166" s="225" t="e" cm="1">
        <f t="array" aca="1" ref="AZ166" ca="1">INDIRECT("'"&amp;$C166&amp;"'!"&amp;"$"&amp;$D166&amp;$AZ$1&amp;"")</f>
        <v>#REF!</v>
      </c>
      <c r="BA166" s="224"/>
      <c r="BB166" s="225"/>
      <c r="BC166" s="223"/>
      <c r="BD166" s="225" t="e" cm="1">
        <f t="array" aca="1" ref="BD166" ca="1">INDIRECT("'"&amp;$C166&amp;"'!"&amp;"$"&amp;$D166&amp;$BD$1&amp;"")</f>
        <v>#REF!</v>
      </c>
      <c r="BE166" s="224"/>
      <c r="BF166" s="225"/>
      <c r="BG166" s="223"/>
      <c r="BH166" s="227"/>
      <c r="BI166" s="223"/>
      <c r="BJ166" s="227" t="e" cm="1">
        <f t="array" aca="1" ref="BJ166" ca="1">INDIRECT("'"&amp;$C166&amp;"'!"&amp;"$"&amp;$D166&amp;$BJ$1&amp;"")</f>
        <v>#REF!</v>
      </c>
      <c r="BK166" s="225"/>
      <c r="BL166" s="223"/>
      <c r="BM166" s="407"/>
      <c r="BN166" s="222" t="e" cm="1">
        <f t="array" aca="1" ref="BN166" ca="1">INDIRECT("'"&amp;$C166&amp;"'!"&amp;"$"&amp;$D166&amp;$BN$1&amp;"")</f>
        <v>#REF!</v>
      </c>
      <c r="BO166" s="224"/>
      <c r="BP166" s="223"/>
      <c r="BQ166" s="227" t="e" cm="1">
        <f t="array" aca="1" ref="BQ166" ca="1">INDIRECT("'"&amp;$C166&amp;"'!"&amp;"$"&amp;$D166&amp;$BQ$1&amp;"")</f>
        <v>#REF!</v>
      </c>
      <c r="BR166" s="225"/>
      <c r="BS166" s="225"/>
      <c r="BT166" s="223"/>
      <c r="BU166" s="228" t="e" cm="1">
        <f t="array" aca="1" ref="BU166" ca="1">INDIRECT("'"&amp;$C166&amp;"'!"&amp;"$"&amp;$D166&amp;$BU$1&amp;"")</f>
        <v>#REF!</v>
      </c>
      <c r="BV166" s="225"/>
      <c r="BW166" s="225"/>
      <c r="BX166" s="223"/>
      <c r="BY166" s="228" t="e" cm="1">
        <f t="array" aca="1" ref="BY166" ca="1">INDIRECT("'"&amp;$C166&amp;"'!"&amp;"$"&amp;$D166&amp;74&amp;"")</f>
        <v>#REF!</v>
      </c>
      <c r="BZ166" s="225"/>
      <c r="CA166" s="225"/>
      <c r="CB166" s="223"/>
    </row>
    <row r="167" spans="1:80" ht="15" x14ac:dyDescent="0.2">
      <c r="A167" s="344">
        <f t="shared" si="11"/>
        <v>45998</v>
      </c>
      <c r="B167" s="261">
        <v>0.5</v>
      </c>
      <c r="C167" s="247">
        <f t="shared" si="12"/>
        <v>7</v>
      </c>
      <c r="D167" s="248" t="s">
        <v>146</v>
      </c>
      <c r="E167" s="229"/>
      <c r="F167" s="230"/>
      <c r="G167" s="231" t="e" cm="1">
        <f t="array" aca="1" ref="G167" ca="1">INDIRECT("'"&amp;$C167&amp;"'!"&amp;"$"&amp;$D167&amp;$G$1&amp;"")</f>
        <v>#REF!</v>
      </c>
      <c r="H167" s="232" t="s">
        <v>1</v>
      </c>
      <c r="I167" s="230" t="s">
        <v>1</v>
      </c>
      <c r="J167" s="231" t="e" cm="1">
        <f t="array" aca="1" ref="J167" ca="1">INDIRECT("'"&amp;$C167&amp;"'!"&amp;"$"&amp;$D167&amp;$J$1&amp;"")</f>
        <v>#REF!</v>
      </c>
      <c r="K167" s="232"/>
      <c r="L167" s="232"/>
      <c r="M167" s="233"/>
      <c r="N167" s="229" t="e" cm="1">
        <f t="array" aca="1" ref="N167" ca="1">INDIRECT("'"&amp;$C167&amp;"'!"&amp;"$"&amp;$D167&amp;$N$1&amp;"")</f>
        <v>#REF!</v>
      </c>
      <c r="O167" s="232"/>
      <c r="P167" s="232"/>
      <c r="Q167" s="230"/>
      <c r="R167" s="229" t="e" cm="1">
        <f t="array" aca="1" ref="R167" ca="1">INDIRECT("'"&amp;$C167&amp;"'!"&amp;"$"&amp;$D167&amp;$R$1&amp;"")</f>
        <v>#REF!</v>
      </c>
      <c r="S167" s="232"/>
      <c r="T167" s="232"/>
      <c r="U167" s="233"/>
      <c r="V167" s="229"/>
      <c r="W167" s="234" t="e" cm="1">
        <f t="array" aca="1" ref="W167" ca="1">INDIRECT("'"&amp;$C167&amp;"'!"&amp;"$"&amp;$D167&amp;$W$1&amp;"")</f>
        <v>#REF!</v>
      </c>
      <c r="X167" s="232"/>
      <c r="Y167" s="230"/>
      <c r="Z167" s="231" t="e" cm="1">
        <f t="array" aca="1" ref="Z167" ca="1">INDIRECT("'"&amp;$C167&amp;"'!"&amp;"$"&amp;$D167&amp;$Z$1&amp;"")</f>
        <v>#REF!</v>
      </c>
      <c r="AA167" s="232" t="s">
        <v>1</v>
      </c>
      <c r="AB167" s="232" t="s">
        <v>1</v>
      </c>
      <c r="AC167" s="233" t="s">
        <v>1</v>
      </c>
      <c r="AD167" s="229" t="e" cm="1">
        <f t="array" aca="1" ref="AD167" ca="1">INDIRECT("'"&amp;$C167&amp;"'!"&amp;"$"&amp;$D167&amp;$AD$1&amp;"")</f>
        <v>#REF!</v>
      </c>
      <c r="AE167" s="232" t="s">
        <v>1</v>
      </c>
      <c r="AF167" s="232" t="s">
        <v>1</v>
      </c>
      <c r="AG167" s="230" t="s">
        <v>1</v>
      </c>
      <c r="AH167" s="231" t="e" cm="1">
        <f t="array" aca="1" ref="AH167" ca="1">INDIRECT("'"&amp;$C167&amp;"'!"&amp;"$"&amp;$D167&amp;$AH$1&amp;"")</f>
        <v>#REF!</v>
      </c>
      <c r="AI167" s="232" t="s">
        <v>1</v>
      </c>
      <c r="AJ167" s="232" t="s">
        <v>1</v>
      </c>
      <c r="AK167" s="233" t="s">
        <v>1</v>
      </c>
      <c r="AL167" s="229" t="e" cm="1">
        <f t="array" aca="1" ref="AL167" ca="1">INDIRECT("'"&amp;$C167&amp;"'!"&amp;"$"&amp;$D167&amp;$AL$1&amp;"")</f>
        <v>#REF!</v>
      </c>
      <c r="AM167" s="232" t="s">
        <v>1</v>
      </c>
      <c r="AN167" s="232" t="s">
        <v>1</v>
      </c>
      <c r="AO167" s="230" t="s">
        <v>1</v>
      </c>
      <c r="AP167" s="229"/>
      <c r="AQ167" s="233"/>
      <c r="AR167" s="229" t="e" cm="1">
        <f t="array" aca="1" ref="AR167" ca="1">INDIRECT("'"&amp;$C167&amp;"'!"&amp;"$"&amp;$D167&amp;$AR$1&amp;"")</f>
        <v>#REF!</v>
      </c>
      <c r="AS167" s="232"/>
      <c r="AT167" s="230"/>
      <c r="AU167" s="231" t="e" cm="1">
        <f t="array" aca="1" ref="AU167" ca="1">INDIRECT("'"&amp;$C167&amp;"'!"&amp;"$"&amp;$D167&amp;$AU$1&amp;"")</f>
        <v>#REF!</v>
      </c>
      <c r="AV167" s="232"/>
      <c r="AW167" s="230"/>
      <c r="AX167" s="229"/>
      <c r="AY167" s="233"/>
      <c r="AZ167" s="232" t="e" cm="1">
        <f t="array" aca="1" ref="AZ167" ca="1">INDIRECT("'"&amp;$C167&amp;"'!"&amp;"$"&amp;$D167&amp;$AZ$1&amp;"")</f>
        <v>#REF!</v>
      </c>
      <c r="BA167" s="231"/>
      <c r="BB167" s="232"/>
      <c r="BC167" s="230"/>
      <c r="BD167" s="232" t="e" cm="1">
        <f t="array" aca="1" ref="BD167" ca="1">INDIRECT("'"&amp;$C167&amp;"'!"&amp;"$"&amp;$D167&amp;$BD$1&amp;"")</f>
        <v>#REF!</v>
      </c>
      <c r="BE167" s="231"/>
      <c r="BF167" s="232"/>
      <c r="BG167" s="230"/>
      <c r="BH167" s="234"/>
      <c r="BI167" s="230"/>
      <c r="BJ167" s="234" t="e" cm="1">
        <f t="array" aca="1" ref="BJ167" ca="1">INDIRECT("'"&amp;$C167&amp;"'!"&amp;"$"&amp;$D167&amp;$BJ$1&amp;"")</f>
        <v>#REF!</v>
      </c>
      <c r="BK167" s="232"/>
      <c r="BL167" s="230"/>
      <c r="BM167" s="408"/>
      <c r="BN167" s="229" t="e" cm="1">
        <f t="array" aca="1" ref="BN167" ca="1">INDIRECT("'"&amp;$C167&amp;"'!"&amp;"$"&amp;$D167&amp;$BN$1&amp;"")</f>
        <v>#REF!</v>
      </c>
      <c r="BO167" s="231"/>
      <c r="BP167" s="230"/>
      <c r="BQ167" s="234" t="e" cm="1">
        <f t="array" aca="1" ref="BQ167" ca="1">INDIRECT("'"&amp;$C167&amp;"'!"&amp;"$"&amp;$D167&amp;$BQ$1&amp;"")</f>
        <v>#REF!</v>
      </c>
      <c r="BR167" s="232"/>
      <c r="BS167" s="232"/>
      <c r="BT167" s="230"/>
      <c r="BU167" s="235" t="e" cm="1">
        <f t="array" aca="1" ref="BU167" ca="1">INDIRECT("'"&amp;$C167&amp;"'!"&amp;"$"&amp;$D167&amp;$BU$1&amp;"")</f>
        <v>#REF!</v>
      </c>
      <c r="BV167" s="232"/>
      <c r="BW167" s="232"/>
      <c r="BX167" s="230"/>
      <c r="BY167" s="235" t="e" cm="1">
        <f t="array" aca="1" ref="BY167" ca="1">INDIRECT("'"&amp;$C167&amp;"'!"&amp;"$"&amp;$D167&amp;74&amp;"")</f>
        <v>#REF!</v>
      </c>
      <c r="BZ167" s="232"/>
      <c r="CA167" s="232"/>
      <c r="CB167" s="230"/>
    </row>
    <row r="168" spans="1:80" ht="15" x14ac:dyDescent="0.2">
      <c r="A168" s="344">
        <f t="shared" si="11"/>
        <v>45998</v>
      </c>
      <c r="B168" s="261">
        <v>0.54166666666666696</v>
      </c>
      <c r="C168" s="247">
        <f t="shared" si="12"/>
        <v>7</v>
      </c>
      <c r="D168" s="248" t="s">
        <v>147</v>
      </c>
      <c r="E168" s="222"/>
      <c r="F168" s="223"/>
      <c r="G168" s="224" t="e" cm="1">
        <f t="array" aca="1" ref="G168" ca="1">INDIRECT("'"&amp;$C168&amp;"'!"&amp;"$"&amp;$D168&amp;$G$1&amp;"")</f>
        <v>#REF!</v>
      </c>
      <c r="H168" s="225" t="s">
        <v>1</v>
      </c>
      <c r="I168" s="223" t="s">
        <v>1</v>
      </c>
      <c r="J168" s="224" t="e" cm="1">
        <f t="array" aca="1" ref="J168" ca="1">INDIRECT("'"&amp;$C168&amp;"'!"&amp;"$"&amp;$D168&amp;$J$1&amp;"")</f>
        <v>#REF!</v>
      </c>
      <c r="K168" s="225"/>
      <c r="L168" s="225"/>
      <c r="M168" s="223"/>
      <c r="N168" s="222" t="e" cm="1">
        <f t="array" aca="1" ref="N168" ca="1">INDIRECT("'"&amp;$C168&amp;"'!"&amp;"$"&amp;$D168&amp;$N$1&amp;"")</f>
        <v>#REF!</v>
      </c>
      <c r="O168" s="225"/>
      <c r="P168" s="225"/>
      <c r="Q168" s="223"/>
      <c r="R168" s="352" t="e" cm="1">
        <f t="array" aca="1" ref="R168" ca="1">INDIRECT("'"&amp;$C168&amp;"'!"&amp;"$"&amp;$D168&amp;$R$1&amp;"")</f>
        <v>#REF!</v>
      </c>
      <c r="S168" s="225"/>
      <c r="T168" s="225"/>
      <c r="U168" s="226"/>
      <c r="V168" s="222"/>
      <c r="W168" s="227" t="e" cm="1">
        <f t="array" aca="1" ref="W168" ca="1">INDIRECT("'"&amp;$C168&amp;"'!"&amp;"$"&amp;$D168&amp;$W$1&amp;"")</f>
        <v>#REF!</v>
      </c>
      <c r="X168" s="225"/>
      <c r="Y168" s="223"/>
      <c r="Z168" s="224" t="e" cm="1">
        <f t="array" aca="1" ref="Z168" ca="1">INDIRECT("'"&amp;$C168&amp;"'!"&amp;"$"&amp;$D168&amp;$Z$1&amp;"")</f>
        <v>#REF!</v>
      </c>
      <c r="AA168" s="225" t="s">
        <v>1</v>
      </c>
      <c r="AB168" s="225" t="s">
        <v>1</v>
      </c>
      <c r="AC168" s="226" t="s">
        <v>1</v>
      </c>
      <c r="AD168" s="222" t="e" cm="1">
        <f t="array" aca="1" ref="AD168" ca="1">INDIRECT("'"&amp;$C168&amp;"'!"&amp;"$"&amp;$D168&amp;$AD$1&amp;"")</f>
        <v>#REF!</v>
      </c>
      <c r="AE168" s="225" t="s">
        <v>1</v>
      </c>
      <c r="AF168" s="225" t="s">
        <v>1</v>
      </c>
      <c r="AG168" s="223" t="s">
        <v>1</v>
      </c>
      <c r="AH168" s="224" t="e" cm="1">
        <f t="array" aca="1" ref="AH168" ca="1">INDIRECT("'"&amp;$C168&amp;"'!"&amp;"$"&amp;$D168&amp;$AH$1&amp;"")</f>
        <v>#REF!</v>
      </c>
      <c r="AI168" s="225" t="s">
        <v>1</v>
      </c>
      <c r="AJ168" s="225" t="s">
        <v>1</v>
      </c>
      <c r="AK168" s="226" t="s">
        <v>1</v>
      </c>
      <c r="AL168" s="222" t="e" cm="1">
        <f t="array" aca="1" ref="AL168" ca="1">INDIRECT("'"&amp;$C168&amp;"'!"&amp;"$"&amp;$D168&amp;$AL$1&amp;"")</f>
        <v>#REF!</v>
      </c>
      <c r="AM168" s="225" t="s">
        <v>1</v>
      </c>
      <c r="AN168" s="225" t="s">
        <v>1</v>
      </c>
      <c r="AO168" s="223" t="s">
        <v>1</v>
      </c>
      <c r="AP168" s="222"/>
      <c r="AQ168" s="226"/>
      <c r="AR168" s="222" t="e" cm="1">
        <f t="array" aca="1" ref="AR168" ca="1">INDIRECT("'"&amp;$C168&amp;"'!"&amp;"$"&amp;$D168&amp;$AR$1&amp;"")</f>
        <v>#REF!</v>
      </c>
      <c r="AS168" s="225"/>
      <c r="AT168" s="223"/>
      <c r="AU168" s="224" t="e" cm="1">
        <f t="array" aca="1" ref="AU168" ca="1">INDIRECT("'"&amp;$C168&amp;"'!"&amp;"$"&amp;$D168&amp;$AU$1&amp;"")</f>
        <v>#REF!</v>
      </c>
      <c r="AV168" s="225"/>
      <c r="AW168" s="223"/>
      <c r="AX168" s="222"/>
      <c r="AY168" s="226"/>
      <c r="AZ168" s="225" t="e" cm="1">
        <f t="array" aca="1" ref="AZ168" ca="1">INDIRECT("'"&amp;$C168&amp;"'!"&amp;"$"&amp;$D168&amp;$AZ$1&amp;"")</f>
        <v>#REF!</v>
      </c>
      <c r="BA168" s="224"/>
      <c r="BB168" s="225"/>
      <c r="BC168" s="223"/>
      <c r="BD168" s="225" t="e" cm="1">
        <f t="array" aca="1" ref="BD168" ca="1">INDIRECT("'"&amp;$C168&amp;"'!"&amp;"$"&amp;$D168&amp;$BD$1&amp;"")</f>
        <v>#REF!</v>
      </c>
      <c r="BE168" s="224"/>
      <c r="BF168" s="225"/>
      <c r="BG168" s="223"/>
      <c r="BH168" s="227"/>
      <c r="BI168" s="223"/>
      <c r="BJ168" s="227" t="e" cm="1">
        <f t="array" aca="1" ref="BJ168" ca="1">INDIRECT("'"&amp;$C168&amp;"'!"&amp;"$"&amp;$D168&amp;$BJ$1&amp;"")</f>
        <v>#REF!</v>
      </c>
      <c r="BK168" s="225"/>
      <c r="BL168" s="223"/>
      <c r="BM168" s="407"/>
      <c r="BN168" s="222" t="e" cm="1">
        <f t="array" aca="1" ref="BN168" ca="1">INDIRECT("'"&amp;$C168&amp;"'!"&amp;"$"&amp;$D168&amp;$BN$1&amp;"")</f>
        <v>#REF!</v>
      </c>
      <c r="BO168" s="224"/>
      <c r="BP168" s="223"/>
      <c r="BQ168" s="227" t="e" cm="1">
        <f t="array" aca="1" ref="BQ168" ca="1">INDIRECT("'"&amp;$C168&amp;"'!"&amp;"$"&amp;$D168&amp;$BQ$1&amp;"")</f>
        <v>#REF!</v>
      </c>
      <c r="BR168" s="225"/>
      <c r="BS168" s="225"/>
      <c r="BT168" s="223"/>
      <c r="BU168" s="228" t="e" cm="1">
        <f t="array" aca="1" ref="BU168" ca="1">INDIRECT("'"&amp;$C168&amp;"'!"&amp;"$"&amp;$D168&amp;$BU$1&amp;"")</f>
        <v>#REF!</v>
      </c>
      <c r="BV168" s="225"/>
      <c r="BW168" s="225"/>
      <c r="BX168" s="223"/>
      <c r="BY168" s="228" t="e" cm="1">
        <f t="array" aca="1" ref="BY168" ca="1">INDIRECT("'"&amp;$C168&amp;"'!"&amp;"$"&amp;$D168&amp;74&amp;"")</f>
        <v>#REF!</v>
      </c>
      <c r="BZ168" s="225"/>
      <c r="CA168" s="225"/>
      <c r="CB168" s="223"/>
    </row>
    <row r="169" spans="1:80" ht="15" x14ac:dyDescent="0.2">
      <c r="A169" s="344">
        <f t="shared" si="11"/>
        <v>45998</v>
      </c>
      <c r="B169" s="261">
        <v>0.58333333333333404</v>
      </c>
      <c r="C169" s="247">
        <f t="shared" si="12"/>
        <v>7</v>
      </c>
      <c r="D169" s="248" t="s">
        <v>148</v>
      </c>
      <c r="E169" s="229"/>
      <c r="F169" s="230"/>
      <c r="G169" s="231" t="e" cm="1">
        <f t="array" aca="1" ref="G169" ca="1">INDIRECT("'"&amp;$C169&amp;"'!"&amp;"$"&amp;$D169&amp;$G$1&amp;"")</f>
        <v>#REF!</v>
      </c>
      <c r="H169" s="232" t="s">
        <v>1</v>
      </c>
      <c r="I169" s="230" t="s">
        <v>1</v>
      </c>
      <c r="J169" s="231" t="e" cm="1">
        <f t="array" aca="1" ref="J169" ca="1">INDIRECT("'"&amp;$C169&amp;"'!"&amp;"$"&amp;$D169&amp;$J$1&amp;"")</f>
        <v>#REF!</v>
      </c>
      <c r="K169" s="232"/>
      <c r="L169" s="232"/>
      <c r="M169" s="233"/>
      <c r="N169" s="229" t="e" cm="1">
        <f t="array" aca="1" ref="N169" ca="1">INDIRECT("'"&amp;$C169&amp;"'!"&amp;"$"&amp;$D169&amp;$N$1&amp;"")</f>
        <v>#REF!</v>
      </c>
      <c r="O169" s="232"/>
      <c r="P169" s="232"/>
      <c r="Q169" s="230"/>
      <c r="R169" s="229" t="e" cm="1">
        <f t="array" aca="1" ref="R169" ca="1">INDIRECT("'"&amp;$C169&amp;"'!"&amp;"$"&amp;$D169&amp;$R$1&amp;"")</f>
        <v>#REF!</v>
      </c>
      <c r="S169" s="232"/>
      <c r="T169" s="232"/>
      <c r="U169" s="233"/>
      <c r="V169" s="229"/>
      <c r="W169" s="234" t="e" cm="1">
        <f t="array" aca="1" ref="W169" ca="1">INDIRECT("'"&amp;$C169&amp;"'!"&amp;"$"&amp;$D169&amp;$W$1&amp;"")</f>
        <v>#REF!</v>
      </c>
      <c r="X169" s="232"/>
      <c r="Y169" s="230"/>
      <c r="Z169" s="231" t="e" cm="1">
        <f t="array" aca="1" ref="Z169" ca="1">INDIRECT("'"&amp;$C169&amp;"'!"&amp;"$"&amp;$D169&amp;$Z$1&amp;"")</f>
        <v>#REF!</v>
      </c>
      <c r="AA169" s="232" t="s">
        <v>1</v>
      </c>
      <c r="AB169" s="232" t="s">
        <v>1</v>
      </c>
      <c r="AC169" s="233" t="s">
        <v>1</v>
      </c>
      <c r="AD169" s="229" t="e" cm="1">
        <f t="array" aca="1" ref="AD169" ca="1">INDIRECT("'"&amp;$C169&amp;"'!"&amp;"$"&amp;$D169&amp;$AD$1&amp;"")</f>
        <v>#REF!</v>
      </c>
      <c r="AE169" s="232" t="s">
        <v>1</v>
      </c>
      <c r="AF169" s="232" t="s">
        <v>1</v>
      </c>
      <c r="AG169" s="230" t="s">
        <v>1</v>
      </c>
      <c r="AH169" s="231" t="e" cm="1">
        <f t="array" aca="1" ref="AH169" ca="1">INDIRECT("'"&amp;$C169&amp;"'!"&amp;"$"&amp;$D169&amp;$AH$1&amp;"")</f>
        <v>#REF!</v>
      </c>
      <c r="AI169" s="232" t="s">
        <v>1</v>
      </c>
      <c r="AJ169" s="232" t="s">
        <v>1</v>
      </c>
      <c r="AK169" s="233" t="s">
        <v>1</v>
      </c>
      <c r="AL169" s="229" t="e" cm="1">
        <f t="array" aca="1" ref="AL169" ca="1">INDIRECT("'"&amp;$C169&amp;"'!"&amp;"$"&amp;$D169&amp;$AL$1&amp;"")</f>
        <v>#REF!</v>
      </c>
      <c r="AM169" s="232" t="s">
        <v>1</v>
      </c>
      <c r="AN169" s="232" t="s">
        <v>1</v>
      </c>
      <c r="AO169" s="230" t="s">
        <v>1</v>
      </c>
      <c r="AP169" s="229"/>
      <c r="AQ169" s="233"/>
      <c r="AR169" s="229" t="e" cm="1">
        <f t="array" aca="1" ref="AR169" ca="1">INDIRECT("'"&amp;$C169&amp;"'!"&amp;"$"&amp;$D169&amp;$AR$1&amp;"")</f>
        <v>#REF!</v>
      </c>
      <c r="AS169" s="232"/>
      <c r="AT169" s="230"/>
      <c r="AU169" s="231" t="e" cm="1">
        <f t="array" aca="1" ref="AU169" ca="1">INDIRECT("'"&amp;$C169&amp;"'!"&amp;"$"&amp;$D169&amp;$AU$1&amp;"")</f>
        <v>#REF!</v>
      </c>
      <c r="AV169" s="232"/>
      <c r="AW169" s="230"/>
      <c r="AX169" s="229"/>
      <c r="AY169" s="233"/>
      <c r="AZ169" s="232" t="e" cm="1">
        <f t="array" aca="1" ref="AZ169" ca="1">INDIRECT("'"&amp;$C169&amp;"'!"&amp;"$"&amp;$D169&amp;$AZ$1&amp;"")</f>
        <v>#REF!</v>
      </c>
      <c r="BA169" s="231"/>
      <c r="BB169" s="232"/>
      <c r="BC169" s="230"/>
      <c r="BD169" s="232" t="e" cm="1">
        <f t="array" aca="1" ref="BD169" ca="1">INDIRECT("'"&amp;$C169&amp;"'!"&amp;"$"&amp;$D169&amp;$BD$1&amp;"")</f>
        <v>#REF!</v>
      </c>
      <c r="BE169" s="231"/>
      <c r="BF169" s="232"/>
      <c r="BG169" s="230"/>
      <c r="BH169" s="234"/>
      <c r="BI169" s="230"/>
      <c r="BJ169" s="234" t="e" cm="1">
        <f t="array" aca="1" ref="BJ169" ca="1">INDIRECT("'"&amp;$C169&amp;"'!"&amp;"$"&amp;$D169&amp;$BJ$1&amp;"")</f>
        <v>#REF!</v>
      </c>
      <c r="BK169" s="232"/>
      <c r="BL169" s="230"/>
      <c r="BM169" s="408"/>
      <c r="BN169" s="229" t="e" cm="1">
        <f t="array" aca="1" ref="BN169" ca="1">INDIRECT("'"&amp;$C169&amp;"'!"&amp;"$"&amp;$D169&amp;$BN$1&amp;"")</f>
        <v>#REF!</v>
      </c>
      <c r="BO169" s="231"/>
      <c r="BP169" s="230"/>
      <c r="BQ169" s="234" t="e" cm="1">
        <f t="array" aca="1" ref="BQ169" ca="1">INDIRECT("'"&amp;$C169&amp;"'!"&amp;"$"&amp;$D169&amp;$BQ$1&amp;"")</f>
        <v>#REF!</v>
      </c>
      <c r="BR169" s="232"/>
      <c r="BS169" s="232"/>
      <c r="BT169" s="230"/>
      <c r="BU169" s="235" t="e" cm="1">
        <f t="array" aca="1" ref="BU169" ca="1">INDIRECT("'"&amp;$C169&amp;"'!"&amp;"$"&amp;$D169&amp;$BU$1&amp;"")</f>
        <v>#REF!</v>
      </c>
      <c r="BV169" s="232"/>
      <c r="BW169" s="232"/>
      <c r="BX169" s="230"/>
      <c r="BY169" s="235" t="e" cm="1">
        <f t="array" aca="1" ref="BY169" ca="1">INDIRECT("'"&amp;$C169&amp;"'!"&amp;"$"&amp;$D169&amp;74&amp;"")</f>
        <v>#REF!</v>
      </c>
      <c r="BZ169" s="232"/>
      <c r="CA169" s="232"/>
      <c r="CB169" s="230"/>
    </row>
    <row r="170" spans="1:80" ht="15" x14ac:dyDescent="0.2">
      <c r="A170" s="344">
        <f t="shared" si="11"/>
        <v>45998</v>
      </c>
      <c r="B170" s="261">
        <v>0.625</v>
      </c>
      <c r="C170" s="247">
        <f t="shared" si="12"/>
        <v>7</v>
      </c>
      <c r="D170" s="248" t="s">
        <v>149</v>
      </c>
      <c r="E170" s="222"/>
      <c r="F170" s="223"/>
      <c r="G170" s="224" t="e" cm="1">
        <f t="array" aca="1" ref="G170" ca="1">INDIRECT("'"&amp;$C170&amp;"'!"&amp;"$"&amp;$D170&amp;$G$1&amp;"")</f>
        <v>#REF!</v>
      </c>
      <c r="H170" s="225" t="s">
        <v>1</v>
      </c>
      <c r="I170" s="223" t="s">
        <v>1</v>
      </c>
      <c r="J170" s="224" t="e" cm="1">
        <f t="array" aca="1" ref="J170" ca="1">INDIRECT("'"&amp;$C170&amp;"'!"&amp;"$"&amp;$D170&amp;$J$1&amp;"")</f>
        <v>#REF!</v>
      </c>
      <c r="K170" s="225"/>
      <c r="L170" s="225"/>
      <c r="M170" s="226"/>
      <c r="N170" s="222" t="e" cm="1">
        <f t="array" aca="1" ref="N170" ca="1">INDIRECT("'"&amp;$C170&amp;"'!"&amp;"$"&amp;$D170&amp;$N$1&amp;"")</f>
        <v>#REF!</v>
      </c>
      <c r="O170" s="225"/>
      <c r="P170" s="225"/>
      <c r="Q170" s="223"/>
      <c r="R170" s="352" t="e" cm="1">
        <f t="array" aca="1" ref="R170" ca="1">INDIRECT("'"&amp;$C170&amp;"'!"&amp;"$"&amp;$D170&amp;$R$1&amp;"")</f>
        <v>#REF!</v>
      </c>
      <c r="S170" s="225"/>
      <c r="T170" s="225"/>
      <c r="U170" s="226"/>
      <c r="V170" s="222"/>
      <c r="W170" s="227" t="e" cm="1">
        <f t="array" aca="1" ref="W170" ca="1">INDIRECT("'"&amp;$C170&amp;"'!"&amp;"$"&amp;$D170&amp;$W$1&amp;"")</f>
        <v>#REF!</v>
      </c>
      <c r="X170" s="225"/>
      <c r="Y170" s="223"/>
      <c r="Z170" s="224" t="e" cm="1">
        <f t="array" aca="1" ref="Z170" ca="1">INDIRECT("'"&amp;$C170&amp;"'!"&amp;"$"&amp;$D170&amp;$Z$1&amp;"")</f>
        <v>#REF!</v>
      </c>
      <c r="AA170" s="225" t="s">
        <v>1</v>
      </c>
      <c r="AB170" s="225" t="s">
        <v>1</v>
      </c>
      <c r="AC170" s="226" t="s">
        <v>1</v>
      </c>
      <c r="AD170" s="222" t="e" cm="1">
        <f t="array" aca="1" ref="AD170" ca="1">INDIRECT("'"&amp;$C170&amp;"'!"&amp;"$"&amp;$D170&amp;$AD$1&amp;"")</f>
        <v>#REF!</v>
      </c>
      <c r="AE170" s="225" t="s">
        <v>1</v>
      </c>
      <c r="AF170" s="225" t="s">
        <v>1</v>
      </c>
      <c r="AG170" s="223" t="s">
        <v>1</v>
      </c>
      <c r="AH170" s="224" t="e" cm="1">
        <f t="array" aca="1" ref="AH170" ca="1">INDIRECT("'"&amp;$C170&amp;"'!"&amp;"$"&amp;$D170&amp;$AH$1&amp;"")</f>
        <v>#REF!</v>
      </c>
      <c r="AI170" s="225" t="s">
        <v>1</v>
      </c>
      <c r="AJ170" s="225" t="s">
        <v>1</v>
      </c>
      <c r="AK170" s="226" t="s">
        <v>1</v>
      </c>
      <c r="AL170" s="222" t="e" cm="1">
        <f t="array" aca="1" ref="AL170" ca="1">INDIRECT("'"&amp;$C170&amp;"'!"&amp;"$"&amp;$D170&amp;$AL$1&amp;"")</f>
        <v>#REF!</v>
      </c>
      <c r="AM170" s="225" t="s">
        <v>1</v>
      </c>
      <c r="AN170" s="225" t="s">
        <v>1</v>
      </c>
      <c r="AO170" s="223" t="s">
        <v>1</v>
      </c>
      <c r="AP170" s="222"/>
      <c r="AQ170" s="226"/>
      <c r="AR170" s="222" t="e" cm="1">
        <f t="array" aca="1" ref="AR170" ca="1">INDIRECT("'"&amp;$C170&amp;"'!"&amp;"$"&amp;$D170&amp;$AR$1&amp;"")</f>
        <v>#REF!</v>
      </c>
      <c r="AS170" s="225"/>
      <c r="AT170" s="223"/>
      <c r="AU170" s="224" t="e" cm="1">
        <f t="array" aca="1" ref="AU170" ca="1">INDIRECT("'"&amp;$C170&amp;"'!"&amp;"$"&amp;$D170&amp;$AU$1&amp;"")</f>
        <v>#REF!</v>
      </c>
      <c r="AV170" s="225"/>
      <c r="AW170" s="223"/>
      <c r="AX170" s="222"/>
      <c r="AY170" s="226"/>
      <c r="AZ170" s="225" t="e" cm="1">
        <f t="array" aca="1" ref="AZ170" ca="1">INDIRECT("'"&amp;$C170&amp;"'!"&amp;"$"&amp;$D170&amp;$AZ$1&amp;"")</f>
        <v>#REF!</v>
      </c>
      <c r="BA170" s="224"/>
      <c r="BB170" s="225"/>
      <c r="BC170" s="223"/>
      <c r="BD170" s="225" t="e" cm="1">
        <f t="array" aca="1" ref="BD170" ca="1">INDIRECT("'"&amp;$C170&amp;"'!"&amp;"$"&amp;$D170&amp;$BD$1&amp;"")</f>
        <v>#REF!</v>
      </c>
      <c r="BE170" s="224"/>
      <c r="BF170" s="225"/>
      <c r="BG170" s="223"/>
      <c r="BH170" s="227"/>
      <c r="BI170" s="223"/>
      <c r="BJ170" s="227" t="e" cm="1">
        <f t="array" aca="1" ref="BJ170" ca="1">INDIRECT("'"&amp;$C170&amp;"'!"&amp;"$"&amp;$D170&amp;$BJ$1&amp;"")</f>
        <v>#REF!</v>
      </c>
      <c r="BK170" s="225"/>
      <c r="BL170" s="223"/>
      <c r="BM170" s="407"/>
      <c r="BN170" s="222" t="e" cm="1">
        <f t="array" aca="1" ref="BN170" ca="1">INDIRECT("'"&amp;$C170&amp;"'!"&amp;"$"&amp;$D170&amp;$BN$1&amp;"")</f>
        <v>#REF!</v>
      </c>
      <c r="BO170" s="224"/>
      <c r="BP170" s="223"/>
      <c r="BQ170" s="227" t="e" cm="1">
        <f t="array" aca="1" ref="BQ170" ca="1">INDIRECT("'"&amp;$C170&amp;"'!"&amp;"$"&amp;$D170&amp;$BQ$1&amp;"")</f>
        <v>#REF!</v>
      </c>
      <c r="BR170" s="225"/>
      <c r="BS170" s="225"/>
      <c r="BT170" s="223"/>
      <c r="BU170" s="228" t="e" cm="1">
        <f t="array" aca="1" ref="BU170" ca="1">INDIRECT("'"&amp;$C170&amp;"'!"&amp;"$"&amp;$D170&amp;$BU$1&amp;"")</f>
        <v>#REF!</v>
      </c>
      <c r="BV170" s="225"/>
      <c r="BW170" s="225"/>
      <c r="BX170" s="223"/>
      <c r="BY170" s="228" t="e" cm="1">
        <f t="array" aca="1" ref="BY170" ca="1">INDIRECT("'"&amp;$C170&amp;"'!"&amp;"$"&amp;$D170&amp;74&amp;"")</f>
        <v>#REF!</v>
      </c>
      <c r="BZ170" s="225"/>
      <c r="CA170" s="225"/>
      <c r="CB170" s="223"/>
    </row>
    <row r="171" spans="1:80" ht="15" x14ac:dyDescent="0.2">
      <c r="A171" s="344">
        <f t="shared" si="11"/>
        <v>45998</v>
      </c>
      <c r="B171" s="261">
        <v>0.66666666666666696</v>
      </c>
      <c r="C171" s="247">
        <f t="shared" si="12"/>
        <v>7</v>
      </c>
      <c r="D171" s="248" t="s">
        <v>150</v>
      </c>
      <c r="E171" s="229"/>
      <c r="F171" s="230"/>
      <c r="G171" s="231" t="e" cm="1">
        <f t="array" aca="1" ref="G171" ca="1">INDIRECT("'"&amp;$C171&amp;"'!"&amp;"$"&amp;$D171&amp;$G$1&amp;"")</f>
        <v>#REF!</v>
      </c>
      <c r="H171" s="232" t="s">
        <v>1</v>
      </c>
      <c r="I171" s="230" t="s">
        <v>1</v>
      </c>
      <c r="J171" s="231" t="e" cm="1">
        <f t="array" aca="1" ref="J171" ca="1">INDIRECT("'"&amp;$C171&amp;"'!"&amp;"$"&amp;$D171&amp;$J$1&amp;"")</f>
        <v>#REF!</v>
      </c>
      <c r="K171" s="232"/>
      <c r="L171" s="232"/>
      <c r="M171" s="233"/>
      <c r="N171" s="229" t="e" cm="1">
        <f t="array" aca="1" ref="N171" ca="1">INDIRECT("'"&amp;$C171&amp;"'!"&amp;"$"&amp;$D171&amp;$N$1&amp;"")</f>
        <v>#REF!</v>
      </c>
      <c r="O171" s="232"/>
      <c r="P171" s="232"/>
      <c r="Q171" s="230"/>
      <c r="R171" s="353" t="e" cm="1">
        <f t="array" aca="1" ref="R171" ca="1">INDIRECT("'"&amp;$C171&amp;"'!"&amp;"$"&amp;$D171&amp;$R$1&amp;"")</f>
        <v>#REF!</v>
      </c>
      <c r="S171" s="232"/>
      <c r="T171" s="232"/>
      <c r="U171" s="233"/>
      <c r="V171" s="229"/>
      <c r="W171" s="234" t="e" cm="1">
        <f t="array" aca="1" ref="W171" ca="1">INDIRECT("'"&amp;$C171&amp;"'!"&amp;"$"&amp;$D171&amp;$W$1&amp;"")</f>
        <v>#REF!</v>
      </c>
      <c r="X171" s="232"/>
      <c r="Y171" s="230"/>
      <c r="Z171" s="231" t="e" cm="1">
        <f t="array" aca="1" ref="Z171" ca="1">INDIRECT("'"&amp;$C171&amp;"'!"&amp;"$"&amp;$D171&amp;$Z$1&amp;"")</f>
        <v>#REF!</v>
      </c>
      <c r="AA171" s="232" t="s">
        <v>1</v>
      </c>
      <c r="AB171" s="232" t="s">
        <v>1</v>
      </c>
      <c r="AC171" s="233" t="s">
        <v>1</v>
      </c>
      <c r="AD171" s="229" t="e" cm="1">
        <f t="array" aca="1" ref="AD171" ca="1">INDIRECT("'"&amp;$C171&amp;"'!"&amp;"$"&amp;$D171&amp;$AD$1&amp;"")</f>
        <v>#REF!</v>
      </c>
      <c r="AE171" s="232" t="s">
        <v>1</v>
      </c>
      <c r="AF171" s="232" t="s">
        <v>1</v>
      </c>
      <c r="AG171" s="230" t="s">
        <v>1</v>
      </c>
      <c r="AH171" s="231" t="e" cm="1">
        <f t="array" aca="1" ref="AH171" ca="1">INDIRECT("'"&amp;$C171&amp;"'!"&amp;"$"&amp;$D171&amp;$AH$1&amp;"")</f>
        <v>#REF!</v>
      </c>
      <c r="AI171" s="232" t="s">
        <v>1</v>
      </c>
      <c r="AJ171" s="232" t="s">
        <v>1</v>
      </c>
      <c r="AK171" s="233" t="s">
        <v>1</v>
      </c>
      <c r="AL171" s="229" t="e" cm="1">
        <f t="array" aca="1" ref="AL171" ca="1">INDIRECT("'"&amp;$C171&amp;"'!"&amp;"$"&amp;$D171&amp;$AL$1&amp;"")</f>
        <v>#REF!</v>
      </c>
      <c r="AM171" s="232" t="s">
        <v>1</v>
      </c>
      <c r="AN171" s="232" t="s">
        <v>1</v>
      </c>
      <c r="AO171" s="230" t="s">
        <v>1</v>
      </c>
      <c r="AP171" s="229"/>
      <c r="AQ171" s="233"/>
      <c r="AR171" s="229" t="e" cm="1">
        <f t="array" aca="1" ref="AR171" ca="1">INDIRECT("'"&amp;$C171&amp;"'!"&amp;"$"&amp;$D171&amp;$AR$1&amp;"")</f>
        <v>#REF!</v>
      </c>
      <c r="AS171" s="232"/>
      <c r="AT171" s="230"/>
      <c r="AU171" s="231" t="e" cm="1">
        <f t="array" aca="1" ref="AU171" ca="1">INDIRECT("'"&amp;$C171&amp;"'!"&amp;"$"&amp;$D171&amp;$AU$1&amp;"")</f>
        <v>#REF!</v>
      </c>
      <c r="AV171" s="232"/>
      <c r="AW171" s="230"/>
      <c r="AX171" s="229"/>
      <c r="AY171" s="233"/>
      <c r="AZ171" s="232" t="e" cm="1">
        <f t="array" aca="1" ref="AZ171" ca="1">INDIRECT("'"&amp;$C171&amp;"'!"&amp;"$"&amp;$D171&amp;$AZ$1&amp;"")</f>
        <v>#REF!</v>
      </c>
      <c r="BA171" s="231"/>
      <c r="BB171" s="232"/>
      <c r="BC171" s="230"/>
      <c r="BD171" s="232" t="e" cm="1">
        <f t="array" aca="1" ref="BD171" ca="1">INDIRECT("'"&amp;$C171&amp;"'!"&amp;"$"&amp;$D171&amp;$BD$1&amp;"")</f>
        <v>#REF!</v>
      </c>
      <c r="BE171" s="231"/>
      <c r="BF171" s="232"/>
      <c r="BG171" s="230"/>
      <c r="BH171" s="234"/>
      <c r="BI171" s="230"/>
      <c r="BJ171" s="234" t="e" cm="1">
        <f t="array" aca="1" ref="BJ171" ca="1">INDIRECT("'"&amp;$C171&amp;"'!"&amp;"$"&amp;$D171&amp;$BJ$1&amp;"")</f>
        <v>#REF!</v>
      </c>
      <c r="BK171" s="232"/>
      <c r="BL171" s="230"/>
      <c r="BM171" s="408"/>
      <c r="BN171" s="229" t="e" cm="1">
        <f t="array" aca="1" ref="BN171" ca="1">INDIRECT("'"&amp;$C171&amp;"'!"&amp;"$"&amp;$D171&amp;$BN$1&amp;"")</f>
        <v>#REF!</v>
      </c>
      <c r="BO171" s="231"/>
      <c r="BP171" s="230"/>
      <c r="BQ171" s="234" t="e" cm="1">
        <f t="array" aca="1" ref="BQ171" ca="1">INDIRECT("'"&amp;$C171&amp;"'!"&amp;"$"&amp;$D171&amp;$BQ$1&amp;"")</f>
        <v>#REF!</v>
      </c>
      <c r="BR171" s="232"/>
      <c r="BS171" s="232"/>
      <c r="BT171" s="230"/>
      <c r="BU171" s="235" t="e" cm="1">
        <f t="array" aca="1" ref="BU171" ca="1">INDIRECT("'"&amp;$C171&amp;"'!"&amp;"$"&amp;$D171&amp;$BU$1&amp;"")</f>
        <v>#REF!</v>
      </c>
      <c r="BV171" s="232"/>
      <c r="BW171" s="232"/>
      <c r="BX171" s="230"/>
      <c r="BY171" s="235" t="e" cm="1">
        <f t="array" aca="1" ref="BY171" ca="1">INDIRECT("'"&amp;$C171&amp;"'!"&amp;"$"&amp;$D171&amp;74&amp;"")</f>
        <v>#REF!</v>
      </c>
      <c r="BZ171" s="232"/>
      <c r="CA171" s="232"/>
      <c r="CB171" s="230"/>
    </row>
    <row r="172" spans="1:80" ht="15" x14ac:dyDescent="0.2">
      <c r="A172" s="344">
        <f t="shared" si="11"/>
        <v>45998</v>
      </c>
      <c r="B172" s="261">
        <v>0.70833333333333404</v>
      </c>
      <c r="C172" s="247">
        <f t="shared" si="12"/>
        <v>7</v>
      </c>
      <c r="D172" s="248" t="s">
        <v>151</v>
      </c>
      <c r="E172" s="222"/>
      <c r="F172" s="223"/>
      <c r="G172" s="224" t="e" cm="1">
        <f t="array" aca="1" ref="G172" ca="1">INDIRECT("'"&amp;$C172&amp;"'!"&amp;"$"&amp;$D172&amp;$G$1&amp;"")</f>
        <v>#REF!</v>
      </c>
      <c r="H172" s="225" t="s">
        <v>1</v>
      </c>
      <c r="I172" s="223" t="s">
        <v>1</v>
      </c>
      <c r="J172" s="224" t="e" cm="1">
        <f t="array" aca="1" ref="J172" ca="1">INDIRECT("'"&amp;$C172&amp;"'!"&amp;"$"&amp;$D172&amp;$J$1&amp;"")</f>
        <v>#REF!</v>
      </c>
      <c r="K172" s="225"/>
      <c r="L172" s="225"/>
      <c r="M172" s="226"/>
      <c r="N172" s="222" t="e" cm="1">
        <f t="array" aca="1" ref="N172" ca="1">INDIRECT("'"&amp;$C172&amp;"'!"&amp;"$"&amp;$D172&amp;$N$1&amp;"")</f>
        <v>#REF!</v>
      </c>
      <c r="O172" s="225"/>
      <c r="P172" s="225"/>
      <c r="Q172" s="223"/>
      <c r="R172" s="352" t="e" cm="1">
        <f t="array" aca="1" ref="R172" ca="1">INDIRECT("'"&amp;$C172&amp;"'!"&amp;"$"&amp;$D172&amp;$R$1&amp;"")</f>
        <v>#REF!</v>
      </c>
      <c r="S172" s="225"/>
      <c r="T172" s="225"/>
      <c r="U172" s="226"/>
      <c r="V172" s="222"/>
      <c r="W172" s="227" t="e" cm="1">
        <f t="array" aca="1" ref="W172" ca="1">INDIRECT("'"&amp;$C172&amp;"'!"&amp;"$"&amp;$D172&amp;$W$1&amp;"")</f>
        <v>#REF!</v>
      </c>
      <c r="X172" s="225"/>
      <c r="Y172" s="223"/>
      <c r="Z172" s="224" t="e" cm="1">
        <f t="array" aca="1" ref="Z172" ca="1">INDIRECT("'"&amp;$C172&amp;"'!"&amp;"$"&amp;$D172&amp;$Z$1&amp;"")</f>
        <v>#REF!</v>
      </c>
      <c r="AA172" s="225" t="s">
        <v>1</v>
      </c>
      <c r="AB172" s="225" t="s">
        <v>1</v>
      </c>
      <c r="AC172" s="226" t="s">
        <v>1</v>
      </c>
      <c r="AD172" s="222" t="e" cm="1">
        <f t="array" aca="1" ref="AD172" ca="1">INDIRECT("'"&amp;$C172&amp;"'!"&amp;"$"&amp;$D172&amp;$AD$1&amp;"")</f>
        <v>#REF!</v>
      </c>
      <c r="AE172" s="225" t="s">
        <v>1</v>
      </c>
      <c r="AF172" s="225" t="s">
        <v>1</v>
      </c>
      <c r="AG172" s="223" t="s">
        <v>1</v>
      </c>
      <c r="AH172" s="224" t="e" cm="1">
        <f t="array" aca="1" ref="AH172" ca="1">INDIRECT("'"&amp;$C172&amp;"'!"&amp;"$"&amp;$D172&amp;$AH$1&amp;"")</f>
        <v>#REF!</v>
      </c>
      <c r="AI172" s="225" t="s">
        <v>1</v>
      </c>
      <c r="AJ172" s="225" t="s">
        <v>1</v>
      </c>
      <c r="AK172" s="226" t="s">
        <v>1</v>
      </c>
      <c r="AL172" s="222" t="e" cm="1">
        <f t="array" aca="1" ref="AL172" ca="1">INDIRECT("'"&amp;$C172&amp;"'!"&amp;"$"&amp;$D172&amp;$AL$1&amp;"")</f>
        <v>#REF!</v>
      </c>
      <c r="AM172" s="225" t="s">
        <v>1</v>
      </c>
      <c r="AN172" s="225" t="s">
        <v>1</v>
      </c>
      <c r="AO172" s="223" t="s">
        <v>1</v>
      </c>
      <c r="AP172" s="222"/>
      <c r="AQ172" s="226"/>
      <c r="AR172" s="222" t="e" cm="1">
        <f t="array" aca="1" ref="AR172" ca="1">INDIRECT("'"&amp;$C172&amp;"'!"&amp;"$"&amp;$D172&amp;$AR$1&amp;"")</f>
        <v>#REF!</v>
      </c>
      <c r="AS172" s="225"/>
      <c r="AT172" s="223"/>
      <c r="AU172" s="224" t="e" cm="1">
        <f t="array" aca="1" ref="AU172" ca="1">INDIRECT("'"&amp;$C172&amp;"'!"&amp;"$"&amp;$D172&amp;$AU$1&amp;"")</f>
        <v>#REF!</v>
      </c>
      <c r="AV172" s="225"/>
      <c r="AW172" s="223"/>
      <c r="AX172" s="222"/>
      <c r="AY172" s="226"/>
      <c r="AZ172" s="225" t="e" cm="1">
        <f t="array" aca="1" ref="AZ172" ca="1">INDIRECT("'"&amp;$C172&amp;"'!"&amp;"$"&amp;$D172&amp;$AZ$1&amp;"")</f>
        <v>#REF!</v>
      </c>
      <c r="BA172" s="224"/>
      <c r="BB172" s="225"/>
      <c r="BC172" s="223"/>
      <c r="BD172" s="225" t="e" cm="1">
        <f t="array" aca="1" ref="BD172" ca="1">INDIRECT("'"&amp;$C172&amp;"'!"&amp;"$"&amp;$D172&amp;$BD$1&amp;"")</f>
        <v>#REF!</v>
      </c>
      <c r="BE172" s="224"/>
      <c r="BF172" s="225"/>
      <c r="BG172" s="223"/>
      <c r="BH172" s="227"/>
      <c r="BI172" s="223"/>
      <c r="BJ172" s="227" t="e" cm="1">
        <f t="array" aca="1" ref="BJ172" ca="1">INDIRECT("'"&amp;$C172&amp;"'!"&amp;"$"&amp;$D172&amp;$BJ$1&amp;"")</f>
        <v>#REF!</v>
      </c>
      <c r="BK172" s="225"/>
      <c r="BL172" s="223"/>
      <c r="BM172" s="407"/>
      <c r="BN172" s="222" t="e" cm="1">
        <f t="array" aca="1" ref="BN172" ca="1">INDIRECT("'"&amp;$C172&amp;"'!"&amp;"$"&amp;$D172&amp;$BN$1&amp;"")</f>
        <v>#REF!</v>
      </c>
      <c r="BO172" s="224"/>
      <c r="BP172" s="223"/>
      <c r="BQ172" s="227" t="e" cm="1">
        <f t="array" aca="1" ref="BQ172" ca="1">INDIRECT("'"&amp;$C172&amp;"'!"&amp;"$"&amp;$D172&amp;$BQ$1&amp;"")</f>
        <v>#REF!</v>
      </c>
      <c r="BR172" s="225"/>
      <c r="BS172" s="225"/>
      <c r="BT172" s="223"/>
      <c r="BU172" s="228" t="e" cm="1">
        <f t="array" aca="1" ref="BU172" ca="1">INDIRECT("'"&amp;$C172&amp;"'!"&amp;"$"&amp;$D172&amp;$BU$1&amp;"")</f>
        <v>#REF!</v>
      </c>
      <c r="BV172" s="225"/>
      <c r="BW172" s="225"/>
      <c r="BX172" s="223"/>
      <c r="BY172" s="228" t="e" cm="1">
        <f t="array" aca="1" ref="BY172" ca="1">INDIRECT("'"&amp;$C172&amp;"'!"&amp;"$"&amp;$D172&amp;74&amp;"")</f>
        <v>#REF!</v>
      </c>
      <c r="BZ172" s="225"/>
      <c r="CA172" s="225"/>
      <c r="CB172" s="223"/>
    </row>
    <row r="173" spans="1:80" ht="15" x14ac:dyDescent="0.2">
      <c r="A173" s="344">
        <f t="shared" si="11"/>
        <v>45998</v>
      </c>
      <c r="B173" s="261">
        <v>0.750000000000001</v>
      </c>
      <c r="C173" s="247">
        <f t="shared" si="12"/>
        <v>7</v>
      </c>
      <c r="D173" s="248" t="s">
        <v>152</v>
      </c>
      <c r="E173" s="229"/>
      <c r="F173" s="230"/>
      <c r="G173" s="231" t="e" cm="1">
        <f t="array" aca="1" ref="G173" ca="1">INDIRECT("'"&amp;$C173&amp;"'!"&amp;"$"&amp;$D173&amp;$G$1&amp;"")</f>
        <v>#REF!</v>
      </c>
      <c r="H173" s="232" t="s">
        <v>1</v>
      </c>
      <c r="I173" s="230" t="s">
        <v>1</v>
      </c>
      <c r="J173" s="231" t="e" cm="1">
        <f t="array" aca="1" ref="J173" ca="1">INDIRECT("'"&amp;$C173&amp;"'!"&amp;"$"&amp;$D173&amp;$J$1&amp;"")</f>
        <v>#REF!</v>
      </c>
      <c r="K173" s="232"/>
      <c r="L173" s="232"/>
      <c r="M173" s="233"/>
      <c r="N173" s="229" t="e" cm="1">
        <f t="array" aca="1" ref="N173" ca="1">INDIRECT("'"&amp;$C173&amp;"'!"&amp;"$"&amp;$D173&amp;$N$1&amp;"")</f>
        <v>#REF!</v>
      </c>
      <c r="O173" s="232"/>
      <c r="P173" s="232"/>
      <c r="Q173" s="230"/>
      <c r="R173" s="229" t="e" cm="1">
        <f t="array" aca="1" ref="R173" ca="1">INDIRECT("'"&amp;$C173&amp;"'!"&amp;"$"&amp;$D173&amp;$R$1&amp;"")</f>
        <v>#REF!</v>
      </c>
      <c r="S173" s="232"/>
      <c r="T173" s="232"/>
      <c r="U173" s="233"/>
      <c r="V173" s="229"/>
      <c r="W173" s="234" t="e" cm="1">
        <f t="array" aca="1" ref="W173" ca="1">INDIRECT("'"&amp;$C173&amp;"'!"&amp;"$"&amp;$D173&amp;$W$1&amp;"")</f>
        <v>#REF!</v>
      </c>
      <c r="X173" s="232"/>
      <c r="Y173" s="230"/>
      <c r="Z173" s="231" t="e" cm="1">
        <f t="array" aca="1" ref="Z173" ca="1">INDIRECT("'"&amp;$C173&amp;"'!"&amp;"$"&amp;$D173&amp;$Z$1&amp;"")</f>
        <v>#REF!</v>
      </c>
      <c r="AA173" s="232" t="s">
        <v>1</v>
      </c>
      <c r="AB173" s="232" t="s">
        <v>1</v>
      </c>
      <c r="AC173" s="233" t="s">
        <v>1</v>
      </c>
      <c r="AD173" s="229" t="e" cm="1">
        <f t="array" aca="1" ref="AD173" ca="1">INDIRECT("'"&amp;$C173&amp;"'!"&amp;"$"&amp;$D173&amp;$AD$1&amp;"")</f>
        <v>#REF!</v>
      </c>
      <c r="AE173" s="232" t="s">
        <v>1</v>
      </c>
      <c r="AF173" s="232" t="s">
        <v>1</v>
      </c>
      <c r="AG173" s="230" t="s">
        <v>1</v>
      </c>
      <c r="AH173" s="231" t="e" cm="1">
        <f t="array" aca="1" ref="AH173" ca="1">INDIRECT("'"&amp;$C173&amp;"'!"&amp;"$"&amp;$D173&amp;$AH$1&amp;"")</f>
        <v>#REF!</v>
      </c>
      <c r="AI173" s="232" t="s">
        <v>1</v>
      </c>
      <c r="AJ173" s="232" t="s">
        <v>1</v>
      </c>
      <c r="AK173" s="233" t="s">
        <v>1</v>
      </c>
      <c r="AL173" s="229" t="e" cm="1">
        <f t="array" aca="1" ref="AL173" ca="1">INDIRECT("'"&amp;$C173&amp;"'!"&amp;"$"&amp;$D173&amp;$AL$1&amp;"")</f>
        <v>#REF!</v>
      </c>
      <c r="AM173" s="232" t="s">
        <v>1</v>
      </c>
      <c r="AN173" s="232" t="s">
        <v>1</v>
      </c>
      <c r="AO173" s="230" t="s">
        <v>1</v>
      </c>
      <c r="AP173" s="229"/>
      <c r="AQ173" s="233"/>
      <c r="AR173" s="229" t="e" cm="1">
        <f t="array" aca="1" ref="AR173" ca="1">INDIRECT("'"&amp;$C173&amp;"'!"&amp;"$"&amp;$D173&amp;$AR$1&amp;"")</f>
        <v>#REF!</v>
      </c>
      <c r="AS173" s="232"/>
      <c r="AT173" s="230"/>
      <c r="AU173" s="231" t="e" cm="1">
        <f t="array" aca="1" ref="AU173" ca="1">INDIRECT("'"&amp;$C173&amp;"'!"&amp;"$"&amp;$D173&amp;$AU$1&amp;"")</f>
        <v>#REF!</v>
      </c>
      <c r="AV173" s="232"/>
      <c r="AW173" s="230"/>
      <c r="AX173" s="229"/>
      <c r="AY173" s="233"/>
      <c r="AZ173" s="232" t="e" cm="1">
        <f t="array" aca="1" ref="AZ173" ca="1">INDIRECT("'"&amp;$C173&amp;"'!"&amp;"$"&amp;$D173&amp;$AZ$1&amp;"")</f>
        <v>#REF!</v>
      </c>
      <c r="BA173" s="231"/>
      <c r="BB173" s="232"/>
      <c r="BC173" s="230"/>
      <c r="BD173" s="232" t="e" cm="1">
        <f t="array" aca="1" ref="BD173" ca="1">INDIRECT("'"&amp;$C173&amp;"'!"&amp;"$"&amp;$D173&amp;$BD$1&amp;"")</f>
        <v>#REF!</v>
      </c>
      <c r="BE173" s="231"/>
      <c r="BF173" s="232"/>
      <c r="BG173" s="230"/>
      <c r="BH173" s="234"/>
      <c r="BI173" s="230"/>
      <c r="BJ173" s="234" t="e" cm="1">
        <f t="array" aca="1" ref="BJ173" ca="1">INDIRECT("'"&amp;$C173&amp;"'!"&amp;"$"&amp;$D173&amp;$BJ$1&amp;"")</f>
        <v>#REF!</v>
      </c>
      <c r="BK173" s="232"/>
      <c r="BL173" s="230"/>
      <c r="BM173" s="408"/>
      <c r="BN173" s="229" t="e" cm="1">
        <f t="array" aca="1" ref="BN173" ca="1">INDIRECT("'"&amp;$C173&amp;"'!"&amp;"$"&amp;$D173&amp;$BN$1&amp;"")</f>
        <v>#REF!</v>
      </c>
      <c r="BO173" s="231"/>
      <c r="BP173" s="230"/>
      <c r="BQ173" s="234" t="e" cm="1">
        <f t="array" aca="1" ref="BQ173" ca="1">INDIRECT("'"&amp;$C173&amp;"'!"&amp;"$"&amp;$D173&amp;$BQ$1&amp;"")</f>
        <v>#REF!</v>
      </c>
      <c r="BR173" s="232"/>
      <c r="BS173" s="232"/>
      <c r="BT173" s="230"/>
      <c r="BU173" s="235" t="e" cm="1">
        <f t="array" aca="1" ref="BU173" ca="1">INDIRECT("'"&amp;$C173&amp;"'!"&amp;"$"&amp;$D173&amp;$BU$1&amp;"")</f>
        <v>#REF!</v>
      </c>
      <c r="BV173" s="232"/>
      <c r="BW173" s="232"/>
      <c r="BX173" s="230"/>
      <c r="BY173" s="235" t="e" cm="1">
        <f t="array" aca="1" ref="BY173" ca="1">INDIRECT("'"&amp;$C173&amp;"'!"&amp;"$"&amp;$D173&amp;74&amp;"")</f>
        <v>#REF!</v>
      </c>
      <c r="BZ173" s="232"/>
      <c r="CA173" s="232"/>
      <c r="CB173" s="230"/>
    </row>
    <row r="174" spans="1:80" ht="15" x14ac:dyDescent="0.2">
      <c r="A174" s="344">
        <f t="shared" si="11"/>
        <v>45998</v>
      </c>
      <c r="B174" s="261">
        <v>0.79166666666666696</v>
      </c>
      <c r="C174" s="247">
        <f t="shared" si="12"/>
        <v>7</v>
      </c>
      <c r="D174" s="248" t="s">
        <v>153</v>
      </c>
      <c r="E174" s="222"/>
      <c r="F174" s="223"/>
      <c r="G174" s="224" t="e" cm="1">
        <f t="array" aca="1" ref="G174" ca="1">INDIRECT("'"&amp;$C174&amp;"'!"&amp;"$"&amp;$D174&amp;$G$1&amp;"")</f>
        <v>#REF!</v>
      </c>
      <c r="H174" s="225" t="s">
        <v>1</v>
      </c>
      <c r="I174" s="223" t="s">
        <v>1</v>
      </c>
      <c r="J174" s="224" t="e" cm="1">
        <f t="array" aca="1" ref="J174" ca="1">INDIRECT("'"&amp;$C174&amp;"'!"&amp;"$"&amp;$D174&amp;$J$1&amp;"")</f>
        <v>#REF!</v>
      </c>
      <c r="K174" s="493"/>
      <c r="L174" s="225"/>
      <c r="M174" s="226"/>
      <c r="N174" s="222" t="e" cm="1">
        <f t="array" aca="1" ref="N174" ca="1">INDIRECT("'"&amp;$C174&amp;"'!"&amp;"$"&amp;$D174&amp;$N$1&amp;"")</f>
        <v>#REF!</v>
      </c>
      <c r="O174" s="225"/>
      <c r="P174" s="225"/>
      <c r="Q174" s="223"/>
      <c r="R174" s="352" t="e" cm="1">
        <f t="array" aca="1" ref="R174" ca="1">INDIRECT("'"&amp;$C174&amp;"'!"&amp;"$"&amp;$D174&amp;$R$1&amp;"")</f>
        <v>#REF!</v>
      </c>
      <c r="S174" s="225"/>
      <c r="T174" s="225"/>
      <c r="U174" s="226"/>
      <c r="V174" s="222"/>
      <c r="W174" s="227" t="e" cm="1">
        <f t="array" aca="1" ref="W174" ca="1">INDIRECT("'"&amp;$C174&amp;"'!"&amp;"$"&amp;$D174&amp;$W$1&amp;"")</f>
        <v>#REF!</v>
      </c>
      <c r="X174" s="225"/>
      <c r="Y174" s="223"/>
      <c r="Z174" s="224" t="e" cm="1">
        <f t="array" aca="1" ref="Z174" ca="1">INDIRECT("'"&amp;$C174&amp;"'!"&amp;"$"&amp;$D174&amp;$Z$1&amp;"")</f>
        <v>#REF!</v>
      </c>
      <c r="AA174" s="225" t="s">
        <v>1</v>
      </c>
      <c r="AB174" s="225" t="s">
        <v>1</v>
      </c>
      <c r="AC174" s="226" t="s">
        <v>1</v>
      </c>
      <c r="AD174" s="222" t="e" cm="1">
        <f t="array" aca="1" ref="AD174" ca="1">INDIRECT("'"&amp;$C174&amp;"'!"&amp;"$"&amp;$D174&amp;$AD$1&amp;"")</f>
        <v>#REF!</v>
      </c>
      <c r="AE174" s="225" t="s">
        <v>1</v>
      </c>
      <c r="AF174" s="225" t="s">
        <v>1</v>
      </c>
      <c r="AG174" s="223" t="s">
        <v>1</v>
      </c>
      <c r="AH174" s="224" t="e" cm="1">
        <f t="array" aca="1" ref="AH174" ca="1">INDIRECT("'"&amp;$C174&amp;"'!"&amp;"$"&amp;$D174&amp;$AH$1&amp;"")</f>
        <v>#REF!</v>
      </c>
      <c r="AI174" s="225" t="s">
        <v>1</v>
      </c>
      <c r="AJ174" s="225" t="s">
        <v>1</v>
      </c>
      <c r="AK174" s="226" t="s">
        <v>1</v>
      </c>
      <c r="AL174" s="222" t="e" cm="1">
        <f t="array" aca="1" ref="AL174" ca="1">INDIRECT("'"&amp;$C174&amp;"'!"&amp;"$"&amp;$D174&amp;$AL$1&amp;"")</f>
        <v>#REF!</v>
      </c>
      <c r="AM174" s="225" t="s">
        <v>1</v>
      </c>
      <c r="AN174" s="225" t="s">
        <v>1</v>
      </c>
      <c r="AO174" s="223" t="s">
        <v>1</v>
      </c>
      <c r="AP174" s="222"/>
      <c r="AQ174" s="226"/>
      <c r="AR174" s="222" t="e" cm="1">
        <f t="array" aca="1" ref="AR174" ca="1">INDIRECT("'"&amp;$C174&amp;"'!"&amp;"$"&amp;$D174&amp;$AR$1&amp;"")</f>
        <v>#REF!</v>
      </c>
      <c r="AS174" s="225"/>
      <c r="AT174" s="223"/>
      <c r="AU174" s="224" t="e" cm="1">
        <f t="array" aca="1" ref="AU174" ca="1">INDIRECT("'"&amp;$C174&amp;"'!"&amp;"$"&amp;$D174&amp;$AU$1&amp;"")</f>
        <v>#REF!</v>
      </c>
      <c r="AV174" s="225"/>
      <c r="AW174" s="223"/>
      <c r="AX174" s="222"/>
      <c r="AY174" s="226"/>
      <c r="AZ174" s="225" t="e" cm="1">
        <f t="array" aca="1" ref="AZ174" ca="1">INDIRECT("'"&amp;$C174&amp;"'!"&amp;"$"&amp;$D174&amp;$AZ$1&amp;"")</f>
        <v>#REF!</v>
      </c>
      <c r="BA174" s="224"/>
      <c r="BB174" s="225"/>
      <c r="BC174" s="223"/>
      <c r="BD174" s="225" t="e" cm="1">
        <f t="array" aca="1" ref="BD174" ca="1">INDIRECT("'"&amp;$C174&amp;"'!"&amp;"$"&amp;$D174&amp;$BD$1&amp;"")</f>
        <v>#REF!</v>
      </c>
      <c r="BE174" s="224"/>
      <c r="BF174" s="225"/>
      <c r="BG174" s="223"/>
      <c r="BH174" s="227"/>
      <c r="BI174" s="223"/>
      <c r="BJ174" s="227" t="e" cm="1">
        <f t="array" aca="1" ref="BJ174" ca="1">INDIRECT("'"&amp;$C174&amp;"'!"&amp;"$"&amp;$D174&amp;$BJ$1&amp;"")</f>
        <v>#REF!</v>
      </c>
      <c r="BK174" s="225"/>
      <c r="BL174" s="223"/>
      <c r="BM174" s="407"/>
      <c r="BN174" s="222" t="e" cm="1">
        <f t="array" aca="1" ref="BN174" ca="1">INDIRECT("'"&amp;$C174&amp;"'!"&amp;"$"&amp;$D174&amp;$BN$1&amp;"")</f>
        <v>#REF!</v>
      </c>
      <c r="BO174" s="224"/>
      <c r="BP174" s="223"/>
      <c r="BQ174" s="227" t="e" cm="1">
        <f t="array" aca="1" ref="BQ174" ca="1">INDIRECT("'"&amp;$C174&amp;"'!"&amp;"$"&amp;$D174&amp;$BQ$1&amp;"")</f>
        <v>#REF!</v>
      </c>
      <c r="BR174" s="225"/>
      <c r="BS174" s="225"/>
      <c r="BT174" s="223"/>
      <c r="BU174" s="228" t="e" cm="1">
        <f t="array" aca="1" ref="BU174" ca="1">INDIRECT("'"&amp;$C174&amp;"'!"&amp;"$"&amp;$D174&amp;$BU$1&amp;"")</f>
        <v>#REF!</v>
      </c>
      <c r="BV174" s="225"/>
      <c r="BW174" s="225"/>
      <c r="BX174" s="223"/>
      <c r="BY174" s="228" t="e" cm="1">
        <f t="array" aca="1" ref="BY174" ca="1">INDIRECT("'"&amp;$C174&amp;"'!"&amp;"$"&amp;$D174&amp;74&amp;"")</f>
        <v>#REF!</v>
      </c>
      <c r="BZ174" s="225"/>
      <c r="CA174" s="225"/>
      <c r="CB174" s="223"/>
    </row>
    <row r="175" spans="1:80" ht="15" x14ac:dyDescent="0.2">
      <c r="A175" s="344">
        <f t="shared" si="11"/>
        <v>45998</v>
      </c>
      <c r="B175" s="261">
        <v>0.83333333333333337</v>
      </c>
      <c r="C175" s="247">
        <f t="shared" si="12"/>
        <v>7</v>
      </c>
      <c r="D175" s="248" t="s">
        <v>154</v>
      </c>
      <c r="E175" s="229"/>
      <c r="F175" s="230"/>
      <c r="G175" s="231" t="e" cm="1">
        <f t="array" aca="1" ref="G175" ca="1">INDIRECT("'"&amp;$C175&amp;"'!"&amp;"$"&amp;$D175&amp;$G$1&amp;"")</f>
        <v>#REF!</v>
      </c>
      <c r="H175" s="232" t="s">
        <v>1</v>
      </c>
      <c r="I175" s="230" t="s">
        <v>1</v>
      </c>
      <c r="J175" s="231" t="e" cm="1">
        <f t="array" aca="1" ref="J175" ca="1">INDIRECT("'"&amp;$C175&amp;"'!"&amp;"$"&amp;$D175&amp;$J$1&amp;"")</f>
        <v>#REF!</v>
      </c>
      <c r="K175" s="232"/>
      <c r="L175" s="232"/>
      <c r="M175" s="233"/>
      <c r="N175" s="229" t="e" cm="1">
        <f t="array" aca="1" ref="N175" ca="1">INDIRECT("'"&amp;$C175&amp;"'!"&amp;"$"&amp;$D175&amp;$N$1&amp;"")</f>
        <v>#REF!</v>
      </c>
      <c r="O175" s="232"/>
      <c r="P175" s="232"/>
      <c r="Q175" s="230"/>
      <c r="R175" s="229" t="e" cm="1">
        <f t="array" aca="1" ref="R175" ca="1">INDIRECT("'"&amp;$C175&amp;"'!"&amp;"$"&amp;$D175&amp;$R$1&amp;"")</f>
        <v>#REF!</v>
      </c>
      <c r="S175" s="232"/>
      <c r="T175" s="232"/>
      <c r="U175" s="233"/>
      <c r="V175" s="229"/>
      <c r="W175" s="234" t="e" cm="1">
        <f t="array" aca="1" ref="W175" ca="1">INDIRECT("'"&amp;$C175&amp;"'!"&amp;"$"&amp;$D175&amp;$W$1&amp;"")</f>
        <v>#REF!</v>
      </c>
      <c r="X175" s="232"/>
      <c r="Y175" s="230"/>
      <c r="Z175" s="231" t="e" cm="1">
        <f t="array" aca="1" ref="Z175" ca="1">INDIRECT("'"&amp;$C175&amp;"'!"&amp;"$"&amp;$D175&amp;$Z$1&amp;"")</f>
        <v>#REF!</v>
      </c>
      <c r="AA175" s="232" t="s">
        <v>1</v>
      </c>
      <c r="AB175" s="232" t="s">
        <v>1</v>
      </c>
      <c r="AC175" s="233" t="s">
        <v>1</v>
      </c>
      <c r="AD175" s="229" t="e" cm="1">
        <f t="array" aca="1" ref="AD175" ca="1">INDIRECT("'"&amp;$C175&amp;"'!"&amp;"$"&amp;$D175&amp;$AD$1&amp;"")</f>
        <v>#REF!</v>
      </c>
      <c r="AE175" s="232" t="s">
        <v>1</v>
      </c>
      <c r="AF175" s="232" t="s">
        <v>1</v>
      </c>
      <c r="AG175" s="230" t="s">
        <v>1</v>
      </c>
      <c r="AH175" s="231" t="e" cm="1">
        <f t="array" aca="1" ref="AH175" ca="1">INDIRECT("'"&amp;$C175&amp;"'!"&amp;"$"&amp;$D175&amp;$AH$1&amp;"")</f>
        <v>#REF!</v>
      </c>
      <c r="AI175" s="232" t="s">
        <v>1</v>
      </c>
      <c r="AJ175" s="232" t="s">
        <v>1</v>
      </c>
      <c r="AK175" s="233" t="s">
        <v>1</v>
      </c>
      <c r="AL175" s="229" t="e" cm="1">
        <f t="array" aca="1" ref="AL175" ca="1">INDIRECT("'"&amp;$C175&amp;"'!"&amp;"$"&amp;$D175&amp;$AL$1&amp;"")</f>
        <v>#REF!</v>
      </c>
      <c r="AM175" s="232" t="s">
        <v>1</v>
      </c>
      <c r="AN175" s="232" t="s">
        <v>1</v>
      </c>
      <c r="AO175" s="230" t="s">
        <v>1</v>
      </c>
      <c r="AP175" s="229"/>
      <c r="AQ175" s="233"/>
      <c r="AR175" s="229" t="e" cm="1">
        <f t="array" aca="1" ref="AR175" ca="1">INDIRECT("'"&amp;$C175&amp;"'!"&amp;"$"&amp;$D175&amp;$AR$1&amp;"")</f>
        <v>#REF!</v>
      </c>
      <c r="AS175" s="232"/>
      <c r="AT175" s="230"/>
      <c r="AU175" s="231" t="e" cm="1">
        <f t="array" aca="1" ref="AU175" ca="1">INDIRECT("'"&amp;$C175&amp;"'!"&amp;"$"&amp;$D175&amp;$AU$1&amp;"")</f>
        <v>#REF!</v>
      </c>
      <c r="AV175" s="232"/>
      <c r="AW175" s="230"/>
      <c r="AX175" s="229"/>
      <c r="AY175" s="233"/>
      <c r="AZ175" s="232" t="e" cm="1">
        <f t="array" aca="1" ref="AZ175" ca="1">INDIRECT("'"&amp;$C175&amp;"'!"&amp;"$"&amp;$D175&amp;$AZ$1&amp;"")</f>
        <v>#REF!</v>
      </c>
      <c r="BA175" s="231"/>
      <c r="BB175" s="232"/>
      <c r="BC175" s="230"/>
      <c r="BD175" s="232" t="e" cm="1">
        <f t="array" aca="1" ref="BD175" ca="1">INDIRECT("'"&amp;$C175&amp;"'!"&amp;"$"&amp;$D175&amp;$BD$1&amp;"")</f>
        <v>#REF!</v>
      </c>
      <c r="BE175" s="231"/>
      <c r="BF175" s="232"/>
      <c r="BG175" s="230"/>
      <c r="BH175" s="234"/>
      <c r="BI175" s="230"/>
      <c r="BJ175" s="234" t="e" cm="1">
        <f t="array" aca="1" ref="BJ175" ca="1">INDIRECT("'"&amp;$C175&amp;"'!"&amp;"$"&amp;$D175&amp;$BJ$1&amp;"")</f>
        <v>#REF!</v>
      </c>
      <c r="BK175" s="232"/>
      <c r="BL175" s="230"/>
      <c r="BM175" s="408"/>
      <c r="BN175" s="229" t="e" cm="1">
        <f t="array" aca="1" ref="BN175" ca="1">INDIRECT("'"&amp;$C175&amp;"'!"&amp;"$"&amp;$D175&amp;$BN$1&amp;"")</f>
        <v>#REF!</v>
      </c>
      <c r="BO175" s="231"/>
      <c r="BP175" s="230"/>
      <c r="BQ175" s="234" t="e" cm="1">
        <f t="array" aca="1" ref="BQ175" ca="1">INDIRECT("'"&amp;$C175&amp;"'!"&amp;"$"&amp;$D175&amp;$BQ$1&amp;"")</f>
        <v>#REF!</v>
      </c>
      <c r="BR175" s="232"/>
      <c r="BS175" s="232"/>
      <c r="BT175" s="230"/>
      <c r="BU175" s="235" t="e" cm="1">
        <f t="array" aca="1" ref="BU175" ca="1">INDIRECT("'"&amp;$C175&amp;"'!"&amp;"$"&amp;$D175&amp;$BU$1&amp;"")</f>
        <v>#REF!</v>
      </c>
      <c r="BV175" s="232"/>
      <c r="BW175" s="232"/>
      <c r="BX175" s="230"/>
      <c r="BY175" s="235" t="e" cm="1">
        <f t="array" aca="1" ref="BY175" ca="1">INDIRECT("'"&amp;$C175&amp;"'!"&amp;"$"&amp;$D175&amp;74&amp;"")</f>
        <v>#REF!</v>
      </c>
      <c r="BZ175" s="232"/>
      <c r="CA175" s="232"/>
      <c r="CB175" s="230"/>
    </row>
    <row r="176" spans="1:80" ht="15" x14ac:dyDescent="0.2">
      <c r="A176" s="344">
        <f t="shared" si="11"/>
        <v>45998</v>
      </c>
      <c r="B176" s="261">
        <v>0.875000000000001</v>
      </c>
      <c r="C176" s="247">
        <f t="shared" si="12"/>
        <v>7</v>
      </c>
      <c r="D176" s="248" t="s">
        <v>155</v>
      </c>
      <c r="E176" s="222"/>
      <c r="F176" s="223"/>
      <c r="G176" s="224" t="e" cm="1">
        <f t="array" aca="1" ref="G176" ca="1">INDIRECT("'"&amp;$C176&amp;"'!"&amp;"$"&amp;$D176&amp;$G$1&amp;"")</f>
        <v>#REF!</v>
      </c>
      <c r="H176" s="225" t="s">
        <v>1</v>
      </c>
      <c r="I176" s="223" t="s">
        <v>1</v>
      </c>
      <c r="J176" s="224" t="e" cm="1">
        <f t="array" aca="1" ref="J176" ca="1">INDIRECT("'"&amp;$C176&amp;"'!"&amp;"$"&amp;$D176&amp;$J$1&amp;"")</f>
        <v>#REF!</v>
      </c>
      <c r="K176" s="225"/>
      <c r="L176" s="225"/>
      <c r="M176" s="226"/>
      <c r="N176" s="222" t="e" cm="1">
        <f t="array" aca="1" ref="N176" ca="1">INDIRECT("'"&amp;$C176&amp;"'!"&amp;"$"&amp;$D176&amp;$N$1&amp;"")</f>
        <v>#REF!</v>
      </c>
      <c r="O176" s="225"/>
      <c r="P176" s="225"/>
      <c r="Q176" s="223"/>
      <c r="R176" s="352" t="e" cm="1">
        <f t="array" aca="1" ref="R176" ca="1">INDIRECT("'"&amp;$C176&amp;"'!"&amp;"$"&amp;$D176&amp;$R$1&amp;"")</f>
        <v>#REF!</v>
      </c>
      <c r="S176" s="225"/>
      <c r="T176" s="225"/>
      <c r="U176" s="226"/>
      <c r="V176" s="222"/>
      <c r="W176" s="227" t="e" cm="1">
        <f t="array" aca="1" ref="W176" ca="1">INDIRECT("'"&amp;$C176&amp;"'!"&amp;"$"&amp;$D176&amp;$W$1&amp;"")</f>
        <v>#REF!</v>
      </c>
      <c r="X176" s="225"/>
      <c r="Y176" s="223"/>
      <c r="Z176" s="224" t="e" cm="1">
        <f t="array" aca="1" ref="Z176" ca="1">INDIRECT("'"&amp;$C176&amp;"'!"&amp;"$"&amp;$D176&amp;$Z$1&amp;"")</f>
        <v>#REF!</v>
      </c>
      <c r="AA176" s="225" t="s">
        <v>1</v>
      </c>
      <c r="AB176" s="225" t="s">
        <v>1</v>
      </c>
      <c r="AC176" s="226" t="s">
        <v>1</v>
      </c>
      <c r="AD176" s="222" t="e" cm="1">
        <f t="array" aca="1" ref="AD176" ca="1">INDIRECT("'"&amp;$C176&amp;"'!"&amp;"$"&amp;$D176&amp;$AD$1&amp;"")</f>
        <v>#REF!</v>
      </c>
      <c r="AE176" s="225" t="s">
        <v>1</v>
      </c>
      <c r="AF176" s="225" t="s">
        <v>1</v>
      </c>
      <c r="AG176" s="223" t="s">
        <v>1</v>
      </c>
      <c r="AH176" s="224" t="e" cm="1">
        <f t="array" aca="1" ref="AH176" ca="1">INDIRECT("'"&amp;$C176&amp;"'!"&amp;"$"&amp;$D176&amp;$AH$1&amp;"")</f>
        <v>#REF!</v>
      </c>
      <c r="AI176" s="225" t="s">
        <v>1</v>
      </c>
      <c r="AJ176" s="225" t="s">
        <v>1</v>
      </c>
      <c r="AK176" s="226" t="s">
        <v>1</v>
      </c>
      <c r="AL176" s="222" t="e" cm="1">
        <f t="array" aca="1" ref="AL176" ca="1">INDIRECT("'"&amp;$C176&amp;"'!"&amp;"$"&amp;$D176&amp;$AL$1&amp;"")</f>
        <v>#REF!</v>
      </c>
      <c r="AM176" s="225" t="s">
        <v>1</v>
      </c>
      <c r="AN176" s="225" t="s">
        <v>1</v>
      </c>
      <c r="AO176" s="223" t="s">
        <v>1</v>
      </c>
      <c r="AP176" s="222"/>
      <c r="AQ176" s="226"/>
      <c r="AR176" s="222" t="e" cm="1">
        <f t="array" aca="1" ref="AR176" ca="1">INDIRECT("'"&amp;$C176&amp;"'!"&amp;"$"&amp;$D176&amp;$AR$1&amp;"")</f>
        <v>#REF!</v>
      </c>
      <c r="AS176" s="225"/>
      <c r="AT176" s="223"/>
      <c r="AU176" s="224" t="e" cm="1">
        <f t="array" aca="1" ref="AU176" ca="1">INDIRECT("'"&amp;$C176&amp;"'!"&amp;"$"&amp;$D176&amp;$AU$1&amp;"")</f>
        <v>#REF!</v>
      </c>
      <c r="AV176" s="225"/>
      <c r="AW176" s="223"/>
      <c r="AX176" s="222"/>
      <c r="AY176" s="226"/>
      <c r="AZ176" s="225" t="e" cm="1">
        <f t="array" aca="1" ref="AZ176" ca="1">INDIRECT("'"&amp;$C176&amp;"'!"&amp;"$"&amp;$D176&amp;$AZ$1&amp;"")</f>
        <v>#REF!</v>
      </c>
      <c r="BA176" s="224"/>
      <c r="BB176" s="225"/>
      <c r="BC176" s="223"/>
      <c r="BD176" s="225" t="e" cm="1">
        <f t="array" aca="1" ref="BD176" ca="1">INDIRECT("'"&amp;$C176&amp;"'!"&amp;"$"&amp;$D176&amp;$BD$1&amp;"")</f>
        <v>#REF!</v>
      </c>
      <c r="BE176" s="224"/>
      <c r="BF176" s="225"/>
      <c r="BG176" s="223"/>
      <c r="BH176" s="227"/>
      <c r="BI176" s="223"/>
      <c r="BJ176" s="227" t="e" cm="1">
        <f t="array" aca="1" ref="BJ176" ca="1">INDIRECT("'"&amp;$C176&amp;"'!"&amp;"$"&amp;$D176&amp;$BJ$1&amp;"")</f>
        <v>#REF!</v>
      </c>
      <c r="BK176" s="225"/>
      <c r="BL176" s="223"/>
      <c r="BM176" s="407"/>
      <c r="BN176" s="222" t="e" cm="1">
        <f t="array" aca="1" ref="BN176" ca="1">INDIRECT("'"&amp;$C176&amp;"'!"&amp;"$"&amp;$D176&amp;$BN$1&amp;"")</f>
        <v>#REF!</v>
      </c>
      <c r="BO176" s="224"/>
      <c r="BP176" s="223"/>
      <c r="BQ176" s="227" t="e" cm="1">
        <f t="array" aca="1" ref="BQ176" ca="1">INDIRECT("'"&amp;$C176&amp;"'!"&amp;"$"&amp;$D176&amp;$BQ$1&amp;"")</f>
        <v>#REF!</v>
      </c>
      <c r="BR176" s="225"/>
      <c r="BS176" s="225"/>
      <c r="BT176" s="223"/>
      <c r="BU176" s="228" t="e" cm="1">
        <f t="array" aca="1" ref="BU176" ca="1">INDIRECT("'"&amp;$C176&amp;"'!"&amp;"$"&amp;$D176&amp;$BU$1&amp;"")</f>
        <v>#REF!</v>
      </c>
      <c r="BV176" s="225"/>
      <c r="BW176" s="225"/>
      <c r="BX176" s="223"/>
      <c r="BY176" s="228" t="e" cm="1">
        <f t="array" aca="1" ref="BY176" ca="1">INDIRECT("'"&amp;$C176&amp;"'!"&amp;"$"&amp;$D176&amp;74&amp;"")</f>
        <v>#REF!</v>
      </c>
      <c r="BZ176" s="225"/>
      <c r="CA176" s="225"/>
      <c r="CB176" s="223"/>
    </row>
    <row r="177" spans="1:80" ht="15" x14ac:dyDescent="0.2">
      <c r="A177" s="344">
        <f t="shared" si="11"/>
        <v>45998</v>
      </c>
      <c r="B177" s="261">
        <v>0.91666666666666696</v>
      </c>
      <c r="C177" s="247">
        <f t="shared" si="12"/>
        <v>7</v>
      </c>
      <c r="D177" s="248" t="s">
        <v>156</v>
      </c>
      <c r="E177" s="229"/>
      <c r="F177" s="230"/>
      <c r="G177" s="231" t="e" cm="1">
        <f t="array" aca="1" ref="G177" ca="1">INDIRECT("'"&amp;$C177&amp;"'!"&amp;"$"&amp;$D177&amp;$G$1&amp;"")</f>
        <v>#REF!</v>
      </c>
      <c r="H177" s="232" t="s">
        <v>1</v>
      </c>
      <c r="I177" s="230" t="s">
        <v>1</v>
      </c>
      <c r="J177" s="231" t="e" cm="1">
        <f t="array" aca="1" ref="J177" ca="1">INDIRECT("'"&amp;$C177&amp;"'!"&amp;"$"&amp;$D177&amp;$J$1&amp;"")</f>
        <v>#REF!</v>
      </c>
      <c r="K177" s="232"/>
      <c r="L177" s="232"/>
      <c r="M177" s="233"/>
      <c r="N177" s="229" t="e" cm="1">
        <f t="array" aca="1" ref="N177" ca="1">INDIRECT("'"&amp;$C177&amp;"'!"&amp;"$"&amp;$D177&amp;$N$1&amp;"")</f>
        <v>#REF!</v>
      </c>
      <c r="O177" s="232"/>
      <c r="P177" s="232"/>
      <c r="Q177" s="230"/>
      <c r="R177" s="229" t="e" cm="1">
        <f t="array" aca="1" ref="R177" ca="1">INDIRECT("'"&amp;$C177&amp;"'!"&amp;"$"&amp;$D177&amp;$R$1&amp;"")</f>
        <v>#REF!</v>
      </c>
      <c r="S177" s="232"/>
      <c r="T177" s="232"/>
      <c r="U177" s="233"/>
      <c r="V177" s="229"/>
      <c r="W177" s="234" t="e" cm="1">
        <f t="array" aca="1" ref="W177" ca="1">INDIRECT("'"&amp;$C177&amp;"'!"&amp;"$"&amp;$D177&amp;$W$1&amp;"")</f>
        <v>#REF!</v>
      </c>
      <c r="X177" s="232"/>
      <c r="Y177" s="230"/>
      <c r="Z177" s="231" t="e" cm="1">
        <f t="array" aca="1" ref="Z177" ca="1">INDIRECT("'"&amp;$C177&amp;"'!"&amp;"$"&amp;$D177&amp;$Z$1&amp;"")</f>
        <v>#REF!</v>
      </c>
      <c r="AA177" s="232" t="s">
        <v>1</v>
      </c>
      <c r="AB177" s="232" t="s">
        <v>1</v>
      </c>
      <c r="AC177" s="233" t="s">
        <v>1</v>
      </c>
      <c r="AD177" s="229" t="e" cm="1">
        <f t="array" aca="1" ref="AD177" ca="1">INDIRECT("'"&amp;$C177&amp;"'!"&amp;"$"&amp;$D177&amp;$AD$1&amp;"")</f>
        <v>#REF!</v>
      </c>
      <c r="AE177" s="232" t="s">
        <v>1</v>
      </c>
      <c r="AF177" s="232" t="s">
        <v>1</v>
      </c>
      <c r="AG177" s="230" t="s">
        <v>1</v>
      </c>
      <c r="AH177" s="231" t="e" cm="1">
        <f t="array" aca="1" ref="AH177" ca="1">INDIRECT("'"&amp;$C177&amp;"'!"&amp;"$"&amp;$D177&amp;$AH$1&amp;"")</f>
        <v>#REF!</v>
      </c>
      <c r="AI177" s="232" t="s">
        <v>1</v>
      </c>
      <c r="AJ177" s="232" t="s">
        <v>1</v>
      </c>
      <c r="AK177" s="233" t="s">
        <v>1</v>
      </c>
      <c r="AL177" s="229" t="e" cm="1">
        <f t="array" aca="1" ref="AL177" ca="1">INDIRECT("'"&amp;$C177&amp;"'!"&amp;"$"&amp;$D177&amp;$AL$1&amp;"")</f>
        <v>#REF!</v>
      </c>
      <c r="AM177" s="232" t="s">
        <v>1</v>
      </c>
      <c r="AN177" s="232" t="s">
        <v>1</v>
      </c>
      <c r="AO177" s="230" t="s">
        <v>1</v>
      </c>
      <c r="AP177" s="229"/>
      <c r="AQ177" s="233"/>
      <c r="AR177" s="229" t="e" cm="1">
        <f t="array" aca="1" ref="AR177" ca="1">INDIRECT("'"&amp;$C177&amp;"'!"&amp;"$"&amp;$D177&amp;$AR$1&amp;"")</f>
        <v>#REF!</v>
      </c>
      <c r="AS177" s="232"/>
      <c r="AT177" s="230"/>
      <c r="AU177" s="231" t="e" cm="1">
        <f t="array" aca="1" ref="AU177" ca="1">INDIRECT("'"&amp;$C177&amp;"'!"&amp;"$"&amp;$D177&amp;$AU$1&amp;"")</f>
        <v>#REF!</v>
      </c>
      <c r="AV177" s="232"/>
      <c r="AW177" s="230"/>
      <c r="AX177" s="229"/>
      <c r="AY177" s="233"/>
      <c r="AZ177" s="232" t="e" cm="1">
        <f t="array" aca="1" ref="AZ177" ca="1">INDIRECT("'"&amp;$C177&amp;"'!"&amp;"$"&amp;$D177&amp;$AZ$1&amp;"")</f>
        <v>#REF!</v>
      </c>
      <c r="BA177" s="231"/>
      <c r="BB177" s="232"/>
      <c r="BC177" s="230"/>
      <c r="BD177" s="232" t="e" cm="1">
        <f t="array" aca="1" ref="BD177" ca="1">INDIRECT("'"&amp;$C177&amp;"'!"&amp;"$"&amp;$D177&amp;$BD$1&amp;"")</f>
        <v>#REF!</v>
      </c>
      <c r="BE177" s="231"/>
      <c r="BF177" s="232"/>
      <c r="BG177" s="230"/>
      <c r="BH177" s="234"/>
      <c r="BI177" s="230"/>
      <c r="BJ177" s="234" t="e" cm="1">
        <f t="array" aca="1" ref="BJ177" ca="1">INDIRECT("'"&amp;$C177&amp;"'!"&amp;"$"&amp;$D177&amp;$BJ$1&amp;"")</f>
        <v>#REF!</v>
      </c>
      <c r="BK177" s="232"/>
      <c r="BL177" s="230"/>
      <c r="BM177" s="408"/>
      <c r="BN177" s="229" t="e" cm="1">
        <f t="array" aca="1" ref="BN177" ca="1">INDIRECT("'"&amp;$C177&amp;"'!"&amp;"$"&amp;$D177&amp;$BN$1&amp;"")</f>
        <v>#REF!</v>
      </c>
      <c r="BO177" s="231"/>
      <c r="BP177" s="230"/>
      <c r="BQ177" s="234" t="e" cm="1">
        <f t="array" aca="1" ref="BQ177" ca="1">INDIRECT("'"&amp;$C177&amp;"'!"&amp;"$"&amp;$D177&amp;$BQ$1&amp;"")</f>
        <v>#REF!</v>
      </c>
      <c r="BR177" s="232"/>
      <c r="BS177" s="232"/>
      <c r="BT177" s="230"/>
      <c r="BU177" s="235" t="e" cm="1">
        <f t="array" aca="1" ref="BU177" ca="1">INDIRECT("'"&amp;$C177&amp;"'!"&amp;"$"&amp;$D177&amp;$BU$1&amp;"")</f>
        <v>#REF!</v>
      </c>
      <c r="BV177" s="232"/>
      <c r="BW177" s="232"/>
      <c r="BX177" s="230"/>
      <c r="BY177" s="235" t="e" cm="1">
        <f t="array" aca="1" ref="BY177" ca="1">INDIRECT("'"&amp;$C177&amp;"'!"&amp;"$"&amp;$D177&amp;74&amp;"")</f>
        <v>#REF!</v>
      </c>
      <c r="BZ177" s="232"/>
      <c r="CA177" s="232"/>
      <c r="CB177" s="230"/>
    </row>
    <row r="178" spans="1:80" ht="15.75" thickBot="1" x14ac:dyDescent="0.25">
      <c r="A178" s="345">
        <f t="shared" si="11"/>
        <v>45998</v>
      </c>
      <c r="B178" s="262">
        <v>0.95833333333333404</v>
      </c>
      <c r="C178" s="249">
        <f t="shared" si="12"/>
        <v>7</v>
      </c>
      <c r="D178" s="250" t="s">
        <v>157</v>
      </c>
      <c r="E178" s="236"/>
      <c r="F178" s="237"/>
      <c r="G178" s="238" t="e" cm="1">
        <f t="array" aca="1" ref="G178" ca="1">INDIRECT("'"&amp;$C178&amp;"'!"&amp;"$"&amp;$D178&amp;$G$1&amp;"")</f>
        <v>#REF!</v>
      </c>
      <c r="H178" s="239" t="s">
        <v>1</v>
      </c>
      <c r="I178" s="237" t="s">
        <v>1</v>
      </c>
      <c r="J178" s="238" t="e" cm="1">
        <f t="array" aca="1" ref="J178" ca="1">INDIRECT("'"&amp;$C178&amp;"'!"&amp;"$"&amp;$D178&amp;$J$1&amp;"")</f>
        <v>#REF!</v>
      </c>
      <c r="K178" s="239"/>
      <c r="L178" s="239"/>
      <c r="M178" s="240"/>
      <c r="N178" s="236" t="e" cm="1">
        <f t="array" aca="1" ref="N178" ca="1">INDIRECT("'"&amp;$C178&amp;"'!"&amp;"$"&amp;$D178&amp;$N$1&amp;"")</f>
        <v>#REF!</v>
      </c>
      <c r="O178" s="239"/>
      <c r="P178" s="239"/>
      <c r="Q178" s="237"/>
      <c r="R178" s="354" t="e" cm="1">
        <f t="array" aca="1" ref="R178" ca="1">INDIRECT("'"&amp;$C178&amp;"'!"&amp;"$"&amp;$D178&amp;$R$1&amp;"")</f>
        <v>#REF!</v>
      </c>
      <c r="S178" s="239"/>
      <c r="T178" s="239"/>
      <c r="U178" s="240"/>
      <c r="V178" s="236"/>
      <c r="W178" s="241" t="e" cm="1">
        <f t="array" aca="1" ref="W178" ca="1">INDIRECT("'"&amp;$C178&amp;"'!"&amp;"$"&amp;$D178&amp;$W$1&amp;"")</f>
        <v>#REF!</v>
      </c>
      <c r="X178" s="239"/>
      <c r="Y178" s="237"/>
      <c r="Z178" s="238" t="e" cm="1">
        <f t="array" aca="1" ref="Z178" ca="1">INDIRECT("'"&amp;$C178&amp;"'!"&amp;"$"&amp;$D178&amp;$Z$1&amp;"")</f>
        <v>#REF!</v>
      </c>
      <c r="AA178" s="239" t="s">
        <v>1</v>
      </c>
      <c r="AB178" s="239" t="s">
        <v>1</v>
      </c>
      <c r="AC178" s="240" t="s">
        <v>1</v>
      </c>
      <c r="AD178" s="236" t="e" cm="1">
        <f t="array" aca="1" ref="AD178" ca="1">INDIRECT("'"&amp;$C178&amp;"'!"&amp;"$"&amp;$D178&amp;$AD$1&amp;"")</f>
        <v>#REF!</v>
      </c>
      <c r="AE178" s="239" t="s">
        <v>1</v>
      </c>
      <c r="AF178" s="239" t="s">
        <v>1</v>
      </c>
      <c r="AG178" s="237" t="s">
        <v>1</v>
      </c>
      <c r="AH178" s="238" t="e" cm="1">
        <f t="array" aca="1" ref="AH178" ca="1">INDIRECT("'"&amp;$C178&amp;"'!"&amp;"$"&amp;$D178&amp;$AH$1&amp;"")</f>
        <v>#REF!</v>
      </c>
      <c r="AI178" s="239" t="s">
        <v>1</v>
      </c>
      <c r="AJ178" s="239" t="s">
        <v>1</v>
      </c>
      <c r="AK178" s="240" t="s">
        <v>1</v>
      </c>
      <c r="AL178" s="236" t="e" cm="1">
        <f t="array" aca="1" ref="AL178" ca="1">INDIRECT("'"&amp;$C178&amp;"'!"&amp;"$"&amp;$D178&amp;$AL$1&amp;"")</f>
        <v>#REF!</v>
      </c>
      <c r="AM178" s="239" t="s">
        <v>1</v>
      </c>
      <c r="AN178" s="239" t="s">
        <v>1</v>
      </c>
      <c r="AO178" s="237" t="s">
        <v>1</v>
      </c>
      <c r="AP178" s="236"/>
      <c r="AQ178" s="240"/>
      <c r="AR178" s="236" t="e" cm="1">
        <f t="array" aca="1" ref="AR178" ca="1">INDIRECT("'"&amp;$C178&amp;"'!"&amp;"$"&amp;$D178&amp;$AR$1&amp;"")</f>
        <v>#REF!</v>
      </c>
      <c r="AS178" s="239"/>
      <c r="AT178" s="237"/>
      <c r="AU178" s="238" t="e" cm="1">
        <f t="array" aca="1" ref="AU178" ca="1">INDIRECT("'"&amp;$C178&amp;"'!"&amp;"$"&amp;$D178&amp;$AU$1&amp;"")</f>
        <v>#REF!</v>
      </c>
      <c r="AV178" s="239"/>
      <c r="AW178" s="237"/>
      <c r="AX178" s="236"/>
      <c r="AY178" s="240"/>
      <c r="AZ178" s="239" t="e" cm="1">
        <f t="array" aca="1" ref="AZ178" ca="1">INDIRECT("'"&amp;$C178&amp;"'!"&amp;"$"&amp;$D178&amp;$AZ$1&amp;"")</f>
        <v>#REF!</v>
      </c>
      <c r="BA178" s="238"/>
      <c r="BB178" s="239"/>
      <c r="BC178" s="237"/>
      <c r="BD178" s="239" t="e" cm="1">
        <f t="array" aca="1" ref="BD178" ca="1">INDIRECT("'"&amp;$C178&amp;"'!"&amp;"$"&amp;$D178&amp;$BD$1&amp;"")</f>
        <v>#REF!</v>
      </c>
      <c r="BE178" s="238"/>
      <c r="BF178" s="239"/>
      <c r="BG178" s="237"/>
      <c r="BH178" s="241"/>
      <c r="BI178" s="237"/>
      <c r="BJ178" s="241" t="e" cm="1">
        <f t="array" aca="1" ref="BJ178" ca="1">INDIRECT("'"&amp;$C178&amp;"'!"&amp;"$"&amp;$D178&amp;$BJ$1&amp;"")</f>
        <v>#REF!</v>
      </c>
      <c r="BK178" s="239"/>
      <c r="BL178" s="237"/>
      <c r="BM178" s="409"/>
      <c r="BN178" s="236" t="e" cm="1">
        <f t="array" aca="1" ref="BN178" ca="1">INDIRECT("'"&amp;$C178&amp;"'!"&amp;"$"&amp;$D178&amp;$BN$1&amp;"")</f>
        <v>#REF!</v>
      </c>
      <c r="BO178" s="238"/>
      <c r="BP178" s="237"/>
      <c r="BQ178" s="241" t="e" cm="1">
        <f t="array" aca="1" ref="BQ178" ca="1">INDIRECT("'"&amp;$C178&amp;"'!"&amp;"$"&amp;$D178&amp;$BQ$1&amp;"")</f>
        <v>#REF!</v>
      </c>
      <c r="BR178" s="239"/>
      <c r="BS178" s="239"/>
      <c r="BT178" s="237"/>
      <c r="BU178" s="242" t="e" cm="1">
        <f t="array" aca="1" ref="BU178" ca="1">INDIRECT("'"&amp;$C178&amp;"'!"&amp;"$"&amp;$D178&amp;$BU$1&amp;"")</f>
        <v>#REF!</v>
      </c>
      <c r="BV178" s="239"/>
      <c r="BW178" s="239"/>
      <c r="BX178" s="237"/>
      <c r="BY178" s="242" t="e" cm="1">
        <f t="array" aca="1" ref="BY178" ca="1">INDIRECT("'"&amp;$C178&amp;"'!"&amp;"$"&amp;$D178&amp;74&amp;"")</f>
        <v>#REF!</v>
      </c>
      <c r="BZ178" s="239"/>
      <c r="CA178" s="239"/>
      <c r="CB178" s="237"/>
    </row>
    <row r="179" spans="1:80" ht="15" thickBot="1" x14ac:dyDescent="0.25">
      <c r="BI179" s="243"/>
    </row>
    <row r="180" spans="1:80" ht="15" x14ac:dyDescent="0.2">
      <c r="A180" s="263">
        <f>A155+1</f>
        <v>45999</v>
      </c>
      <c r="B180" s="260">
        <v>0</v>
      </c>
      <c r="C180" s="245">
        <f>DAY(A180)</f>
        <v>8</v>
      </c>
      <c r="D180" s="246" t="s">
        <v>134</v>
      </c>
      <c r="E180" s="216"/>
      <c r="F180" s="217"/>
      <c r="G180" s="218" t="e" cm="1">
        <f t="array" aca="1" ref="G180" ca="1">INDIRECT("'"&amp;$C180&amp;"'!"&amp;"$"&amp;$D180&amp;$G$1&amp;"")</f>
        <v>#REF!</v>
      </c>
      <c r="H180" s="219" t="s">
        <v>1</v>
      </c>
      <c r="I180" s="217" t="s">
        <v>1</v>
      </c>
      <c r="J180" s="218" t="e" cm="1">
        <f t="array" aca="1" ref="J180" ca="1">INDIRECT("'"&amp;$C180&amp;"'!"&amp;"$"&amp;$D180&amp;$J$1&amp;"")</f>
        <v>#REF!</v>
      </c>
      <c r="K180" s="219"/>
      <c r="L180" s="219"/>
      <c r="M180" s="220"/>
      <c r="N180" s="216" t="e" cm="1">
        <f t="array" aca="1" ref="N180" ca="1">INDIRECT("'"&amp;$C180&amp;"'!"&amp;"$"&amp;$D180&amp;$N$1&amp;"")</f>
        <v>#REF!</v>
      </c>
      <c r="O180" s="219"/>
      <c r="P180" s="219"/>
      <c r="Q180" s="217"/>
      <c r="R180" s="351" t="e" cm="1">
        <f t="array" aca="1" ref="R180" ca="1">INDIRECT("'"&amp;$C180&amp;"'!"&amp;"$"&amp;$D180&amp;$R$1&amp;"")</f>
        <v>#REF!</v>
      </c>
      <c r="S180" s="219"/>
      <c r="T180" s="219"/>
      <c r="U180" s="220"/>
      <c r="V180" s="216"/>
      <c r="W180" s="221" t="e" cm="1">
        <f t="array" aca="1" ref="W180" ca="1">INDIRECT("'"&amp;$C180&amp;"'!"&amp;"$"&amp;$D180&amp;$W$1&amp;"")</f>
        <v>#REF!</v>
      </c>
      <c r="X180" s="219"/>
      <c r="Y180" s="217"/>
      <c r="Z180" s="218"/>
      <c r="AA180" s="219"/>
      <c r="AB180" s="219"/>
      <c r="AC180" s="220"/>
      <c r="AD180" s="216"/>
      <c r="AE180" s="219"/>
      <c r="AF180" s="219"/>
      <c r="AG180" s="217"/>
      <c r="AH180" s="218"/>
      <c r="AI180" s="219"/>
      <c r="AJ180" s="219"/>
      <c r="AK180" s="217"/>
      <c r="AL180" s="216"/>
      <c r="AM180" s="219"/>
      <c r="AN180" s="219"/>
      <c r="AO180" s="217"/>
      <c r="AP180" s="216"/>
      <c r="AQ180" s="220"/>
      <c r="AR180" s="216" t="e" cm="1">
        <f t="array" aca="1" ref="AR180" ca="1">INDIRECT("'"&amp;$C180&amp;"'!"&amp;"$"&amp;$D180&amp;$AR$1&amp;"")</f>
        <v>#REF!</v>
      </c>
      <c r="AS180" s="219"/>
      <c r="AT180" s="217"/>
      <c r="AU180" s="218" t="e" cm="1">
        <f t="array" aca="1" ref="AU180" ca="1">INDIRECT("'"&amp;$C180&amp;"'!"&amp;"$"&amp;$D180&amp;$AU$1&amp;"")</f>
        <v>#REF!</v>
      </c>
      <c r="AV180" s="219"/>
      <c r="AW180" s="217"/>
      <c r="AX180" s="216"/>
      <c r="AY180" s="220"/>
      <c r="AZ180" s="219" t="e" cm="1">
        <f t="array" aca="1" ref="AZ180" ca="1">INDIRECT("'"&amp;$C180&amp;"'!"&amp;"$"&amp;$D180&amp;$AZ$1&amp;"")</f>
        <v>#REF!</v>
      </c>
      <c r="BA180" s="218"/>
      <c r="BB180" s="219"/>
      <c r="BC180" s="217"/>
      <c r="BD180" s="219" t="e" cm="1">
        <f t="array" aca="1" ref="BD180" ca="1">INDIRECT("'"&amp;$C180&amp;"'!"&amp;"$"&amp;$D180&amp;$BD$1&amp;"")</f>
        <v>#REF!</v>
      </c>
      <c r="BE180" s="218"/>
      <c r="BF180" s="219"/>
      <c r="BG180" s="217"/>
      <c r="BH180" s="221"/>
      <c r="BI180" s="217"/>
      <c r="BJ180" s="221" t="e" cm="1">
        <f t="array" aca="1" ref="BJ180" ca="1">INDIRECT("'"&amp;$C180&amp;"'!"&amp;"$"&amp;$D180&amp;$BJ$1&amp;"")</f>
        <v>#REF!</v>
      </c>
      <c r="BK180" s="219"/>
      <c r="BL180" s="217"/>
      <c r="BM180" s="406"/>
      <c r="BN180" s="216" t="e" cm="1">
        <f t="array" aca="1" ref="BN180" ca="1">INDIRECT("'"&amp;$C180&amp;"'!"&amp;"$"&amp;$D180&amp;$BN$1&amp;"")</f>
        <v>#REF!</v>
      </c>
      <c r="BO180" s="218"/>
      <c r="BP180" s="217"/>
      <c r="BQ180" s="221" t="e" cm="1">
        <f t="array" aca="1" ref="BQ180" ca="1">INDIRECT("'"&amp;$C180&amp;"'!"&amp;"$"&amp;$D180&amp;$BQ$1&amp;"")</f>
        <v>#REF!</v>
      </c>
      <c r="BR180" s="219"/>
      <c r="BS180" s="219"/>
      <c r="BT180" s="217"/>
      <c r="BU180" s="221" t="e" cm="1">
        <f t="array" aca="1" ref="BU180" ca="1">INDIRECT("'"&amp;$C180&amp;"'!"&amp;"$"&amp;$D180&amp;$BU$1&amp;"")</f>
        <v>#REF!</v>
      </c>
      <c r="BV180" s="219"/>
      <c r="BW180" s="219"/>
      <c r="BX180" s="217"/>
      <c r="BY180" s="274" t="e" cm="1">
        <f t="array" aca="1" ref="BY180" ca="1">INDIRECT("'"&amp;$C180&amp;"'!"&amp;"$"&amp;$D180&amp;74&amp;"")</f>
        <v>#REF!</v>
      </c>
      <c r="BZ180" s="219"/>
      <c r="CA180" s="219"/>
      <c r="CB180" s="217"/>
    </row>
    <row r="181" spans="1:80" ht="15" x14ac:dyDescent="0.2">
      <c r="A181" s="344">
        <f t="shared" ref="A181:A203" si="13">A156+1</f>
        <v>45999</v>
      </c>
      <c r="B181" s="261">
        <v>4.1666666666666699E-2</v>
      </c>
      <c r="C181" s="247">
        <f>DAY(A181)</f>
        <v>8</v>
      </c>
      <c r="D181" s="248" t="s">
        <v>135</v>
      </c>
      <c r="E181" s="222"/>
      <c r="F181" s="223"/>
      <c r="G181" s="224" t="e" cm="1">
        <f t="array" aca="1" ref="G181" ca="1">INDIRECT("'"&amp;$C181&amp;"'!"&amp;"$"&amp;$D181&amp;$G$1&amp;"")</f>
        <v>#REF!</v>
      </c>
      <c r="H181" s="225" t="s">
        <v>1</v>
      </c>
      <c r="I181" s="223" t="s">
        <v>1</v>
      </c>
      <c r="J181" s="224" t="e" cm="1">
        <f t="array" aca="1" ref="J181" ca="1">INDIRECT("'"&amp;$C181&amp;"'!"&amp;"$"&amp;$D181&amp;$J$1&amp;"")</f>
        <v>#REF!</v>
      </c>
      <c r="K181" s="225"/>
      <c r="L181" s="225"/>
      <c r="M181" s="226"/>
      <c r="N181" s="222" t="e" cm="1">
        <f t="array" aca="1" ref="N181" ca="1">INDIRECT("'"&amp;$C181&amp;"'!"&amp;"$"&amp;$D181&amp;$N$1&amp;"")</f>
        <v>#REF!</v>
      </c>
      <c r="O181" s="225"/>
      <c r="P181" s="225"/>
      <c r="Q181" s="223"/>
      <c r="R181" s="352" t="e" cm="1">
        <f t="array" aca="1" ref="R181" ca="1">INDIRECT("'"&amp;$C181&amp;"'!"&amp;"$"&amp;$D181&amp;$R$1&amp;"")</f>
        <v>#REF!</v>
      </c>
      <c r="S181" s="225"/>
      <c r="T181" s="225"/>
      <c r="U181" s="226"/>
      <c r="V181" s="222"/>
      <c r="W181" s="227" t="e" cm="1">
        <f t="array" aca="1" ref="W181" ca="1">INDIRECT("'"&amp;$C181&amp;"'!"&amp;"$"&amp;$D181&amp;$W$1&amp;"")</f>
        <v>#REF!</v>
      </c>
      <c r="X181" s="225"/>
      <c r="Y181" s="223"/>
      <c r="Z181" s="224"/>
      <c r="AA181" s="225"/>
      <c r="AB181" s="225"/>
      <c r="AC181" s="226"/>
      <c r="AD181" s="222"/>
      <c r="AE181" s="225"/>
      <c r="AF181" s="225"/>
      <c r="AG181" s="223"/>
      <c r="AH181" s="224"/>
      <c r="AI181" s="225"/>
      <c r="AJ181" s="225"/>
      <c r="AK181" s="226"/>
      <c r="AL181" s="222"/>
      <c r="AM181" s="225"/>
      <c r="AN181" s="225"/>
      <c r="AO181" s="223"/>
      <c r="AP181" s="222"/>
      <c r="AQ181" s="226"/>
      <c r="AR181" s="222" t="e" cm="1">
        <f t="array" aca="1" ref="AR181" ca="1">INDIRECT("'"&amp;$C181&amp;"'!"&amp;"$"&amp;$D181&amp;$AR$1&amp;"")</f>
        <v>#REF!</v>
      </c>
      <c r="AS181" s="225"/>
      <c r="AT181" s="223"/>
      <c r="AU181" s="224" t="e" cm="1">
        <f t="array" aca="1" ref="AU181" ca="1">INDIRECT("'"&amp;$C181&amp;"'!"&amp;"$"&amp;$D181&amp;$AU$1&amp;"")</f>
        <v>#REF!</v>
      </c>
      <c r="AV181" s="225"/>
      <c r="AW181" s="223"/>
      <c r="AX181" s="222"/>
      <c r="AY181" s="226"/>
      <c r="AZ181" s="225" t="e" cm="1">
        <f t="array" aca="1" ref="AZ181" ca="1">INDIRECT("'"&amp;$C181&amp;"'!"&amp;"$"&amp;$D181&amp;$AZ$1&amp;"")</f>
        <v>#REF!</v>
      </c>
      <c r="BA181" s="224"/>
      <c r="BB181" s="225"/>
      <c r="BC181" s="223"/>
      <c r="BD181" s="225" t="e" cm="1">
        <f t="array" aca="1" ref="BD181" ca="1">INDIRECT("'"&amp;$C181&amp;"'!"&amp;"$"&amp;$D181&amp;$BD$1&amp;"")</f>
        <v>#REF!</v>
      </c>
      <c r="BE181" s="224"/>
      <c r="BF181" s="225"/>
      <c r="BG181" s="223"/>
      <c r="BH181" s="227"/>
      <c r="BI181" s="223"/>
      <c r="BJ181" s="227" t="e" cm="1">
        <f t="array" aca="1" ref="BJ181" ca="1">INDIRECT("'"&amp;$C181&amp;"'!"&amp;"$"&amp;$D181&amp;$BJ$1&amp;"")</f>
        <v>#REF!</v>
      </c>
      <c r="BK181" s="225"/>
      <c r="BL181" s="223"/>
      <c r="BM181" s="407"/>
      <c r="BN181" s="222" t="e" cm="1">
        <f t="array" aca="1" ref="BN181" ca="1">INDIRECT("'"&amp;$C181&amp;"'!"&amp;"$"&amp;$D181&amp;$BN$1&amp;"")</f>
        <v>#REF!</v>
      </c>
      <c r="BO181" s="224"/>
      <c r="BP181" s="223"/>
      <c r="BQ181" s="227" t="e" cm="1">
        <f t="array" aca="1" ref="BQ181" ca="1">INDIRECT("'"&amp;$C181&amp;"'!"&amp;"$"&amp;$D181&amp;$BQ$1&amp;"")</f>
        <v>#REF!</v>
      </c>
      <c r="BR181" s="225"/>
      <c r="BS181" s="225"/>
      <c r="BT181" s="223"/>
      <c r="BU181" s="227" t="e" cm="1">
        <f t="array" aca="1" ref="BU181" ca="1">INDIRECT("'"&amp;$C181&amp;"'!"&amp;"$"&amp;$D181&amp;$BU$1&amp;"")</f>
        <v>#REF!</v>
      </c>
      <c r="BV181" s="225"/>
      <c r="BW181" s="225"/>
      <c r="BX181" s="223"/>
      <c r="BY181" s="228" t="e" cm="1">
        <f t="array" aca="1" ref="BY181" ca="1">INDIRECT("'"&amp;$C181&amp;"'!"&amp;"$"&amp;$D181&amp;74&amp;"")</f>
        <v>#REF!</v>
      </c>
      <c r="BZ181" s="225"/>
      <c r="CA181" s="225"/>
      <c r="CB181" s="223"/>
    </row>
    <row r="182" spans="1:80" ht="15" x14ac:dyDescent="0.2">
      <c r="A182" s="344">
        <f t="shared" si="13"/>
        <v>45999</v>
      </c>
      <c r="B182" s="261">
        <v>8.3333333333333301E-2</v>
      </c>
      <c r="C182" s="247">
        <f>DAY(A182)</f>
        <v>8</v>
      </c>
      <c r="D182" s="248" t="s">
        <v>136</v>
      </c>
      <c r="E182" s="229"/>
      <c r="F182" s="230"/>
      <c r="G182" s="231" t="e" cm="1">
        <f t="array" aca="1" ref="G182" ca="1">INDIRECT("'"&amp;$C182&amp;"'!"&amp;"$"&amp;$D182&amp;$G$1&amp;"")</f>
        <v>#REF!</v>
      </c>
      <c r="H182" s="232" t="s">
        <v>1</v>
      </c>
      <c r="I182" s="230" t="s">
        <v>1</v>
      </c>
      <c r="J182" s="231" t="e" cm="1">
        <f t="array" aca="1" ref="J182" ca="1">INDIRECT("'"&amp;$C182&amp;"'!"&amp;"$"&amp;$D182&amp;$J$1&amp;"")</f>
        <v>#REF!</v>
      </c>
      <c r="K182" s="232"/>
      <c r="L182" s="232"/>
      <c r="M182" s="233"/>
      <c r="N182" s="229" t="e" cm="1">
        <f t="array" aca="1" ref="N182" ca="1">INDIRECT("'"&amp;$C182&amp;"'!"&amp;"$"&amp;$D182&amp;$N$1&amp;"")</f>
        <v>#REF!</v>
      </c>
      <c r="O182" s="232"/>
      <c r="P182" s="232"/>
      <c r="Q182" s="230"/>
      <c r="R182" s="229" t="e" cm="1">
        <f t="array" aca="1" ref="R182" ca="1">INDIRECT("'"&amp;$C182&amp;"'!"&amp;"$"&amp;$D182&amp;$R$1&amp;"")</f>
        <v>#REF!</v>
      </c>
      <c r="S182" s="232"/>
      <c r="T182" s="232"/>
      <c r="U182" s="233"/>
      <c r="V182" s="229"/>
      <c r="W182" s="234" t="e" cm="1">
        <f t="array" aca="1" ref="W182" ca="1">INDIRECT("'"&amp;$C182&amp;"'!"&amp;"$"&amp;$D182&amp;$W$1&amp;"")</f>
        <v>#REF!</v>
      </c>
      <c r="X182" s="232"/>
      <c r="Y182" s="230"/>
      <c r="Z182" s="231"/>
      <c r="AA182" s="232"/>
      <c r="AB182" s="232"/>
      <c r="AC182" s="233"/>
      <c r="AD182" s="229"/>
      <c r="AE182" s="232"/>
      <c r="AF182" s="232"/>
      <c r="AG182" s="230"/>
      <c r="AH182" s="231"/>
      <c r="AI182" s="232"/>
      <c r="AJ182" s="232"/>
      <c r="AK182" s="233"/>
      <c r="AL182" s="229"/>
      <c r="AM182" s="232"/>
      <c r="AN182" s="232"/>
      <c r="AO182" s="233"/>
      <c r="AP182" s="229"/>
      <c r="AQ182" s="233"/>
      <c r="AR182" s="229" t="e" cm="1">
        <f t="array" aca="1" ref="AR182" ca="1">INDIRECT("'"&amp;$C182&amp;"'!"&amp;"$"&amp;$D182&amp;$AR$1&amp;"")</f>
        <v>#REF!</v>
      </c>
      <c r="AS182" s="232"/>
      <c r="AT182" s="230"/>
      <c r="AU182" s="231" t="e" cm="1">
        <f t="array" aca="1" ref="AU182" ca="1">INDIRECT("'"&amp;$C182&amp;"'!"&amp;"$"&amp;$D182&amp;$AU$1&amp;"")</f>
        <v>#REF!</v>
      </c>
      <c r="AV182" s="232"/>
      <c r="AW182" s="230"/>
      <c r="AX182" s="229"/>
      <c r="AY182" s="233"/>
      <c r="AZ182" s="232" t="e" cm="1">
        <f t="array" aca="1" ref="AZ182" ca="1">INDIRECT("'"&amp;$C182&amp;"'!"&amp;"$"&amp;$D182&amp;$AZ$1&amp;"")</f>
        <v>#REF!</v>
      </c>
      <c r="BA182" s="231"/>
      <c r="BB182" s="232"/>
      <c r="BC182" s="230"/>
      <c r="BD182" s="232" t="e" cm="1">
        <f t="array" aca="1" ref="BD182" ca="1">INDIRECT("'"&amp;$C182&amp;"'!"&amp;"$"&amp;$D182&amp;$BD$1&amp;"")</f>
        <v>#REF!</v>
      </c>
      <c r="BE182" s="231"/>
      <c r="BF182" s="232"/>
      <c r="BG182" s="230"/>
      <c r="BH182" s="234"/>
      <c r="BI182" s="230"/>
      <c r="BJ182" s="234" t="e" cm="1">
        <f t="array" aca="1" ref="BJ182" ca="1">INDIRECT("'"&amp;$C182&amp;"'!"&amp;"$"&amp;$D182&amp;$BJ$1&amp;"")</f>
        <v>#REF!</v>
      </c>
      <c r="BK182" s="232"/>
      <c r="BL182" s="230"/>
      <c r="BM182" s="408"/>
      <c r="BN182" s="229" t="e" cm="1">
        <f t="array" aca="1" ref="BN182" ca="1">INDIRECT("'"&amp;$C182&amp;"'!"&amp;"$"&amp;$D182&amp;$BN$1&amp;"")</f>
        <v>#REF!</v>
      </c>
      <c r="BO182" s="231"/>
      <c r="BP182" s="230"/>
      <c r="BQ182" s="234" t="e" cm="1">
        <f t="array" aca="1" ref="BQ182" ca="1">INDIRECT("'"&amp;$C182&amp;"'!"&amp;"$"&amp;$D182&amp;$BQ$1&amp;"")</f>
        <v>#REF!</v>
      </c>
      <c r="BR182" s="232"/>
      <c r="BS182" s="232"/>
      <c r="BT182" s="230"/>
      <c r="BU182" s="234" t="e" cm="1">
        <f t="array" aca="1" ref="BU182" ca="1">INDIRECT("'"&amp;$C182&amp;"'!"&amp;"$"&amp;$D182&amp;$BU$1&amp;"")</f>
        <v>#REF!</v>
      </c>
      <c r="BV182" s="232"/>
      <c r="BW182" s="232"/>
      <c r="BX182" s="230"/>
      <c r="BY182" s="235" t="e" cm="1">
        <f t="array" aca="1" ref="BY182" ca="1">INDIRECT("'"&amp;$C182&amp;"'!"&amp;"$"&amp;$D182&amp;74&amp;"")</f>
        <v>#REF!</v>
      </c>
      <c r="BZ182" s="232"/>
      <c r="CA182" s="232"/>
      <c r="CB182" s="230"/>
    </row>
    <row r="183" spans="1:80" ht="15" x14ac:dyDescent="0.2">
      <c r="A183" s="344">
        <f t="shared" si="13"/>
        <v>45999</v>
      </c>
      <c r="B183" s="261">
        <v>0.125</v>
      </c>
      <c r="C183" s="247">
        <f>DAY(A183)</f>
        <v>8</v>
      </c>
      <c r="D183" s="248" t="s">
        <v>137</v>
      </c>
      <c r="E183" s="222"/>
      <c r="F183" s="223"/>
      <c r="G183" s="224" t="e" cm="1">
        <f t="array" aca="1" ref="G183" ca="1">INDIRECT("'"&amp;$C183&amp;"'!"&amp;"$"&amp;$D183&amp;$G$1&amp;"")</f>
        <v>#REF!</v>
      </c>
      <c r="H183" s="225" t="s">
        <v>1</v>
      </c>
      <c r="I183" s="223" t="s">
        <v>1</v>
      </c>
      <c r="J183" s="224" t="e" cm="1">
        <f t="array" aca="1" ref="J183" ca="1">INDIRECT("'"&amp;$C183&amp;"'!"&amp;"$"&amp;$D183&amp;$J$1&amp;"")</f>
        <v>#REF!</v>
      </c>
      <c r="K183" s="225"/>
      <c r="L183" s="225"/>
      <c r="M183" s="226"/>
      <c r="N183" s="222" t="e" cm="1">
        <f t="array" aca="1" ref="N183" ca="1">INDIRECT("'"&amp;$C183&amp;"'!"&amp;"$"&amp;$D183&amp;$N$1&amp;"")</f>
        <v>#REF!</v>
      </c>
      <c r="O183" s="225"/>
      <c r="P183" s="225"/>
      <c r="Q183" s="223"/>
      <c r="R183" s="352" t="e" cm="1">
        <f t="array" aca="1" ref="R183" ca="1">INDIRECT("'"&amp;$C183&amp;"'!"&amp;"$"&amp;$D183&amp;$R$1&amp;"")</f>
        <v>#REF!</v>
      </c>
      <c r="S183" s="225"/>
      <c r="T183" s="225"/>
      <c r="U183" s="226"/>
      <c r="V183" s="222"/>
      <c r="W183" s="227" t="e" cm="1">
        <f t="array" aca="1" ref="W183" ca="1">INDIRECT("'"&amp;$C183&amp;"'!"&amp;"$"&amp;$D183&amp;$W$1&amp;"")</f>
        <v>#REF!</v>
      </c>
      <c r="X183" s="225"/>
      <c r="Y183" s="223"/>
      <c r="Z183" s="224"/>
      <c r="AA183" s="225"/>
      <c r="AB183" s="225"/>
      <c r="AC183" s="226"/>
      <c r="AD183" s="222"/>
      <c r="AE183" s="225"/>
      <c r="AF183" s="225"/>
      <c r="AG183" s="223"/>
      <c r="AH183" s="224"/>
      <c r="AI183" s="225"/>
      <c r="AJ183" s="225"/>
      <c r="AK183" s="226"/>
      <c r="AL183" s="222"/>
      <c r="AM183" s="225"/>
      <c r="AN183" s="225"/>
      <c r="AO183" s="223"/>
      <c r="AP183" s="222"/>
      <c r="AQ183" s="226"/>
      <c r="AR183" s="222" t="e" cm="1">
        <f t="array" aca="1" ref="AR183" ca="1">INDIRECT("'"&amp;$C183&amp;"'!"&amp;"$"&amp;$D183&amp;$AR$1&amp;"")</f>
        <v>#REF!</v>
      </c>
      <c r="AS183" s="225"/>
      <c r="AT183" s="223"/>
      <c r="AU183" s="224" t="e" cm="1">
        <f t="array" aca="1" ref="AU183" ca="1">INDIRECT("'"&amp;$C183&amp;"'!"&amp;"$"&amp;$D183&amp;$AU$1&amp;"")</f>
        <v>#REF!</v>
      </c>
      <c r="AV183" s="225"/>
      <c r="AW183" s="223"/>
      <c r="AX183" s="222"/>
      <c r="AY183" s="226"/>
      <c r="AZ183" s="225" t="e" cm="1">
        <f t="array" aca="1" ref="AZ183" ca="1">INDIRECT("'"&amp;$C183&amp;"'!"&amp;"$"&amp;$D183&amp;$AZ$1&amp;"")</f>
        <v>#REF!</v>
      </c>
      <c r="BA183" s="224"/>
      <c r="BB183" s="225"/>
      <c r="BC183" s="223"/>
      <c r="BD183" s="225" t="e" cm="1">
        <f t="array" aca="1" ref="BD183" ca="1">INDIRECT("'"&amp;$C183&amp;"'!"&amp;"$"&amp;$D183&amp;$BD$1&amp;"")</f>
        <v>#REF!</v>
      </c>
      <c r="BE183" s="224"/>
      <c r="BF183" s="225"/>
      <c r="BG183" s="223"/>
      <c r="BH183" s="227"/>
      <c r="BI183" s="223"/>
      <c r="BJ183" s="227" t="e" cm="1">
        <f t="array" aca="1" ref="BJ183" ca="1">INDIRECT("'"&amp;$C183&amp;"'!"&amp;"$"&amp;$D183&amp;$BJ$1&amp;"")</f>
        <v>#REF!</v>
      </c>
      <c r="BK183" s="225"/>
      <c r="BL183" s="223"/>
      <c r="BM183" s="407"/>
      <c r="BN183" s="222" t="e" cm="1">
        <f t="array" aca="1" ref="BN183" ca="1">INDIRECT("'"&amp;$C183&amp;"'!"&amp;"$"&amp;$D183&amp;$BN$1&amp;"")</f>
        <v>#REF!</v>
      </c>
      <c r="BO183" s="224"/>
      <c r="BP183" s="223"/>
      <c r="BQ183" s="227" t="e" cm="1">
        <f t="array" aca="1" ref="BQ183" ca="1">INDIRECT("'"&amp;$C183&amp;"'!"&amp;"$"&amp;$D183&amp;$BQ$1&amp;"")</f>
        <v>#REF!</v>
      </c>
      <c r="BR183" s="225"/>
      <c r="BS183" s="225"/>
      <c r="BT183" s="223"/>
      <c r="BU183" s="227" t="e" cm="1">
        <f t="array" aca="1" ref="BU183" ca="1">INDIRECT("'"&amp;$C183&amp;"'!"&amp;"$"&amp;$D183&amp;$BU$1&amp;"")</f>
        <v>#REF!</v>
      </c>
      <c r="BV183" s="225"/>
      <c r="BW183" s="225"/>
      <c r="BX183" s="223"/>
      <c r="BY183" s="228" t="e" cm="1">
        <f t="array" aca="1" ref="BY183" ca="1">INDIRECT("'"&amp;$C183&amp;"'!"&amp;"$"&amp;$D183&amp;74&amp;"")</f>
        <v>#REF!</v>
      </c>
      <c r="BZ183" s="225"/>
      <c r="CA183" s="225"/>
      <c r="CB183" s="223"/>
    </row>
    <row r="184" spans="1:80" ht="15" x14ac:dyDescent="0.2">
      <c r="A184" s="344">
        <f t="shared" si="13"/>
        <v>45999</v>
      </c>
      <c r="B184" s="261">
        <v>0.16666666666666699</v>
      </c>
      <c r="C184" s="247">
        <f>DAY(A184)</f>
        <v>8</v>
      </c>
      <c r="D184" s="248" t="s">
        <v>138</v>
      </c>
      <c r="E184" s="229"/>
      <c r="F184" s="230"/>
      <c r="G184" s="231" t="e" cm="1">
        <f t="array" aca="1" ref="G184" ca="1">INDIRECT("'"&amp;$C184&amp;"'!"&amp;"$"&amp;$D184&amp;$G$1&amp;"")</f>
        <v>#REF!</v>
      </c>
      <c r="H184" s="232" t="s">
        <v>1</v>
      </c>
      <c r="I184" s="230" t="s">
        <v>1</v>
      </c>
      <c r="J184" s="231" t="e" cm="1">
        <f t="array" aca="1" ref="J184" ca="1">INDIRECT("'"&amp;$C184&amp;"'!"&amp;"$"&amp;$D184&amp;$J$1&amp;"")</f>
        <v>#REF!</v>
      </c>
      <c r="K184" s="232"/>
      <c r="L184" s="232"/>
      <c r="M184" s="233"/>
      <c r="N184" s="229" t="e" cm="1">
        <f t="array" aca="1" ref="N184" ca="1">INDIRECT("'"&amp;$C184&amp;"'!"&amp;"$"&amp;$D184&amp;$N$1&amp;"")</f>
        <v>#REF!</v>
      </c>
      <c r="O184" s="232"/>
      <c r="P184" s="232"/>
      <c r="Q184" s="230"/>
      <c r="R184" s="229" t="e" cm="1">
        <f t="array" aca="1" ref="R184" ca="1">INDIRECT("'"&amp;$C184&amp;"'!"&amp;"$"&amp;$D184&amp;$R$1&amp;"")</f>
        <v>#REF!</v>
      </c>
      <c r="S184" s="232"/>
      <c r="T184" s="232"/>
      <c r="U184" s="233"/>
      <c r="V184" s="229"/>
      <c r="W184" s="234" t="e" cm="1">
        <f t="array" aca="1" ref="W184" ca="1">INDIRECT("'"&amp;$C184&amp;"'!"&amp;"$"&amp;$D184&amp;$W$1&amp;"")</f>
        <v>#REF!</v>
      </c>
      <c r="X184" s="232"/>
      <c r="Y184" s="230"/>
      <c r="Z184" s="231"/>
      <c r="AA184" s="232"/>
      <c r="AB184" s="232"/>
      <c r="AC184" s="233"/>
      <c r="AD184" s="229"/>
      <c r="AE184" s="232"/>
      <c r="AF184" s="232"/>
      <c r="AG184" s="230"/>
      <c r="AH184" s="231"/>
      <c r="AI184" s="232"/>
      <c r="AJ184" s="232"/>
      <c r="AK184" s="233"/>
      <c r="AL184" s="229"/>
      <c r="AM184" s="232"/>
      <c r="AN184" s="232"/>
      <c r="AO184" s="230"/>
      <c r="AP184" s="229"/>
      <c r="AQ184" s="233"/>
      <c r="AR184" s="229" t="e" cm="1">
        <f t="array" aca="1" ref="AR184" ca="1">INDIRECT("'"&amp;$C184&amp;"'!"&amp;"$"&amp;$D184&amp;$AR$1&amp;"")</f>
        <v>#REF!</v>
      </c>
      <c r="AS184" s="232"/>
      <c r="AT184" s="230"/>
      <c r="AU184" s="231" t="e" cm="1">
        <f t="array" aca="1" ref="AU184" ca="1">INDIRECT("'"&amp;$C184&amp;"'!"&amp;"$"&amp;$D184&amp;$AU$1&amp;"")</f>
        <v>#REF!</v>
      </c>
      <c r="AV184" s="232"/>
      <c r="AW184" s="230"/>
      <c r="AX184" s="229"/>
      <c r="AY184" s="233"/>
      <c r="AZ184" s="232" t="e" cm="1">
        <f t="array" aca="1" ref="AZ184" ca="1">INDIRECT("'"&amp;$C184&amp;"'!"&amp;"$"&amp;$D184&amp;$AZ$1&amp;"")</f>
        <v>#REF!</v>
      </c>
      <c r="BA184" s="231"/>
      <c r="BB184" s="232"/>
      <c r="BC184" s="230"/>
      <c r="BD184" s="232" t="e" cm="1">
        <f t="array" aca="1" ref="BD184" ca="1">INDIRECT("'"&amp;$C184&amp;"'!"&amp;"$"&amp;$D184&amp;$BD$1&amp;"")</f>
        <v>#REF!</v>
      </c>
      <c r="BE184" s="231"/>
      <c r="BF184" s="232"/>
      <c r="BG184" s="230"/>
      <c r="BH184" s="234"/>
      <c r="BI184" s="230"/>
      <c r="BJ184" s="234" t="e" cm="1">
        <f t="array" aca="1" ref="BJ184" ca="1">INDIRECT("'"&amp;$C184&amp;"'!"&amp;"$"&amp;$D184&amp;$BJ$1&amp;"")</f>
        <v>#REF!</v>
      </c>
      <c r="BK184" s="232"/>
      <c r="BL184" s="230"/>
      <c r="BM184" s="408"/>
      <c r="BN184" s="229" t="e" cm="1">
        <f t="array" aca="1" ref="BN184" ca="1">INDIRECT("'"&amp;$C184&amp;"'!"&amp;"$"&amp;$D184&amp;$BN$1&amp;"")</f>
        <v>#REF!</v>
      </c>
      <c r="BO184" s="231"/>
      <c r="BP184" s="230"/>
      <c r="BQ184" s="234" t="e" cm="1">
        <f t="array" aca="1" ref="BQ184" ca="1">INDIRECT("'"&amp;$C184&amp;"'!"&amp;"$"&amp;$D184&amp;$BQ$1&amp;"")</f>
        <v>#REF!</v>
      </c>
      <c r="BR184" s="232"/>
      <c r="BS184" s="232"/>
      <c r="BT184" s="230"/>
      <c r="BU184" s="234" t="e" cm="1">
        <f t="array" aca="1" ref="BU184" ca="1">INDIRECT("'"&amp;$C184&amp;"'!"&amp;"$"&amp;$D184&amp;$BU$1&amp;"")</f>
        <v>#REF!</v>
      </c>
      <c r="BV184" s="232"/>
      <c r="BW184" s="232"/>
      <c r="BX184" s="230"/>
      <c r="BY184" s="235" t="e" cm="1">
        <f t="array" aca="1" ref="BY184" ca="1">INDIRECT("'"&amp;$C184&amp;"'!"&amp;"$"&amp;$D184&amp;74&amp;"")</f>
        <v>#REF!</v>
      </c>
      <c r="BZ184" s="232"/>
      <c r="CA184" s="232"/>
      <c r="CB184" s="230"/>
    </row>
    <row r="185" spans="1:80" ht="15" x14ac:dyDescent="0.2">
      <c r="A185" s="344">
        <f t="shared" si="13"/>
        <v>45999</v>
      </c>
      <c r="B185" s="261">
        <v>0.20833333333333301</v>
      </c>
      <c r="C185" s="247">
        <f t="shared" ref="C185:C203" si="14">DAY(A185)</f>
        <v>8</v>
      </c>
      <c r="D185" s="248" t="s">
        <v>139</v>
      </c>
      <c r="E185" s="222"/>
      <c r="F185" s="223"/>
      <c r="G185" s="224" t="e" cm="1">
        <f t="array" aca="1" ref="G185" ca="1">INDIRECT("'"&amp;$C185&amp;"'!"&amp;"$"&amp;$D185&amp;$G$1&amp;"")</f>
        <v>#REF!</v>
      </c>
      <c r="H185" s="225" t="s">
        <v>1</v>
      </c>
      <c r="I185" s="223" t="s">
        <v>1</v>
      </c>
      <c r="J185" s="224" t="e" cm="1">
        <f t="array" aca="1" ref="J185" ca="1">INDIRECT("'"&amp;$C185&amp;"'!"&amp;"$"&amp;$D185&amp;$J$1&amp;"")</f>
        <v>#REF!</v>
      </c>
      <c r="K185" s="225"/>
      <c r="L185" s="225"/>
      <c r="M185" s="226"/>
      <c r="N185" s="222" t="e" cm="1">
        <f t="array" aca="1" ref="N185" ca="1">INDIRECT("'"&amp;$C185&amp;"'!"&amp;"$"&amp;$D185&amp;$N$1&amp;"")</f>
        <v>#REF!</v>
      </c>
      <c r="O185" s="225"/>
      <c r="P185" s="225"/>
      <c r="Q185" s="223"/>
      <c r="R185" s="352" t="e" cm="1">
        <f t="array" aca="1" ref="R185" ca="1">INDIRECT("'"&amp;$C185&amp;"'!"&amp;"$"&amp;$D185&amp;$R$1&amp;"")</f>
        <v>#REF!</v>
      </c>
      <c r="S185" s="225"/>
      <c r="T185" s="225"/>
      <c r="U185" s="226"/>
      <c r="V185" s="222"/>
      <c r="W185" s="227" t="e" cm="1">
        <f t="array" aca="1" ref="W185" ca="1">INDIRECT("'"&amp;$C185&amp;"'!"&amp;"$"&amp;$D185&amp;$W$1&amp;"")</f>
        <v>#REF!</v>
      </c>
      <c r="X185" s="225"/>
      <c r="Y185" s="223"/>
      <c r="Z185" s="224"/>
      <c r="AA185" s="225"/>
      <c r="AB185" s="225"/>
      <c r="AC185" s="226"/>
      <c r="AD185" s="222"/>
      <c r="AE185" s="225"/>
      <c r="AF185" s="225"/>
      <c r="AG185" s="223"/>
      <c r="AH185" s="224"/>
      <c r="AI185" s="225"/>
      <c r="AJ185" s="225"/>
      <c r="AK185" s="226"/>
      <c r="AL185" s="222"/>
      <c r="AM185" s="225"/>
      <c r="AN185" s="225"/>
      <c r="AO185" s="223"/>
      <c r="AP185" s="222"/>
      <c r="AQ185" s="226"/>
      <c r="AR185" s="222" t="e" cm="1">
        <f t="array" aca="1" ref="AR185" ca="1">INDIRECT("'"&amp;$C185&amp;"'!"&amp;"$"&amp;$D185&amp;$AR$1&amp;"")</f>
        <v>#REF!</v>
      </c>
      <c r="AS185" s="225"/>
      <c r="AT185" s="223"/>
      <c r="AU185" s="224" t="e" cm="1">
        <f t="array" aca="1" ref="AU185" ca="1">INDIRECT("'"&amp;$C185&amp;"'!"&amp;"$"&amp;$D185&amp;$AU$1&amp;"")</f>
        <v>#REF!</v>
      </c>
      <c r="AV185" s="225"/>
      <c r="AW185" s="223"/>
      <c r="AX185" s="222"/>
      <c r="AY185" s="226"/>
      <c r="AZ185" s="225" t="e" cm="1">
        <f t="array" aca="1" ref="AZ185" ca="1">INDIRECT("'"&amp;$C185&amp;"'!"&amp;"$"&amp;$D185&amp;$AZ$1&amp;"")</f>
        <v>#REF!</v>
      </c>
      <c r="BA185" s="224"/>
      <c r="BB185" s="225"/>
      <c r="BC185" s="223"/>
      <c r="BD185" s="225" t="e" cm="1">
        <f t="array" aca="1" ref="BD185" ca="1">INDIRECT("'"&amp;$C185&amp;"'!"&amp;"$"&amp;$D185&amp;$BD$1&amp;"")</f>
        <v>#REF!</v>
      </c>
      <c r="BE185" s="224"/>
      <c r="BF185" s="225"/>
      <c r="BG185" s="223"/>
      <c r="BH185" s="227"/>
      <c r="BI185" s="223"/>
      <c r="BJ185" s="227" t="e" cm="1">
        <f t="array" aca="1" ref="BJ185" ca="1">INDIRECT("'"&amp;$C185&amp;"'!"&amp;"$"&amp;$D185&amp;$BJ$1&amp;"")</f>
        <v>#REF!</v>
      </c>
      <c r="BK185" s="225"/>
      <c r="BL185" s="223"/>
      <c r="BM185" s="407"/>
      <c r="BN185" s="222" t="e" cm="1">
        <f t="array" aca="1" ref="BN185" ca="1">INDIRECT("'"&amp;$C185&amp;"'!"&amp;"$"&amp;$D185&amp;$BN$1&amp;"")</f>
        <v>#REF!</v>
      </c>
      <c r="BO185" s="224"/>
      <c r="BP185" s="223"/>
      <c r="BQ185" s="227" t="e" cm="1">
        <f t="array" aca="1" ref="BQ185" ca="1">INDIRECT("'"&amp;$C185&amp;"'!"&amp;"$"&amp;$D185&amp;$BQ$1&amp;"")</f>
        <v>#REF!</v>
      </c>
      <c r="BR185" s="225"/>
      <c r="BS185" s="225"/>
      <c r="BT185" s="223"/>
      <c r="BU185" s="227" t="e" cm="1">
        <f t="array" aca="1" ref="BU185" ca="1">INDIRECT("'"&amp;$C185&amp;"'!"&amp;"$"&amp;$D185&amp;$BU$1&amp;"")</f>
        <v>#REF!</v>
      </c>
      <c r="BV185" s="225"/>
      <c r="BW185" s="225"/>
      <c r="BX185" s="223"/>
      <c r="BY185" s="228" t="e" cm="1">
        <f t="array" aca="1" ref="BY185" ca="1">INDIRECT("'"&amp;$C185&amp;"'!"&amp;"$"&amp;$D185&amp;74&amp;"")</f>
        <v>#REF!</v>
      </c>
      <c r="BZ185" s="225"/>
      <c r="CA185" s="225"/>
      <c r="CB185" s="223"/>
    </row>
    <row r="186" spans="1:80" ht="15" x14ac:dyDescent="0.2">
      <c r="A186" s="344">
        <f t="shared" si="13"/>
        <v>45999</v>
      </c>
      <c r="B186" s="261">
        <v>0.25</v>
      </c>
      <c r="C186" s="247">
        <f t="shared" si="14"/>
        <v>8</v>
      </c>
      <c r="D186" s="248" t="s">
        <v>140</v>
      </c>
      <c r="E186" s="229"/>
      <c r="F186" s="230"/>
      <c r="G186" s="231" t="e" cm="1">
        <f t="array" aca="1" ref="G186" ca="1">INDIRECT("'"&amp;$C186&amp;"'!"&amp;"$"&amp;$D186&amp;$G$1&amp;"")</f>
        <v>#REF!</v>
      </c>
      <c r="H186" s="232" t="s">
        <v>1</v>
      </c>
      <c r="I186" s="230" t="s">
        <v>1</v>
      </c>
      <c r="J186" s="231" t="e" cm="1">
        <f t="array" aca="1" ref="J186" ca="1">INDIRECT("'"&amp;$C186&amp;"'!"&amp;"$"&amp;$D186&amp;$J$1&amp;"")</f>
        <v>#REF!</v>
      </c>
      <c r="K186" s="232"/>
      <c r="L186" s="232"/>
      <c r="M186" s="233"/>
      <c r="N186" s="229" t="e" cm="1">
        <f t="array" aca="1" ref="N186" ca="1">INDIRECT("'"&amp;$C186&amp;"'!"&amp;"$"&amp;$D186&amp;$N$1&amp;"")</f>
        <v>#REF!</v>
      </c>
      <c r="O186" s="232"/>
      <c r="P186" s="232"/>
      <c r="Q186" s="230"/>
      <c r="R186" s="229" t="e" cm="1">
        <f t="array" aca="1" ref="R186" ca="1">INDIRECT("'"&amp;$C186&amp;"'!"&amp;"$"&amp;$D186&amp;$R$1&amp;"")</f>
        <v>#REF!</v>
      </c>
      <c r="S186" s="232"/>
      <c r="T186" s="232"/>
      <c r="U186" s="233"/>
      <c r="V186" s="229"/>
      <c r="W186" s="234" t="e" cm="1">
        <f t="array" aca="1" ref="W186" ca="1">INDIRECT("'"&amp;$C186&amp;"'!"&amp;"$"&amp;$D186&amp;$W$1&amp;"")</f>
        <v>#REF!</v>
      </c>
      <c r="X186" s="232"/>
      <c r="Y186" s="230"/>
      <c r="Z186" s="231"/>
      <c r="AA186" s="232"/>
      <c r="AB186" s="232"/>
      <c r="AC186" s="233"/>
      <c r="AD186" s="229"/>
      <c r="AE186" s="232"/>
      <c r="AF186" s="232"/>
      <c r="AG186" s="230"/>
      <c r="AH186" s="231"/>
      <c r="AI186" s="232"/>
      <c r="AJ186" s="232"/>
      <c r="AK186" s="233"/>
      <c r="AL186" s="229"/>
      <c r="AM186" s="232"/>
      <c r="AN186" s="232"/>
      <c r="AO186" s="230"/>
      <c r="AP186" s="229"/>
      <c r="AQ186" s="233"/>
      <c r="AR186" s="229" t="e" cm="1">
        <f t="array" aca="1" ref="AR186" ca="1">INDIRECT("'"&amp;$C186&amp;"'!"&amp;"$"&amp;$D186&amp;$AR$1&amp;"")</f>
        <v>#REF!</v>
      </c>
      <c r="AS186" s="232"/>
      <c r="AT186" s="230"/>
      <c r="AU186" s="231" t="e" cm="1">
        <f t="array" aca="1" ref="AU186" ca="1">INDIRECT("'"&amp;$C186&amp;"'!"&amp;"$"&amp;$D186&amp;$AU$1&amp;"")</f>
        <v>#REF!</v>
      </c>
      <c r="AV186" s="232"/>
      <c r="AW186" s="230"/>
      <c r="AX186" s="229"/>
      <c r="AY186" s="233"/>
      <c r="AZ186" s="232" t="e" cm="1">
        <f t="array" aca="1" ref="AZ186" ca="1">INDIRECT("'"&amp;$C186&amp;"'!"&amp;"$"&amp;$D186&amp;$AZ$1&amp;"")</f>
        <v>#REF!</v>
      </c>
      <c r="BA186" s="231"/>
      <c r="BB186" s="232"/>
      <c r="BC186" s="230"/>
      <c r="BD186" s="232" t="e" cm="1">
        <f t="array" aca="1" ref="BD186" ca="1">INDIRECT("'"&amp;$C186&amp;"'!"&amp;"$"&amp;$D186&amp;$BD$1&amp;"")</f>
        <v>#REF!</v>
      </c>
      <c r="BE186" s="231"/>
      <c r="BF186" s="232"/>
      <c r="BG186" s="230"/>
      <c r="BH186" s="234"/>
      <c r="BI186" s="230"/>
      <c r="BJ186" s="234" t="e" cm="1">
        <f t="array" aca="1" ref="BJ186" ca="1">INDIRECT("'"&amp;$C186&amp;"'!"&amp;"$"&amp;$D186&amp;$BJ$1&amp;"")</f>
        <v>#REF!</v>
      </c>
      <c r="BK186" s="232"/>
      <c r="BL186" s="230"/>
      <c r="BM186" s="408"/>
      <c r="BN186" s="229" t="e" cm="1">
        <f t="array" aca="1" ref="BN186" ca="1">INDIRECT("'"&amp;$C186&amp;"'!"&amp;"$"&amp;$D186&amp;$BN$1&amp;"")</f>
        <v>#REF!</v>
      </c>
      <c r="BO186" s="231"/>
      <c r="BP186" s="230"/>
      <c r="BQ186" s="234" t="e" cm="1">
        <f t="array" aca="1" ref="BQ186" ca="1">INDIRECT("'"&amp;$C186&amp;"'!"&amp;"$"&amp;$D186&amp;$BQ$1&amp;"")</f>
        <v>#REF!</v>
      </c>
      <c r="BR186" s="232"/>
      <c r="BS186" s="232"/>
      <c r="BT186" s="230"/>
      <c r="BU186" s="234" t="e" cm="1">
        <f t="array" aca="1" ref="BU186" ca="1">INDIRECT("'"&amp;$C186&amp;"'!"&amp;"$"&amp;$D186&amp;$BU$1&amp;"")</f>
        <v>#REF!</v>
      </c>
      <c r="BV186" s="232"/>
      <c r="BW186" s="232"/>
      <c r="BX186" s="230"/>
      <c r="BY186" s="235" t="e" cm="1">
        <f t="array" aca="1" ref="BY186" ca="1">INDIRECT("'"&amp;$C186&amp;"'!"&amp;"$"&amp;$D186&amp;74&amp;"")</f>
        <v>#REF!</v>
      </c>
      <c r="BZ186" s="232"/>
      <c r="CA186" s="232"/>
      <c r="CB186" s="230"/>
    </row>
    <row r="187" spans="1:80" ht="15" x14ac:dyDescent="0.2">
      <c r="A187" s="344">
        <f t="shared" si="13"/>
        <v>45999</v>
      </c>
      <c r="B187" s="261">
        <v>0.29166666666666702</v>
      </c>
      <c r="C187" s="247">
        <f t="shared" si="14"/>
        <v>8</v>
      </c>
      <c r="D187" s="248" t="s">
        <v>141</v>
      </c>
      <c r="E187" s="222"/>
      <c r="F187" s="223"/>
      <c r="G187" s="224" t="e" cm="1">
        <f t="array" aca="1" ref="G187" ca="1">INDIRECT("'"&amp;$C187&amp;"'!"&amp;"$"&amp;$D187&amp;$G$1&amp;"")</f>
        <v>#REF!</v>
      </c>
      <c r="H187" s="225" t="s">
        <v>1</v>
      </c>
      <c r="I187" s="223" t="s">
        <v>1</v>
      </c>
      <c r="J187" s="224" t="e" cm="1">
        <f t="array" aca="1" ref="J187" ca="1">INDIRECT("'"&amp;$C187&amp;"'!"&amp;"$"&amp;$D187&amp;$J$1&amp;"")</f>
        <v>#REF!</v>
      </c>
      <c r="K187" s="225"/>
      <c r="L187" s="225"/>
      <c r="M187" s="226"/>
      <c r="N187" s="222" t="e" cm="1">
        <f t="array" aca="1" ref="N187" ca="1">INDIRECT("'"&amp;$C187&amp;"'!"&amp;"$"&amp;$D187&amp;$N$1&amp;"")</f>
        <v>#REF!</v>
      </c>
      <c r="O187" s="225"/>
      <c r="P187" s="225"/>
      <c r="Q187" s="223"/>
      <c r="R187" s="352" t="e" cm="1">
        <f t="array" aca="1" ref="R187" ca="1">INDIRECT("'"&amp;$C187&amp;"'!"&amp;"$"&amp;$D187&amp;$R$1&amp;"")</f>
        <v>#REF!</v>
      </c>
      <c r="S187" s="225"/>
      <c r="T187" s="225"/>
      <c r="U187" s="226"/>
      <c r="V187" s="222"/>
      <c r="W187" s="227" t="e" cm="1">
        <f t="array" aca="1" ref="W187" ca="1">INDIRECT("'"&amp;$C187&amp;"'!"&amp;"$"&amp;$D187&amp;$W$1&amp;"")</f>
        <v>#REF!</v>
      </c>
      <c r="X187" s="225"/>
      <c r="Y187" s="223"/>
      <c r="Z187" s="224" t="e" cm="1">
        <f t="array" aca="1" ref="Z187" ca="1">INDIRECT("'"&amp;$C187&amp;"'!"&amp;"$"&amp;$D187&amp;$Z$1&amp;"")</f>
        <v>#REF!</v>
      </c>
      <c r="AA187" s="225" t="s">
        <v>1</v>
      </c>
      <c r="AB187" s="225" t="s">
        <v>1</v>
      </c>
      <c r="AC187" s="226" t="s">
        <v>1</v>
      </c>
      <c r="AD187" s="222" t="e" cm="1">
        <f t="array" aca="1" ref="AD187" ca="1">INDIRECT("'"&amp;$C187&amp;"'!"&amp;"$"&amp;$D187&amp;$AD$1&amp;"")</f>
        <v>#REF!</v>
      </c>
      <c r="AE187" s="225" t="s">
        <v>1</v>
      </c>
      <c r="AF187" s="225" t="s">
        <v>1</v>
      </c>
      <c r="AG187" s="223" t="s">
        <v>1</v>
      </c>
      <c r="AH187" s="224" t="e" cm="1">
        <f t="array" aca="1" ref="AH187" ca="1">INDIRECT("'"&amp;$C187&amp;"'!"&amp;"$"&amp;$D187&amp;$AH$1&amp;"")</f>
        <v>#REF!</v>
      </c>
      <c r="AI187" s="225" t="s">
        <v>1</v>
      </c>
      <c r="AJ187" s="225" t="s">
        <v>1</v>
      </c>
      <c r="AK187" s="226" t="s">
        <v>1</v>
      </c>
      <c r="AL187" s="222" t="e" cm="1">
        <f t="array" aca="1" ref="AL187" ca="1">INDIRECT("'"&amp;$C187&amp;"'!"&amp;"$"&amp;$D187&amp;$AL$1&amp;"")</f>
        <v>#REF!</v>
      </c>
      <c r="AM187" s="225" t="s">
        <v>1</v>
      </c>
      <c r="AN187" s="225" t="s">
        <v>1</v>
      </c>
      <c r="AO187" s="223" t="s">
        <v>1</v>
      </c>
      <c r="AP187" s="222"/>
      <c r="AQ187" s="226"/>
      <c r="AR187" s="222" t="e" cm="1">
        <f t="array" aca="1" ref="AR187" ca="1">INDIRECT("'"&amp;$C187&amp;"'!"&amp;"$"&amp;$D187&amp;$AR$1&amp;"")</f>
        <v>#REF!</v>
      </c>
      <c r="AS187" s="225"/>
      <c r="AT187" s="223"/>
      <c r="AU187" s="224" t="e" cm="1">
        <f t="array" aca="1" ref="AU187" ca="1">INDIRECT("'"&amp;$C187&amp;"'!"&amp;"$"&amp;$D187&amp;$AU$1&amp;"")</f>
        <v>#REF!</v>
      </c>
      <c r="AV187" s="225"/>
      <c r="AW187" s="223"/>
      <c r="AX187" s="222"/>
      <c r="AY187" s="226"/>
      <c r="AZ187" s="225" t="e" cm="1">
        <f t="array" aca="1" ref="AZ187" ca="1">INDIRECT("'"&amp;$C187&amp;"'!"&amp;"$"&amp;$D187&amp;$AZ$1&amp;"")</f>
        <v>#REF!</v>
      </c>
      <c r="BA187" s="224"/>
      <c r="BB187" s="225"/>
      <c r="BC187" s="223"/>
      <c r="BD187" s="225" t="e" cm="1">
        <f t="array" aca="1" ref="BD187" ca="1">INDIRECT("'"&amp;$C187&amp;"'!"&amp;"$"&amp;$D187&amp;$BD$1&amp;"")</f>
        <v>#REF!</v>
      </c>
      <c r="BE187" s="224"/>
      <c r="BF187" s="225"/>
      <c r="BG187" s="223"/>
      <c r="BH187" s="227"/>
      <c r="BI187" s="223"/>
      <c r="BJ187" s="227" t="e" cm="1">
        <f t="array" aca="1" ref="BJ187" ca="1">INDIRECT("'"&amp;$C187&amp;"'!"&amp;"$"&amp;$D187&amp;$BJ$1&amp;"")</f>
        <v>#REF!</v>
      </c>
      <c r="BK187" s="225"/>
      <c r="BL187" s="223"/>
      <c r="BM187" s="407"/>
      <c r="BN187" s="222" t="e" cm="1">
        <f t="array" aca="1" ref="BN187" ca="1">INDIRECT("'"&amp;$C187&amp;"'!"&amp;"$"&amp;$D187&amp;$BN$1&amp;"")</f>
        <v>#REF!</v>
      </c>
      <c r="BO187" s="224"/>
      <c r="BP187" s="223"/>
      <c r="BQ187" s="227" t="e" cm="1">
        <f t="array" aca="1" ref="BQ187" ca="1">INDIRECT("'"&amp;$C187&amp;"'!"&amp;"$"&amp;$D187&amp;$BQ$1&amp;"")</f>
        <v>#REF!</v>
      </c>
      <c r="BR187" s="225"/>
      <c r="BS187" s="225"/>
      <c r="BT187" s="223"/>
      <c r="BU187" s="228" t="e" cm="1">
        <f t="array" aca="1" ref="BU187" ca="1">INDIRECT("'"&amp;$C187&amp;"'!"&amp;"$"&amp;$D187&amp;$BU$1&amp;"")</f>
        <v>#REF!</v>
      </c>
      <c r="BV187" s="225"/>
      <c r="BW187" s="225"/>
      <c r="BX187" s="223"/>
      <c r="BY187" s="228" t="e" cm="1">
        <f t="array" aca="1" ref="BY187" ca="1">INDIRECT("'"&amp;$C187&amp;"'!"&amp;"$"&amp;$D187&amp;74&amp;"")</f>
        <v>#REF!</v>
      </c>
      <c r="BZ187" s="225"/>
      <c r="CA187" s="225"/>
      <c r="CB187" s="223"/>
    </row>
    <row r="188" spans="1:80" ht="15" x14ac:dyDescent="0.2">
      <c r="A188" s="344">
        <f t="shared" si="13"/>
        <v>45999</v>
      </c>
      <c r="B188" s="261">
        <v>0.33333333333333398</v>
      </c>
      <c r="C188" s="247">
        <f t="shared" si="14"/>
        <v>8</v>
      </c>
      <c r="D188" s="248" t="s">
        <v>142</v>
      </c>
      <c r="E188" s="229"/>
      <c r="F188" s="230"/>
      <c r="G188" s="231" t="e" cm="1">
        <f t="array" aca="1" ref="G188" ca="1">INDIRECT("'"&amp;$C188&amp;"'!"&amp;"$"&amp;$D188&amp;$G$1&amp;"")</f>
        <v>#REF!</v>
      </c>
      <c r="H188" s="232" t="s">
        <v>1</v>
      </c>
      <c r="I188" s="230" t="s">
        <v>1</v>
      </c>
      <c r="J188" s="231" t="e" cm="1">
        <f t="array" aca="1" ref="J188" ca="1">INDIRECT("'"&amp;$C188&amp;"'!"&amp;"$"&amp;$D188&amp;$J$1&amp;"")</f>
        <v>#REF!</v>
      </c>
      <c r="K188" s="232"/>
      <c r="L188" s="232"/>
      <c r="M188" s="233"/>
      <c r="N188" s="229" t="e" cm="1">
        <f t="array" aca="1" ref="N188" ca="1">INDIRECT("'"&amp;$C188&amp;"'!"&amp;"$"&amp;$D188&amp;$N$1&amp;"")</f>
        <v>#REF!</v>
      </c>
      <c r="O188" s="232"/>
      <c r="P188" s="232"/>
      <c r="Q188" s="230"/>
      <c r="R188" s="229" t="e" cm="1">
        <f t="array" aca="1" ref="R188" ca="1">INDIRECT("'"&amp;$C188&amp;"'!"&amp;"$"&amp;$D188&amp;$R$1&amp;"")</f>
        <v>#REF!</v>
      </c>
      <c r="S188" s="232"/>
      <c r="T188" s="232"/>
      <c r="U188" s="233"/>
      <c r="V188" s="229"/>
      <c r="W188" s="234" t="e" cm="1">
        <f t="array" aca="1" ref="W188" ca="1">INDIRECT("'"&amp;$C188&amp;"'!"&amp;"$"&amp;$D188&amp;$W$1&amp;"")</f>
        <v>#REF!</v>
      </c>
      <c r="X188" s="232"/>
      <c r="Y188" s="230"/>
      <c r="Z188" s="231" t="e" cm="1">
        <f t="array" aca="1" ref="Z188" ca="1">INDIRECT("'"&amp;$C188&amp;"'!"&amp;"$"&amp;$D188&amp;$Z$1&amp;"")</f>
        <v>#REF!</v>
      </c>
      <c r="AA188" s="232" t="s">
        <v>1</v>
      </c>
      <c r="AB188" s="232" t="s">
        <v>1</v>
      </c>
      <c r="AC188" s="233" t="s">
        <v>1</v>
      </c>
      <c r="AD188" s="229" t="e" cm="1">
        <f t="array" aca="1" ref="AD188" ca="1">INDIRECT("'"&amp;$C188&amp;"'!"&amp;"$"&amp;$D188&amp;$AD$1&amp;"")</f>
        <v>#REF!</v>
      </c>
      <c r="AE188" s="232" t="s">
        <v>1</v>
      </c>
      <c r="AF188" s="232" t="s">
        <v>1</v>
      </c>
      <c r="AG188" s="230" t="s">
        <v>1</v>
      </c>
      <c r="AH188" s="231" t="e" cm="1">
        <f t="array" aca="1" ref="AH188" ca="1">INDIRECT("'"&amp;$C188&amp;"'!"&amp;"$"&amp;$D188&amp;$AH$1&amp;"")</f>
        <v>#REF!</v>
      </c>
      <c r="AI188" s="232" t="s">
        <v>1</v>
      </c>
      <c r="AJ188" s="232" t="s">
        <v>1</v>
      </c>
      <c r="AK188" s="233" t="s">
        <v>1</v>
      </c>
      <c r="AL188" s="229" t="e" cm="1">
        <f t="array" aca="1" ref="AL188" ca="1">INDIRECT("'"&amp;$C188&amp;"'!"&amp;"$"&amp;$D188&amp;$AL$1&amp;"")</f>
        <v>#REF!</v>
      </c>
      <c r="AM188" s="232" t="s">
        <v>1</v>
      </c>
      <c r="AN188" s="232" t="s">
        <v>1</v>
      </c>
      <c r="AO188" s="230" t="s">
        <v>1</v>
      </c>
      <c r="AP188" s="229"/>
      <c r="AQ188" s="233"/>
      <c r="AR188" s="229" t="e" cm="1">
        <f t="array" aca="1" ref="AR188" ca="1">INDIRECT("'"&amp;$C188&amp;"'!"&amp;"$"&amp;$D188&amp;$AR$1&amp;"")</f>
        <v>#REF!</v>
      </c>
      <c r="AS188" s="232"/>
      <c r="AT188" s="230"/>
      <c r="AU188" s="231" t="e" cm="1">
        <f t="array" aca="1" ref="AU188" ca="1">INDIRECT("'"&amp;$C188&amp;"'!"&amp;"$"&amp;$D188&amp;$AU$1&amp;"")</f>
        <v>#REF!</v>
      </c>
      <c r="AV188" s="232"/>
      <c r="AW188" s="230"/>
      <c r="AX188" s="229"/>
      <c r="AY188" s="233"/>
      <c r="AZ188" s="232" t="e" cm="1">
        <f t="array" aca="1" ref="AZ188" ca="1">INDIRECT("'"&amp;$C188&amp;"'!"&amp;"$"&amp;$D188&amp;$AZ$1&amp;"")</f>
        <v>#REF!</v>
      </c>
      <c r="BA188" s="231"/>
      <c r="BB188" s="232"/>
      <c r="BC188" s="230"/>
      <c r="BD188" s="232" t="e" cm="1">
        <f t="array" aca="1" ref="BD188" ca="1">INDIRECT("'"&amp;$C188&amp;"'!"&amp;"$"&amp;$D188&amp;$BD$1&amp;"")</f>
        <v>#REF!</v>
      </c>
      <c r="BE188" s="231"/>
      <c r="BF188" s="232"/>
      <c r="BG188" s="230"/>
      <c r="BH188" s="234"/>
      <c r="BI188" s="230"/>
      <c r="BJ188" s="234" t="e" cm="1">
        <f t="array" aca="1" ref="BJ188" ca="1">INDIRECT("'"&amp;$C188&amp;"'!"&amp;"$"&amp;$D188&amp;$BJ$1&amp;"")</f>
        <v>#REF!</v>
      </c>
      <c r="BK188" s="232"/>
      <c r="BL188" s="230"/>
      <c r="BM188" s="408"/>
      <c r="BN188" s="229" t="e" cm="1">
        <f t="array" aca="1" ref="BN188" ca="1">INDIRECT("'"&amp;$C188&amp;"'!"&amp;"$"&amp;$D188&amp;$BN$1&amp;"")</f>
        <v>#REF!</v>
      </c>
      <c r="BO188" s="231"/>
      <c r="BP188" s="230"/>
      <c r="BQ188" s="234" t="e" cm="1">
        <f t="array" aca="1" ref="BQ188" ca="1">INDIRECT("'"&amp;$C188&amp;"'!"&amp;"$"&amp;$D188&amp;$BQ$1&amp;"")</f>
        <v>#REF!</v>
      </c>
      <c r="BR188" s="232"/>
      <c r="BS188" s="232"/>
      <c r="BT188" s="230"/>
      <c r="BU188" s="235" t="e" cm="1">
        <f t="array" aca="1" ref="BU188" ca="1">INDIRECT("'"&amp;$C188&amp;"'!"&amp;"$"&amp;$D188&amp;$BU$1&amp;"")</f>
        <v>#REF!</v>
      </c>
      <c r="BV188" s="232"/>
      <c r="BW188" s="232"/>
      <c r="BX188" s="230"/>
      <c r="BY188" s="235" t="e" cm="1">
        <f t="array" aca="1" ref="BY188" ca="1">INDIRECT("'"&amp;$C188&amp;"'!"&amp;"$"&amp;$D188&amp;74&amp;"")</f>
        <v>#REF!</v>
      </c>
      <c r="BZ188" s="232"/>
      <c r="CA188" s="232"/>
      <c r="CB188" s="230"/>
    </row>
    <row r="189" spans="1:80" ht="15" x14ac:dyDescent="0.2">
      <c r="A189" s="344">
        <f t="shared" si="13"/>
        <v>45999</v>
      </c>
      <c r="B189" s="261">
        <v>0.375</v>
      </c>
      <c r="C189" s="247">
        <f t="shared" si="14"/>
        <v>8</v>
      </c>
      <c r="D189" s="248" t="s">
        <v>143</v>
      </c>
      <c r="E189" s="222"/>
      <c r="F189" s="223"/>
      <c r="G189" s="224" t="e" cm="1">
        <f t="array" aca="1" ref="G189" ca="1">INDIRECT("'"&amp;$C189&amp;"'!"&amp;"$"&amp;$D189&amp;$G$1&amp;"")</f>
        <v>#REF!</v>
      </c>
      <c r="H189" s="225" t="s">
        <v>1</v>
      </c>
      <c r="I189" s="223" t="s">
        <v>1</v>
      </c>
      <c r="J189" s="224" t="e" cm="1">
        <f t="array" aca="1" ref="J189" ca="1">INDIRECT("'"&amp;$C189&amp;"'!"&amp;"$"&amp;$D189&amp;$J$1&amp;"")</f>
        <v>#REF!</v>
      </c>
      <c r="K189" s="225"/>
      <c r="L189" s="225"/>
      <c r="M189" s="226"/>
      <c r="N189" s="222" t="e" cm="1">
        <f t="array" aca="1" ref="N189" ca="1">INDIRECT("'"&amp;$C189&amp;"'!"&amp;"$"&amp;$D189&amp;$N$1&amp;"")</f>
        <v>#REF!</v>
      </c>
      <c r="O189" s="225"/>
      <c r="P189" s="225"/>
      <c r="Q189" s="223"/>
      <c r="R189" s="352" t="e" cm="1">
        <f t="array" aca="1" ref="R189" ca="1">INDIRECT("'"&amp;$C189&amp;"'!"&amp;"$"&amp;$D189&amp;$R$1&amp;"")</f>
        <v>#REF!</v>
      </c>
      <c r="S189" s="225"/>
      <c r="T189" s="225"/>
      <c r="U189" s="226"/>
      <c r="V189" s="222"/>
      <c r="W189" s="227" t="e" cm="1">
        <f t="array" aca="1" ref="W189" ca="1">INDIRECT("'"&amp;$C189&amp;"'!"&amp;"$"&amp;$D189&amp;$W$1&amp;"")</f>
        <v>#REF!</v>
      </c>
      <c r="X189" s="225"/>
      <c r="Y189" s="223"/>
      <c r="Z189" s="224" t="e" cm="1">
        <f t="array" aca="1" ref="Z189" ca="1">INDIRECT("'"&amp;$C189&amp;"'!"&amp;"$"&amp;$D189&amp;$Z$1&amp;"")</f>
        <v>#REF!</v>
      </c>
      <c r="AA189" s="225" t="s">
        <v>1</v>
      </c>
      <c r="AB189" s="225" t="s">
        <v>1</v>
      </c>
      <c r="AC189" s="226" t="s">
        <v>1</v>
      </c>
      <c r="AD189" s="222" t="e" cm="1">
        <f t="array" aca="1" ref="AD189" ca="1">INDIRECT("'"&amp;$C189&amp;"'!"&amp;"$"&amp;$D189&amp;$AD$1&amp;"")</f>
        <v>#REF!</v>
      </c>
      <c r="AE189" s="225" t="s">
        <v>1</v>
      </c>
      <c r="AF189" s="225" t="s">
        <v>1</v>
      </c>
      <c r="AG189" s="223" t="s">
        <v>1</v>
      </c>
      <c r="AH189" s="224" t="e" cm="1">
        <f t="array" aca="1" ref="AH189" ca="1">INDIRECT("'"&amp;$C189&amp;"'!"&amp;"$"&amp;$D189&amp;$AH$1&amp;"")</f>
        <v>#REF!</v>
      </c>
      <c r="AI189" s="225" t="s">
        <v>1</v>
      </c>
      <c r="AJ189" s="225" t="s">
        <v>1</v>
      </c>
      <c r="AK189" s="226" t="s">
        <v>1</v>
      </c>
      <c r="AL189" s="222" t="e" cm="1">
        <f t="array" aca="1" ref="AL189" ca="1">INDIRECT("'"&amp;$C189&amp;"'!"&amp;"$"&amp;$D189&amp;$AL$1&amp;"")</f>
        <v>#REF!</v>
      </c>
      <c r="AM189" s="225" t="s">
        <v>1</v>
      </c>
      <c r="AN189" s="225" t="s">
        <v>1</v>
      </c>
      <c r="AO189" s="223" t="s">
        <v>1</v>
      </c>
      <c r="AP189" s="222"/>
      <c r="AQ189" s="226"/>
      <c r="AR189" s="222" t="e" cm="1">
        <f t="array" aca="1" ref="AR189" ca="1">INDIRECT("'"&amp;$C189&amp;"'!"&amp;"$"&amp;$D189&amp;$AR$1&amp;"")</f>
        <v>#REF!</v>
      </c>
      <c r="AS189" s="225"/>
      <c r="AT189" s="223"/>
      <c r="AU189" s="224" t="e" cm="1">
        <f t="array" aca="1" ref="AU189" ca="1">INDIRECT("'"&amp;$C189&amp;"'!"&amp;"$"&amp;$D189&amp;$AU$1&amp;"")</f>
        <v>#REF!</v>
      </c>
      <c r="AV189" s="225"/>
      <c r="AW189" s="223"/>
      <c r="AX189" s="222"/>
      <c r="AY189" s="226"/>
      <c r="AZ189" s="225" t="e" cm="1">
        <f t="array" aca="1" ref="AZ189" ca="1">INDIRECT("'"&amp;$C189&amp;"'!"&amp;"$"&amp;$D189&amp;$AZ$1&amp;"")</f>
        <v>#REF!</v>
      </c>
      <c r="BA189" s="224"/>
      <c r="BB189" s="225"/>
      <c r="BC189" s="223"/>
      <c r="BD189" s="225" t="e" cm="1">
        <f t="array" aca="1" ref="BD189" ca="1">INDIRECT("'"&amp;$C189&amp;"'!"&amp;"$"&amp;$D189&amp;$BD$1&amp;"")</f>
        <v>#REF!</v>
      </c>
      <c r="BE189" s="224"/>
      <c r="BF189" s="225"/>
      <c r="BG189" s="223"/>
      <c r="BH189" s="227"/>
      <c r="BI189" s="223"/>
      <c r="BJ189" s="227" t="e" cm="1">
        <f t="array" aca="1" ref="BJ189" ca="1">INDIRECT("'"&amp;$C189&amp;"'!"&amp;"$"&amp;$D189&amp;$BJ$1&amp;"")</f>
        <v>#REF!</v>
      </c>
      <c r="BK189" s="225"/>
      <c r="BL189" s="223"/>
      <c r="BM189" s="407"/>
      <c r="BN189" s="222" t="e" cm="1">
        <f t="array" aca="1" ref="BN189" ca="1">INDIRECT("'"&amp;$C189&amp;"'!"&amp;"$"&amp;$D189&amp;$BN$1&amp;"")</f>
        <v>#REF!</v>
      </c>
      <c r="BO189" s="224"/>
      <c r="BP189" s="223"/>
      <c r="BQ189" s="227" t="e" cm="1">
        <f t="array" aca="1" ref="BQ189" ca="1">INDIRECT("'"&amp;$C189&amp;"'!"&amp;"$"&amp;$D189&amp;$BQ$1&amp;"")</f>
        <v>#REF!</v>
      </c>
      <c r="BR189" s="225"/>
      <c r="BS189" s="225"/>
      <c r="BT189" s="223"/>
      <c r="BU189" s="228" t="e" cm="1">
        <f t="array" aca="1" ref="BU189" ca="1">INDIRECT("'"&amp;$C189&amp;"'!"&amp;"$"&amp;$D189&amp;$BU$1&amp;"")</f>
        <v>#REF!</v>
      </c>
      <c r="BV189" s="225"/>
      <c r="BW189" s="225"/>
      <c r="BX189" s="223"/>
      <c r="BY189" s="228" t="e" cm="1">
        <f t="array" aca="1" ref="BY189" ca="1">INDIRECT("'"&amp;$C189&amp;"'!"&amp;"$"&amp;$D189&amp;74&amp;"")</f>
        <v>#REF!</v>
      </c>
      <c r="BZ189" s="225"/>
      <c r="CA189" s="225"/>
      <c r="CB189" s="223"/>
    </row>
    <row r="190" spans="1:80" ht="15" x14ac:dyDescent="0.2">
      <c r="A190" s="344">
        <f t="shared" si="13"/>
        <v>45999</v>
      </c>
      <c r="B190" s="261">
        <v>0.41666666666666702</v>
      </c>
      <c r="C190" s="247">
        <f t="shared" si="14"/>
        <v>8</v>
      </c>
      <c r="D190" s="248" t="s">
        <v>144</v>
      </c>
      <c r="E190" s="229"/>
      <c r="F190" s="230"/>
      <c r="G190" s="231" t="e" cm="1">
        <f t="array" aca="1" ref="G190" ca="1">INDIRECT("'"&amp;$C190&amp;"'!"&amp;"$"&amp;$D190&amp;$G$1&amp;"")</f>
        <v>#REF!</v>
      </c>
      <c r="H190" s="232" t="s">
        <v>1</v>
      </c>
      <c r="I190" s="230" t="s">
        <v>1</v>
      </c>
      <c r="J190" s="231" t="e" cm="1">
        <f t="array" aca="1" ref="J190" ca="1">INDIRECT("'"&amp;$C190&amp;"'!"&amp;"$"&amp;$D190&amp;$J$1&amp;"")</f>
        <v>#REF!</v>
      </c>
      <c r="K190" s="232"/>
      <c r="L190" s="232"/>
      <c r="M190" s="233"/>
      <c r="N190" s="229" t="e" cm="1">
        <f t="array" aca="1" ref="N190" ca="1">INDIRECT("'"&amp;$C190&amp;"'!"&amp;"$"&amp;$D190&amp;$N$1&amp;"")</f>
        <v>#REF!</v>
      </c>
      <c r="O190" s="232"/>
      <c r="P190" s="232"/>
      <c r="Q190" s="230"/>
      <c r="R190" s="229" t="e" cm="1">
        <f t="array" aca="1" ref="R190" ca="1">INDIRECT("'"&amp;$C190&amp;"'!"&amp;"$"&amp;$D190&amp;$R$1&amp;"")</f>
        <v>#REF!</v>
      </c>
      <c r="S190" s="232"/>
      <c r="T190" s="232"/>
      <c r="U190" s="233"/>
      <c r="V190" s="229"/>
      <c r="W190" s="234" t="e" cm="1">
        <f t="array" aca="1" ref="W190" ca="1">INDIRECT("'"&amp;$C190&amp;"'!"&amp;"$"&amp;$D190&amp;$W$1&amp;"")</f>
        <v>#REF!</v>
      </c>
      <c r="X190" s="232"/>
      <c r="Y190" s="230"/>
      <c r="Z190" s="231" t="e" cm="1">
        <f t="array" aca="1" ref="Z190" ca="1">INDIRECT("'"&amp;$C190&amp;"'!"&amp;"$"&amp;$D190&amp;$Z$1&amp;"")</f>
        <v>#REF!</v>
      </c>
      <c r="AA190" s="232" t="s">
        <v>1</v>
      </c>
      <c r="AB190" s="232" t="s">
        <v>1</v>
      </c>
      <c r="AC190" s="233" t="s">
        <v>1</v>
      </c>
      <c r="AD190" s="229" t="e" cm="1">
        <f t="array" aca="1" ref="AD190" ca="1">INDIRECT("'"&amp;$C190&amp;"'!"&amp;"$"&amp;$D190&amp;$AD$1&amp;"")</f>
        <v>#REF!</v>
      </c>
      <c r="AE190" s="232" t="s">
        <v>1</v>
      </c>
      <c r="AF190" s="232" t="s">
        <v>1</v>
      </c>
      <c r="AG190" s="230" t="s">
        <v>1</v>
      </c>
      <c r="AH190" s="231" t="e" cm="1">
        <f t="array" aca="1" ref="AH190" ca="1">INDIRECT("'"&amp;$C190&amp;"'!"&amp;"$"&amp;$D190&amp;$AH$1&amp;"")</f>
        <v>#REF!</v>
      </c>
      <c r="AI190" s="232" t="s">
        <v>1</v>
      </c>
      <c r="AJ190" s="232" t="s">
        <v>1</v>
      </c>
      <c r="AK190" s="233" t="s">
        <v>1</v>
      </c>
      <c r="AL190" s="229" t="e" cm="1">
        <f t="array" aca="1" ref="AL190" ca="1">INDIRECT("'"&amp;$C190&amp;"'!"&amp;"$"&amp;$D190&amp;$AL$1&amp;"")</f>
        <v>#REF!</v>
      </c>
      <c r="AM190" s="232" t="s">
        <v>1</v>
      </c>
      <c r="AN190" s="232" t="s">
        <v>1</v>
      </c>
      <c r="AO190" s="230" t="s">
        <v>1</v>
      </c>
      <c r="AP190" s="229"/>
      <c r="AQ190" s="233"/>
      <c r="AR190" s="229" t="e" cm="1">
        <f t="array" aca="1" ref="AR190" ca="1">INDIRECT("'"&amp;$C190&amp;"'!"&amp;"$"&amp;$D190&amp;$AR$1&amp;"")</f>
        <v>#REF!</v>
      </c>
      <c r="AS190" s="232"/>
      <c r="AT190" s="230"/>
      <c r="AU190" s="231" t="e" cm="1">
        <f t="array" aca="1" ref="AU190" ca="1">INDIRECT("'"&amp;$C190&amp;"'!"&amp;"$"&amp;$D190&amp;$AU$1&amp;"")</f>
        <v>#REF!</v>
      </c>
      <c r="AV190" s="232"/>
      <c r="AW190" s="230"/>
      <c r="AX190" s="229"/>
      <c r="AY190" s="233"/>
      <c r="AZ190" s="232" t="e" cm="1">
        <f t="array" aca="1" ref="AZ190" ca="1">INDIRECT("'"&amp;$C190&amp;"'!"&amp;"$"&amp;$D190&amp;$AZ$1&amp;"")</f>
        <v>#REF!</v>
      </c>
      <c r="BA190" s="231"/>
      <c r="BB190" s="232"/>
      <c r="BC190" s="230"/>
      <c r="BD190" s="232" t="e" cm="1">
        <f t="array" aca="1" ref="BD190" ca="1">INDIRECT("'"&amp;$C190&amp;"'!"&amp;"$"&amp;$D190&amp;$BD$1&amp;"")</f>
        <v>#REF!</v>
      </c>
      <c r="BE190" s="231"/>
      <c r="BF190" s="232"/>
      <c r="BG190" s="230"/>
      <c r="BH190" s="234"/>
      <c r="BI190" s="230"/>
      <c r="BJ190" s="234" t="e" cm="1">
        <f t="array" aca="1" ref="BJ190" ca="1">INDIRECT("'"&amp;$C190&amp;"'!"&amp;"$"&amp;$D190&amp;$BJ$1&amp;"")</f>
        <v>#REF!</v>
      </c>
      <c r="BK190" s="232"/>
      <c r="BL190" s="230"/>
      <c r="BM190" s="408"/>
      <c r="BN190" s="229" t="e" cm="1">
        <f t="array" aca="1" ref="BN190" ca="1">INDIRECT("'"&amp;$C190&amp;"'!"&amp;"$"&amp;$D190&amp;$BN$1&amp;"")</f>
        <v>#REF!</v>
      </c>
      <c r="BO190" s="231"/>
      <c r="BP190" s="230"/>
      <c r="BQ190" s="234" t="e" cm="1">
        <f t="array" aca="1" ref="BQ190" ca="1">INDIRECT("'"&amp;$C190&amp;"'!"&amp;"$"&amp;$D190&amp;$BQ$1&amp;"")</f>
        <v>#REF!</v>
      </c>
      <c r="BR190" s="232"/>
      <c r="BS190" s="232"/>
      <c r="BT190" s="230"/>
      <c r="BU190" s="235" t="e" cm="1">
        <f t="array" aca="1" ref="BU190" ca="1">INDIRECT("'"&amp;$C190&amp;"'!"&amp;"$"&amp;$D190&amp;$BU$1&amp;"")</f>
        <v>#REF!</v>
      </c>
      <c r="BV190" s="232"/>
      <c r="BW190" s="232"/>
      <c r="BX190" s="230"/>
      <c r="BY190" s="235" t="e" cm="1">
        <f t="array" aca="1" ref="BY190" ca="1">INDIRECT("'"&amp;$C190&amp;"'!"&amp;"$"&amp;$D190&amp;74&amp;"")</f>
        <v>#REF!</v>
      </c>
      <c r="BZ190" s="232"/>
      <c r="CA190" s="232"/>
      <c r="CB190" s="230"/>
    </row>
    <row r="191" spans="1:80" ht="15" x14ac:dyDescent="0.2">
      <c r="A191" s="344">
        <f t="shared" si="13"/>
        <v>45999</v>
      </c>
      <c r="B191" s="261">
        <v>0.45833333333333398</v>
      </c>
      <c r="C191" s="247">
        <f t="shared" si="14"/>
        <v>8</v>
      </c>
      <c r="D191" s="248" t="s">
        <v>145</v>
      </c>
      <c r="E191" s="222"/>
      <c r="F191" s="223"/>
      <c r="G191" s="224" t="e" cm="1">
        <f t="array" aca="1" ref="G191" ca="1">INDIRECT("'"&amp;$C191&amp;"'!"&amp;"$"&amp;$D191&amp;$G$1&amp;"")</f>
        <v>#REF!</v>
      </c>
      <c r="H191" s="225" t="s">
        <v>1</v>
      </c>
      <c r="I191" s="223" t="s">
        <v>1</v>
      </c>
      <c r="J191" s="224" t="e" cm="1">
        <f t="array" aca="1" ref="J191" ca="1">INDIRECT("'"&amp;$C191&amp;"'!"&amp;"$"&amp;$D191&amp;$J$1&amp;"")</f>
        <v>#REF!</v>
      </c>
      <c r="K191" s="225"/>
      <c r="L191" s="225"/>
      <c r="M191" s="226"/>
      <c r="N191" s="222" t="e" cm="1">
        <f t="array" aca="1" ref="N191" ca="1">INDIRECT("'"&amp;$C191&amp;"'!"&amp;"$"&amp;$D191&amp;$N$1&amp;"")</f>
        <v>#REF!</v>
      </c>
      <c r="O191" s="225"/>
      <c r="P191" s="225"/>
      <c r="Q191" s="223"/>
      <c r="R191" s="352" t="e" cm="1">
        <f t="array" aca="1" ref="R191" ca="1">INDIRECT("'"&amp;$C191&amp;"'!"&amp;"$"&amp;$D191&amp;$R$1&amp;"")</f>
        <v>#REF!</v>
      </c>
      <c r="S191" s="225"/>
      <c r="T191" s="225"/>
      <c r="U191" s="226"/>
      <c r="V191" s="222"/>
      <c r="W191" s="227" t="e" cm="1">
        <f t="array" aca="1" ref="W191" ca="1">INDIRECT("'"&amp;$C191&amp;"'!"&amp;"$"&amp;$D191&amp;$W$1&amp;"")</f>
        <v>#REF!</v>
      </c>
      <c r="X191" s="225"/>
      <c r="Y191" s="223"/>
      <c r="Z191" s="224" t="e" cm="1">
        <f t="array" aca="1" ref="Z191" ca="1">INDIRECT("'"&amp;$C191&amp;"'!"&amp;"$"&amp;$D191&amp;$Z$1&amp;"")</f>
        <v>#REF!</v>
      </c>
      <c r="AA191" s="225" t="s">
        <v>1</v>
      </c>
      <c r="AB191" s="225" t="s">
        <v>1</v>
      </c>
      <c r="AC191" s="226" t="s">
        <v>1</v>
      </c>
      <c r="AD191" s="222" t="e" cm="1">
        <f t="array" aca="1" ref="AD191" ca="1">INDIRECT("'"&amp;$C191&amp;"'!"&amp;"$"&amp;$D191&amp;$AD$1&amp;"")</f>
        <v>#REF!</v>
      </c>
      <c r="AE191" s="225" t="s">
        <v>1</v>
      </c>
      <c r="AF191" s="225" t="s">
        <v>1</v>
      </c>
      <c r="AG191" s="223" t="s">
        <v>1</v>
      </c>
      <c r="AH191" s="224" t="e" cm="1">
        <f t="array" aca="1" ref="AH191" ca="1">INDIRECT("'"&amp;$C191&amp;"'!"&amp;"$"&amp;$D191&amp;$AH$1&amp;"")</f>
        <v>#REF!</v>
      </c>
      <c r="AI191" s="225" t="s">
        <v>1</v>
      </c>
      <c r="AJ191" s="225" t="s">
        <v>1</v>
      </c>
      <c r="AK191" s="226" t="s">
        <v>1</v>
      </c>
      <c r="AL191" s="222" t="e" cm="1">
        <f t="array" aca="1" ref="AL191" ca="1">INDIRECT("'"&amp;$C191&amp;"'!"&amp;"$"&amp;$D191&amp;$AL$1&amp;"")</f>
        <v>#REF!</v>
      </c>
      <c r="AM191" s="225" t="s">
        <v>1</v>
      </c>
      <c r="AN191" s="225" t="s">
        <v>1</v>
      </c>
      <c r="AO191" s="223" t="s">
        <v>1</v>
      </c>
      <c r="AP191" s="222"/>
      <c r="AQ191" s="226"/>
      <c r="AR191" s="222" t="e" cm="1">
        <f t="array" aca="1" ref="AR191" ca="1">INDIRECT("'"&amp;$C191&amp;"'!"&amp;"$"&amp;$D191&amp;$AR$1&amp;"")</f>
        <v>#REF!</v>
      </c>
      <c r="AS191" s="225"/>
      <c r="AT191" s="223"/>
      <c r="AU191" s="224" t="e" cm="1">
        <f t="array" aca="1" ref="AU191" ca="1">INDIRECT("'"&amp;$C191&amp;"'!"&amp;"$"&amp;$D191&amp;$AU$1&amp;"")</f>
        <v>#REF!</v>
      </c>
      <c r="AV191" s="225"/>
      <c r="AW191" s="223"/>
      <c r="AX191" s="222"/>
      <c r="AY191" s="226"/>
      <c r="AZ191" s="225" t="e" cm="1">
        <f t="array" aca="1" ref="AZ191" ca="1">INDIRECT("'"&amp;$C191&amp;"'!"&amp;"$"&amp;$D191&amp;$AZ$1&amp;"")</f>
        <v>#REF!</v>
      </c>
      <c r="BA191" s="224"/>
      <c r="BB191" s="225"/>
      <c r="BC191" s="223"/>
      <c r="BD191" s="225" t="e" cm="1">
        <f t="array" aca="1" ref="BD191" ca="1">INDIRECT("'"&amp;$C191&amp;"'!"&amp;"$"&amp;$D191&amp;$BD$1&amp;"")</f>
        <v>#REF!</v>
      </c>
      <c r="BE191" s="224"/>
      <c r="BF191" s="225"/>
      <c r="BG191" s="223"/>
      <c r="BH191" s="227"/>
      <c r="BI191" s="223"/>
      <c r="BJ191" s="227" t="e" cm="1">
        <f t="array" aca="1" ref="BJ191" ca="1">INDIRECT("'"&amp;$C191&amp;"'!"&amp;"$"&amp;$D191&amp;$BJ$1&amp;"")</f>
        <v>#REF!</v>
      </c>
      <c r="BK191" s="225"/>
      <c r="BL191" s="223"/>
      <c r="BM191" s="407"/>
      <c r="BN191" s="222" t="e" cm="1">
        <f t="array" aca="1" ref="BN191" ca="1">INDIRECT("'"&amp;$C191&amp;"'!"&amp;"$"&amp;$D191&amp;$BN$1&amp;"")</f>
        <v>#REF!</v>
      </c>
      <c r="BO191" s="224"/>
      <c r="BP191" s="223"/>
      <c r="BQ191" s="227" t="e" cm="1">
        <f t="array" aca="1" ref="BQ191" ca="1">INDIRECT("'"&amp;$C191&amp;"'!"&amp;"$"&amp;$D191&amp;$BQ$1&amp;"")</f>
        <v>#REF!</v>
      </c>
      <c r="BR191" s="225"/>
      <c r="BS191" s="225"/>
      <c r="BT191" s="223"/>
      <c r="BU191" s="228" t="e" cm="1">
        <f t="array" aca="1" ref="BU191" ca="1">INDIRECT("'"&amp;$C191&amp;"'!"&amp;"$"&amp;$D191&amp;$BU$1&amp;"")</f>
        <v>#REF!</v>
      </c>
      <c r="BV191" s="225"/>
      <c r="BW191" s="225"/>
      <c r="BX191" s="223"/>
      <c r="BY191" s="228" t="e" cm="1">
        <f t="array" aca="1" ref="BY191" ca="1">INDIRECT("'"&amp;$C191&amp;"'!"&amp;"$"&amp;$D191&amp;74&amp;"")</f>
        <v>#REF!</v>
      </c>
      <c r="BZ191" s="225"/>
      <c r="CA191" s="225"/>
      <c r="CB191" s="223"/>
    </row>
    <row r="192" spans="1:80" ht="15" x14ac:dyDescent="0.2">
      <c r="A192" s="344">
        <f t="shared" si="13"/>
        <v>45999</v>
      </c>
      <c r="B192" s="261">
        <v>0.5</v>
      </c>
      <c r="C192" s="247">
        <f t="shared" si="14"/>
        <v>8</v>
      </c>
      <c r="D192" s="248" t="s">
        <v>146</v>
      </c>
      <c r="E192" s="229"/>
      <c r="F192" s="230"/>
      <c r="G192" s="231" t="e" cm="1">
        <f t="array" aca="1" ref="G192" ca="1">INDIRECT("'"&amp;$C192&amp;"'!"&amp;"$"&amp;$D192&amp;$G$1&amp;"")</f>
        <v>#REF!</v>
      </c>
      <c r="H192" s="232" t="s">
        <v>1</v>
      </c>
      <c r="I192" s="230" t="s">
        <v>1</v>
      </c>
      <c r="J192" s="231" t="e" cm="1">
        <f t="array" aca="1" ref="J192" ca="1">INDIRECT("'"&amp;$C192&amp;"'!"&amp;"$"&amp;$D192&amp;$J$1&amp;"")</f>
        <v>#REF!</v>
      </c>
      <c r="K192" s="232"/>
      <c r="L192" s="232"/>
      <c r="M192" s="233"/>
      <c r="N192" s="229" t="e" cm="1">
        <f t="array" aca="1" ref="N192" ca="1">INDIRECT("'"&amp;$C192&amp;"'!"&amp;"$"&amp;$D192&amp;$N$1&amp;"")</f>
        <v>#REF!</v>
      </c>
      <c r="O192" s="232"/>
      <c r="P192" s="232"/>
      <c r="Q192" s="230"/>
      <c r="R192" s="229" t="e" cm="1">
        <f t="array" aca="1" ref="R192" ca="1">INDIRECT("'"&amp;$C192&amp;"'!"&amp;"$"&amp;$D192&amp;$R$1&amp;"")</f>
        <v>#REF!</v>
      </c>
      <c r="S192" s="232"/>
      <c r="T192" s="232"/>
      <c r="U192" s="233"/>
      <c r="V192" s="229"/>
      <c r="W192" s="234" t="e" cm="1">
        <f t="array" aca="1" ref="W192" ca="1">INDIRECT("'"&amp;$C192&amp;"'!"&amp;"$"&amp;$D192&amp;$W$1&amp;"")</f>
        <v>#REF!</v>
      </c>
      <c r="X192" s="232"/>
      <c r="Y192" s="230"/>
      <c r="Z192" s="231" t="e" cm="1">
        <f t="array" aca="1" ref="Z192" ca="1">INDIRECT("'"&amp;$C192&amp;"'!"&amp;"$"&amp;$D192&amp;$Z$1&amp;"")</f>
        <v>#REF!</v>
      </c>
      <c r="AA192" s="232" t="s">
        <v>1</v>
      </c>
      <c r="AB192" s="232" t="s">
        <v>1</v>
      </c>
      <c r="AC192" s="233" t="s">
        <v>1</v>
      </c>
      <c r="AD192" s="229" t="e" cm="1">
        <f t="array" aca="1" ref="AD192" ca="1">INDIRECT("'"&amp;$C192&amp;"'!"&amp;"$"&amp;$D192&amp;$AD$1&amp;"")</f>
        <v>#REF!</v>
      </c>
      <c r="AE192" s="232" t="s">
        <v>1</v>
      </c>
      <c r="AF192" s="232" t="s">
        <v>1</v>
      </c>
      <c r="AG192" s="230" t="s">
        <v>1</v>
      </c>
      <c r="AH192" s="231" t="e" cm="1">
        <f t="array" aca="1" ref="AH192" ca="1">INDIRECT("'"&amp;$C192&amp;"'!"&amp;"$"&amp;$D192&amp;$AH$1&amp;"")</f>
        <v>#REF!</v>
      </c>
      <c r="AI192" s="232" t="s">
        <v>1</v>
      </c>
      <c r="AJ192" s="232" t="s">
        <v>1</v>
      </c>
      <c r="AK192" s="233" t="s">
        <v>1</v>
      </c>
      <c r="AL192" s="229" t="e" cm="1">
        <f t="array" aca="1" ref="AL192" ca="1">INDIRECT("'"&amp;$C192&amp;"'!"&amp;"$"&amp;$D192&amp;$AL$1&amp;"")</f>
        <v>#REF!</v>
      </c>
      <c r="AM192" s="232" t="s">
        <v>1</v>
      </c>
      <c r="AN192" s="232" t="s">
        <v>1</v>
      </c>
      <c r="AO192" s="230" t="s">
        <v>1</v>
      </c>
      <c r="AP192" s="229"/>
      <c r="AQ192" s="233"/>
      <c r="AR192" s="229" t="e" cm="1">
        <f t="array" aca="1" ref="AR192" ca="1">INDIRECT("'"&amp;$C192&amp;"'!"&amp;"$"&amp;$D192&amp;$AR$1&amp;"")</f>
        <v>#REF!</v>
      </c>
      <c r="AS192" s="232"/>
      <c r="AT192" s="230"/>
      <c r="AU192" s="231" t="e" cm="1">
        <f t="array" aca="1" ref="AU192" ca="1">INDIRECT("'"&amp;$C192&amp;"'!"&amp;"$"&amp;$D192&amp;$AU$1&amp;"")</f>
        <v>#REF!</v>
      </c>
      <c r="AV192" s="232"/>
      <c r="AW192" s="230"/>
      <c r="AX192" s="229"/>
      <c r="AY192" s="233"/>
      <c r="AZ192" s="232" t="e" cm="1">
        <f t="array" aca="1" ref="AZ192" ca="1">INDIRECT("'"&amp;$C192&amp;"'!"&amp;"$"&amp;$D192&amp;$AZ$1&amp;"")</f>
        <v>#REF!</v>
      </c>
      <c r="BA192" s="231"/>
      <c r="BB192" s="232"/>
      <c r="BC192" s="230"/>
      <c r="BD192" s="232" t="e" cm="1">
        <f t="array" aca="1" ref="BD192" ca="1">INDIRECT("'"&amp;$C192&amp;"'!"&amp;"$"&amp;$D192&amp;$BD$1&amp;"")</f>
        <v>#REF!</v>
      </c>
      <c r="BE192" s="231"/>
      <c r="BF192" s="232"/>
      <c r="BG192" s="230"/>
      <c r="BH192" s="234"/>
      <c r="BI192" s="230"/>
      <c r="BJ192" s="234" t="e" cm="1">
        <f t="array" aca="1" ref="BJ192" ca="1">INDIRECT("'"&amp;$C192&amp;"'!"&amp;"$"&amp;$D192&amp;$BJ$1&amp;"")</f>
        <v>#REF!</v>
      </c>
      <c r="BK192" s="232"/>
      <c r="BL192" s="230"/>
      <c r="BM192" s="408"/>
      <c r="BN192" s="229" t="e" cm="1">
        <f t="array" aca="1" ref="BN192" ca="1">INDIRECT("'"&amp;$C192&amp;"'!"&amp;"$"&amp;$D192&amp;$BN$1&amp;"")</f>
        <v>#REF!</v>
      </c>
      <c r="BO192" s="231"/>
      <c r="BP192" s="230"/>
      <c r="BQ192" s="234" t="e" cm="1">
        <f t="array" aca="1" ref="BQ192" ca="1">INDIRECT("'"&amp;$C192&amp;"'!"&amp;"$"&amp;$D192&amp;$BQ$1&amp;"")</f>
        <v>#REF!</v>
      </c>
      <c r="BR192" s="232"/>
      <c r="BS192" s="232"/>
      <c r="BT192" s="230"/>
      <c r="BU192" s="235" t="e" cm="1">
        <f t="array" aca="1" ref="BU192" ca="1">INDIRECT("'"&amp;$C192&amp;"'!"&amp;"$"&amp;$D192&amp;$BU$1&amp;"")</f>
        <v>#REF!</v>
      </c>
      <c r="BV192" s="232"/>
      <c r="BW192" s="232"/>
      <c r="BX192" s="230"/>
      <c r="BY192" s="235" t="e" cm="1">
        <f t="array" aca="1" ref="BY192" ca="1">INDIRECT("'"&amp;$C192&amp;"'!"&amp;"$"&amp;$D192&amp;74&amp;"")</f>
        <v>#REF!</v>
      </c>
      <c r="BZ192" s="232"/>
      <c r="CA192" s="232"/>
      <c r="CB192" s="230"/>
    </row>
    <row r="193" spans="1:80" ht="15" x14ac:dyDescent="0.2">
      <c r="A193" s="344">
        <f t="shared" si="13"/>
        <v>45999</v>
      </c>
      <c r="B193" s="261">
        <v>0.54166666666666696</v>
      </c>
      <c r="C193" s="247">
        <f t="shared" si="14"/>
        <v>8</v>
      </c>
      <c r="D193" s="248" t="s">
        <v>147</v>
      </c>
      <c r="E193" s="222"/>
      <c r="F193" s="223"/>
      <c r="G193" s="224" t="e" cm="1">
        <f t="array" aca="1" ref="G193" ca="1">INDIRECT("'"&amp;$C193&amp;"'!"&amp;"$"&amp;$D193&amp;$G$1&amp;"")</f>
        <v>#REF!</v>
      </c>
      <c r="H193" s="225" t="s">
        <v>1</v>
      </c>
      <c r="I193" s="223" t="s">
        <v>1</v>
      </c>
      <c r="J193" s="224" t="e" cm="1">
        <f t="array" aca="1" ref="J193" ca="1">INDIRECT("'"&amp;$C193&amp;"'!"&amp;"$"&amp;$D193&amp;$J$1&amp;"")</f>
        <v>#REF!</v>
      </c>
      <c r="K193" s="225"/>
      <c r="L193" s="225"/>
      <c r="M193" s="223"/>
      <c r="N193" s="222" t="e" cm="1">
        <f t="array" aca="1" ref="N193" ca="1">INDIRECT("'"&amp;$C193&amp;"'!"&amp;"$"&amp;$D193&amp;$N$1&amp;"")</f>
        <v>#REF!</v>
      </c>
      <c r="O193" s="225"/>
      <c r="P193" s="225"/>
      <c r="Q193" s="223"/>
      <c r="R193" s="352" t="e" cm="1">
        <f t="array" aca="1" ref="R193" ca="1">INDIRECT("'"&amp;$C193&amp;"'!"&amp;"$"&amp;$D193&amp;$R$1&amp;"")</f>
        <v>#REF!</v>
      </c>
      <c r="S193" s="225"/>
      <c r="T193" s="225"/>
      <c r="U193" s="226"/>
      <c r="V193" s="222"/>
      <c r="W193" s="227" t="e" cm="1">
        <f t="array" aca="1" ref="W193" ca="1">INDIRECT("'"&amp;$C193&amp;"'!"&amp;"$"&amp;$D193&amp;$W$1&amp;"")</f>
        <v>#REF!</v>
      </c>
      <c r="X193" s="225"/>
      <c r="Y193" s="223"/>
      <c r="Z193" s="224" t="e" cm="1">
        <f t="array" aca="1" ref="Z193" ca="1">INDIRECT("'"&amp;$C193&amp;"'!"&amp;"$"&amp;$D193&amp;$Z$1&amp;"")</f>
        <v>#REF!</v>
      </c>
      <c r="AA193" s="225" t="s">
        <v>1</v>
      </c>
      <c r="AB193" s="225" t="s">
        <v>1</v>
      </c>
      <c r="AC193" s="226" t="s">
        <v>1</v>
      </c>
      <c r="AD193" s="222" t="e" cm="1">
        <f t="array" aca="1" ref="AD193" ca="1">INDIRECT("'"&amp;$C193&amp;"'!"&amp;"$"&amp;$D193&amp;$AD$1&amp;"")</f>
        <v>#REF!</v>
      </c>
      <c r="AE193" s="225" t="s">
        <v>1</v>
      </c>
      <c r="AF193" s="225" t="s">
        <v>1</v>
      </c>
      <c r="AG193" s="223" t="s">
        <v>1</v>
      </c>
      <c r="AH193" s="224" t="e" cm="1">
        <f t="array" aca="1" ref="AH193" ca="1">INDIRECT("'"&amp;$C193&amp;"'!"&amp;"$"&amp;$D193&amp;$AH$1&amp;"")</f>
        <v>#REF!</v>
      </c>
      <c r="AI193" s="225" t="s">
        <v>1</v>
      </c>
      <c r="AJ193" s="225" t="s">
        <v>1</v>
      </c>
      <c r="AK193" s="226" t="s">
        <v>1</v>
      </c>
      <c r="AL193" s="222" t="e" cm="1">
        <f t="array" aca="1" ref="AL193" ca="1">INDIRECT("'"&amp;$C193&amp;"'!"&amp;"$"&amp;$D193&amp;$AL$1&amp;"")</f>
        <v>#REF!</v>
      </c>
      <c r="AM193" s="225" t="s">
        <v>1</v>
      </c>
      <c r="AN193" s="225" t="s">
        <v>1</v>
      </c>
      <c r="AO193" s="223" t="s">
        <v>1</v>
      </c>
      <c r="AP193" s="222"/>
      <c r="AQ193" s="226"/>
      <c r="AR193" s="222" t="e" cm="1">
        <f t="array" aca="1" ref="AR193" ca="1">INDIRECT("'"&amp;$C193&amp;"'!"&amp;"$"&amp;$D193&amp;$AR$1&amp;"")</f>
        <v>#REF!</v>
      </c>
      <c r="AS193" s="225"/>
      <c r="AT193" s="223"/>
      <c r="AU193" s="224" t="e" cm="1">
        <f t="array" aca="1" ref="AU193" ca="1">INDIRECT("'"&amp;$C193&amp;"'!"&amp;"$"&amp;$D193&amp;$AU$1&amp;"")</f>
        <v>#REF!</v>
      </c>
      <c r="AV193" s="225"/>
      <c r="AW193" s="223"/>
      <c r="AX193" s="222"/>
      <c r="AY193" s="226"/>
      <c r="AZ193" s="225" t="e" cm="1">
        <f t="array" aca="1" ref="AZ193" ca="1">INDIRECT("'"&amp;$C193&amp;"'!"&amp;"$"&amp;$D193&amp;$AZ$1&amp;"")</f>
        <v>#REF!</v>
      </c>
      <c r="BA193" s="224"/>
      <c r="BB193" s="225"/>
      <c r="BC193" s="223"/>
      <c r="BD193" s="225" t="e" cm="1">
        <f t="array" aca="1" ref="BD193" ca="1">INDIRECT("'"&amp;$C193&amp;"'!"&amp;"$"&amp;$D193&amp;$BD$1&amp;"")</f>
        <v>#REF!</v>
      </c>
      <c r="BE193" s="224"/>
      <c r="BF193" s="225"/>
      <c r="BG193" s="223"/>
      <c r="BH193" s="227"/>
      <c r="BI193" s="223"/>
      <c r="BJ193" s="227" t="e" cm="1">
        <f t="array" aca="1" ref="BJ193" ca="1">INDIRECT("'"&amp;$C193&amp;"'!"&amp;"$"&amp;$D193&amp;$BJ$1&amp;"")</f>
        <v>#REF!</v>
      </c>
      <c r="BK193" s="225"/>
      <c r="BL193" s="223"/>
      <c r="BM193" s="407"/>
      <c r="BN193" s="222" t="e" cm="1">
        <f t="array" aca="1" ref="BN193" ca="1">INDIRECT("'"&amp;$C193&amp;"'!"&amp;"$"&amp;$D193&amp;$BN$1&amp;"")</f>
        <v>#REF!</v>
      </c>
      <c r="BO193" s="224"/>
      <c r="BP193" s="223"/>
      <c r="BQ193" s="227" t="e" cm="1">
        <f t="array" aca="1" ref="BQ193" ca="1">INDIRECT("'"&amp;$C193&amp;"'!"&amp;"$"&amp;$D193&amp;$BQ$1&amp;"")</f>
        <v>#REF!</v>
      </c>
      <c r="BR193" s="225"/>
      <c r="BS193" s="225"/>
      <c r="BT193" s="223"/>
      <c r="BU193" s="228" t="e" cm="1">
        <f t="array" aca="1" ref="BU193" ca="1">INDIRECT("'"&amp;$C193&amp;"'!"&amp;"$"&amp;$D193&amp;$BU$1&amp;"")</f>
        <v>#REF!</v>
      </c>
      <c r="BV193" s="225"/>
      <c r="BW193" s="225"/>
      <c r="BX193" s="223"/>
      <c r="BY193" s="228" t="e" cm="1">
        <f t="array" aca="1" ref="BY193" ca="1">INDIRECT("'"&amp;$C193&amp;"'!"&amp;"$"&amp;$D193&amp;74&amp;"")</f>
        <v>#REF!</v>
      </c>
      <c r="BZ193" s="225"/>
      <c r="CA193" s="225"/>
      <c r="CB193" s="223"/>
    </row>
    <row r="194" spans="1:80" ht="15" x14ac:dyDescent="0.2">
      <c r="A194" s="344">
        <f t="shared" si="13"/>
        <v>45999</v>
      </c>
      <c r="B194" s="261">
        <v>0.58333333333333404</v>
      </c>
      <c r="C194" s="247">
        <f t="shared" si="14"/>
        <v>8</v>
      </c>
      <c r="D194" s="248" t="s">
        <v>148</v>
      </c>
      <c r="E194" s="229"/>
      <c r="F194" s="230"/>
      <c r="G194" s="231" t="e" cm="1">
        <f t="array" aca="1" ref="G194" ca="1">INDIRECT("'"&amp;$C194&amp;"'!"&amp;"$"&amp;$D194&amp;$G$1&amp;"")</f>
        <v>#REF!</v>
      </c>
      <c r="H194" s="232" t="s">
        <v>1</v>
      </c>
      <c r="I194" s="230" t="s">
        <v>1</v>
      </c>
      <c r="J194" s="231" t="e" cm="1">
        <f t="array" aca="1" ref="J194" ca="1">INDIRECT("'"&amp;$C194&amp;"'!"&amp;"$"&amp;$D194&amp;$J$1&amp;"")</f>
        <v>#REF!</v>
      </c>
      <c r="K194" s="232"/>
      <c r="L194" s="232"/>
      <c r="M194" s="233"/>
      <c r="N194" s="229" t="e" cm="1">
        <f t="array" aca="1" ref="N194" ca="1">INDIRECT("'"&amp;$C194&amp;"'!"&amp;"$"&amp;$D194&amp;$N$1&amp;"")</f>
        <v>#REF!</v>
      </c>
      <c r="O194" s="232"/>
      <c r="P194" s="232"/>
      <c r="Q194" s="230"/>
      <c r="R194" s="229" t="e" cm="1">
        <f t="array" aca="1" ref="R194" ca="1">INDIRECT("'"&amp;$C194&amp;"'!"&amp;"$"&amp;$D194&amp;$R$1&amp;"")</f>
        <v>#REF!</v>
      </c>
      <c r="S194" s="232"/>
      <c r="T194" s="232"/>
      <c r="U194" s="233"/>
      <c r="V194" s="229"/>
      <c r="W194" s="234" t="e" cm="1">
        <f t="array" aca="1" ref="W194" ca="1">INDIRECT("'"&amp;$C194&amp;"'!"&amp;"$"&amp;$D194&amp;$W$1&amp;"")</f>
        <v>#REF!</v>
      </c>
      <c r="X194" s="232"/>
      <c r="Y194" s="230"/>
      <c r="Z194" s="231" t="e" cm="1">
        <f t="array" aca="1" ref="Z194" ca="1">INDIRECT("'"&amp;$C194&amp;"'!"&amp;"$"&amp;$D194&amp;$Z$1&amp;"")</f>
        <v>#REF!</v>
      </c>
      <c r="AA194" s="232" t="s">
        <v>1</v>
      </c>
      <c r="AB194" s="232" t="s">
        <v>1</v>
      </c>
      <c r="AC194" s="233" t="s">
        <v>1</v>
      </c>
      <c r="AD194" s="229" t="e" cm="1">
        <f t="array" aca="1" ref="AD194" ca="1">INDIRECT("'"&amp;$C194&amp;"'!"&amp;"$"&amp;$D194&amp;$AD$1&amp;"")</f>
        <v>#REF!</v>
      </c>
      <c r="AE194" s="232" t="s">
        <v>1</v>
      </c>
      <c r="AF194" s="232" t="s">
        <v>1</v>
      </c>
      <c r="AG194" s="230" t="s">
        <v>1</v>
      </c>
      <c r="AH194" s="231" t="e" cm="1">
        <f t="array" aca="1" ref="AH194" ca="1">INDIRECT("'"&amp;$C194&amp;"'!"&amp;"$"&amp;$D194&amp;$AH$1&amp;"")</f>
        <v>#REF!</v>
      </c>
      <c r="AI194" s="232" t="s">
        <v>1</v>
      </c>
      <c r="AJ194" s="232" t="s">
        <v>1</v>
      </c>
      <c r="AK194" s="233" t="s">
        <v>1</v>
      </c>
      <c r="AL194" s="229" t="e" cm="1">
        <f t="array" aca="1" ref="AL194" ca="1">INDIRECT("'"&amp;$C194&amp;"'!"&amp;"$"&amp;$D194&amp;$AL$1&amp;"")</f>
        <v>#REF!</v>
      </c>
      <c r="AM194" s="232" t="s">
        <v>1</v>
      </c>
      <c r="AN194" s="232" t="s">
        <v>1</v>
      </c>
      <c r="AO194" s="230" t="s">
        <v>1</v>
      </c>
      <c r="AP194" s="229"/>
      <c r="AQ194" s="233"/>
      <c r="AR194" s="229" t="e" cm="1">
        <f t="array" aca="1" ref="AR194" ca="1">INDIRECT("'"&amp;$C194&amp;"'!"&amp;"$"&amp;$D194&amp;$AR$1&amp;"")</f>
        <v>#REF!</v>
      </c>
      <c r="AS194" s="232"/>
      <c r="AT194" s="230"/>
      <c r="AU194" s="231" t="e" cm="1">
        <f t="array" aca="1" ref="AU194" ca="1">INDIRECT("'"&amp;$C194&amp;"'!"&amp;"$"&amp;$D194&amp;$AU$1&amp;"")</f>
        <v>#REF!</v>
      </c>
      <c r="AV194" s="232"/>
      <c r="AW194" s="230"/>
      <c r="AX194" s="229"/>
      <c r="AY194" s="233"/>
      <c r="AZ194" s="232" t="e" cm="1">
        <f t="array" aca="1" ref="AZ194" ca="1">INDIRECT("'"&amp;$C194&amp;"'!"&amp;"$"&amp;$D194&amp;$AZ$1&amp;"")</f>
        <v>#REF!</v>
      </c>
      <c r="BA194" s="231"/>
      <c r="BB194" s="232"/>
      <c r="BC194" s="230"/>
      <c r="BD194" s="232" t="e" cm="1">
        <f t="array" aca="1" ref="BD194" ca="1">INDIRECT("'"&amp;$C194&amp;"'!"&amp;"$"&amp;$D194&amp;$BD$1&amp;"")</f>
        <v>#REF!</v>
      </c>
      <c r="BE194" s="231"/>
      <c r="BF194" s="232"/>
      <c r="BG194" s="230"/>
      <c r="BH194" s="234"/>
      <c r="BI194" s="230"/>
      <c r="BJ194" s="234" t="e" cm="1">
        <f t="array" aca="1" ref="BJ194" ca="1">INDIRECT("'"&amp;$C194&amp;"'!"&amp;"$"&amp;$D194&amp;$BJ$1&amp;"")</f>
        <v>#REF!</v>
      </c>
      <c r="BK194" s="232"/>
      <c r="BL194" s="230"/>
      <c r="BM194" s="408"/>
      <c r="BN194" s="229" t="e" cm="1">
        <f t="array" aca="1" ref="BN194" ca="1">INDIRECT("'"&amp;$C194&amp;"'!"&amp;"$"&amp;$D194&amp;$BN$1&amp;"")</f>
        <v>#REF!</v>
      </c>
      <c r="BO194" s="231"/>
      <c r="BP194" s="230"/>
      <c r="BQ194" s="234" t="e" cm="1">
        <f t="array" aca="1" ref="BQ194" ca="1">INDIRECT("'"&amp;$C194&amp;"'!"&amp;"$"&amp;$D194&amp;$BQ$1&amp;"")</f>
        <v>#REF!</v>
      </c>
      <c r="BR194" s="232"/>
      <c r="BS194" s="232"/>
      <c r="BT194" s="230"/>
      <c r="BU194" s="235" t="e" cm="1">
        <f t="array" aca="1" ref="BU194" ca="1">INDIRECT("'"&amp;$C194&amp;"'!"&amp;"$"&amp;$D194&amp;$BU$1&amp;"")</f>
        <v>#REF!</v>
      </c>
      <c r="BV194" s="232"/>
      <c r="BW194" s="232"/>
      <c r="BX194" s="230"/>
      <c r="BY194" s="235" t="e" cm="1">
        <f t="array" aca="1" ref="BY194" ca="1">INDIRECT("'"&amp;$C194&amp;"'!"&amp;"$"&amp;$D194&amp;74&amp;"")</f>
        <v>#REF!</v>
      </c>
      <c r="BZ194" s="232"/>
      <c r="CA194" s="232"/>
      <c r="CB194" s="230"/>
    </row>
    <row r="195" spans="1:80" ht="15" x14ac:dyDescent="0.2">
      <c r="A195" s="344">
        <f t="shared" si="13"/>
        <v>45999</v>
      </c>
      <c r="B195" s="261">
        <v>0.625</v>
      </c>
      <c r="C195" s="247">
        <f t="shared" si="14"/>
        <v>8</v>
      </c>
      <c r="D195" s="248" t="s">
        <v>149</v>
      </c>
      <c r="E195" s="222"/>
      <c r="F195" s="223"/>
      <c r="G195" s="224" t="e" cm="1">
        <f t="array" aca="1" ref="G195" ca="1">INDIRECT("'"&amp;$C195&amp;"'!"&amp;"$"&amp;$D195&amp;$G$1&amp;"")</f>
        <v>#REF!</v>
      </c>
      <c r="H195" s="225" t="s">
        <v>1</v>
      </c>
      <c r="I195" s="223" t="s">
        <v>1</v>
      </c>
      <c r="J195" s="224" t="e" cm="1">
        <f t="array" aca="1" ref="J195" ca="1">INDIRECT("'"&amp;$C195&amp;"'!"&amp;"$"&amp;$D195&amp;$J$1&amp;"")</f>
        <v>#REF!</v>
      </c>
      <c r="K195" s="225"/>
      <c r="L195" s="225"/>
      <c r="M195" s="226"/>
      <c r="N195" s="222" t="e" cm="1">
        <f t="array" aca="1" ref="N195" ca="1">INDIRECT("'"&amp;$C195&amp;"'!"&amp;"$"&amp;$D195&amp;$N$1&amp;"")</f>
        <v>#REF!</v>
      </c>
      <c r="O195" s="225"/>
      <c r="P195" s="225"/>
      <c r="Q195" s="223"/>
      <c r="R195" s="352" t="e" cm="1">
        <f t="array" aca="1" ref="R195" ca="1">INDIRECT("'"&amp;$C195&amp;"'!"&amp;"$"&amp;$D195&amp;$R$1&amp;"")</f>
        <v>#REF!</v>
      </c>
      <c r="S195" s="225"/>
      <c r="T195" s="225"/>
      <c r="U195" s="226"/>
      <c r="V195" s="222"/>
      <c r="W195" s="227" t="e" cm="1">
        <f t="array" aca="1" ref="W195" ca="1">INDIRECT("'"&amp;$C195&amp;"'!"&amp;"$"&amp;$D195&amp;$W$1&amp;"")</f>
        <v>#REF!</v>
      </c>
      <c r="X195" s="225"/>
      <c r="Y195" s="223"/>
      <c r="Z195" s="224" t="e" cm="1">
        <f t="array" aca="1" ref="Z195" ca="1">INDIRECT("'"&amp;$C195&amp;"'!"&amp;"$"&amp;$D195&amp;$Z$1&amp;"")</f>
        <v>#REF!</v>
      </c>
      <c r="AA195" s="225" t="s">
        <v>1</v>
      </c>
      <c r="AB195" s="225" t="s">
        <v>1</v>
      </c>
      <c r="AC195" s="226" t="s">
        <v>1</v>
      </c>
      <c r="AD195" s="222" t="e" cm="1">
        <f t="array" aca="1" ref="AD195" ca="1">INDIRECT("'"&amp;$C195&amp;"'!"&amp;"$"&amp;$D195&amp;$AD$1&amp;"")</f>
        <v>#REF!</v>
      </c>
      <c r="AE195" s="225" t="s">
        <v>1</v>
      </c>
      <c r="AF195" s="225" t="s">
        <v>1</v>
      </c>
      <c r="AG195" s="223" t="s">
        <v>1</v>
      </c>
      <c r="AH195" s="224" t="e" cm="1">
        <f t="array" aca="1" ref="AH195" ca="1">INDIRECT("'"&amp;$C195&amp;"'!"&amp;"$"&amp;$D195&amp;$AH$1&amp;"")</f>
        <v>#REF!</v>
      </c>
      <c r="AI195" s="225" t="s">
        <v>1</v>
      </c>
      <c r="AJ195" s="225" t="s">
        <v>1</v>
      </c>
      <c r="AK195" s="226" t="s">
        <v>1</v>
      </c>
      <c r="AL195" s="222" t="e" cm="1">
        <f t="array" aca="1" ref="AL195" ca="1">INDIRECT("'"&amp;$C195&amp;"'!"&amp;"$"&amp;$D195&amp;$AL$1&amp;"")</f>
        <v>#REF!</v>
      </c>
      <c r="AM195" s="225" t="s">
        <v>1</v>
      </c>
      <c r="AN195" s="225" t="s">
        <v>1</v>
      </c>
      <c r="AO195" s="223" t="s">
        <v>1</v>
      </c>
      <c r="AP195" s="222"/>
      <c r="AQ195" s="226"/>
      <c r="AR195" s="222" t="e" cm="1">
        <f t="array" aca="1" ref="AR195" ca="1">INDIRECT("'"&amp;$C195&amp;"'!"&amp;"$"&amp;$D195&amp;$AR$1&amp;"")</f>
        <v>#REF!</v>
      </c>
      <c r="AS195" s="225"/>
      <c r="AT195" s="223"/>
      <c r="AU195" s="224" t="e" cm="1">
        <f t="array" aca="1" ref="AU195" ca="1">INDIRECT("'"&amp;$C195&amp;"'!"&amp;"$"&amp;$D195&amp;$AU$1&amp;"")</f>
        <v>#REF!</v>
      </c>
      <c r="AV195" s="225"/>
      <c r="AW195" s="223"/>
      <c r="AX195" s="222"/>
      <c r="AY195" s="226"/>
      <c r="AZ195" s="225" t="e" cm="1">
        <f t="array" aca="1" ref="AZ195" ca="1">INDIRECT("'"&amp;$C195&amp;"'!"&amp;"$"&amp;$D195&amp;$AZ$1&amp;"")</f>
        <v>#REF!</v>
      </c>
      <c r="BA195" s="224"/>
      <c r="BB195" s="225"/>
      <c r="BC195" s="223"/>
      <c r="BD195" s="225" t="e" cm="1">
        <f t="array" aca="1" ref="BD195" ca="1">INDIRECT("'"&amp;$C195&amp;"'!"&amp;"$"&amp;$D195&amp;$BD$1&amp;"")</f>
        <v>#REF!</v>
      </c>
      <c r="BE195" s="224"/>
      <c r="BF195" s="225"/>
      <c r="BG195" s="223"/>
      <c r="BH195" s="227"/>
      <c r="BI195" s="223"/>
      <c r="BJ195" s="227" t="e" cm="1">
        <f t="array" aca="1" ref="BJ195" ca="1">INDIRECT("'"&amp;$C195&amp;"'!"&amp;"$"&amp;$D195&amp;$BJ$1&amp;"")</f>
        <v>#REF!</v>
      </c>
      <c r="BK195" s="225"/>
      <c r="BL195" s="223"/>
      <c r="BM195" s="407"/>
      <c r="BN195" s="222" t="e" cm="1">
        <f t="array" aca="1" ref="BN195" ca="1">INDIRECT("'"&amp;$C195&amp;"'!"&amp;"$"&amp;$D195&amp;$BN$1&amp;"")</f>
        <v>#REF!</v>
      </c>
      <c r="BO195" s="224"/>
      <c r="BP195" s="223"/>
      <c r="BQ195" s="227" t="e" cm="1">
        <f t="array" aca="1" ref="BQ195" ca="1">INDIRECT("'"&amp;$C195&amp;"'!"&amp;"$"&amp;$D195&amp;$BQ$1&amp;"")</f>
        <v>#REF!</v>
      </c>
      <c r="BR195" s="225"/>
      <c r="BS195" s="225"/>
      <c r="BT195" s="223"/>
      <c r="BU195" s="228" t="e" cm="1">
        <f t="array" aca="1" ref="BU195" ca="1">INDIRECT("'"&amp;$C195&amp;"'!"&amp;"$"&amp;$D195&amp;$BU$1&amp;"")</f>
        <v>#REF!</v>
      </c>
      <c r="BV195" s="225"/>
      <c r="BW195" s="225"/>
      <c r="BX195" s="223"/>
      <c r="BY195" s="228" t="e" cm="1">
        <f t="array" aca="1" ref="BY195" ca="1">INDIRECT("'"&amp;$C195&amp;"'!"&amp;"$"&amp;$D195&amp;74&amp;"")</f>
        <v>#REF!</v>
      </c>
      <c r="BZ195" s="225"/>
      <c r="CA195" s="225"/>
      <c r="CB195" s="223"/>
    </row>
    <row r="196" spans="1:80" ht="15" x14ac:dyDescent="0.2">
      <c r="A196" s="344">
        <f t="shared" si="13"/>
        <v>45999</v>
      </c>
      <c r="B196" s="261">
        <v>0.66666666666666696</v>
      </c>
      <c r="C196" s="247">
        <f t="shared" si="14"/>
        <v>8</v>
      </c>
      <c r="D196" s="248" t="s">
        <v>150</v>
      </c>
      <c r="E196" s="229"/>
      <c r="F196" s="230"/>
      <c r="G196" s="231" t="e" cm="1">
        <f t="array" aca="1" ref="G196" ca="1">INDIRECT("'"&amp;$C196&amp;"'!"&amp;"$"&amp;$D196&amp;$G$1&amp;"")</f>
        <v>#REF!</v>
      </c>
      <c r="H196" s="232" t="s">
        <v>1</v>
      </c>
      <c r="I196" s="230" t="s">
        <v>1</v>
      </c>
      <c r="J196" s="231" t="e" cm="1">
        <f t="array" aca="1" ref="J196" ca="1">INDIRECT("'"&amp;$C196&amp;"'!"&amp;"$"&amp;$D196&amp;$J$1&amp;"")</f>
        <v>#REF!</v>
      </c>
      <c r="K196" s="232"/>
      <c r="L196" s="232"/>
      <c r="M196" s="233"/>
      <c r="N196" s="229" t="e" cm="1">
        <f t="array" aca="1" ref="N196" ca="1">INDIRECT("'"&amp;$C196&amp;"'!"&amp;"$"&amp;$D196&amp;$N$1&amp;"")</f>
        <v>#REF!</v>
      </c>
      <c r="O196" s="232"/>
      <c r="P196" s="232"/>
      <c r="Q196" s="230"/>
      <c r="R196" s="353" t="e" cm="1">
        <f t="array" aca="1" ref="R196" ca="1">INDIRECT("'"&amp;$C196&amp;"'!"&amp;"$"&amp;$D196&amp;$R$1&amp;"")</f>
        <v>#REF!</v>
      </c>
      <c r="S196" s="232"/>
      <c r="T196" s="232"/>
      <c r="U196" s="233"/>
      <c r="V196" s="229"/>
      <c r="W196" s="234" t="e" cm="1">
        <f t="array" aca="1" ref="W196" ca="1">INDIRECT("'"&amp;$C196&amp;"'!"&amp;"$"&amp;$D196&amp;$W$1&amp;"")</f>
        <v>#REF!</v>
      </c>
      <c r="X196" s="232"/>
      <c r="Y196" s="230"/>
      <c r="Z196" s="231" t="e" cm="1">
        <f t="array" aca="1" ref="Z196" ca="1">INDIRECT("'"&amp;$C196&amp;"'!"&amp;"$"&amp;$D196&amp;$Z$1&amp;"")</f>
        <v>#REF!</v>
      </c>
      <c r="AA196" s="232" t="s">
        <v>1</v>
      </c>
      <c r="AB196" s="232" t="s">
        <v>1</v>
      </c>
      <c r="AC196" s="233" t="s">
        <v>1</v>
      </c>
      <c r="AD196" s="229" t="e" cm="1">
        <f t="array" aca="1" ref="AD196" ca="1">INDIRECT("'"&amp;$C196&amp;"'!"&amp;"$"&amp;$D196&amp;$AD$1&amp;"")</f>
        <v>#REF!</v>
      </c>
      <c r="AE196" s="232" t="s">
        <v>1</v>
      </c>
      <c r="AF196" s="232" t="s">
        <v>1</v>
      </c>
      <c r="AG196" s="230" t="s">
        <v>1</v>
      </c>
      <c r="AH196" s="231" t="e" cm="1">
        <f t="array" aca="1" ref="AH196" ca="1">INDIRECT("'"&amp;$C196&amp;"'!"&amp;"$"&amp;$D196&amp;$AH$1&amp;"")</f>
        <v>#REF!</v>
      </c>
      <c r="AI196" s="232" t="s">
        <v>1</v>
      </c>
      <c r="AJ196" s="232" t="s">
        <v>1</v>
      </c>
      <c r="AK196" s="233" t="s">
        <v>1</v>
      </c>
      <c r="AL196" s="229" t="e" cm="1">
        <f t="array" aca="1" ref="AL196" ca="1">INDIRECT("'"&amp;$C196&amp;"'!"&amp;"$"&amp;$D196&amp;$AL$1&amp;"")</f>
        <v>#REF!</v>
      </c>
      <c r="AM196" s="232" t="s">
        <v>1</v>
      </c>
      <c r="AN196" s="232" t="s">
        <v>1</v>
      </c>
      <c r="AO196" s="230" t="s">
        <v>1</v>
      </c>
      <c r="AP196" s="229"/>
      <c r="AQ196" s="233"/>
      <c r="AR196" s="229" t="e" cm="1">
        <f t="array" aca="1" ref="AR196" ca="1">INDIRECT("'"&amp;$C196&amp;"'!"&amp;"$"&amp;$D196&amp;$AR$1&amp;"")</f>
        <v>#REF!</v>
      </c>
      <c r="AS196" s="232"/>
      <c r="AT196" s="230"/>
      <c r="AU196" s="231" t="e" cm="1">
        <f t="array" aca="1" ref="AU196" ca="1">INDIRECT("'"&amp;$C196&amp;"'!"&amp;"$"&amp;$D196&amp;$AU$1&amp;"")</f>
        <v>#REF!</v>
      </c>
      <c r="AV196" s="232"/>
      <c r="AW196" s="230"/>
      <c r="AX196" s="229"/>
      <c r="AY196" s="233"/>
      <c r="AZ196" s="232" t="e" cm="1">
        <f t="array" aca="1" ref="AZ196" ca="1">INDIRECT("'"&amp;$C196&amp;"'!"&amp;"$"&amp;$D196&amp;$AZ$1&amp;"")</f>
        <v>#REF!</v>
      </c>
      <c r="BA196" s="231"/>
      <c r="BB196" s="232"/>
      <c r="BC196" s="230"/>
      <c r="BD196" s="232" t="e" cm="1">
        <f t="array" aca="1" ref="BD196" ca="1">INDIRECT("'"&amp;$C196&amp;"'!"&amp;"$"&amp;$D196&amp;$BD$1&amp;"")</f>
        <v>#REF!</v>
      </c>
      <c r="BE196" s="231"/>
      <c r="BF196" s="232"/>
      <c r="BG196" s="230"/>
      <c r="BH196" s="234"/>
      <c r="BI196" s="230"/>
      <c r="BJ196" s="234" t="e" cm="1">
        <f t="array" aca="1" ref="BJ196" ca="1">INDIRECT("'"&amp;$C196&amp;"'!"&amp;"$"&amp;$D196&amp;$BJ$1&amp;"")</f>
        <v>#REF!</v>
      </c>
      <c r="BK196" s="232"/>
      <c r="BL196" s="230"/>
      <c r="BM196" s="408"/>
      <c r="BN196" s="229" t="e" cm="1">
        <f t="array" aca="1" ref="BN196" ca="1">INDIRECT("'"&amp;$C196&amp;"'!"&amp;"$"&amp;$D196&amp;$BN$1&amp;"")</f>
        <v>#REF!</v>
      </c>
      <c r="BO196" s="231"/>
      <c r="BP196" s="230"/>
      <c r="BQ196" s="234" t="e" cm="1">
        <f t="array" aca="1" ref="BQ196" ca="1">INDIRECT("'"&amp;$C196&amp;"'!"&amp;"$"&amp;$D196&amp;$BQ$1&amp;"")</f>
        <v>#REF!</v>
      </c>
      <c r="BR196" s="232"/>
      <c r="BS196" s="232"/>
      <c r="BT196" s="230"/>
      <c r="BU196" s="235" t="e" cm="1">
        <f t="array" aca="1" ref="BU196" ca="1">INDIRECT("'"&amp;$C196&amp;"'!"&amp;"$"&amp;$D196&amp;$BU$1&amp;"")</f>
        <v>#REF!</v>
      </c>
      <c r="BV196" s="232"/>
      <c r="BW196" s="232"/>
      <c r="BX196" s="230"/>
      <c r="BY196" s="235" t="e" cm="1">
        <f t="array" aca="1" ref="BY196" ca="1">INDIRECT("'"&amp;$C196&amp;"'!"&amp;"$"&amp;$D196&amp;74&amp;"")</f>
        <v>#REF!</v>
      </c>
      <c r="BZ196" s="232"/>
      <c r="CA196" s="232"/>
      <c r="CB196" s="230"/>
    </row>
    <row r="197" spans="1:80" ht="15" x14ac:dyDescent="0.2">
      <c r="A197" s="344">
        <f t="shared" si="13"/>
        <v>45999</v>
      </c>
      <c r="B197" s="261">
        <v>0.70833333333333404</v>
      </c>
      <c r="C197" s="247">
        <f t="shared" si="14"/>
        <v>8</v>
      </c>
      <c r="D197" s="248" t="s">
        <v>151</v>
      </c>
      <c r="E197" s="222"/>
      <c r="F197" s="223"/>
      <c r="G197" s="224" t="e" cm="1">
        <f t="array" aca="1" ref="G197" ca="1">INDIRECT("'"&amp;$C197&amp;"'!"&amp;"$"&amp;$D197&amp;$G$1&amp;"")</f>
        <v>#REF!</v>
      </c>
      <c r="H197" s="225" t="s">
        <v>1</v>
      </c>
      <c r="I197" s="223" t="s">
        <v>1</v>
      </c>
      <c r="J197" s="224" t="e" cm="1">
        <f t="array" aca="1" ref="J197" ca="1">INDIRECT("'"&amp;$C197&amp;"'!"&amp;"$"&amp;$D197&amp;$J$1&amp;"")</f>
        <v>#REF!</v>
      </c>
      <c r="K197" s="225"/>
      <c r="L197" s="225"/>
      <c r="M197" s="226"/>
      <c r="N197" s="222" t="e" cm="1">
        <f t="array" aca="1" ref="N197" ca="1">INDIRECT("'"&amp;$C197&amp;"'!"&amp;"$"&amp;$D197&amp;$N$1&amp;"")</f>
        <v>#REF!</v>
      </c>
      <c r="O197" s="225"/>
      <c r="P197" s="225"/>
      <c r="Q197" s="226"/>
      <c r="R197" s="352" t="e" cm="1">
        <f t="array" aca="1" ref="R197" ca="1">INDIRECT("'"&amp;$C197&amp;"'!"&amp;"$"&amp;$D197&amp;$R$1&amp;"")</f>
        <v>#REF!</v>
      </c>
      <c r="S197" s="225"/>
      <c r="T197" s="225"/>
      <c r="U197" s="226"/>
      <c r="V197" s="222"/>
      <c r="W197" s="227" t="e" cm="1">
        <f t="array" aca="1" ref="W197" ca="1">INDIRECT("'"&amp;$C197&amp;"'!"&amp;"$"&amp;$D197&amp;$W$1&amp;"")</f>
        <v>#REF!</v>
      </c>
      <c r="X197" s="225"/>
      <c r="Y197" s="223"/>
      <c r="Z197" s="224" t="e" cm="1">
        <f t="array" aca="1" ref="Z197" ca="1">INDIRECT("'"&amp;$C197&amp;"'!"&amp;"$"&amp;$D197&amp;$Z$1&amp;"")</f>
        <v>#REF!</v>
      </c>
      <c r="AA197" s="225" t="s">
        <v>1</v>
      </c>
      <c r="AB197" s="225" t="s">
        <v>1</v>
      </c>
      <c r="AC197" s="226" t="s">
        <v>1</v>
      </c>
      <c r="AD197" s="222" t="e" cm="1">
        <f t="array" aca="1" ref="AD197" ca="1">INDIRECT("'"&amp;$C197&amp;"'!"&amp;"$"&amp;$D197&amp;$AD$1&amp;"")</f>
        <v>#REF!</v>
      </c>
      <c r="AE197" s="225" t="s">
        <v>1</v>
      </c>
      <c r="AF197" s="225" t="s">
        <v>1</v>
      </c>
      <c r="AG197" s="223" t="s">
        <v>1</v>
      </c>
      <c r="AH197" s="224" t="e" cm="1">
        <f t="array" aca="1" ref="AH197" ca="1">INDIRECT("'"&amp;$C197&amp;"'!"&amp;"$"&amp;$D197&amp;$AH$1&amp;"")</f>
        <v>#REF!</v>
      </c>
      <c r="AI197" s="225" t="s">
        <v>1</v>
      </c>
      <c r="AJ197" s="225" t="s">
        <v>1</v>
      </c>
      <c r="AK197" s="226" t="s">
        <v>1</v>
      </c>
      <c r="AL197" s="222" t="e" cm="1">
        <f t="array" aca="1" ref="AL197" ca="1">INDIRECT("'"&amp;$C197&amp;"'!"&amp;"$"&amp;$D197&amp;$AL$1&amp;"")</f>
        <v>#REF!</v>
      </c>
      <c r="AM197" s="225" t="s">
        <v>1</v>
      </c>
      <c r="AN197" s="225" t="s">
        <v>1</v>
      </c>
      <c r="AO197" s="223" t="s">
        <v>1</v>
      </c>
      <c r="AP197" s="222"/>
      <c r="AQ197" s="226"/>
      <c r="AR197" s="222" t="e" cm="1">
        <f t="array" aca="1" ref="AR197" ca="1">INDIRECT("'"&amp;$C197&amp;"'!"&amp;"$"&amp;$D197&amp;$AR$1&amp;"")</f>
        <v>#REF!</v>
      </c>
      <c r="AS197" s="225"/>
      <c r="AT197" s="223"/>
      <c r="AU197" s="224" t="e" cm="1">
        <f t="array" aca="1" ref="AU197" ca="1">INDIRECT("'"&amp;$C197&amp;"'!"&amp;"$"&amp;$D197&amp;$AU$1&amp;"")</f>
        <v>#REF!</v>
      </c>
      <c r="AV197" s="225"/>
      <c r="AW197" s="223"/>
      <c r="AX197" s="222"/>
      <c r="AY197" s="226"/>
      <c r="AZ197" s="225" t="e" cm="1">
        <f t="array" aca="1" ref="AZ197" ca="1">INDIRECT("'"&amp;$C197&amp;"'!"&amp;"$"&amp;$D197&amp;$AZ$1&amp;"")</f>
        <v>#REF!</v>
      </c>
      <c r="BA197" s="224"/>
      <c r="BB197" s="225"/>
      <c r="BC197" s="223"/>
      <c r="BD197" s="225" t="e" cm="1">
        <f t="array" aca="1" ref="BD197" ca="1">INDIRECT("'"&amp;$C197&amp;"'!"&amp;"$"&amp;$D197&amp;$BD$1&amp;"")</f>
        <v>#REF!</v>
      </c>
      <c r="BE197" s="224"/>
      <c r="BF197" s="225"/>
      <c r="BG197" s="223"/>
      <c r="BH197" s="227"/>
      <c r="BI197" s="223"/>
      <c r="BJ197" s="227" t="e" cm="1">
        <f t="array" aca="1" ref="BJ197" ca="1">INDIRECT("'"&amp;$C197&amp;"'!"&amp;"$"&amp;$D197&amp;$BJ$1&amp;"")</f>
        <v>#REF!</v>
      </c>
      <c r="BK197" s="225"/>
      <c r="BL197" s="223"/>
      <c r="BM197" s="407"/>
      <c r="BN197" s="222" t="e" cm="1">
        <f t="array" aca="1" ref="BN197" ca="1">INDIRECT("'"&amp;$C197&amp;"'!"&amp;"$"&amp;$D197&amp;$BN$1&amp;"")</f>
        <v>#REF!</v>
      </c>
      <c r="BO197" s="224"/>
      <c r="BP197" s="223"/>
      <c r="BQ197" s="227" t="e" cm="1">
        <f t="array" aca="1" ref="BQ197" ca="1">INDIRECT("'"&amp;$C197&amp;"'!"&amp;"$"&amp;$D197&amp;$BQ$1&amp;"")</f>
        <v>#REF!</v>
      </c>
      <c r="BR197" s="225"/>
      <c r="BS197" s="225"/>
      <c r="BT197" s="223"/>
      <c r="BU197" s="228" t="e" cm="1">
        <f t="array" aca="1" ref="BU197" ca="1">INDIRECT("'"&amp;$C197&amp;"'!"&amp;"$"&amp;$D197&amp;$BU$1&amp;"")</f>
        <v>#REF!</v>
      </c>
      <c r="BV197" s="225"/>
      <c r="BW197" s="225"/>
      <c r="BX197" s="223"/>
      <c r="BY197" s="228" t="e" cm="1">
        <f t="array" aca="1" ref="BY197" ca="1">INDIRECT("'"&amp;$C197&amp;"'!"&amp;"$"&amp;$D197&amp;74&amp;"")</f>
        <v>#REF!</v>
      </c>
      <c r="BZ197" s="225"/>
      <c r="CA197" s="225"/>
      <c r="CB197" s="223"/>
    </row>
    <row r="198" spans="1:80" ht="15" x14ac:dyDescent="0.2">
      <c r="A198" s="344">
        <f t="shared" si="13"/>
        <v>45999</v>
      </c>
      <c r="B198" s="261">
        <v>0.750000000000001</v>
      </c>
      <c r="C198" s="247">
        <f t="shared" si="14"/>
        <v>8</v>
      </c>
      <c r="D198" s="248" t="s">
        <v>152</v>
      </c>
      <c r="E198" s="229"/>
      <c r="F198" s="230"/>
      <c r="G198" s="231" t="e" cm="1">
        <f t="array" aca="1" ref="G198" ca="1">INDIRECT("'"&amp;$C198&amp;"'!"&amp;"$"&amp;$D198&amp;$G$1&amp;"")</f>
        <v>#REF!</v>
      </c>
      <c r="H198" s="232" t="s">
        <v>1</v>
      </c>
      <c r="I198" s="230" t="s">
        <v>1</v>
      </c>
      <c r="J198" s="231" t="e" cm="1">
        <f t="array" aca="1" ref="J198" ca="1">INDIRECT("'"&amp;$C198&amp;"'!"&amp;"$"&amp;$D198&amp;$J$1&amp;"")</f>
        <v>#REF!</v>
      </c>
      <c r="K198" s="232"/>
      <c r="L198" s="232"/>
      <c r="M198" s="233"/>
      <c r="N198" s="229" t="e" cm="1">
        <f t="array" aca="1" ref="N198" ca="1">INDIRECT("'"&amp;$C198&amp;"'!"&amp;"$"&amp;$D198&amp;$N$1&amp;"")</f>
        <v>#REF!</v>
      </c>
      <c r="O198" s="232"/>
      <c r="P198" s="232"/>
      <c r="Q198" s="230"/>
      <c r="R198" s="229" t="e" cm="1">
        <f t="array" aca="1" ref="R198" ca="1">INDIRECT("'"&amp;$C198&amp;"'!"&amp;"$"&amp;$D198&amp;$R$1&amp;"")</f>
        <v>#REF!</v>
      </c>
      <c r="S198" s="232"/>
      <c r="T198" s="232"/>
      <c r="U198" s="233"/>
      <c r="V198" s="229"/>
      <c r="W198" s="234" t="e" cm="1">
        <f t="array" aca="1" ref="W198" ca="1">INDIRECT("'"&amp;$C198&amp;"'!"&amp;"$"&amp;$D198&amp;$W$1&amp;"")</f>
        <v>#REF!</v>
      </c>
      <c r="X198" s="232"/>
      <c r="Y198" s="230"/>
      <c r="Z198" s="231" t="e" cm="1">
        <f t="array" aca="1" ref="Z198" ca="1">INDIRECT("'"&amp;$C198&amp;"'!"&amp;"$"&amp;$D198&amp;$Z$1&amp;"")</f>
        <v>#REF!</v>
      </c>
      <c r="AA198" s="232" t="s">
        <v>1</v>
      </c>
      <c r="AB198" s="232" t="s">
        <v>1</v>
      </c>
      <c r="AC198" s="233" t="s">
        <v>1</v>
      </c>
      <c r="AD198" s="229" t="e" cm="1">
        <f t="array" aca="1" ref="AD198" ca="1">INDIRECT("'"&amp;$C198&amp;"'!"&amp;"$"&amp;$D198&amp;$AD$1&amp;"")</f>
        <v>#REF!</v>
      </c>
      <c r="AE198" s="232" t="s">
        <v>1</v>
      </c>
      <c r="AF198" s="232" t="s">
        <v>1</v>
      </c>
      <c r="AG198" s="230" t="s">
        <v>1</v>
      </c>
      <c r="AH198" s="231" t="e" cm="1">
        <f t="array" aca="1" ref="AH198" ca="1">INDIRECT("'"&amp;$C198&amp;"'!"&amp;"$"&amp;$D198&amp;$AH$1&amp;"")</f>
        <v>#REF!</v>
      </c>
      <c r="AI198" s="232" t="s">
        <v>1</v>
      </c>
      <c r="AJ198" s="232" t="s">
        <v>1</v>
      </c>
      <c r="AK198" s="233" t="s">
        <v>1</v>
      </c>
      <c r="AL198" s="229" t="e" cm="1">
        <f t="array" aca="1" ref="AL198" ca="1">INDIRECT("'"&amp;$C198&amp;"'!"&amp;"$"&amp;$D198&amp;$AL$1&amp;"")</f>
        <v>#REF!</v>
      </c>
      <c r="AM198" s="232" t="s">
        <v>1</v>
      </c>
      <c r="AN198" s="232" t="s">
        <v>1</v>
      </c>
      <c r="AO198" s="230" t="s">
        <v>1</v>
      </c>
      <c r="AP198" s="229"/>
      <c r="AQ198" s="233"/>
      <c r="AR198" s="229" t="e" cm="1">
        <f t="array" aca="1" ref="AR198" ca="1">INDIRECT("'"&amp;$C198&amp;"'!"&amp;"$"&amp;$D198&amp;$AR$1&amp;"")</f>
        <v>#REF!</v>
      </c>
      <c r="AS198" s="232"/>
      <c r="AT198" s="230"/>
      <c r="AU198" s="231" t="e" cm="1">
        <f t="array" aca="1" ref="AU198" ca="1">INDIRECT("'"&amp;$C198&amp;"'!"&amp;"$"&amp;$D198&amp;$AU$1&amp;"")</f>
        <v>#REF!</v>
      </c>
      <c r="AV198" s="232"/>
      <c r="AW198" s="230"/>
      <c r="AX198" s="229"/>
      <c r="AY198" s="233"/>
      <c r="AZ198" s="232" t="e" cm="1">
        <f t="array" aca="1" ref="AZ198" ca="1">INDIRECT("'"&amp;$C198&amp;"'!"&amp;"$"&amp;$D198&amp;$AZ$1&amp;"")</f>
        <v>#REF!</v>
      </c>
      <c r="BA198" s="231"/>
      <c r="BB198" s="232"/>
      <c r="BC198" s="230"/>
      <c r="BD198" s="232" t="e" cm="1">
        <f t="array" aca="1" ref="BD198" ca="1">INDIRECT("'"&amp;$C198&amp;"'!"&amp;"$"&amp;$D198&amp;$BD$1&amp;"")</f>
        <v>#REF!</v>
      </c>
      <c r="BE198" s="231"/>
      <c r="BF198" s="232"/>
      <c r="BG198" s="230"/>
      <c r="BH198" s="234"/>
      <c r="BI198" s="230"/>
      <c r="BJ198" s="234" t="e" cm="1">
        <f t="array" aca="1" ref="BJ198" ca="1">INDIRECT("'"&amp;$C198&amp;"'!"&amp;"$"&amp;$D198&amp;$BJ$1&amp;"")</f>
        <v>#REF!</v>
      </c>
      <c r="BK198" s="232"/>
      <c r="BL198" s="230"/>
      <c r="BM198" s="408"/>
      <c r="BN198" s="229" t="e" cm="1">
        <f t="array" aca="1" ref="BN198" ca="1">INDIRECT("'"&amp;$C198&amp;"'!"&amp;"$"&amp;$D198&amp;$BN$1&amp;"")</f>
        <v>#REF!</v>
      </c>
      <c r="BO198" s="231"/>
      <c r="BP198" s="230"/>
      <c r="BQ198" s="234" t="e" cm="1">
        <f t="array" aca="1" ref="BQ198" ca="1">INDIRECT("'"&amp;$C198&amp;"'!"&amp;"$"&amp;$D198&amp;$BQ$1&amp;"")</f>
        <v>#REF!</v>
      </c>
      <c r="BR198" s="232"/>
      <c r="BS198" s="232"/>
      <c r="BT198" s="230"/>
      <c r="BU198" s="235" t="e" cm="1">
        <f t="array" aca="1" ref="BU198" ca="1">INDIRECT("'"&amp;$C198&amp;"'!"&amp;"$"&amp;$D198&amp;$BU$1&amp;"")</f>
        <v>#REF!</v>
      </c>
      <c r="BV198" s="232"/>
      <c r="BW198" s="232"/>
      <c r="BX198" s="230"/>
      <c r="BY198" s="235" t="e" cm="1">
        <f t="array" aca="1" ref="BY198" ca="1">INDIRECT("'"&amp;$C198&amp;"'!"&amp;"$"&amp;$D198&amp;74&amp;"")</f>
        <v>#REF!</v>
      </c>
      <c r="BZ198" s="232"/>
      <c r="CA198" s="232"/>
      <c r="CB198" s="230"/>
    </row>
    <row r="199" spans="1:80" ht="15" x14ac:dyDescent="0.2">
      <c r="A199" s="344">
        <f t="shared" si="13"/>
        <v>45999</v>
      </c>
      <c r="B199" s="261">
        <v>0.79166666666666696</v>
      </c>
      <c r="C199" s="247">
        <f t="shared" si="14"/>
        <v>8</v>
      </c>
      <c r="D199" s="248" t="s">
        <v>153</v>
      </c>
      <c r="E199" s="222"/>
      <c r="F199" s="223"/>
      <c r="G199" s="224" t="e" cm="1">
        <f t="array" aca="1" ref="G199" ca="1">INDIRECT("'"&amp;$C199&amp;"'!"&amp;"$"&amp;$D199&amp;$G$1&amp;"")</f>
        <v>#REF!</v>
      </c>
      <c r="H199" s="225" t="s">
        <v>1</v>
      </c>
      <c r="I199" s="223" t="s">
        <v>1</v>
      </c>
      <c r="J199" s="224" t="e" cm="1">
        <f t="array" aca="1" ref="J199" ca="1">INDIRECT("'"&amp;$C199&amp;"'!"&amp;"$"&amp;$D199&amp;$J$1&amp;"")</f>
        <v>#REF!</v>
      </c>
      <c r="K199" s="493"/>
      <c r="L199" s="225"/>
      <c r="M199" s="226"/>
      <c r="N199" s="222" t="e" cm="1">
        <f t="array" aca="1" ref="N199" ca="1">INDIRECT("'"&amp;$C199&amp;"'!"&amp;"$"&amp;$D199&amp;$N$1&amp;"")</f>
        <v>#REF!</v>
      </c>
      <c r="O199" s="225"/>
      <c r="P199" s="225"/>
      <c r="Q199" s="223"/>
      <c r="R199" s="352" t="e" cm="1">
        <f t="array" aca="1" ref="R199" ca="1">INDIRECT("'"&amp;$C199&amp;"'!"&amp;"$"&amp;$D199&amp;$R$1&amp;"")</f>
        <v>#REF!</v>
      </c>
      <c r="S199" s="225"/>
      <c r="T199" s="225"/>
      <c r="U199" s="226"/>
      <c r="V199" s="222"/>
      <c r="W199" s="227" t="e" cm="1">
        <f t="array" aca="1" ref="W199" ca="1">INDIRECT("'"&amp;$C199&amp;"'!"&amp;"$"&amp;$D199&amp;$W$1&amp;"")</f>
        <v>#REF!</v>
      </c>
      <c r="X199" s="225"/>
      <c r="Y199" s="223"/>
      <c r="Z199" s="224" t="e" cm="1">
        <f t="array" aca="1" ref="Z199" ca="1">INDIRECT("'"&amp;$C199&amp;"'!"&amp;"$"&amp;$D199&amp;$Z$1&amp;"")</f>
        <v>#REF!</v>
      </c>
      <c r="AA199" s="225" t="s">
        <v>1</v>
      </c>
      <c r="AB199" s="225" t="s">
        <v>1</v>
      </c>
      <c r="AC199" s="226" t="s">
        <v>1</v>
      </c>
      <c r="AD199" s="222" t="e" cm="1">
        <f t="array" aca="1" ref="AD199" ca="1">INDIRECT("'"&amp;$C199&amp;"'!"&amp;"$"&amp;$D199&amp;$AD$1&amp;"")</f>
        <v>#REF!</v>
      </c>
      <c r="AE199" s="225" t="s">
        <v>1</v>
      </c>
      <c r="AF199" s="225" t="s">
        <v>1</v>
      </c>
      <c r="AG199" s="223" t="s">
        <v>1</v>
      </c>
      <c r="AH199" s="224" t="e" cm="1">
        <f t="array" aca="1" ref="AH199" ca="1">INDIRECT("'"&amp;$C199&amp;"'!"&amp;"$"&amp;$D199&amp;$AH$1&amp;"")</f>
        <v>#REF!</v>
      </c>
      <c r="AI199" s="225" t="s">
        <v>1</v>
      </c>
      <c r="AJ199" s="225" t="s">
        <v>1</v>
      </c>
      <c r="AK199" s="226" t="s">
        <v>1</v>
      </c>
      <c r="AL199" s="222" t="e" cm="1">
        <f t="array" aca="1" ref="AL199" ca="1">INDIRECT("'"&amp;$C199&amp;"'!"&amp;"$"&amp;$D199&amp;$AL$1&amp;"")</f>
        <v>#REF!</v>
      </c>
      <c r="AM199" s="225" t="s">
        <v>1</v>
      </c>
      <c r="AN199" s="225" t="s">
        <v>1</v>
      </c>
      <c r="AO199" s="223" t="s">
        <v>1</v>
      </c>
      <c r="AP199" s="222"/>
      <c r="AQ199" s="226"/>
      <c r="AR199" s="222" t="e" cm="1">
        <f t="array" aca="1" ref="AR199" ca="1">INDIRECT("'"&amp;$C199&amp;"'!"&amp;"$"&amp;$D199&amp;$AR$1&amp;"")</f>
        <v>#REF!</v>
      </c>
      <c r="AS199" s="225"/>
      <c r="AT199" s="223"/>
      <c r="AU199" s="224" t="e" cm="1">
        <f t="array" aca="1" ref="AU199" ca="1">INDIRECT("'"&amp;$C199&amp;"'!"&amp;"$"&amp;$D199&amp;$AU$1&amp;"")</f>
        <v>#REF!</v>
      </c>
      <c r="AV199" s="225"/>
      <c r="AW199" s="223"/>
      <c r="AX199" s="222"/>
      <c r="AY199" s="226"/>
      <c r="AZ199" s="225" t="e" cm="1">
        <f t="array" aca="1" ref="AZ199" ca="1">INDIRECT("'"&amp;$C199&amp;"'!"&amp;"$"&amp;$D199&amp;$AZ$1&amp;"")</f>
        <v>#REF!</v>
      </c>
      <c r="BA199" s="224"/>
      <c r="BB199" s="225"/>
      <c r="BC199" s="223"/>
      <c r="BD199" s="225" t="e" cm="1">
        <f t="array" aca="1" ref="BD199" ca="1">INDIRECT("'"&amp;$C199&amp;"'!"&amp;"$"&amp;$D199&amp;$BD$1&amp;"")</f>
        <v>#REF!</v>
      </c>
      <c r="BE199" s="224"/>
      <c r="BF199" s="225"/>
      <c r="BG199" s="223"/>
      <c r="BH199" s="227"/>
      <c r="BI199" s="223"/>
      <c r="BJ199" s="227" t="e" cm="1">
        <f t="array" aca="1" ref="BJ199" ca="1">INDIRECT("'"&amp;$C199&amp;"'!"&amp;"$"&amp;$D199&amp;$BJ$1&amp;"")</f>
        <v>#REF!</v>
      </c>
      <c r="BK199" s="225"/>
      <c r="BL199" s="223"/>
      <c r="BM199" s="407"/>
      <c r="BN199" s="222" t="e" cm="1">
        <f t="array" aca="1" ref="BN199" ca="1">INDIRECT("'"&amp;$C199&amp;"'!"&amp;"$"&amp;$D199&amp;$BN$1&amp;"")</f>
        <v>#REF!</v>
      </c>
      <c r="BO199" s="224"/>
      <c r="BP199" s="223"/>
      <c r="BQ199" s="227" t="e" cm="1">
        <f t="array" aca="1" ref="BQ199" ca="1">INDIRECT("'"&amp;$C199&amp;"'!"&amp;"$"&amp;$D199&amp;$BQ$1&amp;"")</f>
        <v>#REF!</v>
      </c>
      <c r="BR199" s="225"/>
      <c r="BS199" s="225"/>
      <c r="BT199" s="223"/>
      <c r="BU199" s="228" t="e" cm="1">
        <f t="array" aca="1" ref="BU199" ca="1">INDIRECT("'"&amp;$C199&amp;"'!"&amp;"$"&amp;$D199&amp;$BU$1&amp;"")</f>
        <v>#REF!</v>
      </c>
      <c r="BV199" s="225"/>
      <c r="BW199" s="225"/>
      <c r="BX199" s="223"/>
      <c r="BY199" s="228" t="e" cm="1">
        <f t="array" aca="1" ref="BY199" ca="1">INDIRECT("'"&amp;$C199&amp;"'!"&amp;"$"&amp;$D199&amp;74&amp;"")</f>
        <v>#REF!</v>
      </c>
      <c r="BZ199" s="225"/>
      <c r="CA199" s="225"/>
      <c r="CB199" s="223"/>
    </row>
    <row r="200" spans="1:80" ht="15" x14ac:dyDescent="0.2">
      <c r="A200" s="344">
        <f t="shared" si="13"/>
        <v>45999</v>
      </c>
      <c r="B200" s="261">
        <v>0.83333333333333337</v>
      </c>
      <c r="C200" s="247">
        <f t="shared" si="14"/>
        <v>8</v>
      </c>
      <c r="D200" s="248" t="s">
        <v>154</v>
      </c>
      <c r="E200" s="229"/>
      <c r="F200" s="230"/>
      <c r="G200" s="231" t="e" cm="1">
        <f t="array" aca="1" ref="G200" ca="1">INDIRECT("'"&amp;$C200&amp;"'!"&amp;"$"&amp;$D200&amp;$G$1&amp;"")</f>
        <v>#REF!</v>
      </c>
      <c r="H200" s="232" t="s">
        <v>1</v>
      </c>
      <c r="I200" s="230" t="s">
        <v>1</v>
      </c>
      <c r="J200" s="231" t="e" cm="1">
        <f t="array" aca="1" ref="J200" ca="1">INDIRECT("'"&amp;$C200&amp;"'!"&amp;"$"&amp;$D200&amp;$J$1&amp;"")</f>
        <v>#REF!</v>
      </c>
      <c r="K200" s="232"/>
      <c r="L200" s="232"/>
      <c r="M200" s="233"/>
      <c r="N200" s="229" t="e" cm="1">
        <f t="array" aca="1" ref="N200" ca="1">INDIRECT("'"&amp;$C200&amp;"'!"&amp;"$"&amp;$D200&amp;$N$1&amp;"")</f>
        <v>#REF!</v>
      </c>
      <c r="O200" s="232"/>
      <c r="P200" s="232"/>
      <c r="Q200" s="230"/>
      <c r="R200" s="229" t="e" cm="1">
        <f t="array" aca="1" ref="R200" ca="1">INDIRECT("'"&amp;$C200&amp;"'!"&amp;"$"&amp;$D200&amp;$R$1&amp;"")</f>
        <v>#REF!</v>
      </c>
      <c r="S200" s="232"/>
      <c r="T200" s="232"/>
      <c r="U200" s="233"/>
      <c r="V200" s="229"/>
      <c r="W200" s="234" t="e" cm="1">
        <f t="array" aca="1" ref="W200" ca="1">INDIRECT("'"&amp;$C200&amp;"'!"&amp;"$"&amp;$D200&amp;$W$1&amp;"")</f>
        <v>#REF!</v>
      </c>
      <c r="X200" s="232"/>
      <c r="Y200" s="230"/>
      <c r="Z200" s="231" t="e" cm="1">
        <f t="array" aca="1" ref="Z200" ca="1">INDIRECT("'"&amp;$C200&amp;"'!"&amp;"$"&amp;$D200&amp;$Z$1&amp;"")</f>
        <v>#REF!</v>
      </c>
      <c r="AA200" s="232" t="s">
        <v>1</v>
      </c>
      <c r="AB200" s="232" t="s">
        <v>1</v>
      </c>
      <c r="AC200" s="233" t="s">
        <v>1</v>
      </c>
      <c r="AD200" s="229" t="e" cm="1">
        <f t="array" aca="1" ref="AD200" ca="1">INDIRECT("'"&amp;$C200&amp;"'!"&amp;"$"&amp;$D200&amp;$AD$1&amp;"")</f>
        <v>#REF!</v>
      </c>
      <c r="AE200" s="232" t="s">
        <v>1</v>
      </c>
      <c r="AF200" s="232" t="s">
        <v>1</v>
      </c>
      <c r="AG200" s="230" t="s">
        <v>1</v>
      </c>
      <c r="AH200" s="231" t="e" cm="1">
        <f t="array" aca="1" ref="AH200" ca="1">INDIRECT("'"&amp;$C200&amp;"'!"&amp;"$"&amp;$D200&amp;$AH$1&amp;"")</f>
        <v>#REF!</v>
      </c>
      <c r="AI200" s="232" t="s">
        <v>1</v>
      </c>
      <c r="AJ200" s="232" t="s">
        <v>1</v>
      </c>
      <c r="AK200" s="233" t="s">
        <v>1</v>
      </c>
      <c r="AL200" s="229" t="e" cm="1">
        <f t="array" aca="1" ref="AL200" ca="1">INDIRECT("'"&amp;$C200&amp;"'!"&amp;"$"&amp;$D200&amp;$AL$1&amp;"")</f>
        <v>#REF!</v>
      </c>
      <c r="AM200" s="232" t="s">
        <v>1</v>
      </c>
      <c r="AN200" s="232" t="s">
        <v>1</v>
      </c>
      <c r="AO200" s="230" t="s">
        <v>1</v>
      </c>
      <c r="AP200" s="229"/>
      <c r="AQ200" s="233"/>
      <c r="AR200" s="229" t="e" cm="1">
        <f t="array" aca="1" ref="AR200" ca="1">INDIRECT("'"&amp;$C200&amp;"'!"&amp;"$"&amp;$D200&amp;$AR$1&amp;"")</f>
        <v>#REF!</v>
      </c>
      <c r="AS200" s="232"/>
      <c r="AT200" s="230"/>
      <c r="AU200" s="231" t="e" cm="1">
        <f t="array" aca="1" ref="AU200" ca="1">INDIRECT("'"&amp;$C200&amp;"'!"&amp;"$"&amp;$D200&amp;$AU$1&amp;"")</f>
        <v>#REF!</v>
      </c>
      <c r="AV200" s="232"/>
      <c r="AW200" s="230"/>
      <c r="AX200" s="229"/>
      <c r="AY200" s="233"/>
      <c r="AZ200" s="232" t="e" cm="1">
        <f t="array" aca="1" ref="AZ200" ca="1">INDIRECT("'"&amp;$C200&amp;"'!"&amp;"$"&amp;$D200&amp;$AZ$1&amp;"")</f>
        <v>#REF!</v>
      </c>
      <c r="BA200" s="231"/>
      <c r="BB200" s="232"/>
      <c r="BC200" s="230"/>
      <c r="BD200" s="232" t="e" cm="1">
        <f t="array" aca="1" ref="BD200" ca="1">INDIRECT("'"&amp;$C200&amp;"'!"&amp;"$"&amp;$D200&amp;$BD$1&amp;"")</f>
        <v>#REF!</v>
      </c>
      <c r="BE200" s="231"/>
      <c r="BF200" s="232"/>
      <c r="BG200" s="230"/>
      <c r="BH200" s="234"/>
      <c r="BI200" s="230"/>
      <c r="BJ200" s="234" t="e" cm="1">
        <f t="array" aca="1" ref="BJ200" ca="1">INDIRECT("'"&amp;$C200&amp;"'!"&amp;"$"&amp;$D200&amp;$BJ$1&amp;"")</f>
        <v>#REF!</v>
      </c>
      <c r="BK200" s="232"/>
      <c r="BL200" s="230"/>
      <c r="BM200" s="408"/>
      <c r="BN200" s="229" t="e" cm="1">
        <f t="array" aca="1" ref="BN200" ca="1">INDIRECT("'"&amp;$C200&amp;"'!"&amp;"$"&amp;$D200&amp;$BN$1&amp;"")</f>
        <v>#REF!</v>
      </c>
      <c r="BO200" s="231"/>
      <c r="BP200" s="230"/>
      <c r="BQ200" s="234" t="e" cm="1">
        <f t="array" aca="1" ref="BQ200" ca="1">INDIRECT("'"&amp;$C200&amp;"'!"&amp;"$"&amp;$D200&amp;$BQ$1&amp;"")</f>
        <v>#REF!</v>
      </c>
      <c r="BR200" s="232"/>
      <c r="BS200" s="232"/>
      <c r="BT200" s="230"/>
      <c r="BU200" s="235" t="e" cm="1">
        <f t="array" aca="1" ref="BU200" ca="1">INDIRECT("'"&amp;$C200&amp;"'!"&amp;"$"&amp;$D200&amp;$BU$1&amp;"")</f>
        <v>#REF!</v>
      </c>
      <c r="BV200" s="232"/>
      <c r="BW200" s="232"/>
      <c r="BX200" s="230"/>
      <c r="BY200" s="235" t="e" cm="1">
        <f t="array" aca="1" ref="BY200" ca="1">INDIRECT("'"&amp;$C200&amp;"'!"&amp;"$"&amp;$D200&amp;74&amp;"")</f>
        <v>#REF!</v>
      </c>
      <c r="BZ200" s="232"/>
      <c r="CA200" s="232"/>
      <c r="CB200" s="230"/>
    </row>
    <row r="201" spans="1:80" ht="15" x14ac:dyDescent="0.2">
      <c r="A201" s="344">
        <f t="shared" si="13"/>
        <v>45999</v>
      </c>
      <c r="B201" s="261">
        <v>0.875000000000001</v>
      </c>
      <c r="C201" s="247">
        <f t="shared" si="14"/>
        <v>8</v>
      </c>
      <c r="D201" s="248" t="s">
        <v>155</v>
      </c>
      <c r="E201" s="222"/>
      <c r="F201" s="223"/>
      <c r="G201" s="224" t="e" cm="1">
        <f t="array" aca="1" ref="G201" ca="1">INDIRECT("'"&amp;$C201&amp;"'!"&amp;"$"&amp;$D201&amp;$G$1&amp;"")</f>
        <v>#REF!</v>
      </c>
      <c r="H201" s="225" t="s">
        <v>1</v>
      </c>
      <c r="I201" s="223" t="s">
        <v>1</v>
      </c>
      <c r="J201" s="224" t="e" cm="1">
        <f t="array" aca="1" ref="J201" ca="1">INDIRECT("'"&amp;$C201&amp;"'!"&amp;"$"&amp;$D201&amp;$J$1&amp;"")</f>
        <v>#REF!</v>
      </c>
      <c r="K201" s="225"/>
      <c r="L201" s="225"/>
      <c r="M201" s="226"/>
      <c r="N201" s="222" t="e" cm="1">
        <f t="array" aca="1" ref="N201" ca="1">INDIRECT("'"&amp;$C201&amp;"'!"&amp;"$"&amp;$D201&amp;$N$1&amp;"")</f>
        <v>#REF!</v>
      </c>
      <c r="O201" s="225"/>
      <c r="P201" s="225"/>
      <c r="Q201" s="223"/>
      <c r="R201" s="352" t="e" cm="1">
        <f t="array" aca="1" ref="R201" ca="1">INDIRECT("'"&amp;$C201&amp;"'!"&amp;"$"&amp;$D201&amp;$R$1&amp;"")</f>
        <v>#REF!</v>
      </c>
      <c r="S201" s="225"/>
      <c r="T201" s="225"/>
      <c r="U201" s="226"/>
      <c r="V201" s="222"/>
      <c r="W201" s="227" t="e" cm="1">
        <f t="array" aca="1" ref="W201" ca="1">INDIRECT("'"&amp;$C201&amp;"'!"&amp;"$"&amp;$D201&amp;$W$1&amp;"")</f>
        <v>#REF!</v>
      </c>
      <c r="X201" s="225"/>
      <c r="Y201" s="223"/>
      <c r="Z201" s="224" t="e" cm="1">
        <f t="array" aca="1" ref="Z201" ca="1">INDIRECT("'"&amp;$C201&amp;"'!"&amp;"$"&amp;$D201&amp;$Z$1&amp;"")</f>
        <v>#REF!</v>
      </c>
      <c r="AA201" s="225" t="s">
        <v>1</v>
      </c>
      <c r="AB201" s="225" t="s">
        <v>1</v>
      </c>
      <c r="AC201" s="226" t="s">
        <v>1</v>
      </c>
      <c r="AD201" s="222" t="e" cm="1">
        <f t="array" aca="1" ref="AD201" ca="1">INDIRECT("'"&amp;$C201&amp;"'!"&amp;"$"&amp;$D201&amp;$AD$1&amp;"")</f>
        <v>#REF!</v>
      </c>
      <c r="AE201" s="225" t="s">
        <v>1</v>
      </c>
      <c r="AF201" s="225" t="s">
        <v>1</v>
      </c>
      <c r="AG201" s="223" t="s">
        <v>1</v>
      </c>
      <c r="AH201" s="224" t="e" cm="1">
        <f t="array" aca="1" ref="AH201" ca="1">INDIRECT("'"&amp;$C201&amp;"'!"&amp;"$"&amp;$D201&amp;$AH$1&amp;"")</f>
        <v>#REF!</v>
      </c>
      <c r="AI201" s="225" t="s">
        <v>1</v>
      </c>
      <c r="AJ201" s="225" t="s">
        <v>1</v>
      </c>
      <c r="AK201" s="226" t="s">
        <v>1</v>
      </c>
      <c r="AL201" s="222" t="e" cm="1">
        <f t="array" aca="1" ref="AL201" ca="1">INDIRECT("'"&amp;$C201&amp;"'!"&amp;"$"&amp;$D201&amp;$AL$1&amp;"")</f>
        <v>#REF!</v>
      </c>
      <c r="AM201" s="225" t="s">
        <v>1</v>
      </c>
      <c r="AN201" s="225" t="s">
        <v>1</v>
      </c>
      <c r="AO201" s="223" t="s">
        <v>1</v>
      </c>
      <c r="AP201" s="222"/>
      <c r="AQ201" s="226"/>
      <c r="AR201" s="222" t="e" cm="1">
        <f t="array" aca="1" ref="AR201" ca="1">INDIRECT("'"&amp;$C201&amp;"'!"&amp;"$"&amp;$D201&amp;$AR$1&amp;"")</f>
        <v>#REF!</v>
      </c>
      <c r="AS201" s="225"/>
      <c r="AT201" s="223"/>
      <c r="AU201" s="224" t="e" cm="1">
        <f t="array" aca="1" ref="AU201" ca="1">INDIRECT("'"&amp;$C201&amp;"'!"&amp;"$"&amp;$D201&amp;$AU$1&amp;"")</f>
        <v>#REF!</v>
      </c>
      <c r="AV201" s="225"/>
      <c r="AW201" s="223"/>
      <c r="AX201" s="222"/>
      <c r="AY201" s="226"/>
      <c r="AZ201" s="225" t="e" cm="1">
        <f t="array" aca="1" ref="AZ201" ca="1">INDIRECT("'"&amp;$C201&amp;"'!"&amp;"$"&amp;$D201&amp;$AZ$1&amp;"")</f>
        <v>#REF!</v>
      </c>
      <c r="BA201" s="224"/>
      <c r="BB201" s="225"/>
      <c r="BC201" s="223"/>
      <c r="BD201" s="225" t="e" cm="1">
        <f t="array" aca="1" ref="BD201" ca="1">INDIRECT("'"&amp;$C201&amp;"'!"&amp;"$"&amp;$D201&amp;$BD$1&amp;"")</f>
        <v>#REF!</v>
      </c>
      <c r="BE201" s="224"/>
      <c r="BF201" s="225"/>
      <c r="BG201" s="223"/>
      <c r="BH201" s="227"/>
      <c r="BI201" s="223"/>
      <c r="BJ201" s="227" t="e" cm="1">
        <f t="array" aca="1" ref="BJ201" ca="1">INDIRECT("'"&amp;$C201&amp;"'!"&amp;"$"&amp;$D201&amp;$BJ$1&amp;"")</f>
        <v>#REF!</v>
      </c>
      <c r="BK201" s="225"/>
      <c r="BL201" s="223"/>
      <c r="BM201" s="407"/>
      <c r="BN201" s="222" t="e" cm="1">
        <f t="array" aca="1" ref="BN201" ca="1">INDIRECT("'"&amp;$C201&amp;"'!"&amp;"$"&amp;$D201&amp;$BN$1&amp;"")</f>
        <v>#REF!</v>
      </c>
      <c r="BO201" s="224"/>
      <c r="BP201" s="223"/>
      <c r="BQ201" s="227" t="e" cm="1">
        <f t="array" aca="1" ref="BQ201" ca="1">INDIRECT("'"&amp;$C201&amp;"'!"&amp;"$"&amp;$D201&amp;$BQ$1&amp;"")</f>
        <v>#REF!</v>
      </c>
      <c r="BR201" s="225"/>
      <c r="BS201" s="225"/>
      <c r="BT201" s="223"/>
      <c r="BU201" s="228" t="e" cm="1">
        <f t="array" aca="1" ref="BU201" ca="1">INDIRECT("'"&amp;$C201&amp;"'!"&amp;"$"&amp;$D201&amp;$BU$1&amp;"")</f>
        <v>#REF!</v>
      </c>
      <c r="BV201" s="225"/>
      <c r="BW201" s="225"/>
      <c r="BX201" s="223"/>
      <c r="BY201" s="228" t="e" cm="1">
        <f t="array" aca="1" ref="BY201" ca="1">INDIRECT("'"&amp;$C201&amp;"'!"&amp;"$"&amp;$D201&amp;74&amp;"")</f>
        <v>#REF!</v>
      </c>
      <c r="BZ201" s="225"/>
      <c r="CA201" s="225"/>
      <c r="CB201" s="223"/>
    </row>
    <row r="202" spans="1:80" ht="15" x14ac:dyDescent="0.2">
      <c r="A202" s="344">
        <f t="shared" si="13"/>
        <v>45999</v>
      </c>
      <c r="B202" s="261">
        <v>0.91666666666666696</v>
      </c>
      <c r="C202" s="247">
        <f t="shared" si="14"/>
        <v>8</v>
      </c>
      <c r="D202" s="248" t="s">
        <v>156</v>
      </c>
      <c r="E202" s="229"/>
      <c r="F202" s="230"/>
      <c r="G202" s="231" t="e" cm="1">
        <f t="array" aca="1" ref="G202" ca="1">INDIRECT("'"&amp;$C202&amp;"'!"&amp;"$"&amp;$D202&amp;$G$1&amp;"")</f>
        <v>#REF!</v>
      </c>
      <c r="H202" s="232" t="s">
        <v>1</v>
      </c>
      <c r="I202" s="230" t="s">
        <v>1</v>
      </c>
      <c r="J202" s="231" t="e" cm="1">
        <f t="array" aca="1" ref="J202" ca="1">INDIRECT("'"&amp;$C202&amp;"'!"&amp;"$"&amp;$D202&amp;$J$1&amp;"")</f>
        <v>#REF!</v>
      </c>
      <c r="K202" s="232"/>
      <c r="L202" s="232"/>
      <c r="M202" s="233"/>
      <c r="N202" s="229" t="e" cm="1">
        <f t="array" aca="1" ref="N202" ca="1">INDIRECT("'"&amp;$C202&amp;"'!"&amp;"$"&amp;$D202&amp;$N$1&amp;"")</f>
        <v>#REF!</v>
      </c>
      <c r="O202" s="232"/>
      <c r="P202" s="232"/>
      <c r="Q202" s="230"/>
      <c r="R202" s="229" t="e" cm="1">
        <f t="array" aca="1" ref="R202" ca="1">INDIRECT("'"&amp;$C202&amp;"'!"&amp;"$"&amp;$D202&amp;$R$1&amp;"")</f>
        <v>#REF!</v>
      </c>
      <c r="S202" s="232"/>
      <c r="T202" s="232"/>
      <c r="U202" s="233"/>
      <c r="V202" s="229"/>
      <c r="W202" s="234" t="e" cm="1">
        <f t="array" aca="1" ref="W202" ca="1">INDIRECT("'"&amp;$C202&amp;"'!"&amp;"$"&amp;$D202&amp;$W$1&amp;"")</f>
        <v>#REF!</v>
      </c>
      <c r="X202" s="232"/>
      <c r="Y202" s="230"/>
      <c r="Z202" s="231" t="e" cm="1">
        <f t="array" aca="1" ref="Z202" ca="1">INDIRECT("'"&amp;$C202&amp;"'!"&amp;"$"&amp;$D202&amp;$Z$1&amp;"")</f>
        <v>#REF!</v>
      </c>
      <c r="AA202" s="232" t="s">
        <v>1</v>
      </c>
      <c r="AB202" s="232" t="s">
        <v>1</v>
      </c>
      <c r="AC202" s="233" t="s">
        <v>1</v>
      </c>
      <c r="AD202" s="229" t="e" cm="1">
        <f t="array" aca="1" ref="AD202" ca="1">INDIRECT("'"&amp;$C202&amp;"'!"&amp;"$"&amp;$D202&amp;$AD$1&amp;"")</f>
        <v>#REF!</v>
      </c>
      <c r="AE202" s="232" t="s">
        <v>1</v>
      </c>
      <c r="AF202" s="232" t="s">
        <v>1</v>
      </c>
      <c r="AG202" s="230" t="s">
        <v>1</v>
      </c>
      <c r="AH202" s="231" t="e" cm="1">
        <f t="array" aca="1" ref="AH202" ca="1">INDIRECT("'"&amp;$C202&amp;"'!"&amp;"$"&amp;$D202&amp;$AH$1&amp;"")</f>
        <v>#REF!</v>
      </c>
      <c r="AI202" s="232" t="s">
        <v>1</v>
      </c>
      <c r="AJ202" s="232" t="s">
        <v>1</v>
      </c>
      <c r="AK202" s="233" t="s">
        <v>1</v>
      </c>
      <c r="AL202" s="229" t="e" cm="1">
        <f t="array" aca="1" ref="AL202" ca="1">INDIRECT("'"&amp;$C202&amp;"'!"&amp;"$"&amp;$D202&amp;$AL$1&amp;"")</f>
        <v>#REF!</v>
      </c>
      <c r="AM202" s="232" t="s">
        <v>1</v>
      </c>
      <c r="AN202" s="232" t="s">
        <v>1</v>
      </c>
      <c r="AO202" s="230" t="s">
        <v>1</v>
      </c>
      <c r="AP202" s="229"/>
      <c r="AQ202" s="233"/>
      <c r="AR202" s="229" t="e" cm="1">
        <f t="array" aca="1" ref="AR202" ca="1">INDIRECT("'"&amp;$C202&amp;"'!"&amp;"$"&amp;$D202&amp;$AR$1&amp;"")</f>
        <v>#REF!</v>
      </c>
      <c r="AS202" s="232"/>
      <c r="AT202" s="230"/>
      <c r="AU202" s="231" t="e" cm="1">
        <f t="array" aca="1" ref="AU202" ca="1">INDIRECT("'"&amp;$C202&amp;"'!"&amp;"$"&amp;$D202&amp;$AU$1&amp;"")</f>
        <v>#REF!</v>
      </c>
      <c r="AV202" s="232"/>
      <c r="AW202" s="230"/>
      <c r="AX202" s="229"/>
      <c r="AY202" s="233"/>
      <c r="AZ202" s="232" t="e" cm="1">
        <f t="array" aca="1" ref="AZ202" ca="1">INDIRECT("'"&amp;$C202&amp;"'!"&amp;"$"&amp;$D202&amp;$AZ$1&amp;"")</f>
        <v>#REF!</v>
      </c>
      <c r="BA202" s="231"/>
      <c r="BB202" s="232"/>
      <c r="BC202" s="230"/>
      <c r="BD202" s="232" t="e" cm="1">
        <f t="array" aca="1" ref="BD202" ca="1">INDIRECT("'"&amp;$C202&amp;"'!"&amp;"$"&amp;$D202&amp;$BD$1&amp;"")</f>
        <v>#REF!</v>
      </c>
      <c r="BE202" s="231"/>
      <c r="BF202" s="232"/>
      <c r="BG202" s="230"/>
      <c r="BH202" s="234"/>
      <c r="BI202" s="230"/>
      <c r="BJ202" s="234" t="e" cm="1">
        <f t="array" aca="1" ref="BJ202" ca="1">INDIRECT("'"&amp;$C202&amp;"'!"&amp;"$"&amp;$D202&amp;$BJ$1&amp;"")</f>
        <v>#REF!</v>
      </c>
      <c r="BK202" s="232"/>
      <c r="BL202" s="230"/>
      <c r="BM202" s="408"/>
      <c r="BN202" s="229" t="e" cm="1">
        <f t="array" aca="1" ref="BN202" ca="1">INDIRECT("'"&amp;$C202&amp;"'!"&amp;"$"&amp;$D202&amp;$BN$1&amp;"")</f>
        <v>#REF!</v>
      </c>
      <c r="BO202" s="231"/>
      <c r="BP202" s="230"/>
      <c r="BQ202" s="234" t="e" cm="1">
        <f t="array" aca="1" ref="BQ202" ca="1">INDIRECT("'"&amp;$C202&amp;"'!"&amp;"$"&amp;$D202&amp;$BQ$1&amp;"")</f>
        <v>#REF!</v>
      </c>
      <c r="BR202" s="232"/>
      <c r="BS202" s="232"/>
      <c r="BT202" s="230"/>
      <c r="BU202" s="235" t="e" cm="1">
        <f t="array" aca="1" ref="BU202" ca="1">INDIRECT("'"&amp;$C202&amp;"'!"&amp;"$"&amp;$D202&amp;$BU$1&amp;"")</f>
        <v>#REF!</v>
      </c>
      <c r="BV202" s="232"/>
      <c r="BW202" s="232"/>
      <c r="BX202" s="230"/>
      <c r="BY202" s="235" t="e" cm="1">
        <f t="array" aca="1" ref="BY202" ca="1">INDIRECT("'"&amp;$C202&amp;"'!"&amp;"$"&amp;$D202&amp;74&amp;"")</f>
        <v>#REF!</v>
      </c>
      <c r="BZ202" s="232"/>
      <c r="CA202" s="232"/>
      <c r="CB202" s="230"/>
    </row>
    <row r="203" spans="1:80" ht="15.75" thickBot="1" x14ac:dyDescent="0.25">
      <c r="A203" s="345">
        <f t="shared" si="13"/>
        <v>45999</v>
      </c>
      <c r="B203" s="262">
        <v>0.95833333333333404</v>
      </c>
      <c r="C203" s="249">
        <f t="shared" si="14"/>
        <v>8</v>
      </c>
      <c r="D203" s="250" t="s">
        <v>157</v>
      </c>
      <c r="E203" s="236"/>
      <c r="F203" s="237"/>
      <c r="G203" s="238" t="e" cm="1">
        <f t="array" aca="1" ref="G203" ca="1">INDIRECT("'"&amp;$C203&amp;"'!"&amp;"$"&amp;$D203&amp;$G$1&amp;"")</f>
        <v>#REF!</v>
      </c>
      <c r="H203" s="239" t="s">
        <v>1</v>
      </c>
      <c r="I203" s="237" t="s">
        <v>1</v>
      </c>
      <c r="J203" s="238" t="e" cm="1">
        <f t="array" aca="1" ref="J203" ca="1">INDIRECT("'"&amp;$C203&amp;"'!"&amp;"$"&amp;$D203&amp;$J$1&amp;"")</f>
        <v>#REF!</v>
      </c>
      <c r="K203" s="239"/>
      <c r="L203" s="239"/>
      <c r="M203" s="240"/>
      <c r="N203" s="236" t="e" cm="1">
        <f t="array" aca="1" ref="N203" ca="1">INDIRECT("'"&amp;$C203&amp;"'!"&amp;"$"&amp;$D203&amp;$N$1&amp;"")</f>
        <v>#REF!</v>
      </c>
      <c r="O203" s="239"/>
      <c r="P203" s="239"/>
      <c r="Q203" s="237"/>
      <c r="R203" s="354" t="e" cm="1">
        <f t="array" aca="1" ref="R203" ca="1">INDIRECT("'"&amp;$C203&amp;"'!"&amp;"$"&amp;$D203&amp;$R$1&amp;"")</f>
        <v>#REF!</v>
      </c>
      <c r="S203" s="239"/>
      <c r="T203" s="239"/>
      <c r="U203" s="240"/>
      <c r="V203" s="236"/>
      <c r="W203" s="241" t="e" cm="1">
        <f t="array" aca="1" ref="W203" ca="1">INDIRECT("'"&amp;$C203&amp;"'!"&amp;"$"&amp;$D203&amp;$W$1&amp;"")</f>
        <v>#REF!</v>
      </c>
      <c r="X203" s="239"/>
      <c r="Y203" s="237"/>
      <c r="Z203" s="238" t="e" cm="1">
        <f t="array" aca="1" ref="Z203" ca="1">INDIRECT("'"&amp;$C203&amp;"'!"&amp;"$"&amp;$D203&amp;$Z$1&amp;"")</f>
        <v>#REF!</v>
      </c>
      <c r="AA203" s="239" t="s">
        <v>1</v>
      </c>
      <c r="AB203" s="239" t="s">
        <v>1</v>
      </c>
      <c r="AC203" s="240" t="s">
        <v>1</v>
      </c>
      <c r="AD203" s="236" t="e" cm="1">
        <f t="array" aca="1" ref="AD203" ca="1">INDIRECT("'"&amp;$C203&amp;"'!"&amp;"$"&amp;$D203&amp;$AD$1&amp;"")</f>
        <v>#REF!</v>
      </c>
      <c r="AE203" s="239" t="s">
        <v>1</v>
      </c>
      <c r="AF203" s="239" t="s">
        <v>1</v>
      </c>
      <c r="AG203" s="237" t="s">
        <v>1</v>
      </c>
      <c r="AH203" s="238" t="e" cm="1">
        <f t="array" aca="1" ref="AH203" ca="1">INDIRECT("'"&amp;$C203&amp;"'!"&amp;"$"&amp;$D203&amp;$AH$1&amp;"")</f>
        <v>#REF!</v>
      </c>
      <c r="AI203" s="239" t="s">
        <v>1</v>
      </c>
      <c r="AJ203" s="239" t="s">
        <v>1</v>
      </c>
      <c r="AK203" s="240" t="s">
        <v>1</v>
      </c>
      <c r="AL203" s="236" t="e" cm="1">
        <f t="array" aca="1" ref="AL203" ca="1">INDIRECT("'"&amp;$C203&amp;"'!"&amp;"$"&amp;$D203&amp;$AL$1&amp;"")</f>
        <v>#REF!</v>
      </c>
      <c r="AM203" s="239" t="s">
        <v>1</v>
      </c>
      <c r="AN203" s="239" t="s">
        <v>1</v>
      </c>
      <c r="AO203" s="237" t="s">
        <v>1</v>
      </c>
      <c r="AP203" s="236"/>
      <c r="AQ203" s="240"/>
      <c r="AR203" s="236" t="e" cm="1">
        <f t="array" aca="1" ref="AR203" ca="1">INDIRECT("'"&amp;$C203&amp;"'!"&amp;"$"&amp;$D203&amp;$AR$1&amp;"")</f>
        <v>#REF!</v>
      </c>
      <c r="AS203" s="239"/>
      <c r="AT203" s="237"/>
      <c r="AU203" s="238" t="e" cm="1">
        <f t="array" aca="1" ref="AU203" ca="1">INDIRECT("'"&amp;$C203&amp;"'!"&amp;"$"&amp;$D203&amp;$AU$1&amp;"")</f>
        <v>#REF!</v>
      </c>
      <c r="AV203" s="239"/>
      <c r="AW203" s="237"/>
      <c r="AX203" s="236"/>
      <c r="AY203" s="240"/>
      <c r="AZ203" s="239" t="e" cm="1">
        <f t="array" aca="1" ref="AZ203" ca="1">INDIRECT("'"&amp;$C203&amp;"'!"&amp;"$"&amp;$D203&amp;$AZ$1&amp;"")</f>
        <v>#REF!</v>
      </c>
      <c r="BA203" s="238"/>
      <c r="BB203" s="239"/>
      <c r="BC203" s="237"/>
      <c r="BD203" s="239" t="e" cm="1">
        <f t="array" aca="1" ref="BD203" ca="1">INDIRECT("'"&amp;$C203&amp;"'!"&amp;"$"&amp;$D203&amp;$BD$1&amp;"")</f>
        <v>#REF!</v>
      </c>
      <c r="BE203" s="238"/>
      <c r="BF203" s="239"/>
      <c r="BG203" s="237"/>
      <c r="BH203" s="241"/>
      <c r="BI203" s="237"/>
      <c r="BJ203" s="241" t="e" cm="1">
        <f t="array" aca="1" ref="BJ203" ca="1">INDIRECT("'"&amp;$C203&amp;"'!"&amp;"$"&amp;$D203&amp;$BJ$1&amp;"")</f>
        <v>#REF!</v>
      </c>
      <c r="BK203" s="239"/>
      <c r="BL203" s="237"/>
      <c r="BM203" s="409"/>
      <c r="BN203" s="236" t="e" cm="1">
        <f t="array" aca="1" ref="BN203" ca="1">INDIRECT("'"&amp;$C203&amp;"'!"&amp;"$"&amp;$D203&amp;$BN$1&amp;"")</f>
        <v>#REF!</v>
      </c>
      <c r="BO203" s="238"/>
      <c r="BP203" s="237"/>
      <c r="BQ203" s="241" t="e" cm="1">
        <f t="array" aca="1" ref="BQ203" ca="1">INDIRECT("'"&amp;$C203&amp;"'!"&amp;"$"&amp;$D203&amp;$BQ$1&amp;"")</f>
        <v>#REF!</v>
      </c>
      <c r="BR203" s="239"/>
      <c r="BS203" s="239"/>
      <c r="BT203" s="237"/>
      <c r="BU203" s="242" t="e" cm="1">
        <f t="array" aca="1" ref="BU203" ca="1">INDIRECT("'"&amp;$C203&amp;"'!"&amp;"$"&amp;$D203&amp;$BU$1&amp;"")</f>
        <v>#REF!</v>
      </c>
      <c r="BV203" s="239"/>
      <c r="BW203" s="239"/>
      <c r="BX203" s="237"/>
      <c r="BY203" s="242" t="e" cm="1">
        <f t="array" aca="1" ref="BY203" ca="1">INDIRECT("'"&amp;$C203&amp;"'!"&amp;"$"&amp;$D203&amp;74&amp;"")</f>
        <v>#REF!</v>
      </c>
      <c r="BZ203" s="239"/>
      <c r="CA203" s="239"/>
      <c r="CB203" s="237"/>
    </row>
    <row r="204" spans="1:80" ht="15" thickBot="1" x14ac:dyDescent="0.25">
      <c r="BI204" s="243"/>
    </row>
    <row r="205" spans="1:80" ht="15" x14ac:dyDescent="0.2">
      <c r="A205" s="263">
        <f>A180+1</f>
        <v>46000</v>
      </c>
      <c r="B205" s="260">
        <v>0</v>
      </c>
      <c r="C205" s="245">
        <f>DAY(A205)</f>
        <v>9</v>
      </c>
      <c r="D205" s="246" t="s">
        <v>134</v>
      </c>
      <c r="E205" s="216"/>
      <c r="F205" s="217"/>
      <c r="G205" s="218" t="e" cm="1">
        <f t="array" aca="1" ref="G205" ca="1">INDIRECT("'"&amp;$C205&amp;"'!"&amp;"$"&amp;$D205&amp;$G$1&amp;"")</f>
        <v>#REF!</v>
      </c>
      <c r="H205" s="219" t="s">
        <v>1</v>
      </c>
      <c r="I205" s="217" t="s">
        <v>1</v>
      </c>
      <c r="J205" s="218" t="e" cm="1">
        <f t="array" aca="1" ref="J205" ca="1">INDIRECT("'"&amp;$C205&amp;"'!"&amp;"$"&amp;$D205&amp;$J$1&amp;"")</f>
        <v>#REF!</v>
      </c>
      <c r="K205" s="219"/>
      <c r="L205" s="219"/>
      <c r="M205" s="220"/>
      <c r="N205" s="216" t="e" cm="1">
        <f t="array" aca="1" ref="N205" ca="1">INDIRECT("'"&amp;$C205&amp;"'!"&amp;"$"&amp;$D205&amp;$N$1&amp;"")</f>
        <v>#REF!</v>
      </c>
      <c r="O205" s="219"/>
      <c r="P205" s="219"/>
      <c r="Q205" s="217"/>
      <c r="R205" s="351" t="e" cm="1">
        <f t="array" aca="1" ref="R205" ca="1">INDIRECT("'"&amp;$C205&amp;"'!"&amp;"$"&amp;$D205&amp;$R$1&amp;"")</f>
        <v>#REF!</v>
      </c>
      <c r="S205" s="219"/>
      <c r="T205" s="219"/>
      <c r="U205" s="220"/>
      <c r="V205" s="216"/>
      <c r="W205" s="221" t="e" cm="1">
        <f t="array" aca="1" ref="W205" ca="1">INDIRECT("'"&amp;$C205&amp;"'!"&amp;"$"&amp;$D205&amp;$W$1&amp;"")</f>
        <v>#REF!</v>
      </c>
      <c r="X205" s="219"/>
      <c r="Y205" s="217"/>
      <c r="Z205" s="218"/>
      <c r="AA205" s="219"/>
      <c r="AB205" s="219"/>
      <c r="AC205" s="220"/>
      <c r="AD205" s="216"/>
      <c r="AE205" s="219"/>
      <c r="AF205" s="219"/>
      <c r="AG205" s="217"/>
      <c r="AH205" s="218"/>
      <c r="AI205" s="219"/>
      <c r="AJ205" s="219"/>
      <c r="AK205" s="217"/>
      <c r="AL205" s="216"/>
      <c r="AM205" s="219"/>
      <c r="AN205" s="219"/>
      <c r="AO205" s="217"/>
      <c r="AP205" s="216"/>
      <c r="AQ205" s="220"/>
      <c r="AR205" s="216" t="e" cm="1">
        <f t="array" aca="1" ref="AR205" ca="1">INDIRECT("'"&amp;$C205&amp;"'!"&amp;"$"&amp;$D205&amp;$AR$1&amp;"")</f>
        <v>#REF!</v>
      </c>
      <c r="AS205" s="219"/>
      <c r="AT205" s="217"/>
      <c r="AU205" s="218" t="e" cm="1">
        <f t="array" aca="1" ref="AU205" ca="1">INDIRECT("'"&amp;$C205&amp;"'!"&amp;"$"&amp;$D205&amp;$AU$1&amp;"")</f>
        <v>#REF!</v>
      </c>
      <c r="AV205" s="219"/>
      <c r="AW205" s="217"/>
      <c r="AX205" s="216"/>
      <c r="AY205" s="220"/>
      <c r="AZ205" s="219" t="e" cm="1">
        <f t="array" aca="1" ref="AZ205" ca="1">INDIRECT("'"&amp;$C205&amp;"'!"&amp;"$"&amp;$D205&amp;$AZ$1&amp;"")</f>
        <v>#REF!</v>
      </c>
      <c r="BA205" s="218"/>
      <c r="BB205" s="219"/>
      <c r="BC205" s="217"/>
      <c r="BD205" s="219" t="e" cm="1">
        <f t="array" aca="1" ref="BD205" ca="1">INDIRECT("'"&amp;$C205&amp;"'!"&amp;"$"&amp;$D205&amp;$BD$1&amp;"")</f>
        <v>#REF!</v>
      </c>
      <c r="BE205" s="218"/>
      <c r="BF205" s="219"/>
      <c r="BG205" s="217"/>
      <c r="BH205" s="221"/>
      <c r="BI205" s="217"/>
      <c r="BJ205" s="221" t="e" cm="1">
        <f t="array" aca="1" ref="BJ205" ca="1">INDIRECT("'"&amp;$C205&amp;"'!"&amp;"$"&amp;$D205&amp;$BJ$1&amp;"")</f>
        <v>#REF!</v>
      </c>
      <c r="BK205" s="219"/>
      <c r="BL205" s="217"/>
      <c r="BM205" s="406"/>
      <c r="BN205" s="216" t="e" cm="1">
        <f t="array" aca="1" ref="BN205" ca="1">INDIRECT("'"&amp;$C205&amp;"'!"&amp;"$"&amp;$D205&amp;$BN$1&amp;"")</f>
        <v>#REF!</v>
      </c>
      <c r="BO205" s="218"/>
      <c r="BP205" s="217"/>
      <c r="BQ205" s="221" t="e" cm="1">
        <f t="array" aca="1" ref="BQ205" ca="1">INDIRECT("'"&amp;$C205&amp;"'!"&amp;"$"&amp;$D205&amp;$BQ$1&amp;"")</f>
        <v>#REF!</v>
      </c>
      <c r="BR205" s="219"/>
      <c r="BS205" s="219"/>
      <c r="BT205" s="217"/>
      <c r="BU205" s="221" t="e" cm="1">
        <f t="array" aca="1" ref="BU205" ca="1">INDIRECT("'"&amp;$C205&amp;"'!"&amp;"$"&amp;$D205&amp;$BU$1&amp;"")</f>
        <v>#REF!</v>
      </c>
      <c r="BV205" s="219"/>
      <c r="BW205" s="219"/>
      <c r="BX205" s="217"/>
      <c r="BY205" s="274"/>
      <c r="BZ205" s="219"/>
      <c r="CA205" s="219"/>
      <c r="CB205" s="217"/>
    </row>
    <row r="206" spans="1:80" ht="15" x14ac:dyDescent="0.2">
      <c r="A206" s="344">
        <f t="shared" ref="A206:A228" si="15">A181+1</f>
        <v>46000</v>
      </c>
      <c r="B206" s="261">
        <v>4.1666666666666699E-2</v>
      </c>
      <c r="C206" s="247">
        <f>DAY(A206)</f>
        <v>9</v>
      </c>
      <c r="D206" s="248" t="s">
        <v>135</v>
      </c>
      <c r="E206" s="222"/>
      <c r="F206" s="223"/>
      <c r="G206" s="224" t="e" cm="1">
        <f t="array" aca="1" ref="G206" ca="1">INDIRECT("'"&amp;$C206&amp;"'!"&amp;"$"&amp;$D206&amp;$G$1&amp;"")</f>
        <v>#REF!</v>
      </c>
      <c r="H206" s="225" t="s">
        <v>1</v>
      </c>
      <c r="I206" s="223" t="s">
        <v>1</v>
      </c>
      <c r="J206" s="224" t="e" cm="1">
        <f t="array" aca="1" ref="J206" ca="1">INDIRECT("'"&amp;$C206&amp;"'!"&amp;"$"&amp;$D206&amp;$J$1&amp;"")</f>
        <v>#REF!</v>
      </c>
      <c r="K206" s="225"/>
      <c r="L206" s="225"/>
      <c r="M206" s="226"/>
      <c r="N206" s="222" t="e" cm="1">
        <f t="array" aca="1" ref="N206" ca="1">INDIRECT("'"&amp;$C206&amp;"'!"&amp;"$"&amp;$D206&amp;$N$1&amp;"")</f>
        <v>#REF!</v>
      </c>
      <c r="O206" s="225"/>
      <c r="P206" s="225"/>
      <c r="Q206" s="223"/>
      <c r="R206" s="352" t="e" cm="1">
        <f t="array" aca="1" ref="R206" ca="1">INDIRECT("'"&amp;$C206&amp;"'!"&amp;"$"&amp;$D206&amp;$R$1&amp;"")</f>
        <v>#REF!</v>
      </c>
      <c r="S206" s="225"/>
      <c r="T206" s="225"/>
      <c r="U206" s="226"/>
      <c r="V206" s="222"/>
      <c r="W206" s="227" t="e" cm="1">
        <f t="array" aca="1" ref="W206" ca="1">INDIRECT("'"&amp;$C206&amp;"'!"&amp;"$"&amp;$D206&amp;$W$1&amp;"")</f>
        <v>#REF!</v>
      </c>
      <c r="X206" s="225"/>
      <c r="Y206" s="223"/>
      <c r="Z206" s="224"/>
      <c r="AA206" s="225"/>
      <c r="AB206" s="225"/>
      <c r="AC206" s="226"/>
      <c r="AD206" s="222"/>
      <c r="AE206" s="225"/>
      <c r="AF206" s="225"/>
      <c r="AG206" s="223"/>
      <c r="AH206" s="224"/>
      <c r="AI206" s="225"/>
      <c r="AJ206" s="225"/>
      <c r="AK206" s="226"/>
      <c r="AL206" s="222"/>
      <c r="AM206" s="225"/>
      <c r="AN206" s="225"/>
      <c r="AO206" s="223"/>
      <c r="AP206" s="222"/>
      <c r="AQ206" s="226"/>
      <c r="AR206" s="222" t="e" cm="1">
        <f t="array" aca="1" ref="AR206" ca="1">INDIRECT("'"&amp;$C206&amp;"'!"&amp;"$"&amp;$D206&amp;$AR$1&amp;"")</f>
        <v>#REF!</v>
      </c>
      <c r="AS206" s="225"/>
      <c r="AT206" s="223"/>
      <c r="AU206" s="224" t="e" cm="1">
        <f t="array" aca="1" ref="AU206" ca="1">INDIRECT("'"&amp;$C206&amp;"'!"&amp;"$"&amp;$D206&amp;$AU$1&amp;"")</f>
        <v>#REF!</v>
      </c>
      <c r="AV206" s="225"/>
      <c r="AW206" s="223"/>
      <c r="AX206" s="222"/>
      <c r="AY206" s="226"/>
      <c r="AZ206" s="225" t="e" cm="1">
        <f t="array" aca="1" ref="AZ206" ca="1">INDIRECT("'"&amp;$C206&amp;"'!"&amp;"$"&amp;$D206&amp;$AZ$1&amp;"")</f>
        <v>#REF!</v>
      </c>
      <c r="BA206" s="224"/>
      <c r="BB206" s="225"/>
      <c r="BC206" s="223"/>
      <c r="BD206" s="225" t="e" cm="1">
        <f t="array" aca="1" ref="BD206" ca="1">INDIRECT("'"&amp;$C206&amp;"'!"&amp;"$"&amp;$D206&amp;$BD$1&amp;"")</f>
        <v>#REF!</v>
      </c>
      <c r="BE206" s="224"/>
      <c r="BF206" s="225"/>
      <c r="BG206" s="223"/>
      <c r="BH206" s="227"/>
      <c r="BI206" s="223"/>
      <c r="BJ206" s="227" t="e" cm="1">
        <f t="array" aca="1" ref="BJ206" ca="1">INDIRECT("'"&amp;$C206&amp;"'!"&amp;"$"&amp;$D206&amp;$BJ$1&amp;"")</f>
        <v>#REF!</v>
      </c>
      <c r="BK206" s="225"/>
      <c r="BL206" s="223"/>
      <c r="BM206" s="407"/>
      <c r="BN206" s="222" t="e" cm="1">
        <f t="array" aca="1" ref="BN206" ca="1">INDIRECT("'"&amp;$C206&amp;"'!"&amp;"$"&amp;$D206&amp;$BN$1&amp;"")</f>
        <v>#REF!</v>
      </c>
      <c r="BO206" s="224"/>
      <c r="BP206" s="223"/>
      <c r="BQ206" s="227" t="e" cm="1">
        <f t="array" aca="1" ref="BQ206" ca="1">INDIRECT("'"&amp;$C206&amp;"'!"&amp;"$"&amp;$D206&amp;$BQ$1&amp;"")</f>
        <v>#REF!</v>
      </c>
      <c r="BR206" s="225"/>
      <c r="BS206" s="225"/>
      <c r="BT206" s="223"/>
      <c r="BU206" s="227" t="e" cm="1">
        <f t="array" aca="1" ref="BU206" ca="1">INDIRECT("'"&amp;$C206&amp;"'!"&amp;"$"&amp;$D206&amp;$BU$1&amp;"")</f>
        <v>#REF!</v>
      </c>
      <c r="BV206" s="225"/>
      <c r="BW206" s="225"/>
      <c r="BX206" s="223"/>
      <c r="BY206" s="228"/>
      <c r="BZ206" s="225"/>
      <c r="CA206" s="225"/>
      <c r="CB206" s="223"/>
    </row>
    <row r="207" spans="1:80" ht="15" x14ac:dyDescent="0.2">
      <c r="A207" s="344">
        <f t="shared" si="15"/>
        <v>46000</v>
      </c>
      <c r="B207" s="261">
        <v>8.3333333333333301E-2</v>
      </c>
      <c r="C207" s="247">
        <f>DAY(A207)</f>
        <v>9</v>
      </c>
      <c r="D207" s="248" t="s">
        <v>136</v>
      </c>
      <c r="E207" s="229"/>
      <c r="F207" s="230"/>
      <c r="G207" s="231" t="e" cm="1">
        <f t="array" aca="1" ref="G207" ca="1">INDIRECT("'"&amp;$C207&amp;"'!"&amp;"$"&amp;$D207&amp;$G$1&amp;"")</f>
        <v>#REF!</v>
      </c>
      <c r="H207" s="232" t="s">
        <v>1</v>
      </c>
      <c r="I207" s="230" t="s">
        <v>1</v>
      </c>
      <c r="J207" s="231" t="e" cm="1">
        <f t="array" aca="1" ref="J207" ca="1">INDIRECT("'"&amp;$C207&amp;"'!"&amp;"$"&amp;$D207&amp;$J$1&amp;"")</f>
        <v>#REF!</v>
      </c>
      <c r="K207" s="232"/>
      <c r="L207" s="232"/>
      <c r="M207" s="233"/>
      <c r="N207" s="229" t="e" cm="1">
        <f t="array" aca="1" ref="N207" ca="1">INDIRECT("'"&amp;$C207&amp;"'!"&amp;"$"&amp;$D207&amp;$N$1&amp;"")</f>
        <v>#REF!</v>
      </c>
      <c r="O207" s="232"/>
      <c r="P207" s="232"/>
      <c r="Q207" s="230"/>
      <c r="R207" s="229" t="e" cm="1">
        <f t="array" aca="1" ref="R207" ca="1">INDIRECT("'"&amp;$C207&amp;"'!"&amp;"$"&amp;$D207&amp;$R$1&amp;"")</f>
        <v>#REF!</v>
      </c>
      <c r="S207" s="232"/>
      <c r="T207" s="232"/>
      <c r="U207" s="233"/>
      <c r="V207" s="229"/>
      <c r="W207" s="234" t="e" cm="1">
        <f t="array" aca="1" ref="W207" ca="1">INDIRECT("'"&amp;$C207&amp;"'!"&amp;"$"&amp;$D207&amp;$W$1&amp;"")</f>
        <v>#REF!</v>
      </c>
      <c r="X207" s="232"/>
      <c r="Y207" s="230"/>
      <c r="Z207" s="231"/>
      <c r="AA207" s="232"/>
      <c r="AB207" s="232"/>
      <c r="AC207" s="233"/>
      <c r="AD207" s="229"/>
      <c r="AE207" s="232"/>
      <c r="AF207" s="232"/>
      <c r="AG207" s="230"/>
      <c r="AH207" s="231"/>
      <c r="AI207" s="232"/>
      <c r="AJ207" s="232"/>
      <c r="AK207" s="233"/>
      <c r="AL207" s="229"/>
      <c r="AM207" s="232"/>
      <c r="AN207" s="232"/>
      <c r="AO207" s="233"/>
      <c r="AP207" s="229"/>
      <c r="AQ207" s="233"/>
      <c r="AR207" s="229" t="e" cm="1">
        <f t="array" aca="1" ref="AR207" ca="1">INDIRECT("'"&amp;$C207&amp;"'!"&amp;"$"&amp;$D207&amp;$AR$1&amp;"")</f>
        <v>#REF!</v>
      </c>
      <c r="AS207" s="232"/>
      <c r="AT207" s="230"/>
      <c r="AU207" s="231" t="e" cm="1">
        <f t="array" aca="1" ref="AU207" ca="1">INDIRECT("'"&amp;$C207&amp;"'!"&amp;"$"&amp;$D207&amp;$AU$1&amp;"")</f>
        <v>#REF!</v>
      </c>
      <c r="AV207" s="232"/>
      <c r="AW207" s="230"/>
      <c r="AX207" s="229"/>
      <c r="AY207" s="233"/>
      <c r="AZ207" s="232" t="e" cm="1">
        <f t="array" aca="1" ref="AZ207" ca="1">INDIRECT("'"&amp;$C207&amp;"'!"&amp;"$"&amp;$D207&amp;$AZ$1&amp;"")</f>
        <v>#REF!</v>
      </c>
      <c r="BA207" s="231"/>
      <c r="BB207" s="232"/>
      <c r="BC207" s="230"/>
      <c r="BD207" s="232" t="e" cm="1">
        <f t="array" aca="1" ref="BD207" ca="1">INDIRECT("'"&amp;$C207&amp;"'!"&amp;"$"&amp;$D207&amp;$BD$1&amp;"")</f>
        <v>#REF!</v>
      </c>
      <c r="BE207" s="231"/>
      <c r="BF207" s="232"/>
      <c r="BG207" s="230"/>
      <c r="BH207" s="234"/>
      <c r="BI207" s="230"/>
      <c r="BJ207" s="234" t="e" cm="1">
        <f t="array" aca="1" ref="BJ207" ca="1">INDIRECT("'"&amp;$C207&amp;"'!"&amp;"$"&amp;$D207&amp;$BJ$1&amp;"")</f>
        <v>#REF!</v>
      </c>
      <c r="BK207" s="232"/>
      <c r="BL207" s="230"/>
      <c r="BM207" s="408"/>
      <c r="BN207" s="229" t="e" cm="1">
        <f t="array" aca="1" ref="BN207" ca="1">INDIRECT("'"&amp;$C207&amp;"'!"&amp;"$"&amp;$D207&amp;$BN$1&amp;"")</f>
        <v>#REF!</v>
      </c>
      <c r="BO207" s="231"/>
      <c r="BP207" s="230"/>
      <c r="BQ207" s="234" t="e" cm="1">
        <f t="array" aca="1" ref="BQ207" ca="1">INDIRECT("'"&amp;$C207&amp;"'!"&amp;"$"&amp;$D207&amp;$BQ$1&amp;"")</f>
        <v>#REF!</v>
      </c>
      <c r="BR207" s="232"/>
      <c r="BS207" s="232"/>
      <c r="BT207" s="230"/>
      <c r="BU207" s="234" t="e" cm="1">
        <f t="array" aca="1" ref="BU207" ca="1">INDIRECT("'"&amp;$C207&amp;"'!"&amp;"$"&amp;$D207&amp;$BU$1&amp;"")</f>
        <v>#REF!</v>
      </c>
      <c r="BV207" s="232"/>
      <c r="BW207" s="232"/>
      <c r="BX207" s="230"/>
      <c r="BY207" s="235"/>
      <c r="BZ207" s="232"/>
      <c r="CA207" s="232"/>
      <c r="CB207" s="230"/>
    </row>
    <row r="208" spans="1:80" ht="15" x14ac:dyDescent="0.2">
      <c r="A208" s="344">
        <f t="shared" si="15"/>
        <v>46000</v>
      </c>
      <c r="B208" s="261">
        <v>0.125</v>
      </c>
      <c r="C208" s="247">
        <f>DAY(A208)</f>
        <v>9</v>
      </c>
      <c r="D208" s="248" t="s">
        <v>137</v>
      </c>
      <c r="E208" s="222"/>
      <c r="F208" s="223"/>
      <c r="G208" s="224" t="e" cm="1">
        <f t="array" aca="1" ref="G208" ca="1">INDIRECT("'"&amp;$C208&amp;"'!"&amp;"$"&amp;$D208&amp;$G$1&amp;"")</f>
        <v>#REF!</v>
      </c>
      <c r="H208" s="225" t="s">
        <v>1</v>
      </c>
      <c r="I208" s="223" t="s">
        <v>1</v>
      </c>
      <c r="J208" s="224" t="e" cm="1">
        <f t="array" aca="1" ref="J208" ca="1">INDIRECT("'"&amp;$C208&amp;"'!"&amp;"$"&amp;$D208&amp;$J$1&amp;"")</f>
        <v>#REF!</v>
      </c>
      <c r="K208" s="225"/>
      <c r="L208" s="225"/>
      <c r="M208" s="226"/>
      <c r="N208" s="222" t="e" cm="1">
        <f t="array" aca="1" ref="N208" ca="1">INDIRECT("'"&amp;$C208&amp;"'!"&amp;"$"&amp;$D208&amp;$N$1&amp;"")</f>
        <v>#REF!</v>
      </c>
      <c r="O208" s="225"/>
      <c r="P208" s="225"/>
      <c r="Q208" s="223"/>
      <c r="R208" s="352" t="e" cm="1">
        <f t="array" aca="1" ref="R208" ca="1">INDIRECT("'"&amp;$C208&amp;"'!"&amp;"$"&amp;$D208&amp;$R$1&amp;"")</f>
        <v>#REF!</v>
      </c>
      <c r="S208" s="225"/>
      <c r="T208" s="225"/>
      <c r="U208" s="226"/>
      <c r="V208" s="222"/>
      <c r="W208" s="227" t="e" cm="1">
        <f t="array" aca="1" ref="W208" ca="1">INDIRECT("'"&amp;$C208&amp;"'!"&amp;"$"&amp;$D208&amp;$W$1&amp;"")</f>
        <v>#REF!</v>
      </c>
      <c r="X208" s="225"/>
      <c r="Y208" s="223"/>
      <c r="Z208" s="224"/>
      <c r="AA208" s="225"/>
      <c r="AB208" s="225"/>
      <c r="AC208" s="226"/>
      <c r="AD208" s="222"/>
      <c r="AE208" s="225"/>
      <c r="AF208" s="225"/>
      <c r="AG208" s="223"/>
      <c r="AH208" s="224"/>
      <c r="AI208" s="225"/>
      <c r="AJ208" s="225"/>
      <c r="AK208" s="226"/>
      <c r="AL208" s="222"/>
      <c r="AM208" s="225"/>
      <c r="AN208" s="225"/>
      <c r="AO208" s="223"/>
      <c r="AP208" s="222"/>
      <c r="AQ208" s="226"/>
      <c r="AR208" s="222" t="e" cm="1">
        <f t="array" aca="1" ref="AR208" ca="1">INDIRECT("'"&amp;$C208&amp;"'!"&amp;"$"&amp;$D208&amp;$AR$1&amp;"")</f>
        <v>#REF!</v>
      </c>
      <c r="AS208" s="225"/>
      <c r="AT208" s="223"/>
      <c r="AU208" s="224" t="e" cm="1">
        <f t="array" aca="1" ref="AU208" ca="1">INDIRECT("'"&amp;$C208&amp;"'!"&amp;"$"&amp;$D208&amp;$AU$1&amp;"")</f>
        <v>#REF!</v>
      </c>
      <c r="AV208" s="225"/>
      <c r="AW208" s="223"/>
      <c r="AX208" s="222"/>
      <c r="AY208" s="226"/>
      <c r="AZ208" s="225" t="e" cm="1">
        <f t="array" aca="1" ref="AZ208" ca="1">INDIRECT("'"&amp;$C208&amp;"'!"&amp;"$"&amp;$D208&amp;$AZ$1&amp;"")</f>
        <v>#REF!</v>
      </c>
      <c r="BA208" s="224"/>
      <c r="BB208" s="225"/>
      <c r="BC208" s="223"/>
      <c r="BD208" s="225" t="e" cm="1">
        <f t="array" aca="1" ref="BD208" ca="1">INDIRECT("'"&amp;$C208&amp;"'!"&amp;"$"&amp;$D208&amp;$BD$1&amp;"")</f>
        <v>#REF!</v>
      </c>
      <c r="BE208" s="224"/>
      <c r="BF208" s="225"/>
      <c r="BG208" s="223"/>
      <c r="BH208" s="227"/>
      <c r="BI208" s="223"/>
      <c r="BJ208" s="227" t="e" cm="1">
        <f t="array" aca="1" ref="BJ208" ca="1">INDIRECT("'"&amp;$C208&amp;"'!"&amp;"$"&amp;$D208&amp;$BJ$1&amp;"")</f>
        <v>#REF!</v>
      </c>
      <c r="BK208" s="225"/>
      <c r="BL208" s="223"/>
      <c r="BM208" s="407"/>
      <c r="BN208" s="222" t="e" cm="1">
        <f t="array" aca="1" ref="BN208" ca="1">INDIRECT("'"&amp;$C208&amp;"'!"&amp;"$"&amp;$D208&amp;$BN$1&amp;"")</f>
        <v>#REF!</v>
      </c>
      <c r="BO208" s="224"/>
      <c r="BP208" s="223"/>
      <c r="BQ208" s="227" t="e" cm="1">
        <f t="array" aca="1" ref="BQ208" ca="1">INDIRECT("'"&amp;$C208&amp;"'!"&amp;"$"&amp;$D208&amp;$BQ$1&amp;"")</f>
        <v>#REF!</v>
      </c>
      <c r="BR208" s="225"/>
      <c r="BS208" s="225"/>
      <c r="BT208" s="223"/>
      <c r="BU208" s="227" t="e" cm="1">
        <f t="array" aca="1" ref="BU208" ca="1">INDIRECT("'"&amp;$C208&amp;"'!"&amp;"$"&amp;$D208&amp;$BU$1&amp;"")</f>
        <v>#REF!</v>
      </c>
      <c r="BV208" s="225"/>
      <c r="BW208" s="225"/>
      <c r="BX208" s="223"/>
      <c r="BY208" s="228"/>
      <c r="BZ208" s="225"/>
      <c r="CA208" s="225"/>
      <c r="CB208" s="223"/>
    </row>
    <row r="209" spans="1:80" ht="15" x14ac:dyDescent="0.2">
      <c r="A209" s="344">
        <f t="shared" si="15"/>
        <v>46000</v>
      </c>
      <c r="B209" s="261">
        <v>0.16666666666666699</v>
      </c>
      <c r="C209" s="247">
        <f>DAY(A209)</f>
        <v>9</v>
      </c>
      <c r="D209" s="248" t="s">
        <v>138</v>
      </c>
      <c r="E209" s="229"/>
      <c r="F209" s="230"/>
      <c r="G209" s="231" t="e" cm="1">
        <f t="array" aca="1" ref="G209" ca="1">INDIRECT("'"&amp;$C209&amp;"'!"&amp;"$"&amp;$D209&amp;$G$1&amp;"")</f>
        <v>#REF!</v>
      </c>
      <c r="H209" s="232" t="s">
        <v>1</v>
      </c>
      <c r="I209" s="230" t="s">
        <v>1</v>
      </c>
      <c r="J209" s="231" t="e" cm="1">
        <f t="array" aca="1" ref="J209" ca="1">INDIRECT("'"&amp;$C209&amp;"'!"&amp;"$"&amp;$D209&amp;$J$1&amp;"")</f>
        <v>#REF!</v>
      </c>
      <c r="K209" s="232"/>
      <c r="L209" s="232"/>
      <c r="M209" s="233"/>
      <c r="N209" s="229" t="e" cm="1">
        <f t="array" aca="1" ref="N209" ca="1">INDIRECT("'"&amp;$C209&amp;"'!"&amp;"$"&amp;$D209&amp;$N$1&amp;"")</f>
        <v>#REF!</v>
      </c>
      <c r="O209" s="232"/>
      <c r="P209" s="232"/>
      <c r="Q209" s="230"/>
      <c r="R209" s="229" t="e" cm="1">
        <f t="array" aca="1" ref="R209" ca="1">INDIRECT("'"&amp;$C209&amp;"'!"&amp;"$"&amp;$D209&amp;$R$1&amp;"")</f>
        <v>#REF!</v>
      </c>
      <c r="S209" s="232"/>
      <c r="T209" s="232"/>
      <c r="U209" s="233"/>
      <c r="V209" s="229"/>
      <c r="W209" s="234" t="e" cm="1">
        <f t="array" aca="1" ref="W209" ca="1">INDIRECT("'"&amp;$C209&amp;"'!"&amp;"$"&amp;$D209&amp;$W$1&amp;"")</f>
        <v>#REF!</v>
      </c>
      <c r="X209" s="232"/>
      <c r="Y209" s="230"/>
      <c r="Z209" s="231"/>
      <c r="AA209" s="232"/>
      <c r="AB209" s="232"/>
      <c r="AC209" s="233"/>
      <c r="AD209" s="229"/>
      <c r="AE209" s="232"/>
      <c r="AF209" s="232"/>
      <c r="AG209" s="230"/>
      <c r="AH209" s="231"/>
      <c r="AI209" s="232"/>
      <c r="AJ209" s="232"/>
      <c r="AK209" s="233"/>
      <c r="AL209" s="229"/>
      <c r="AM209" s="232"/>
      <c r="AN209" s="232"/>
      <c r="AO209" s="230"/>
      <c r="AP209" s="229"/>
      <c r="AQ209" s="233"/>
      <c r="AR209" s="229" t="e" cm="1">
        <f t="array" aca="1" ref="AR209" ca="1">INDIRECT("'"&amp;$C209&amp;"'!"&amp;"$"&amp;$D209&amp;$AR$1&amp;"")</f>
        <v>#REF!</v>
      </c>
      <c r="AS209" s="232"/>
      <c r="AT209" s="230"/>
      <c r="AU209" s="231" t="e" cm="1">
        <f t="array" aca="1" ref="AU209" ca="1">INDIRECT("'"&amp;$C209&amp;"'!"&amp;"$"&amp;$D209&amp;$AU$1&amp;"")</f>
        <v>#REF!</v>
      </c>
      <c r="AV209" s="232"/>
      <c r="AW209" s="230"/>
      <c r="AX209" s="229"/>
      <c r="AY209" s="233"/>
      <c r="AZ209" s="232" t="e" cm="1">
        <f t="array" aca="1" ref="AZ209" ca="1">INDIRECT("'"&amp;$C209&amp;"'!"&amp;"$"&amp;$D209&amp;$AZ$1&amp;"")</f>
        <v>#REF!</v>
      </c>
      <c r="BA209" s="231"/>
      <c r="BB209" s="232"/>
      <c r="BC209" s="230"/>
      <c r="BD209" s="232" t="e" cm="1">
        <f t="array" aca="1" ref="BD209" ca="1">INDIRECT("'"&amp;$C209&amp;"'!"&amp;"$"&amp;$D209&amp;$BD$1&amp;"")</f>
        <v>#REF!</v>
      </c>
      <c r="BE209" s="231"/>
      <c r="BF209" s="232"/>
      <c r="BG209" s="230"/>
      <c r="BH209" s="234"/>
      <c r="BI209" s="230"/>
      <c r="BJ209" s="234" t="e" cm="1">
        <f t="array" aca="1" ref="BJ209" ca="1">INDIRECT("'"&amp;$C209&amp;"'!"&amp;"$"&amp;$D209&amp;$BJ$1&amp;"")</f>
        <v>#REF!</v>
      </c>
      <c r="BK209" s="232"/>
      <c r="BL209" s="230"/>
      <c r="BM209" s="408"/>
      <c r="BN209" s="229" t="e" cm="1">
        <f t="array" aca="1" ref="BN209" ca="1">INDIRECT("'"&amp;$C209&amp;"'!"&amp;"$"&amp;$D209&amp;$BN$1&amp;"")</f>
        <v>#REF!</v>
      </c>
      <c r="BO209" s="231"/>
      <c r="BP209" s="230"/>
      <c r="BQ209" s="234" t="e" cm="1">
        <f t="array" aca="1" ref="BQ209" ca="1">INDIRECT("'"&amp;$C209&amp;"'!"&amp;"$"&amp;$D209&amp;$BQ$1&amp;"")</f>
        <v>#REF!</v>
      </c>
      <c r="BR209" s="232"/>
      <c r="BS209" s="232"/>
      <c r="BT209" s="230"/>
      <c r="BU209" s="234" t="e" cm="1">
        <f t="array" aca="1" ref="BU209" ca="1">INDIRECT("'"&amp;$C209&amp;"'!"&amp;"$"&amp;$D209&amp;$BU$1&amp;"")</f>
        <v>#REF!</v>
      </c>
      <c r="BV209" s="232"/>
      <c r="BW209" s="232"/>
      <c r="BX209" s="230"/>
      <c r="BY209" s="235"/>
      <c r="BZ209" s="232"/>
      <c r="CA209" s="232"/>
      <c r="CB209" s="230"/>
    </row>
    <row r="210" spans="1:80" ht="15" x14ac:dyDescent="0.2">
      <c r="A210" s="344">
        <f t="shared" si="15"/>
        <v>46000</v>
      </c>
      <c r="B210" s="261">
        <v>0.20833333333333301</v>
      </c>
      <c r="C210" s="247">
        <f t="shared" ref="C210:C228" si="16">DAY(A210)</f>
        <v>9</v>
      </c>
      <c r="D210" s="248" t="s">
        <v>139</v>
      </c>
      <c r="E210" s="222"/>
      <c r="F210" s="223"/>
      <c r="G210" s="224" t="e" cm="1">
        <f t="array" aca="1" ref="G210" ca="1">INDIRECT("'"&amp;$C210&amp;"'!"&amp;"$"&amp;$D210&amp;$G$1&amp;"")</f>
        <v>#REF!</v>
      </c>
      <c r="H210" s="225" t="s">
        <v>1</v>
      </c>
      <c r="I210" s="223" t="s">
        <v>1</v>
      </c>
      <c r="J210" s="224" t="e" cm="1">
        <f t="array" aca="1" ref="J210" ca="1">INDIRECT("'"&amp;$C210&amp;"'!"&amp;"$"&amp;$D210&amp;$J$1&amp;"")</f>
        <v>#REF!</v>
      </c>
      <c r="K210" s="225"/>
      <c r="L210" s="225"/>
      <c r="M210" s="226"/>
      <c r="N210" s="222" t="e" cm="1">
        <f t="array" aca="1" ref="N210" ca="1">INDIRECT("'"&amp;$C210&amp;"'!"&amp;"$"&amp;$D210&amp;$N$1&amp;"")</f>
        <v>#REF!</v>
      </c>
      <c r="O210" s="225"/>
      <c r="P210" s="225"/>
      <c r="Q210" s="223"/>
      <c r="R210" s="352" t="e" cm="1">
        <f t="array" aca="1" ref="R210" ca="1">INDIRECT("'"&amp;$C210&amp;"'!"&amp;"$"&amp;$D210&amp;$R$1&amp;"")</f>
        <v>#REF!</v>
      </c>
      <c r="S210" s="225"/>
      <c r="T210" s="225"/>
      <c r="U210" s="226"/>
      <c r="V210" s="222"/>
      <c r="W210" s="227" t="e" cm="1">
        <f t="array" aca="1" ref="W210" ca="1">INDIRECT("'"&amp;$C210&amp;"'!"&amp;"$"&amp;$D210&amp;$W$1&amp;"")</f>
        <v>#REF!</v>
      </c>
      <c r="X210" s="225"/>
      <c r="Y210" s="223"/>
      <c r="Z210" s="224"/>
      <c r="AA210" s="225"/>
      <c r="AB210" s="225"/>
      <c r="AC210" s="226"/>
      <c r="AD210" s="222"/>
      <c r="AE210" s="225"/>
      <c r="AF210" s="225"/>
      <c r="AG210" s="223"/>
      <c r="AH210" s="224"/>
      <c r="AI210" s="225"/>
      <c r="AJ210" s="225"/>
      <c r="AK210" s="226"/>
      <c r="AL210" s="222"/>
      <c r="AM210" s="225"/>
      <c r="AN210" s="225"/>
      <c r="AO210" s="223"/>
      <c r="AP210" s="222"/>
      <c r="AQ210" s="226"/>
      <c r="AR210" s="222" t="e" cm="1">
        <f t="array" aca="1" ref="AR210" ca="1">INDIRECT("'"&amp;$C210&amp;"'!"&amp;"$"&amp;$D210&amp;$AR$1&amp;"")</f>
        <v>#REF!</v>
      </c>
      <c r="AS210" s="225"/>
      <c r="AT210" s="223"/>
      <c r="AU210" s="224" t="e" cm="1">
        <f t="array" aca="1" ref="AU210" ca="1">INDIRECT("'"&amp;$C210&amp;"'!"&amp;"$"&amp;$D210&amp;$AU$1&amp;"")</f>
        <v>#REF!</v>
      </c>
      <c r="AV210" s="225"/>
      <c r="AW210" s="223"/>
      <c r="AX210" s="222"/>
      <c r="AY210" s="226"/>
      <c r="AZ210" s="225" t="e" cm="1">
        <f t="array" aca="1" ref="AZ210" ca="1">INDIRECT("'"&amp;$C210&amp;"'!"&amp;"$"&amp;$D210&amp;$AZ$1&amp;"")</f>
        <v>#REF!</v>
      </c>
      <c r="BA210" s="224"/>
      <c r="BB210" s="225"/>
      <c r="BC210" s="223"/>
      <c r="BD210" s="225" t="e" cm="1">
        <f t="array" aca="1" ref="BD210" ca="1">INDIRECT("'"&amp;$C210&amp;"'!"&amp;"$"&amp;$D210&amp;$BD$1&amp;"")</f>
        <v>#REF!</v>
      </c>
      <c r="BE210" s="224"/>
      <c r="BF210" s="225"/>
      <c r="BG210" s="223"/>
      <c r="BH210" s="227"/>
      <c r="BI210" s="223"/>
      <c r="BJ210" s="227" t="e" cm="1">
        <f t="array" aca="1" ref="BJ210" ca="1">INDIRECT("'"&amp;$C210&amp;"'!"&amp;"$"&amp;$D210&amp;$BJ$1&amp;"")</f>
        <v>#REF!</v>
      </c>
      <c r="BK210" s="225"/>
      <c r="BL210" s="223"/>
      <c r="BM210" s="407"/>
      <c r="BN210" s="222" t="e" cm="1">
        <f t="array" aca="1" ref="BN210" ca="1">INDIRECT("'"&amp;$C210&amp;"'!"&amp;"$"&amp;$D210&amp;$BN$1&amp;"")</f>
        <v>#REF!</v>
      </c>
      <c r="BO210" s="224"/>
      <c r="BP210" s="223"/>
      <c r="BQ210" s="227" t="e" cm="1">
        <f t="array" aca="1" ref="BQ210" ca="1">INDIRECT("'"&amp;$C210&amp;"'!"&amp;"$"&amp;$D210&amp;$BQ$1&amp;"")</f>
        <v>#REF!</v>
      </c>
      <c r="BR210" s="225"/>
      <c r="BS210" s="225"/>
      <c r="BT210" s="223"/>
      <c r="BU210" s="227" t="e" cm="1">
        <f t="array" aca="1" ref="BU210" ca="1">INDIRECT("'"&amp;$C210&amp;"'!"&amp;"$"&amp;$D210&amp;$BU$1&amp;"")</f>
        <v>#REF!</v>
      </c>
      <c r="BV210" s="225"/>
      <c r="BW210" s="225"/>
      <c r="BX210" s="223"/>
      <c r="BY210" s="228"/>
      <c r="BZ210" s="225"/>
      <c r="CA210" s="225"/>
      <c r="CB210" s="223"/>
    </row>
    <row r="211" spans="1:80" ht="15" x14ac:dyDescent="0.2">
      <c r="A211" s="344">
        <f t="shared" si="15"/>
        <v>46000</v>
      </c>
      <c r="B211" s="261">
        <v>0.25</v>
      </c>
      <c r="C211" s="247">
        <f t="shared" si="16"/>
        <v>9</v>
      </c>
      <c r="D211" s="248" t="s">
        <v>140</v>
      </c>
      <c r="E211" s="229"/>
      <c r="F211" s="230"/>
      <c r="G211" s="231" t="e" cm="1">
        <f t="array" aca="1" ref="G211" ca="1">INDIRECT("'"&amp;$C211&amp;"'!"&amp;"$"&amp;$D211&amp;$G$1&amp;"")</f>
        <v>#REF!</v>
      </c>
      <c r="H211" s="232" t="s">
        <v>1</v>
      </c>
      <c r="I211" s="230" t="s">
        <v>1</v>
      </c>
      <c r="J211" s="231" t="e" cm="1">
        <f t="array" aca="1" ref="J211" ca="1">INDIRECT("'"&amp;$C211&amp;"'!"&amp;"$"&amp;$D211&amp;$J$1&amp;"")</f>
        <v>#REF!</v>
      </c>
      <c r="K211" s="232"/>
      <c r="L211" s="232"/>
      <c r="M211" s="233"/>
      <c r="N211" s="229" t="e" cm="1">
        <f t="array" aca="1" ref="N211" ca="1">INDIRECT("'"&amp;$C211&amp;"'!"&amp;"$"&amp;$D211&amp;$N$1&amp;"")</f>
        <v>#REF!</v>
      </c>
      <c r="O211" s="232"/>
      <c r="P211" s="232"/>
      <c r="Q211" s="230"/>
      <c r="R211" s="229" t="e" cm="1">
        <f t="array" aca="1" ref="R211" ca="1">INDIRECT("'"&amp;$C211&amp;"'!"&amp;"$"&amp;$D211&amp;$R$1&amp;"")</f>
        <v>#REF!</v>
      </c>
      <c r="S211" s="232"/>
      <c r="T211" s="232"/>
      <c r="U211" s="233"/>
      <c r="V211" s="229"/>
      <c r="W211" s="234" t="e" cm="1">
        <f t="array" aca="1" ref="W211" ca="1">INDIRECT("'"&amp;$C211&amp;"'!"&amp;"$"&amp;$D211&amp;$W$1&amp;"")</f>
        <v>#REF!</v>
      </c>
      <c r="X211" s="232"/>
      <c r="Y211" s="230"/>
      <c r="Z211" s="231"/>
      <c r="AA211" s="232"/>
      <c r="AB211" s="232"/>
      <c r="AC211" s="233"/>
      <c r="AD211" s="229"/>
      <c r="AE211" s="232"/>
      <c r="AF211" s="232"/>
      <c r="AG211" s="230"/>
      <c r="AH211" s="231"/>
      <c r="AI211" s="232"/>
      <c r="AJ211" s="232"/>
      <c r="AK211" s="233"/>
      <c r="AL211" s="229"/>
      <c r="AM211" s="232"/>
      <c r="AN211" s="232"/>
      <c r="AO211" s="230"/>
      <c r="AP211" s="229"/>
      <c r="AQ211" s="233"/>
      <c r="AR211" s="229" t="e" cm="1">
        <f t="array" aca="1" ref="AR211" ca="1">INDIRECT("'"&amp;$C211&amp;"'!"&amp;"$"&amp;$D211&amp;$AR$1&amp;"")</f>
        <v>#REF!</v>
      </c>
      <c r="AS211" s="232"/>
      <c r="AT211" s="230"/>
      <c r="AU211" s="231" t="e" cm="1">
        <f t="array" aca="1" ref="AU211" ca="1">INDIRECT("'"&amp;$C211&amp;"'!"&amp;"$"&amp;$D211&amp;$AU$1&amp;"")</f>
        <v>#REF!</v>
      </c>
      <c r="AV211" s="232"/>
      <c r="AW211" s="230"/>
      <c r="AX211" s="229"/>
      <c r="AY211" s="233"/>
      <c r="AZ211" s="232" t="e" cm="1">
        <f t="array" aca="1" ref="AZ211" ca="1">INDIRECT("'"&amp;$C211&amp;"'!"&amp;"$"&amp;$D211&amp;$AZ$1&amp;"")</f>
        <v>#REF!</v>
      </c>
      <c r="BA211" s="231"/>
      <c r="BB211" s="232"/>
      <c r="BC211" s="230"/>
      <c r="BD211" s="232" t="e" cm="1">
        <f t="array" aca="1" ref="BD211" ca="1">INDIRECT("'"&amp;$C211&amp;"'!"&amp;"$"&amp;$D211&amp;$BD$1&amp;"")</f>
        <v>#REF!</v>
      </c>
      <c r="BE211" s="231"/>
      <c r="BF211" s="232"/>
      <c r="BG211" s="230"/>
      <c r="BH211" s="234"/>
      <c r="BI211" s="230"/>
      <c r="BJ211" s="234" t="e" cm="1">
        <f t="array" aca="1" ref="BJ211" ca="1">INDIRECT("'"&amp;$C211&amp;"'!"&amp;"$"&amp;$D211&amp;$BJ$1&amp;"")</f>
        <v>#REF!</v>
      </c>
      <c r="BK211" s="232"/>
      <c r="BL211" s="230"/>
      <c r="BM211" s="408"/>
      <c r="BN211" s="229" t="e" cm="1">
        <f t="array" aca="1" ref="BN211" ca="1">INDIRECT("'"&amp;$C211&amp;"'!"&amp;"$"&amp;$D211&amp;$BN$1&amp;"")</f>
        <v>#REF!</v>
      </c>
      <c r="BO211" s="231"/>
      <c r="BP211" s="230"/>
      <c r="BQ211" s="234" t="e" cm="1">
        <f t="array" aca="1" ref="BQ211" ca="1">INDIRECT("'"&amp;$C211&amp;"'!"&amp;"$"&amp;$D211&amp;$BQ$1&amp;"")</f>
        <v>#REF!</v>
      </c>
      <c r="BR211" s="232"/>
      <c r="BS211" s="232"/>
      <c r="BT211" s="230"/>
      <c r="BU211" s="234" t="e" cm="1">
        <f t="array" aca="1" ref="BU211" ca="1">INDIRECT("'"&amp;$C211&amp;"'!"&amp;"$"&amp;$D211&amp;$BU$1&amp;"")</f>
        <v>#REF!</v>
      </c>
      <c r="BV211" s="232"/>
      <c r="BW211" s="232"/>
      <c r="BX211" s="230"/>
      <c r="BY211" s="235"/>
      <c r="BZ211" s="232"/>
      <c r="CA211" s="232"/>
      <c r="CB211" s="230"/>
    </row>
    <row r="212" spans="1:80" ht="15" x14ac:dyDescent="0.2">
      <c r="A212" s="344">
        <f t="shared" si="15"/>
        <v>46000</v>
      </c>
      <c r="B212" s="261">
        <v>0.29166666666666702</v>
      </c>
      <c r="C212" s="247">
        <f t="shared" si="16"/>
        <v>9</v>
      </c>
      <c r="D212" s="248" t="s">
        <v>141</v>
      </c>
      <c r="E212" s="222"/>
      <c r="F212" s="223"/>
      <c r="G212" s="224" t="e" cm="1">
        <f t="array" aca="1" ref="G212" ca="1">INDIRECT("'"&amp;$C212&amp;"'!"&amp;"$"&amp;$D212&amp;$G$1&amp;"")</f>
        <v>#REF!</v>
      </c>
      <c r="H212" s="225" t="s">
        <v>1</v>
      </c>
      <c r="I212" s="223" t="s">
        <v>1</v>
      </c>
      <c r="J212" s="224" t="e" cm="1">
        <f t="array" aca="1" ref="J212" ca="1">INDIRECT("'"&amp;$C212&amp;"'!"&amp;"$"&amp;$D212&amp;$J$1&amp;"")</f>
        <v>#REF!</v>
      </c>
      <c r="K212" s="225"/>
      <c r="L212" s="225"/>
      <c r="M212" s="226"/>
      <c r="N212" s="222" t="e" cm="1">
        <f t="array" aca="1" ref="N212" ca="1">INDIRECT("'"&amp;$C212&amp;"'!"&amp;"$"&amp;$D212&amp;$N$1&amp;"")</f>
        <v>#REF!</v>
      </c>
      <c r="O212" s="225"/>
      <c r="P212" s="225"/>
      <c r="Q212" s="223"/>
      <c r="R212" s="352" t="e" cm="1">
        <f t="array" aca="1" ref="R212" ca="1">INDIRECT("'"&amp;$C212&amp;"'!"&amp;"$"&amp;$D212&amp;$R$1&amp;"")</f>
        <v>#REF!</v>
      </c>
      <c r="S212" s="225"/>
      <c r="T212" s="225"/>
      <c r="U212" s="226"/>
      <c r="V212" s="222"/>
      <c r="W212" s="227" t="e" cm="1">
        <f t="array" aca="1" ref="W212" ca="1">INDIRECT("'"&amp;$C212&amp;"'!"&amp;"$"&amp;$D212&amp;$W$1&amp;"")</f>
        <v>#REF!</v>
      </c>
      <c r="X212" s="225"/>
      <c r="Y212" s="223"/>
      <c r="Z212" s="224" t="e" cm="1">
        <f t="array" aca="1" ref="Z212" ca="1">INDIRECT("'"&amp;$C212&amp;"'!"&amp;"$"&amp;$D212&amp;$Z$1&amp;"")</f>
        <v>#REF!</v>
      </c>
      <c r="AA212" s="225" t="s">
        <v>1</v>
      </c>
      <c r="AB212" s="225" t="s">
        <v>1</v>
      </c>
      <c r="AC212" s="226" t="s">
        <v>1</v>
      </c>
      <c r="AD212" s="222" t="e" cm="1">
        <f t="array" aca="1" ref="AD212" ca="1">INDIRECT("'"&amp;$C212&amp;"'!"&amp;"$"&amp;$D212&amp;$AD$1&amp;"")</f>
        <v>#REF!</v>
      </c>
      <c r="AE212" s="225" t="s">
        <v>1</v>
      </c>
      <c r="AF212" s="225" t="s">
        <v>1</v>
      </c>
      <c r="AG212" s="223" t="s">
        <v>1</v>
      </c>
      <c r="AH212" s="224" t="e" cm="1">
        <f t="array" aca="1" ref="AH212" ca="1">INDIRECT("'"&amp;$C212&amp;"'!"&amp;"$"&amp;$D212&amp;$AH$1&amp;"")</f>
        <v>#REF!</v>
      </c>
      <c r="AI212" s="225" t="s">
        <v>1</v>
      </c>
      <c r="AJ212" s="225" t="s">
        <v>1</v>
      </c>
      <c r="AK212" s="226" t="s">
        <v>1</v>
      </c>
      <c r="AL212" s="222" t="e" cm="1">
        <f t="array" aca="1" ref="AL212" ca="1">INDIRECT("'"&amp;$C212&amp;"'!"&amp;"$"&amp;$D212&amp;$AL$1&amp;"")</f>
        <v>#REF!</v>
      </c>
      <c r="AM212" s="225" t="s">
        <v>1</v>
      </c>
      <c r="AN212" s="225" t="s">
        <v>1</v>
      </c>
      <c r="AO212" s="223" t="s">
        <v>1</v>
      </c>
      <c r="AP212" s="222"/>
      <c r="AQ212" s="226"/>
      <c r="AR212" s="222" t="e" cm="1">
        <f t="array" aca="1" ref="AR212" ca="1">INDIRECT("'"&amp;$C212&amp;"'!"&amp;"$"&amp;$D212&amp;$AR$1&amp;"")</f>
        <v>#REF!</v>
      </c>
      <c r="AS212" s="225"/>
      <c r="AT212" s="223"/>
      <c r="AU212" s="224" t="e" cm="1">
        <f t="array" aca="1" ref="AU212" ca="1">INDIRECT("'"&amp;$C212&amp;"'!"&amp;"$"&amp;$D212&amp;$AU$1&amp;"")</f>
        <v>#REF!</v>
      </c>
      <c r="AV212" s="225"/>
      <c r="AW212" s="223"/>
      <c r="AX212" s="222"/>
      <c r="AY212" s="226"/>
      <c r="AZ212" s="225" t="e" cm="1">
        <f t="array" aca="1" ref="AZ212" ca="1">INDIRECT("'"&amp;$C212&amp;"'!"&amp;"$"&amp;$D212&amp;$AZ$1&amp;"")</f>
        <v>#REF!</v>
      </c>
      <c r="BA212" s="224"/>
      <c r="BB212" s="225"/>
      <c r="BC212" s="223"/>
      <c r="BD212" s="225" t="e" cm="1">
        <f t="array" aca="1" ref="BD212" ca="1">INDIRECT("'"&amp;$C212&amp;"'!"&amp;"$"&amp;$D212&amp;$BD$1&amp;"")</f>
        <v>#REF!</v>
      </c>
      <c r="BE212" s="224"/>
      <c r="BF212" s="225"/>
      <c r="BG212" s="223"/>
      <c r="BH212" s="227"/>
      <c r="BI212" s="223"/>
      <c r="BJ212" s="227" t="e" cm="1">
        <f t="array" aca="1" ref="BJ212" ca="1">INDIRECT("'"&amp;$C212&amp;"'!"&amp;"$"&amp;$D212&amp;$BJ$1&amp;"")</f>
        <v>#REF!</v>
      </c>
      <c r="BK212" s="225"/>
      <c r="BL212" s="223"/>
      <c r="BM212" s="407"/>
      <c r="BN212" s="222" t="e" cm="1">
        <f t="array" aca="1" ref="BN212" ca="1">INDIRECT("'"&amp;$C212&amp;"'!"&amp;"$"&amp;$D212&amp;$BN$1&amp;"")</f>
        <v>#REF!</v>
      </c>
      <c r="BO212" s="224"/>
      <c r="BP212" s="223"/>
      <c r="BQ212" s="227" t="e" cm="1">
        <f t="array" aca="1" ref="BQ212" ca="1">INDIRECT("'"&amp;$C212&amp;"'!"&amp;"$"&amp;$D212&amp;$BQ$1&amp;"")</f>
        <v>#REF!</v>
      </c>
      <c r="BR212" s="225"/>
      <c r="BS212" s="225"/>
      <c r="BT212" s="223"/>
      <c r="BU212" s="228" t="e" cm="1">
        <f t="array" aca="1" ref="BU212" ca="1">INDIRECT("'"&amp;$C212&amp;"'!"&amp;"$"&amp;$D212&amp;$BU$1&amp;"")</f>
        <v>#REF!</v>
      </c>
      <c r="BV212" s="225"/>
      <c r="BW212" s="225"/>
      <c r="BX212" s="223"/>
      <c r="BY212" s="228"/>
      <c r="BZ212" s="225"/>
      <c r="CA212" s="225"/>
      <c r="CB212" s="223"/>
    </row>
    <row r="213" spans="1:80" ht="15" x14ac:dyDescent="0.2">
      <c r="A213" s="344">
        <f t="shared" si="15"/>
        <v>46000</v>
      </c>
      <c r="B213" s="261">
        <v>0.33333333333333398</v>
      </c>
      <c r="C213" s="247">
        <f t="shared" si="16"/>
        <v>9</v>
      </c>
      <c r="D213" s="248" t="s">
        <v>142</v>
      </c>
      <c r="E213" s="229"/>
      <c r="F213" s="230"/>
      <c r="G213" s="231" t="e" cm="1">
        <f t="array" aca="1" ref="G213" ca="1">INDIRECT("'"&amp;$C213&amp;"'!"&amp;"$"&amp;$D213&amp;$G$1&amp;"")</f>
        <v>#REF!</v>
      </c>
      <c r="H213" s="232" t="s">
        <v>1</v>
      </c>
      <c r="I213" s="230" t="s">
        <v>1</v>
      </c>
      <c r="J213" s="231" t="e" cm="1">
        <f t="array" aca="1" ref="J213" ca="1">INDIRECT("'"&amp;$C213&amp;"'!"&amp;"$"&amp;$D213&amp;$J$1&amp;"")</f>
        <v>#REF!</v>
      </c>
      <c r="K213" s="232"/>
      <c r="L213" s="232"/>
      <c r="M213" s="233"/>
      <c r="N213" s="229" t="e" cm="1">
        <f t="array" aca="1" ref="N213" ca="1">INDIRECT("'"&amp;$C213&amp;"'!"&amp;"$"&amp;$D213&amp;$N$1&amp;"")</f>
        <v>#REF!</v>
      </c>
      <c r="O213" s="232"/>
      <c r="P213" s="232"/>
      <c r="Q213" s="230"/>
      <c r="R213" s="229" t="e" cm="1">
        <f t="array" aca="1" ref="R213" ca="1">INDIRECT("'"&amp;$C213&amp;"'!"&amp;"$"&amp;$D213&amp;$R$1&amp;"")</f>
        <v>#REF!</v>
      </c>
      <c r="S213" s="232"/>
      <c r="T213" s="232"/>
      <c r="U213" s="233"/>
      <c r="V213" s="229"/>
      <c r="W213" s="234" t="e" cm="1">
        <f t="array" aca="1" ref="W213" ca="1">INDIRECT("'"&amp;$C213&amp;"'!"&amp;"$"&amp;$D213&amp;$W$1&amp;"")</f>
        <v>#REF!</v>
      </c>
      <c r="X213" s="232"/>
      <c r="Y213" s="230"/>
      <c r="Z213" s="231" t="e" cm="1">
        <f t="array" aca="1" ref="Z213" ca="1">INDIRECT("'"&amp;$C213&amp;"'!"&amp;"$"&amp;$D213&amp;$Z$1&amp;"")</f>
        <v>#REF!</v>
      </c>
      <c r="AA213" s="232" t="s">
        <v>1</v>
      </c>
      <c r="AB213" s="232" t="s">
        <v>1</v>
      </c>
      <c r="AC213" s="233" t="s">
        <v>1</v>
      </c>
      <c r="AD213" s="229" t="e" cm="1">
        <f t="array" aca="1" ref="AD213" ca="1">INDIRECT("'"&amp;$C213&amp;"'!"&amp;"$"&amp;$D213&amp;$AD$1&amp;"")</f>
        <v>#REF!</v>
      </c>
      <c r="AE213" s="232" t="s">
        <v>1</v>
      </c>
      <c r="AF213" s="232" t="s">
        <v>1</v>
      </c>
      <c r="AG213" s="230" t="s">
        <v>1</v>
      </c>
      <c r="AH213" s="231" t="e" cm="1">
        <f t="array" aca="1" ref="AH213" ca="1">INDIRECT("'"&amp;$C213&amp;"'!"&amp;"$"&amp;$D213&amp;$AH$1&amp;"")</f>
        <v>#REF!</v>
      </c>
      <c r="AI213" s="232" t="s">
        <v>1</v>
      </c>
      <c r="AJ213" s="232" t="s">
        <v>1</v>
      </c>
      <c r="AK213" s="233" t="s">
        <v>1</v>
      </c>
      <c r="AL213" s="229" t="e" cm="1">
        <f t="array" aca="1" ref="AL213" ca="1">INDIRECT("'"&amp;$C213&amp;"'!"&amp;"$"&amp;$D213&amp;$AL$1&amp;"")</f>
        <v>#REF!</v>
      </c>
      <c r="AM213" s="232" t="s">
        <v>1</v>
      </c>
      <c r="AN213" s="232" t="s">
        <v>1</v>
      </c>
      <c r="AO213" s="230" t="s">
        <v>1</v>
      </c>
      <c r="AP213" s="229"/>
      <c r="AQ213" s="233"/>
      <c r="AR213" s="229" t="e" cm="1">
        <f t="array" aca="1" ref="AR213" ca="1">INDIRECT("'"&amp;$C213&amp;"'!"&amp;"$"&amp;$D213&amp;$AR$1&amp;"")</f>
        <v>#REF!</v>
      </c>
      <c r="AS213" s="232"/>
      <c r="AT213" s="230"/>
      <c r="AU213" s="231" t="e" cm="1">
        <f t="array" aca="1" ref="AU213" ca="1">INDIRECT("'"&amp;$C213&amp;"'!"&amp;"$"&amp;$D213&amp;$AU$1&amp;"")</f>
        <v>#REF!</v>
      </c>
      <c r="AV213" s="232"/>
      <c r="AW213" s="230"/>
      <c r="AX213" s="229"/>
      <c r="AY213" s="233"/>
      <c r="AZ213" s="232" t="e" cm="1">
        <f t="array" aca="1" ref="AZ213" ca="1">INDIRECT("'"&amp;$C213&amp;"'!"&amp;"$"&amp;$D213&amp;$AZ$1&amp;"")</f>
        <v>#REF!</v>
      </c>
      <c r="BA213" s="231"/>
      <c r="BB213" s="232"/>
      <c r="BC213" s="230"/>
      <c r="BD213" s="232" t="e" cm="1">
        <f t="array" aca="1" ref="BD213" ca="1">INDIRECT("'"&amp;$C213&amp;"'!"&amp;"$"&amp;$D213&amp;$BD$1&amp;"")</f>
        <v>#REF!</v>
      </c>
      <c r="BE213" s="231"/>
      <c r="BF213" s="232"/>
      <c r="BG213" s="230"/>
      <c r="BH213" s="234"/>
      <c r="BI213" s="230"/>
      <c r="BJ213" s="234" t="e" cm="1">
        <f t="array" aca="1" ref="BJ213" ca="1">INDIRECT("'"&amp;$C213&amp;"'!"&amp;"$"&amp;$D213&amp;$BJ$1&amp;"")</f>
        <v>#REF!</v>
      </c>
      <c r="BK213" s="232"/>
      <c r="BL213" s="230"/>
      <c r="BM213" s="408"/>
      <c r="BN213" s="229" t="e" cm="1">
        <f t="array" aca="1" ref="BN213" ca="1">INDIRECT("'"&amp;$C213&amp;"'!"&amp;"$"&amp;$D213&amp;$BN$1&amp;"")</f>
        <v>#REF!</v>
      </c>
      <c r="BO213" s="231"/>
      <c r="BP213" s="230"/>
      <c r="BQ213" s="234" t="e" cm="1">
        <f t="array" aca="1" ref="BQ213" ca="1">INDIRECT("'"&amp;$C213&amp;"'!"&amp;"$"&amp;$D213&amp;$BQ$1&amp;"")</f>
        <v>#REF!</v>
      </c>
      <c r="BR213" s="232"/>
      <c r="BS213" s="232"/>
      <c r="BT213" s="230"/>
      <c r="BU213" s="235" t="e" cm="1">
        <f t="array" aca="1" ref="BU213" ca="1">INDIRECT("'"&amp;$C213&amp;"'!"&amp;"$"&amp;$D213&amp;$BU$1&amp;"")</f>
        <v>#REF!</v>
      </c>
      <c r="BV213" s="232"/>
      <c r="BW213" s="232"/>
      <c r="BX213" s="230"/>
      <c r="BY213" s="235"/>
      <c r="BZ213" s="232"/>
      <c r="CA213" s="232"/>
      <c r="CB213" s="230"/>
    </row>
    <row r="214" spans="1:80" ht="15" x14ac:dyDescent="0.2">
      <c r="A214" s="344">
        <f t="shared" si="15"/>
        <v>46000</v>
      </c>
      <c r="B214" s="261">
        <v>0.375</v>
      </c>
      <c r="C214" s="247">
        <f t="shared" si="16"/>
        <v>9</v>
      </c>
      <c r="D214" s="248" t="s">
        <v>143</v>
      </c>
      <c r="E214" s="222"/>
      <c r="F214" s="223"/>
      <c r="G214" s="224" t="e" cm="1">
        <f t="array" aca="1" ref="G214" ca="1">INDIRECT("'"&amp;$C214&amp;"'!"&amp;"$"&amp;$D214&amp;$G$1&amp;"")</f>
        <v>#REF!</v>
      </c>
      <c r="H214" s="225" t="s">
        <v>1</v>
      </c>
      <c r="I214" s="223" t="s">
        <v>1</v>
      </c>
      <c r="J214" s="224" t="e" cm="1">
        <f t="array" aca="1" ref="J214" ca="1">INDIRECT("'"&amp;$C214&amp;"'!"&amp;"$"&amp;$D214&amp;$J$1&amp;"")</f>
        <v>#REF!</v>
      </c>
      <c r="K214" s="225"/>
      <c r="L214" s="225"/>
      <c r="M214" s="226"/>
      <c r="N214" s="222" t="e" cm="1">
        <f t="array" aca="1" ref="N214" ca="1">INDIRECT("'"&amp;$C214&amp;"'!"&amp;"$"&amp;$D214&amp;$N$1&amp;"")</f>
        <v>#REF!</v>
      </c>
      <c r="O214" s="225"/>
      <c r="P214" s="225"/>
      <c r="Q214" s="223"/>
      <c r="R214" s="352" t="e" cm="1">
        <f t="array" aca="1" ref="R214" ca="1">INDIRECT("'"&amp;$C214&amp;"'!"&amp;"$"&amp;$D214&amp;$R$1&amp;"")</f>
        <v>#REF!</v>
      </c>
      <c r="S214" s="225"/>
      <c r="T214" s="225"/>
      <c r="U214" s="226"/>
      <c r="V214" s="222"/>
      <c r="W214" s="227" t="e" cm="1">
        <f t="array" aca="1" ref="W214" ca="1">INDIRECT("'"&amp;$C214&amp;"'!"&amp;"$"&amp;$D214&amp;$W$1&amp;"")</f>
        <v>#REF!</v>
      </c>
      <c r="X214" s="225"/>
      <c r="Y214" s="223"/>
      <c r="Z214" s="224" t="e" cm="1">
        <f t="array" aca="1" ref="Z214" ca="1">INDIRECT("'"&amp;$C214&amp;"'!"&amp;"$"&amp;$D214&amp;$Z$1&amp;"")</f>
        <v>#REF!</v>
      </c>
      <c r="AA214" s="225" t="s">
        <v>1</v>
      </c>
      <c r="AB214" s="225" t="s">
        <v>1</v>
      </c>
      <c r="AC214" s="226" t="s">
        <v>1</v>
      </c>
      <c r="AD214" s="222" t="e" cm="1">
        <f t="array" aca="1" ref="AD214" ca="1">INDIRECT("'"&amp;$C214&amp;"'!"&amp;"$"&amp;$D214&amp;$AD$1&amp;"")</f>
        <v>#REF!</v>
      </c>
      <c r="AE214" s="225" t="s">
        <v>1</v>
      </c>
      <c r="AF214" s="225" t="s">
        <v>1</v>
      </c>
      <c r="AG214" s="223" t="s">
        <v>1</v>
      </c>
      <c r="AH214" s="224" t="e" cm="1">
        <f t="array" aca="1" ref="AH214" ca="1">INDIRECT("'"&amp;$C214&amp;"'!"&amp;"$"&amp;$D214&amp;$AH$1&amp;"")</f>
        <v>#REF!</v>
      </c>
      <c r="AI214" s="225" t="s">
        <v>1</v>
      </c>
      <c r="AJ214" s="225" t="s">
        <v>1</v>
      </c>
      <c r="AK214" s="226" t="s">
        <v>1</v>
      </c>
      <c r="AL214" s="222" t="e" cm="1">
        <f t="array" aca="1" ref="AL214" ca="1">INDIRECT("'"&amp;$C214&amp;"'!"&amp;"$"&amp;$D214&amp;$AL$1&amp;"")</f>
        <v>#REF!</v>
      </c>
      <c r="AM214" s="225" t="s">
        <v>1</v>
      </c>
      <c r="AN214" s="225" t="s">
        <v>1</v>
      </c>
      <c r="AO214" s="223" t="s">
        <v>1</v>
      </c>
      <c r="AP214" s="222"/>
      <c r="AQ214" s="226"/>
      <c r="AR214" s="222" t="e" cm="1">
        <f t="array" aca="1" ref="AR214" ca="1">INDIRECT("'"&amp;$C214&amp;"'!"&amp;"$"&amp;$D214&amp;$AR$1&amp;"")</f>
        <v>#REF!</v>
      </c>
      <c r="AS214" s="225"/>
      <c r="AT214" s="223"/>
      <c r="AU214" s="224" t="e" cm="1">
        <f t="array" aca="1" ref="AU214" ca="1">INDIRECT("'"&amp;$C214&amp;"'!"&amp;"$"&amp;$D214&amp;$AU$1&amp;"")</f>
        <v>#REF!</v>
      </c>
      <c r="AV214" s="225"/>
      <c r="AW214" s="223"/>
      <c r="AX214" s="222"/>
      <c r="AY214" s="226"/>
      <c r="AZ214" s="225" t="e" cm="1">
        <f t="array" aca="1" ref="AZ214" ca="1">INDIRECT("'"&amp;$C214&amp;"'!"&amp;"$"&amp;$D214&amp;$AZ$1&amp;"")</f>
        <v>#REF!</v>
      </c>
      <c r="BA214" s="224"/>
      <c r="BB214" s="225"/>
      <c r="BC214" s="223"/>
      <c r="BD214" s="225" t="e" cm="1">
        <f t="array" aca="1" ref="BD214" ca="1">INDIRECT("'"&amp;$C214&amp;"'!"&amp;"$"&amp;$D214&amp;$BD$1&amp;"")</f>
        <v>#REF!</v>
      </c>
      <c r="BE214" s="224"/>
      <c r="BF214" s="225"/>
      <c r="BG214" s="223"/>
      <c r="BH214" s="227"/>
      <c r="BI214" s="223"/>
      <c r="BJ214" s="227" t="e" cm="1">
        <f t="array" aca="1" ref="BJ214" ca="1">INDIRECT("'"&amp;$C214&amp;"'!"&amp;"$"&amp;$D214&amp;$BJ$1&amp;"")</f>
        <v>#REF!</v>
      </c>
      <c r="BK214" s="225"/>
      <c r="BL214" s="223"/>
      <c r="BM214" s="407"/>
      <c r="BN214" s="222" t="e" cm="1">
        <f t="array" aca="1" ref="BN214" ca="1">INDIRECT("'"&amp;$C214&amp;"'!"&amp;"$"&amp;$D214&amp;$BN$1&amp;"")</f>
        <v>#REF!</v>
      </c>
      <c r="BO214" s="224"/>
      <c r="BP214" s="223"/>
      <c r="BQ214" s="227" t="e" cm="1">
        <f t="array" aca="1" ref="BQ214" ca="1">INDIRECT("'"&amp;$C214&amp;"'!"&amp;"$"&amp;$D214&amp;$BQ$1&amp;"")</f>
        <v>#REF!</v>
      </c>
      <c r="BR214" s="225"/>
      <c r="BS214" s="225"/>
      <c r="BT214" s="223"/>
      <c r="BU214" s="228" t="e" cm="1">
        <f t="array" aca="1" ref="BU214" ca="1">INDIRECT("'"&amp;$C214&amp;"'!"&amp;"$"&amp;$D214&amp;$BU$1&amp;"")</f>
        <v>#REF!</v>
      </c>
      <c r="BV214" s="225"/>
      <c r="BW214" s="225"/>
      <c r="BX214" s="223"/>
      <c r="BY214" s="228"/>
      <c r="BZ214" s="225"/>
      <c r="CA214" s="225"/>
      <c r="CB214" s="223"/>
    </row>
    <row r="215" spans="1:80" ht="15" x14ac:dyDescent="0.2">
      <c r="A215" s="344">
        <f t="shared" si="15"/>
        <v>46000</v>
      </c>
      <c r="B215" s="261">
        <v>0.41666666666666702</v>
      </c>
      <c r="C215" s="247">
        <f t="shared" si="16"/>
        <v>9</v>
      </c>
      <c r="D215" s="248" t="s">
        <v>144</v>
      </c>
      <c r="E215" s="229"/>
      <c r="F215" s="230"/>
      <c r="G215" s="231" t="e" cm="1">
        <f t="array" aca="1" ref="G215" ca="1">INDIRECT("'"&amp;$C215&amp;"'!"&amp;"$"&amp;$D215&amp;$G$1&amp;"")</f>
        <v>#REF!</v>
      </c>
      <c r="H215" s="232" t="s">
        <v>1</v>
      </c>
      <c r="I215" s="230" t="s">
        <v>1</v>
      </c>
      <c r="J215" s="231" t="e" cm="1">
        <f t="array" aca="1" ref="J215" ca="1">INDIRECT("'"&amp;$C215&amp;"'!"&amp;"$"&amp;$D215&amp;$J$1&amp;"")</f>
        <v>#REF!</v>
      </c>
      <c r="K215" s="232"/>
      <c r="L215" s="232"/>
      <c r="M215" s="233"/>
      <c r="N215" s="229" t="e" cm="1">
        <f t="array" aca="1" ref="N215" ca="1">INDIRECT("'"&amp;$C215&amp;"'!"&amp;"$"&amp;$D215&amp;$N$1&amp;"")</f>
        <v>#REF!</v>
      </c>
      <c r="O215" s="232"/>
      <c r="P215" s="232"/>
      <c r="Q215" s="230"/>
      <c r="R215" s="229" t="e" cm="1">
        <f t="array" aca="1" ref="R215" ca="1">INDIRECT("'"&amp;$C215&amp;"'!"&amp;"$"&amp;$D215&amp;$R$1&amp;"")</f>
        <v>#REF!</v>
      </c>
      <c r="S215" s="232"/>
      <c r="T215" s="232"/>
      <c r="U215" s="233"/>
      <c r="V215" s="229"/>
      <c r="W215" s="234" t="e" cm="1">
        <f t="array" aca="1" ref="W215" ca="1">INDIRECT("'"&amp;$C215&amp;"'!"&amp;"$"&amp;$D215&amp;$W$1&amp;"")</f>
        <v>#REF!</v>
      </c>
      <c r="X215" s="232"/>
      <c r="Y215" s="230"/>
      <c r="Z215" s="231" t="e" cm="1">
        <f t="array" aca="1" ref="Z215" ca="1">INDIRECT("'"&amp;$C215&amp;"'!"&amp;"$"&amp;$D215&amp;$Z$1&amp;"")</f>
        <v>#REF!</v>
      </c>
      <c r="AA215" s="232" t="s">
        <v>1</v>
      </c>
      <c r="AB215" s="232" t="s">
        <v>1</v>
      </c>
      <c r="AC215" s="233" t="s">
        <v>1</v>
      </c>
      <c r="AD215" s="229" t="e" cm="1">
        <f t="array" aca="1" ref="AD215" ca="1">INDIRECT("'"&amp;$C215&amp;"'!"&amp;"$"&amp;$D215&amp;$AD$1&amp;"")</f>
        <v>#REF!</v>
      </c>
      <c r="AE215" s="232" t="s">
        <v>1</v>
      </c>
      <c r="AF215" s="232" t="s">
        <v>1</v>
      </c>
      <c r="AG215" s="230" t="s">
        <v>1</v>
      </c>
      <c r="AH215" s="231" t="e" cm="1">
        <f t="array" aca="1" ref="AH215" ca="1">INDIRECT("'"&amp;$C215&amp;"'!"&amp;"$"&amp;$D215&amp;$AH$1&amp;"")</f>
        <v>#REF!</v>
      </c>
      <c r="AI215" s="232" t="s">
        <v>1</v>
      </c>
      <c r="AJ215" s="232" t="s">
        <v>1</v>
      </c>
      <c r="AK215" s="233" t="s">
        <v>1</v>
      </c>
      <c r="AL215" s="229" t="e" cm="1">
        <f t="array" aca="1" ref="AL215" ca="1">INDIRECT("'"&amp;$C215&amp;"'!"&amp;"$"&amp;$D215&amp;$AL$1&amp;"")</f>
        <v>#REF!</v>
      </c>
      <c r="AM215" s="232" t="s">
        <v>1</v>
      </c>
      <c r="AN215" s="232" t="s">
        <v>1</v>
      </c>
      <c r="AO215" s="230" t="s">
        <v>1</v>
      </c>
      <c r="AP215" s="229"/>
      <c r="AQ215" s="233"/>
      <c r="AR215" s="229" t="e" cm="1">
        <f t="array" aca="1" ref="AR215" ca="1">INDIRECT("'"&amp;$C215&amp;"'!"&amp;"$"&amp;$D215&amp;$AR$1&amp;"")</f>
        <v>#REF!</v>
      </c>
      <c r="AS215" s="232"/>
      <c r="AT215" s="230"/>
      <c r="AU215" s="231" t="e" cm="1">
        <f t="array" aca="1" ref="AU215" ca="1">INDIRECT("'"&amp;$C215&amp;"'!"&amp;"$"&amp;$D215&amp;$AU$1&amp;"")</f>
        <v>#REF!</v>
      </c>
      <c r="AV215" s="232"/>
      <c r="AW215" s="230"/>
      <c r="AX215" s="229"/>
      <c r="AY215" s="233"/>
      <c r="AZ215" s="232" t="e" cm="1">
        <f t="array" aca="1" ref="AZ215" ca="1">INDIRECT("'"&amp;$C215&amp;"'!"&amp;"$"&amp;$D215&amp;$AZ$1&amp;"")</f>
        <v>#REF!</v>
      </c>
      <c r="BA215" s="231"/>
      <c r="BB215" s="232"/>
      <c r="BC215" s="230"/>
      <c r="BD215" s="232" t="e" cm="1">
        <f t="array" aca="1" ref="BD215" ca="1">INDIRECT("'"&amp;$C215&amp;"'!"&amp;"$"&amp;$D215&amp;$BD$1&amp;"")</f>
        <v>#REF!</v>
      </c>
      <c r="BE215" s="231"/>
      <c r="BF215" s="232"/>
      <c r="BG215" s="230"/>
      <c r="BH215" s="234"/>
      <c r="BI215" s="230"/>
      <c r="BJ215" s="234" t="e" cm="1">
        <f t="array" aca="1" ref="BJ215" ca="1">INDIRECT("'"&amp;$C215&amp;"'!"&amp;"$"&amp;$D215&amp;$BJ$1&amp;"")</f>
        <v>#REF!</v>
      </c>
      <c r="BK215" s="232"/>
      <c r="BL215" s="230"/>
      <c r="BM215" s="408"/>
      <c r="BN215" s="229" t="e" cm="1">
        <f t="array" aca="1" ref="BN215" ca="1">INDIRECT("'"&amp;$C215&amp;"'!"&amp;"$"&amp;$D215&amp;$BN$1&amp;"")</f>
        <v>#REF!</v>
      </c>
      <c r="BO215" s="231"/>
      <c r="BP215" s="230"/>
      <c r="BQ215" s="234" t="e" cm="1">
        <f t="array" aca="1" ref="BQ215" ca="1">INDIRECT("'"&amp;$C215&amp;"'!"&amp;"$"&amp;$D215&amp;$BQ$1&amp;"")</f>
        <v>#REF!</v>
      </c>
      <c r="BR215" s="232"/>
      <c r="BS215" s="232"/>
      <c r="BT215" s="230"/>
      <c r="BU215" s="235" t="e" cm="1">
        <f t="array" aca="1" ref="BU215" ca="1">INDIRECT("'"&amp;$C215&amp;"'!"&amp;"$"&amp;$D215&amp;$BU$1&amp;"")</f>
        <v>#REF!</v>
      </c>
      <c r="BV215" s="232"/>
      <c r="BW215" s="232"/>
      <c r="BX215" s="230"/>
      <c r="BY215" s="235"/>
      <c r="BZ215" s="232"/>
      <c r="CA215" s="232"/>
      <c r="CB215" s="230"/>
    </row>
    <row r="216" spans="1:80" ht="15" x14ac:dyDescent="0.2">
      <c r="A216" s="344">
        <f t="shared" si="15"/>
        <v>46000</v>
      </c>
      <c r="B216" s="261">
        <v>0.45833333333333398</v>
      </c>
      <c r="C216" s="247">
        <f t="shared" si="16"/>
        <v>9</v>
      </c>
      <c r="D216" s="248" t="s">
        <v>145</v>
      </c>
      <c r="E216" s="222"/>
      <c r="F216" s="223"/>
      <c r="G216" s="224" t="e" cm="1">
        <f t="array" aca="1" ref="G216" ca="1">INDIRECT("'"&amp;$C216&amp;"'!"&amp;"$"&amp;$D216&amp;$G$1&amp;"")</f>
        <v>#REF!</v>
      </c>
      <c r="H216" s="225" t="s">
        <v>1</v>
      </c>
      <c r="I216" s="223" t="s">
        <v>1</v>
      </c>
      <c r="J216" s="224" t="e" cm="1">
        <f t="array" aca="1" ref="J216" ca="1">INDIRECT("'"&amp;$C216&amp;"'!"&amp;"$"&amp;$D216&amp;$J$1&amp;"")</f>
        <v>#REF!</v>
      </c>
      <c r="K216" s="225"/>
      <c r="L216" s="225"/>
      <c r="M216" s="226"/>
      <c r="N216" s="222" t="e" cm="1">
        <f t="array" aca="1" ref="N216" ca="1">INDIRECT("'"&amp;$C216&amp;"'!"&amp;"$"&amp;$D216&amp;$N$1&amp;"")</f>
        <v>#REF!</v>
      </c>
      <c r="O216" s="225"/>
      <c r="P216" s="225"/>
      <c r="Q216" s="223"/>
      <c r="R216" s="352" t="e" cm="1">
        <f t="array" aca="1" ref="R216" ca="1">INDIRECT("'"&amp;$C216&amp;"'!"&amp;"$"&amp;$D216&amp;$R$1&amp;"")</f>
        <v>#REF!</v>
      </c>
      <c r="S216" s="225"/>
      <c r="T216" s="225"/>
      <c r="U216" s="226"/>
      <c r="V216" s="222"/>
      <c r="W216" s="227" t="e" cm="1">
        <f t="array" aca="1" ref="W216" ca="1">INDIRECT("'"&amp;$C216&amp;"'!"&amp;"$"&amp;$D216&amp;$W$1&amp;"")</f>
        <v>#REF!</v>
      </c>
      <c r="X216" s="225"/>
      <c r="Y216" s="223"/>
      <c r="Z216" s="224" t="e" cm="1">
        <f t="array" aca="1" ref="Z216" ca="1">INDIRECT("'"&amp;$C216&amp;"'!"&amp;"$"&amp;$D216&amp;$Z$1&amp;"")</f>
        <v>#REF!</v>
      </c>
      <c r="AA216" s="225" t="s">
        <v>1</v>
      </c>
      <c r="AB216" s="225" t="s">
        <v>1</v>
      </c>
      <c r="AC216" s="226" t="s">
        <v>1</v>
      </c>
      <c r="AD216" s="222" t="e" cm="1">
        <f t="array" aca="1" ref="AD216" ca="1">INDIRECT("'"&amp;$C216&amp;"'!"&amp;"$"&amp;$D216&amp;$AD$1&amp;"")</f>
        <v>#REF!</v>
      </c>
      <c r="AE216" s="225" t="s">
        <v>1</v>
      </c>
      <c r="AF216" s="225" t="s">
        <v>1</v>
      </c>
      <c r="AG216" s="223" t="s">
        <v>1</v>
      </c>
      <c r="AH216" s="224" t="e" cm="1">
        <f t="array" aca="1" ref="AH216" ca="1">INDIRECT("'"&amp;$C216&amp;"'!"&amp;"$"&amp;$D216&amp;$AH$1&amp;"")</f>
        <v>#REF!</v>
      </c>
      <c r="AI216" s="225" t="s">
        <v>1</v>
      </c>
      <c r="AJ216" s="225" t="s">
        <v>1</v>
      </c>
      <c r="AK216" s="226" t="s">
        <v>1</v>
      </c>
      <c r="AL216" s="222" t="e" cm="1">
        <f t="array" aca="1" ref="AL216" ca="1">INDIRECT("'"&amp;$C216&amp;"'!"&amp;"$"&amp;$D216&amp;$AL$1&amp;"")</f>
        <v>#REF!</v>
      </c>
      <c r="AM216" s="225" t="s">
        <v>1</v>
      </c>
      <c r="AN216" s="225" t="s">
        <v>1</v>
      </c>
      <c r="AO216" s="223" t="s">
        <v>1</v>
      </c>
      <c r="AP216" s="222"/>
      <c r="AQ216" s="226"/>
      <c r="AR216" s="222" t="e" cm="1">
        <f t="array" aca="1" ref="AR216" ca="1">INDIRECT("'"&amp;$C216&amp;"'!"&amp;"$"&amp;$D216&amp;$AR$1&amp;"")</f>
        <v>#REF!</v>
      </c>
      <c r="AS216" s="225"/>
      <c r="AT216" s="223"/>
      <c r="AU216" s="224" t="e" cm="1">
        <f t="array" aca="1" ref="AU216" ca="1">INDIRECT("'"&amp;$C216&amp;"'!"&amp;"$"&amp;$D216&amp;$AU$1&amp;"")</f>
        <v>#REF!</v>
      </c>
      <c r="AV216" s="225"/>
      <c r="AW216" s="223"/>
      <c r="AX216" s="222"/>
      <c r="AY216" s="226"/>
      <c r="AZ216" s="225" t="e" cm="1">
        <f t="array" aca="1" ref="AZ216" ca="1">INDIRECT("'"&amp;$C216&amp;"'!"&amp;"$"&amp;$D216&amp;$AZ$1&amp;"")</f>
        <v>#REF!</v>
      </c>
      <c r="BA216" s="224"/>
      <c r="BB216" s="225"/>
      <c r="BC216" s="223"/>
      <c r="BD216" s="225" t="e" cm="1">
        <f t="array" aca="1" ref="BD216" ca="1">INDIRECT("'"&amp;$C216&amp;"'!"&amp;"$"&amp;$D216&amp;$BD$1&amp;"")</f>
        <v>#REF!</v>
      </c>
      <c r="BE216" s="224"/>
      <c r="BF216" s="225"/>
      <c r="BG216" s="223"/>
      <c r="BH216" s="227"/>
      <c r="BI216" s="223"/>
      <c r="BJ216" s="227" t="e" cm="1">
        <f t="array" aca="1" ref="BJ216" ca="1">INDIRECT("'"&amp;$C216&amp;"'!"&amp;"$"&amp;$D216&amp;$BJ$1&amp;"")</f>
        <v>#REF!</v>
      </c>
      <c r="BK216" s="225"/>
      <c r="BL216" s="223"/>
      <c r="BM216" s="407"/>
      <c r="BN216" s="222" t="e" cm="1">
        <f t="array" aca="1" ref="BN216" ca="1">INDIRECT("'"&amp;$C216&amp;"'!"&amp;"$"&amp;$D216&amp;$BN$1&amp;"")</f>
        <v>#REF!</v>
      </c>
      <c r="BO216" s="224"/>
      <c r="BP216" s="223"/>
      <c r="BQ216" s="227" t="e" cm="1">
        <f t="array" aca="1" ref="BQ216" ca="1">INDIRECT("'"&amp;$C216&amp;"'!"&amp;"$"&amp;$D216&amp;$BQ$1&amp;"")</f>
        <v>#REF!</v>
      </c>
      <c r="BR216" s="225"/>
      <c r="BS216" s="225"/>
      <c r="BT216" s="223"/>
      <c r="BU216" s="228" t="e" cm="1">
        <f t="array" aca="1" ref="BU216" ca="1">INDIRECT("'"&amp;$C216&amp;"'!"&amp;"$"&amp;$D216&amp;$BU$1&amp;"")</f>
        <v>#REF!</v>
      </c>
      <c r="BV216" s="225"/>
      <c r="BW216" s="225"/>
      <c r="BX216" s="223"/>
      <c r="BY216" s="228"/>
      <c r="BZ216" s="225"/>
      <c r="CA216" s="225"/>
      <c r="CB216" s="223"/>
    </row>
    <row r="217" spans="1:80" ht="15" x14ac:dyDescent="0.2">
      <c r="A217" s="344">
        <f t="shared" si="15"/>
        <v>46000</v>
      </c>
      <c r="B217" s="261">
        <v>0.5</v>
      </c>
      <c r="C217" s="247">
        <f t="shared" si="16"/>
        <v>9</v>
      </c>
      <c r="D217" s="248" t="s">
        <v>146</v>
      </c>
      <c r="E217" s="229"/>
      <c r="F217" s="230"/>
      <c r="G217" s="231" t="e" cm="1">
        <f t="array" aca="1" ref="G217" ca="1">INDIRECT("'"&amp;$C217&amp;"'!"&amp;"$"&amp;$D217&amp;$G$1&amp;"")</f>
        <v>#REF!</v>
      </c>
      <c r="H217" s="232" t="s">
        <v>1</v>
      </c>
      <c r="I217" s="230" t="s">
        <v>1</v>
      </c>
      <c r="J217" s="231" t="e" cm="1">
        <f t="array" aca="1" ref="J217" ca="1">INDIRECT("'"&amp;$C217&amp;"'!"&amp;"$"&amp;$D217&amp;$J$1&amp;"")</f>
        <v>#REF!</v>
      </c>
      <c r="K217" s="232"/>
      <c r="L217" s="232"/>
      <c r="M217" s="233"/>
      <c r="N217" s="229" t="e" cm="1">
        <f t="array" aca="1" ref="N217" ca="1">INDIRECT("'"&amp;$C217&amp;"'!"&amp;"$"&amp;$D217&amp;$N$1&amp;"")</f>
        <v>#REF!</v>
      </c>
      <c r="O217" s="232"/>
      <c r="P217" s="232"/>
      <c r="Q217" s="230"/>
      <c r="R217" s="229" t="e" cm="1">
        <f t="array" aca="1" ref="R217" ca="1">INDIRECT("'"&amp;$C217&amp;"'!"&amp;"$"&amp;$D217&amp;$R$1&amp;"")</f>
        <v>#REF!</v>
      </c>
      <c r="S217" s="232"/>
      <c r="T217" s="232"/>
      <c r="U217" s="233"/>
      <c r="V217" s="229"/>
      <c r="W217" s="234" t="e" cm="1">
        <f t="array" aca="1" ref="W217" ca="1">INDIRECT("'"&amp;$C217&amp;"'!"&amp;"$"&amp;$D217&amp;$W$1&amp;"")</f>
        <v>#REF!</v>
      </c>
      <c r="X217" s="232"/>
      <c r="Y217" s="230"/>
      <c r="Z217" s="231" t="e" cm="1">
        <f t="array" aca="1" ref="Z217" ca="1">INDIRECT("'"&amp;$C217&amp;"'!"&amp;"$"&amp;$D217&amp;$Z$1&amp;"")</f>
        <v>#REF!</v>
      </c>
      <c r="AA217" s="232" t="s">
        <v>1</v>
      </c>
      <c r="AB217" s="232" t="s">
        <v>1</v>
      </c>
      <c r="AC217" s="233" t="s">
        <v>1</v>
      </c>
      <c r="AD217" s="229" t="e" cm="1">
        <f t="array" aca="1" ref="AD217" ca="1">INDIRECT("'"&amp;$C217&amp;"'!"&amp;"$"&amp;$D217&amp;$AD$1&amp;"")</f>
        <v>#REF!</v>
      </c>
      <c r="AE217" s="232" t="s">
        <v>1</v>
      </c>
      <c r="AF217" s="232" t="s">
        <v>1</v>
      </c>
      <c r="AG217" s="230" t="s">
        <v>1</v>
      </c>
      <c r="AH217" s="231" t="e" cm="1">
        <f t="array" aca="1" ref="AH217" ca="1">INDIRECT("'"&amp;$C217&amp;"'!"&amp;"$"&amp;$D217&amp;$AH$1&amp;"")</f>
        <v>#REF!</v>
      </c>
      <c r="AI217" s="232" t="s">
        <v>1</v>
      </c>
      <c r="AJ217" s="232" t="s">
        <v>1</v>
      </c>
      <c r="AK217" s="233" t="s">
        <v>1</v>
      </c>
      <c r="AL217" s="229" t="e" cm="1">
        <f t="array" aca="1" ref="AL217" ca="1">INDIRECT("'"&amp;$C217&amp;"'!"&amp;"$"&amp;$D217&amp;$AL$1&amp;"")</f>
        <v>#REF!</v>
      </c>
      <c r="AM217" s="232" t="s">
        <v>1</v>
      </c>
      <c r="AN217" s="232" t="s">
        <v>1</v>
      </c>
      <c r="AO217" s="230" t="s">
        <v>1</v>
      </c>
      <c r="AP217" s="229"/>
      <c r="AQ217" s="233"/>
      <c r="AR217" s="229" t="e" cm="1">
        <f t="array" aca="1" ref="AR217" ca="1">INDIRECT("'"&amp;$C217&amp;"'!"&amp;"$"&amp;$D217&amp;$AR$1&amp;"")</f>
        <v>#REF!</v>
      </c>
      <c r="AS217" s="232"/>
      <c r="AT217" s="230"/>
      <c r="AU217" s="231" t="e" cm="1">
        <f t="array" aca="1" ref="AU217" ca="1">INDIRECT("'"&amp;$C217&amp;"'!"&amp;"$"&amp;$D217&amp;$AU$1&amp;"")</f>
        <v>#REF!</v>
      </c>
      <c r="AV217" s="232"/>
      <c r="AW217" s="230"/>
      <c r="AX217" s="229"/>
      <c r="AY217" s="233"/>
      <c r="AZ217" s="232" t="e" cm="1">
        <f t="array" aca="1" ref="AZ217" ca="1">INDIRECT("'"&amp;$C217&amp;"'!"&amp;"$"&amp;$D217&amp;$AZ$1&amp;"")</f>
        <v>#REF!</v>
      </c>
      <c r="BA217" s="231"/>
      <c r="BB217" s="232"/>
      <c r="BC217" s="230"/>
      <c r="BD217" s="232" t="e" cm="1">
        <f t="array" aca="1" ref="BD217" ca="1">INDIRECT("'"&amp;$C217&amp;"'!"&amp;"$"&amp;$D217&amp;$BD$1&amp;"")</f>
        <v>#REF!</v>
      </c>
      <c r="BE217" s="231"/>
      <c r="BF217" s="232"/>
      <c r="BG217" s="230"/>
      <c r="BH217" s="234"/>
      <c r="BI217" s="230"/>
      <c r="BJ217" s="234" t="e" cm="1">
        <f t="array" aca="1" ref="BJ217" ca="1">INDIRECT("'"&amp;$C217&amp;"'!"&amp;"$"&amp;$D217&amp;$BJ$1&amp;"")</f>
        <v>#REF!</v>
      </c>
      <c r="BK217" s="232"/>
      <c r="BL217" s="230"/>
      <c r="BM217" s="408"/>
      <c r="BN217" s="229" t="e" cm="1">
        <f t="array" aca="1" ref="BN217" ca="1">INDIRECT("'"&amp;$C217&amp;"'!"&amp;"$"&amp;$D217&amp;$BN$1&amp;"")</f>
        <v>#REF!</v>
      </c>
      <c r="BO217" s="231"/>
      <c r="BP217" s="230"/>
      <c r="BQ217" s="234" t="e" cm="1">
        <f t="array" aca="1" ref="BQ217" ca="1">INDIRECT("'"&amp;$C217&amp;"'!"&amp;"$"&amp;$D217&amp;$BQ$1&amp;"")</f>
        <v>#REF!</v>
      </c>
      <c r="BR217" s="232"/>
      <c r="BS217" s="232"/>
      <c r="BT217" s="230"/>
      <c r="BU217" s="235" t="e" cm="1">
        <f t="array" aca="1" ref="BU217" ca="1">INDIRECT("'"&amp;$C217&amp;"'!"&amp;"$"&amp;$D217&amp;$BU$1&amp;"")</f>
        <v>#REF!</v>
      </c>
      <c r="BV217" s="232"/>
      <c r="BW217" s="232"/>
      <c r="BX217" s="230"/>
      <c r="BY217" s="235"/>
      <c r="BZ217" s="232"/>
      <c r="CA217" s="232"/>
      <c r="CB217" s="230"/>
    </row>
    <row r="218" spans="1:80" ht="15" x14ac:dyDescent="0.2">
      <c r="A218" s="344">
        <f t="shared" si="15"/>
        <v>46000</v>
      </c>
      <c r="B218" s="261">
        <v>0.54166666666666696</v>
      </c>
      <c r="C218" s="247">
        <f t="shared" si="16"/>
        <v>9</v>
      </c>
      <c r="D218" s="248" t="s">
        <v>147</v>
      </c>
      <c r="E218" s="222"/>
      <c r="F218" s="223"/>
      <c r="G218" s="224" t="e" cm="1">
        <f t="array" aca="1" ref="G218" ca="1">INDIRECT("'"&amp;$C218&amp;"'!"&amp;"$"&amp;$D218&amp;$G$1&amp;"")</f>
        <v>#REF!</v>
      </c>
      <c r="H218" s="225" t="s">
        <v>1</v>
      </c>
      <c r="I218" s="223" t="s">
        <v>1</v>
      </c>
      <c r="J218" s="224" t="e" cm="1">
        <f t="array" aca="1" ref="J218" ca="1">INDIRECT("'"&amp;$C218&amp;"'!"&amp;"$"&amp;$D218&amp;$J$1&amp;"")</f>
        <v>#REF!</v>
      </c>
      <c r="K218" s="225"/>
      <c r="L218" s="225"/>
      <c r="M218" s="223"/>
      <c r="N218" s="222" t="e" cm="1">
        <f t="array" aca="1" ref="N218" ca="1">INDIRECT("'"&amp;$C218&amp;"'!"&amp;"$"&amp;$D218&amp;$N$1&amp;"")</f>
        <v>#REF!</v>
      </c>
      <c r="O218" s="225"/>
      <c r="P218" s="225"/>
      <c r="Q218" s="223"/>
      <c r="R218" s="352" t="e" cm="1">
        <f t="array" aca="1" ref="R218" ca="1">INDIRECT("'"&amp;$C218&amp;"'!"&amp;"$"&amp;$D218&amp;$R$1&amp;"")</f>
        <v>#REF!</v>
      </c>
      <c r="S218" s="225"/>
      <c r="T218" s="225"/>
      <c r="U218" s="226"/>
      <c r="V218" s="222"/>
      <c r="W218" s="227" t="e" cm="1">
        <f t="array" aca="1" ref="W218" ca="1">INDIRECT("'"&amp;$C218&amp;"'!"&amp;"$"&amp;$D218&amp;$W$1&amp;"")</f>
        <v>#REF!</v>
      </c>
      <c r="X218" s="225"/>
      <c r="Y218" s="223"/>
      <c r="Z218" s="224" t="e" cm="1">
        <f t="array" aca="1" ref="Z218" ca="1">INDIRECT("'"&amp;$C218&amp;"'!"&amp;"$"&amp;$D218&amp;$Z$1&amp;"")</f>
        <v>#REF!</v>
      </c>
      <c r="AA218" s="225" t="s">
        <v>1</v>
      </c>
      <c r="AB218" s="225" t="s">
        <v>1</v>
      </c>
      <c r="AC218" s="226" t="s">
        <v>1</v>
      </c>
      <c r="AD218" s="222" t="e" cm="1">
        <f t="array" aca="1" ref="AD218" ca="1">INDIRECT("'"&amp;$C218&amp;"'!"&amp;"$"&amp;$D218&amp;$AD$1&amp;"")</f>
        <v>#REF!</v>
      </c>
      <c r="AE218" s="225" t="s">
        <v>1</v>
      </c>
      <c r="AF218" s="225" t="s">
        <v>1</v>
      </c>
      <c r="AG218" s="223" t="s">
        <v>1</v>
      </c>
      <c r="AH218" s="224" t="e" cm="1">
        <f t="array" aca="1" ref="AH218" ca="1">INDIRECT("'"&amp;$C218&amp;"'!"&amp;"$"&amp;$D218&amp;$AH$1&amp;"")</f>
        <v>#REF!</v>
      </c>
      <c r="AI218" s="225" t="s">
        <v>1</v>
      </c>
      <c r="AJ218" s="225" t="s">
        <v>1</v>
      </c>
      <c r="AK218" s="226" t="s">
        <v>1</v>
      </c>
      <c r="AL218" s="222" t="e" cm="1">
        <f t="array" aca="1" ref="AL218" ca="1">INDIRECT("'"&amp;$C218&amp;"'!"&amp;"$"&amp;$D218&amp;$AL$1&amp;"")</f>
        <v>#REF!</v>
      </c>
      <c r="AM218" s="225" t="s">
        <v>1</v>
      </c>
      <c r="AN218" s="225" t="s">
        <v>1</v>
      </c>
      <c r="AO218" s="223" t="s">
        <v>1</v>
      </c>
      <c r="AP218" s="222"/>
      <c r="AQ218" s="226"/>
      <c r="AR218" s="222" t="e" cm="1">
        <f t="array" aca="1" ref="AR218" ca="1">INDIRECT("'"&amp;$C218&amp;"'!"&amp;"$"&amp;$D218&amp;$AR$1&amp;"")</f>
        <v>#REF!</v>
      </c>
      <c r="AS218" s="225"/>
      <c r="AT218" s="223"/>
      <c r="AU218" s="224" t="e" cm="1">
        <f t="array" aca="1" ref="AU218" ca="1">INDIRECT("'"&amp;$C218&amp;"'!"&amp;"$"&amp;$D218&amp;$AU$1&amp;"")</f>
        <v>#REF!</v>
      </c>
      <c r="AV218" s="225"/>
      <c r="AW218" s="223"/>
      <c r="AX218" s="222"/>
      <c r="AY218" s="226"/>
      <c r="AZ218" s="225" t="e" cm="1">
        <f t="array" aca="1" ref="AZ218" ca="1">INDIRECT("'"&amp;$C218&amp;"'!"&amp;"$"&amp;$D218&amp;$AZ$1&amp;"")</f>
        <v>#REF!</v>
      </c>
      <c r="BA218" s="224"/>
      <c r="BB218" s="225"/>
      <c r="BC218" s="223"/>
      <c r="BD218" s="225" t="e" cm="1">
        <f t="array" aca="1" ref="BD218" ca="1">INDIRECT("'"&amp;$C218&amp;"'!"&amp;"$"&amp;$D218&amp;$BD$1&amp;"")</f>
        <v>#REF!</v>
      </c>
      <c r="BE218" s="224"/>
      <c r="BF218" s="225"/>
      <c r="BG218" s="223"/>
      <c r="BH218" s="227"/>
      <c r="BI218" s="223"/>
      <c r="BJ218" s="227" t="e" cm="1">
        <f t="array" aca="1" ref="BJ218" ca="1">INDIRECT("'"&amp;$C218&amp;"'!"&amp;"$"&amp;$D218&amp;$BJ$1&amp;"")</f>
        <v>#REF!</v>
      </c>
      <c r="BK218" s="225"/>
      <c r="BL218" s="223"/>
      <c r="BM218" s="407"/>
      <c r="BN218" s="222" t="e" cm="1">
        <f t="array" aca="1" ref="BN218" ca="1">INDIRECT("'"&amp;$C218&amp;"'!"&amp;"$"&amp;$D218&amp;$BN$1&amp;"")</f>
        <v>#REF!</v>
      </c>
      <c r="BO218" s="224"/>
      <c r="BP218" s="223"/>
      <c r="BQ218" s="227" t="e" cm="1">
        <f t="array" aca="1" ref="BQ218" ca="1">INDIRECT("'"&amp;$C218&amp;"'!"&amp;"$"&amp;$D218&amp;$BQ$1&amp;"")</f>
        <v>#REF!</v>
      </c>
      <c r="BR218" s="225"/>
      <c r="BS218" s="225"/>
      <c r="BT218" s="223"/>
      <c r="BU218" s="228" t="e" cm="1">
        <f t="array" aca="1" ref="BU218" ca="1">INDIRECT("'"&amp;$C218&amp;"'!"&amp;"$"&amp;$D218&amp;$BU$1&amp;"")</f>
        <v>#REF!</v>
      </c>
      <c r="BV218" s="225"/>
      <c r="BW218" s="225"/>
      <c r="BX218" s="223"/>
      <c r="BY218" s="228"/>
      <c r="BZ218" s="225"/>
      <c r="CA218" s="225"/>
      <c r="CB218" s="223"/>
    </row>
    <row r="219" spans="1:80" ht="15" x14ac:dyDescent="0.2">
      <c r="A219" s="344">
        <f t="shared" si="15"/>
        <v>46000</v>
      </c>
      <c r="B219" s="261">
        <v>0.58333333333333404</v>
      </c>
      <c r="C219" s="247">
        <f t="shared" si="16"/>
        <v>9</v>
      </c>
      <c r="D219" s="248" t="s">
        <v>148</v>
      </c>
      <c r="E219" s="229"/>
      <c r="F219" s="230"/>
      <c r="G219" s="231" t="e" cm="1">
        <f t="array" aca="1" ref="G219" ca="1">INDIRECT("'"&amp;$C219&amp;"'!"&amp;"$"&amp;$D219&amp;$G$1&amp;"")</f>
        <v>#REF!</v>
      </c>
      <c r="H219" s="232" t="s">
        <v>1</v>
      </c>
      <c r="I219" s="230" t="s">
        <v>1</v>
      </c>
      <c r="J219" s="231" t="e" cm="1">
        <f t="array" aca="1" ref="J219" ca="1">INDIRECT("'"&amp;$C219&amp;"'!"&amp;"$"&amp;$D219&amp;$J$1&amp;"")</f>
        <v>#REF!</v>
      </c>
      <c r="K219" s="232"/>
      <c r="L219" s="232"/>
      <c r="M219" s="233"/>
      <c r="N219" s="229" t="e" cm="1">
        <f t="array" aca="1" ref="N219" ca="1">INDIRECT("'"&amp;$C219&amp;"'!"&amp;"$"&amp;$D219&amp;$N$1&amp;"")</f>
        <v>#REF!</v>
      </c>
      <c r="O219" s="232"/>
      <c r="P219" s="232"/>
      <c r="Q219" s="230"/>
      <c r="R219" s="229" t="e" cm="1">
        <f t="array" aca="1" ref="R219" ca="1">INDIRECT("'"&amp;$C219&amp;"'!"&amp;"$"&amp;$D219&amp;$R$1&amp;"")</f>
        <v>#REF!</v>
      </c>
      <c r="S219" s="232"/>
      <c r="T219" s="232"/>
      <c r="U219" s="233"/>
      <c r="V219" s="229"/>
      <c r="W219" s="234" t="e" cm="1">
        <f t="array" aca="1" ref="W219" ca="1">INDIRECT("'"&amp;$C219&amp;"'!"&amp;"$"&amp;$D219&amp;$W$1&amp;"")</f>
        <v>#REF!</v>
      </c>
      <c r="X219" s="232"/>
      <c r="Y219" s="230"/>
      <c r="Z219" s="231" t="e" cm="1">
        <f t="array" aca="1" ref="Z219" ca="1">INDIRECT("'"&amp;$C219&amp;"'!"&amp;"$"&amp;$D219&amp;$Z$1&amp;"")</f>
        <v>#REF!</v>
      </c>
      <c r="AA219" s="232" t="s">
        <v>1</v>
      </c>
      <c r="AB219" s="232" t="s">
        <v>1</v>
      </c>
      <c r="AC219" s="233" t="s">
        <v>1</v>
      </c>
      <c r="AD219" s="229" t="e" cm="1">
        <f t="array" aca="1" ref="AD219" ca="1">INDIRECT("'"&amp;$C219&amp;"'!"&amp;"$"&amp;$D219&amp;$AD$1&amp;"")</f>
        <v>#REF!</v>
      </c>
      <c r="AE219" s="232" t="s">
        <v>1</v>
      </c>
      <c r="AF219" s="232" t="s">
        <v>1</v>
      </c>
      <c r="AG219" s="230" t="s">
        <v>1</v>
      </c>
      <c r="AH219" s="231" t="e" cm="1">
        <f t="array" aca="1" ref="AH219" ca="1">INDIRECT("'"&amp;$C219&amp;"'!"&amp;"$"&amp;$D219&amp;$AH$1&amp;"")</f>
        <v>#REF!</v>
      </c>
      <c r="AI219" s="232" t="s">
        <v>1</v>
      </c>
      <c r="AJ219" s="232" t="s">
        <v>1</v>
      </c>
      <c r="AK219" s="233" t="s">
        <v>1</v>
      </c>
      <c r="AL219" s="229" t="e" cm="1">
        <f t="array" aca="1" ref="AL219" ca="1">INDIRECT("'"&amp;$C219&amp;"'!"&amp;"$"&amp;$D219&amp;$AL$1&amp;"")</f>
        <v>#REF!</v>
      </c>
      <c r="AM219" s="232" t="s">
        <v>1</v>
      </c>
      <c r="AN219" s="232" t="s">
        <v>1</v>
      </c>
      <c r="AO219" s="230" t="s">
        <v>1</v>
      </c>
      <c r="AP219" s="229"/>
      <c r="AQ219" s="233"/>
      <c r="AR219" s="229" t="e" cm="1">
        <f t="array" aca="1" ref="AR219" ca="1">INDIRECT("'"&amp;$C219&amp;"'!"&amp;"$"&amp;$D219&amp;$AR$1&amp;"")</f>
        <v>#REF!</v>
      </c>
      <c r="AS219" s="232"/>
      <c r="AT219" s="230"/>
      <c r="AU219" s="231" t="e" cm="1">
        <f t="array" aca="1" ref="AU219" ca="1">INDIRECT("'"&amp;$C219&amp;"'!"&amp;"$"&amp;$D219&amp;$AU$1&amp;"")</f>
        <v>#REF!</v>
      </c>
      <c r="AV219" s="232"/>
      <c r="AW219" s="230"/>
      <c r="AX219" s="229"/>
      <c r="AY219" s="233"/>
      <c r="AZ219" s="232" t="e" cm="1">
        <f t="array" aca="1" ref="AZ219" ca="1">INDIRECT("'"&amp;$C219&amp;"'!"&amp;"$"&amp;$D219&amp;$AZ$1&amp;"")</f>
        <v>#REF!</v>
      </c>
      <c r="BA219" s="231"/>
      <c r="BB219" s="232"/>
      <c r="BC219" s="230"/>
      <c r="BD219" s="232" t="e" cm="1">
        <f t="array" aca="1" ref="BD219" ca="1">INDIRECT("'"&amp;$C219&amp;"'!"&amp;"$"&amp;$D219&amp;$BD$1&amp;"")</f>
        <v>#REF!</v>
      </c>
      <c r="BE219" s="231"/>
      <c r="BF219" s="232"/>
      <c r="BG219" s="230"/>
      <c r="BH219" s="234"/>
      <c r="BI219" s="230"/>
      <c r="BJ219" s="234" t="e" cm="1">
        <f t="array" aca="1" ref="BJ219" ca="1">INDIRECT("'"&amp;$C219&amp;"'!"&amp;"$"&amp;$D219&amp;$BJ$1&amp;"")</f>
        <v>#REF!</v>
      </c>
      <c r="BK219" s="232"/>
      <c r="BL219" s="230"/>
      <c r="BM219" s="408"/>
      <c r="BN219" s="229" t="e" cm="1">
        <f t="array" aca="1" ref="BN219" ca="1">INDIRECT("'"&amp;$C219&amp;"'!"&amp;"$"&amp;$D219&amp;$BN$1&amp;"")</f>
        <v>#REF!</v>
      </c>
      <c r="BO219" s="231"/>
      <c r="BP219" s="230"/>
      <c r="BQ219" s="234" t="e" cm="1">
        <f t="array" aca="1" ref="BQ219" ca="1">INDIRECT("'"&amp;$C219&amp;"'!"&amp;"$"&amp;$D219&amp;$BQ$1&amp;"")</f>
        <v>#REF!</v>
      </c>
      <c r="BR219" s="232"/>
      <c r="BS219" s="232"/>
      <c r="BT219" s="230"/>
      <c r="BU219" s="235" t="e" cm="1">
        <f t="array" aca="1" ref="BU219" ca="1">INDIRECT("'"&amp;$C219&amp;"'!"&amp;"$"&amp;$D219&amp;$BU$1&amp;"")</f>
        <v>#REF!</v>
      </c>
      <c r="BV219" s="232"/>
      <c r="BW219" s="232"/>
      <c r="BX219" s="230"/>
      <c r="BY219" s="235"/>
      <c r="BZ219" s="232"/>
      <c r="CA219" s="232"/>
      <c r="CB219" s="230"/>
    </row>
    <row r="220" spans="1:80" ht="15" x14ac:dyDescent="0.2">
      <c r="A220" s="344">
        <f t="shared" si="15"/>
        <v>46000</v>
      </c>
      <c r="B220" s="261">
        <v>0.625</v>
      </c>
      <c r="C220" s="247">
        <f t="shared" si="16"/>
        <v>9</v>
      </c>
      <c r="D220" s="248" t="s">
        <v>149</v>
      </c>
      <c r="E220" s="222"/>
      <c r="F220" s="223"/>
      <c r="G220" s="224" t="e" cm="1">
        <f t="array" aca="1" ref="G220" ca="1">INDIRECT("'"&amp;$C220&amp;"'!"&amp;"$"&amp;$D220&amp;$G$1&amp;"")</f>
        <v>#REF!</v>
      </c>
      <c r="H220" s="225" t="s">
        <v>1</v>
      </c>
      <c r="I220" s="223" t="s">
        <v>1</v>
      </c>
      <c r="J220" s="224" t="e" cm="1">
        <f t="array" aca="1" ref="J220" ca="1">INDIRECT("'"&amp;$C220&amp;"'!"&amp;"$"&amp;$D220&amp;$J$1&amp;"")</f>
        <v>#REF!</v>
      </c>
      <c r="K220" s="225"/>
      <c r="L220" s="225"/>
      <c r="M220" s="226"/>
      <c r="N220" s="222" t="e" cm="1">
        <f t="array" aca="1" ref="N220" ca="1">INDIRECT("'"&amp;$C220&amp;"'!"&amp;"$"&amp;$D220&amp;$N$1&amp;"")</f>
        <v>#REF!</v>
      </c>
      <c r="O220" s="225"/>
      <c r="P220" s="225"/>
      <c r="Q220" s="223"/>
      <c r="R220" s="352" t="e" cm="1">
        <f t="array" aca="1" ref="R220" ca="1">INDIRECT("'"&amp;$C220&amp;"'!"&amp;"$"&amp;$D220&amp;$R$1&amp;"")</f>
        <v>#REF!</v>
      </c>
      <c r="S220" s="225"/>
      <c r="T220" s="225"/>
      <c r="U220" s="226"/>
      <c r="V220" s="222"/>
      <c r="W220" s="227" t="e" cm="1">
        <f t="array" aca="1" ref="W220" ca="1">INDIRECT("'"&amp;$C220&amp;"'!"&amp;"$"&amp;$D220&amp;$W$1&amp;"")</f>
        <v>#REF!</v>
      </c>
      <c r="X220" s="225"/>
      <c r="Y220" s="223"/>
      <c r="Z220" s="224" t="e" cm="1">
        <f t="array" aca="1" ref="Z220" ca="1">INDIRECT("'"&amp;$C220&amp;"'!"&amp;"$"&amp;$D220&amp;$Z$1&amp;"")</f>
        <v>#REF!</v>
      </c>
      <c r="AA220" s="225" t="s">
        <v>1</v>
      </c>
      <c r="AB220" s="225" t="s">
        <v>1</v>
      </c>
      <c r="AC220" s="226" t="s">
        <v>1</v>
      </c>
      <c r="AD220" s="222" t="e" cm="1">
        <f t="array" aca="1" ref="AD220" ca="1">INDIRECT("'"&amp;$C220&amp;"'!"&amp;"$"&amp;$D220&amp;$AD$1&amp;"")</f>
        <v>#REF!</v>
      </c>
      <c r="AE220" s="225" t="s">
        <v>1</v>
      </c>
      <c r="AF220" s="225" t="s">
        <v>1</v>
      </c>
      <c r="AG220" s="223" t="s">
        <v>1</v>
      </c>
      <c r="AH220" s="224" t="e" cm="1">
        <f t="array" aca="1" ref="AH220" ca="1">INDIRECT("'"&amp;$C220&amp;"'!"&amp;"$"&amp;$D220&amp;$AH$1&amp;"")</f>
        <v>#REF!</v>
      </c>
      <c r="AI220" s="225" t="s">
        <v>1</v>
      </c>
      <c r="AJ220" s="225" t="s">
        <v>1</v>
      </c>
      <c r="AK220" s="226" t="s">
        <v>1</v>
      </c>
      <c r="AL220" s="222" t="e" cm="1">
        <f t="array" aca="1" ref="AL220" ca="1">INDIRECT("'"&amp;$C220&amp;"'!"&amp;"$"&amp;$D220&amp;$AL$1&amp;"")</f>
        <v>#REF!</v>
      </c>
      <c r="AM220" s="225" t="s">
        <v>1</v>
      </c>
      <c r="AN220" s="225" t="s">
        <v>1</v>
      </c>
      <c r="AO220" s="223" t="s">
        <v>1</v>
      </c>
      <c r="AP220" s="222"/>
      <c r="AQ220" s="226"/>
      <c r="AR220" s="222" t="e" cm="1">
        <f t="array" aca="1" ref="AR220" ca="1">INDIRECT("'"&amp;$C220&amp;"'!"&amp;"$"&amp;$D220&amp;$AR$1&amp;"")</f>
        <v>#REF!</v>
      </c>
      <c r="AS220" s="225"/>
      <c r="AT220" s="223"/>
      <c r="AU220" s="224" t="e" cm="1">
        <f t="array" aca="1" ref="AU220" ca="1">INDIRECT("'"&amp;$C220&amp;"'!"&amp;"$"&amp;$D220&amp;$AU$1&amp;"")</f>
        <v>#REF!</v>
      </c>
      <c r="AV220" s="225"/>
      <c r="AW220" s="223"/>
      <c r="AX220" s="222"/>
      <c r="AY220" s="226"/>
      <c r="AZ220" s="225" t="e" cm="1">
        <f t="array" aca="1" ref="AZ220" ca="1">INDIRECT("'"&amp;$C220&amp;"'!"&amp;"$"&amp;$D220&amp;$AZ$1&amp;"")</f>
        <v>#REF!</v>
      </c>
      <c r="BA220" s="224"/>
      <c r="BB220" s="225"/>
      <c r="BC220" s="223"/>
      <c r="BD220" s="225" t="e" cm="1">
        <f t="array" aca="1" ref="BD220" ca="1">INDIRECT("'"&amp;$C220&amp;"'!"&amp;"$"&amp;$D220&amp;$BD$1&amp;"")</f>
        <v>#REF!</v>
      </c>
      <c r="BE220" s="224"/>
      <c r="BF220" s="225"/>
      <c r="BG220" s="223"/>
      <c r="BH220" s="227"/>
      <c r="BI220" s="223"/>
      <c r="BJ220" s="227" t="e" cm="1">
        <f t="array" aca="1" ref="BJ220" ca="1">INDIRECT("'"&amp;$C220&amp;"'!"&amp;"$"&amp;$D220&amp;$BJ$1&amp;"")</f>
        <v>#REF!</v>
      </c>
      <c r="BK220" s="225"/>
      <c r="BL220" s="223"/>
      <c r="BM220" s="407"/>
      <c r="BN220" s="222" t="e" cm="1">
        <f t="array" aca="1" ref="BN220" ca="1">INDIRECT("'"&amp;$C220&amp;"'!"&amp;"$"&amp;$D220&amp;$BN$1&amp;"")</f>
        <v>#REF!</v>
      </c>
      <c r="BO220" s="224"/>
      <c r="BP220" s="223"/>
      <c r="BQ220" s="227" t="e" cm="1">
        <f t="array" aca="1" ref="BQ220" ca="1">INDIRECT("'"&amp;$C220&amp;"'!"&amp;"$"&amp;$D220&amp;$BQ$1&amp;"")</f>
        <v>#REF!</v>
      </c>
      <c r="BR220" s="225"/>
      <c r="BS220" s="225"/>
      <c r="BT220" s="223"/>
      <c r="BU220" s="228" t="e" cm="1">
        <f t="array" aca="1" ref="BU220" ca="1">INDIRECT("'"&amp;$C220&amp;"'!"&amp;"$"&amp;$D220&amp;$BU$1&amp;"")</f>
        <v>#REF!</v>
      </c>
      <c r="BV220" s="225"/>
      <c r="BW220" s="225"/>
      <c r="BX220" s="223"/>
      <c r="BY220" s="228"/>
      <c r="BZ220" s="225"/>
      <c r="CA220" s="225"/>
      <c r="CB220" s="223"/>
    </row>
    <row r="221" spans="1:80" ht="15" x14ac:dyDescent="0.2">
      <c r="A221" s="344">
        <f t="shared" si="15"/>
        <v>46000</v>
      </c>
      <c r="B221" s="261">
        <v>0.66666666666666696</v>
      </c>
      <c r="C221" s="247">
        <f t="shared" si="16"/>
        <v>9</v>
      </c>
      <c r="D221" s="248" t="s">
        <v>150</v>
      </c>
      <c r="E221" s="229"/>
      <c r="F221" s="230"/>
      <c r="G221" s="231" t="e" cm="1">
        <f t="array" aca="1" ref="G221" ca="1">INDIRECT("'"&amp;$C221&amp;"'!"&amp;"$"&amp;$D221&amp;$G$1&amp;"")</f>
        <v>#REF!</v>
      </c>
      <c r="H221" s="232" t="s">
        <v>1</v>
      </c>
      <c r="I221" s="230" t="s">
        <v>1</v>
      </c>
      <c r="J221" s="231" t="e" cm="1">
        <f t="array" aca="1" ref="J221" ca="1">INDIRECT("'"&amp;$C221&amp;"'!"&amp;"$"&amp;$D221&amp;$J$1&amp;"")</f>
        <v>#REF!</v>
      </c>
      <c r="K221" s="232"/>
      <c r="L221" s="232"/>
      <c r="M221" s="233"/>
      <c r="N221" s="229" t="e" cm="1">
        <f t="array" aca="1" ref="N221" ca="1">INDIRECT("'"&amp;$C221&amp;"'!"&amp;"$"&amp;$D221&amp;$N$1&amp;"")</f>
        <v>#REF!</v>
      </c>
      <c r="O221" s="232"/>
      <c r="P221" s="232"/>
      <c r="Q221" s="230"/>
      <c r="R221" s="353" t="e" cm="1">
        <f t="array" aca="1" ref="R221" ca="1">INDIRECT("'"&amp;$C221&amp;"'!"&amp;"$"&amp;$D221&amp;$R$1&amp;"")</f>
        <v>#REF!</v>
      </c>
      <c r="S221" s="232"/>
      <c r="T221" s="232"/>
      <c r="U221" s="233"/>
      <c r="V221" s="229"/>
      <c r="W221" s="234" t="e" cm="1">
        <f t="array" aca="1" ref="W221" ca="1">INDIRECT("'"&amp;$C221&amp;"'!"&amp;"$"&amp;$D221&amp;$W$1&amp;"")</f>
        <v>#REF!</v>
      </c>
      <c r="X221" s="232"/>
      <c r="Y221" s="230"/>
      <c r="Z221" s="231" t="e" cm="1">
        <f t="array" aca="1" ref="Z221" ca="1">INDIRECT("'"&amp;$C221&amp;"'!"&amp;"$"&amp;$D221&amp;$Z$1&amp;"")</f>
        <v>#REF!</v>
      </c>
      <c r="AA221" s="232" t="s">
        <v>1</v>
      </c>
      <c r="AB221" s="232" t="s">
        <v>1</v>
      </c>
      <c r="AC221" s="233" t="s">
        <v>1</v>
      </c>
      <c r="AD221" s="229" t="e" cm="1">
        <f t="array" aca="1" ref="AD221" ca="1">INDIRECT("'"&amp;$C221&amp;"'!"&amp;"$"&amp;$D221&amp;$AD$1&amp;"")</f>
        <v>#REF!</v>
      </c>
      <c r="AE221" s="232" t="s">
        <v>1</v>
      </c>
      <c r="AF221" s="232" t="s">
        <v>1</v>
      </c>
      <c r="AG221" s="230" t="s">
        <v>1</v>
      </c>
      <c r="AH221" s="231" t="e" cm="1">
        <f t="array" aca="1" ref="AH221" ca="1">INDIRECT("'"&amp;$C221&amp;"'!"&amp;"$"&amp;$D221&amp;$AH$1&amp;"")</f>
        <v>#REF!</v>
      </c>
      <c r="AI221" s="232" t="s">
        <v>1</v>
      </c>
      <c r="AJ221" s="232" t="s">
        <v>1</v>
      </c>
      <c r="AK221" s="233" t="s">
        <v>1</v>
      </c>
      <c r="AL221" s="229" t="e" cm="1">
        <f t="array" aca="1" ref="AL221" ca="1">INDIRECT("'"&amp;$C221&amp;"'!"&amp;"$"&amp;$D221&amp;$AL$1&amp;"")</f>
        <v>#REF!</v>
      </c>
      <c r="AM221" s="232" t="s">
        <v>1</v>
      </c>
      <c r="AN221" s="232" t="s">
        <v>1</v>
      </c>
      <c r="AO221" s="230" t="s">
        <v>1</v>
      </c>
      <c r="AP221" s="229"/>
      <c r="AQ221" s="233"/>
      <c r="AR221" s="229" t="e" cm="1">
        <f t="array" aca="1" ref="AR221" ca="1">INDIRECT("'"&amp;$C221&amp;"'!"&amp;"$"&amp;$D221&amp;$AR$1&amp;"")</f>
        <v>#REF!</v>
      </c>
      <c r="AS221" s="232"/>
      <c r="AT221" s="230"/>
      <c r="AU221" s="231" t="e" cm="1">
        <f t="array" aca="1" ref="AU221" ca="1">INDIRECT("'"&amp;$C221&amp;"'!"&amp;"$"&amp;$D221&amp;$AU$1&amp;"")</f>
        <v>#REF!</v>
      </c>
      <c r="AV221" s="232"/>
      <c r="AW221" s="230"/>
      <c r="AX221" s="229"/>
      <c r="AY221" s="233"/>
      <c r="AZ221" s="232" t="e" cm="1">
        <f t="array" aca="1" ref="AZ221" ca="1">INDIRECT("'"&amp;$C221&amp;"'!"&amp;"$"&amp;$D221&amp;$AZ$1&amp;"")</f>
        <v>#REF!</v>
      </c>
      <c r="BA221" s="231"/>
      <c r="BB221" s="232"/>
      <c r="BC221" s="230"/>
      <c r="BD221" s="232" t="e" cm="1">
        <f t="array" aca="1" ref="BD221" ca="1">INDIRECT("'"&amp;$C221&amp;"'!"&amp;"$"&amp;$D221&amp;$BD$1&amp;"")</f>
        <v>#REF!</v>
      </c>
      <c r="BE221" s="231"/>
      <c r="BF221" s="232"/>
      <c r="BG221" s="230"/>
      <c r="BH221" s="234"/>
      <c r="BI221" s="230"/>
      <c r="BJ221" s="234" t="e" cm="1">
        <f t="array" aca="1" ref="BJ221" ca="1">INDIRECT("'"&amp;$C221&amp;"'!"&amp;"$"&amp;$D221&amp;$BJ$1&amp;"")</f>
        <v>#REF!</v>
      </c>
      <c r="BK221" s="232"/>
      <c r="BL221" s="230"/>
      <c r="BM221" s="408"/>
      <c r="BN221" s="229" t="e" cm="1">
        <f t="array" aca="1" ref="BN221" ca="1">INDIRECT("'"&amp;$C221&amp;"'!"&amp;"$"&amp;$D221&amp;$BN$1&amp;"")</f>
        <v>#REF!</v>
      </c>
      <c r="BO221" s="231"/>
      <c r="BP221" s="230"/>
      <c r="BQ221" s="234" t="e" cm="1">
        <f t="array" aca="1" ref="BQ221" ca="1">INDIRECT("'"&amp;$C221&amp;"'!"&amp;"$"&amp;$D221&amp;$BQ$1&amp;"")</f>
        <v>#REF!</v>
      </c>
      <c r="BR221" s="232"/>
      <c r="BS221" s="232"/>
      <c r="BT221" s="230"/>
      <c r="BU221" s="235" t="e" cm="1">
        <f t="array" aca="1" ref="BU221" ca="1">INDIRECT("'"&amp;$C221&amp;"'!"&amp;"$"&amp;$D221&amp;$BU$1&amp;"")</f>
        <v>#REF!</v>
      </c>
      <c r="BV221" s="232"/>
      <c r="BW221" s="232"/>
      <c r="BX221" s="230"/>
      <c r="BY221" s="235"/>
      <c r="BZ221" s="232"/>
      <c r="CA221" s="232"/>
      <c r="CB221" s="230"/>
    </row>
    <row r="222" spans="1:80" ht="15" x14ac:dyDescent="0.2">
      <c r="A222" s="344">
        <f t="shared" si="15"/>
        <v>46000</v>
      </c>
      <c r="B222" s="261">
        <v>0.70833333333333404</v>
      </c>
      <c r="C222" s="247">
        <f t="shared" si="16"/>
        <v>9</v>
      </c>
      <c r="D222" s="248" t="s">
        <v>151</v>
      </c>
      <c r="E222" s="222"/>
      <c r="F222" s="223"/>
      <c r="G222" s="224" t="e" cm="1">
        <f t="array" aca="1" ref="G222" ca="1">INDIRECT("'"&amp;$C222&amp;"'!"&amp;"$"&amp;$D222&amp;$G$1&amp;"")</f>
        <v>#REF!</v>
      </c>
      <c r="H222" s="225" t="s">
        <v>1</v>
      </c>
      <c r="I222" s="223" t="s">
        <v>1</v>
      </c>
      <c r="J222" s="224" t="e" cm="1">
        <f t="array" aca="1" ref="J222" ca="1">INDIRECT("'"&amp;$C222&amp;"'!"&amp;"$"&amp;$D222&amp;$J$1&amp;"")</f>
        <v>#REF!</v>
      </c>
      <c r="K222" s="225"/>
      <c r="L222" s="225"/>
      <c r="M222" s="226"/>
      <c r="N222" s="222" t="e" cm="1">
        <f t="array" aca="1" ref="N222" ca="1">INDIRECT("'"&amp;$C222&amp;"'!"&amp;"$"&amp;$D222&amp;$N$1&amp;"")</f>
        <v>#REF!</v>
      </c>
      <c r="O222" s="225"/>
      <c r="P222" s="225"/>
      <c r="Q222" s="226"/>
      <c r="R222" s="352" t="e" cm="1">
        <f t="array" aca="1" ref="R222" ca="1">INDIRECT("'"&amp;$C222&amp;"'!"&amp;"$"&amp;$D222&amp;$R$1&amp;"")</f>
        <v>#REF!</v>
      </c>
      <c r="S222" s="225"/>
      <c r="T222" s="225"/>
      <c r="U222" s="226"/>
      <c r="V222" s="222"/>
      <c r="W222" s="227" t="e" cm="1">
        <f t="array" aca="1" ref="W222" ca="1">INDIRECT("'"&amp;$C222&amp;"'!"&amp;"$"&amp;$D222&amp;$W$1&amp;"")</f>
        <v>#REF!</v>
      </c>
      <c r="X222" s="225"/>
      <c r="Y222" s="223"/>
      <c r="Z222" s="224" t="e" cm="1">
        <f t="array" aca="1" ref="Z222" ca="1">INDIRECT("'"&amp;$C222&amp;"'!"&amp;"$"&amp;$D222&amp;$Z$1&amp;"")</f>
        <v>#REF!</v>
      </c>
      <c r="AA222" s="225" t="s">
        <v>1</v>
      </c>
      <c r="AB222" s="225" t="s">
        <v>1</v>
      </c>
      <c r="AC222" s="226" t="s">
        <v>1</v>
      </c>
      <c r="AD222" s="222" t="e" cm="1">
        <f t="array" aca="1" ref="AD222" ca="1">INDIRECT("'"&amp;$C222&amp;"'!"&amp;"$"&amp;$D222&amp;$AD$1&amp;"")</f>
        <v>#REF!</v>
      </c>
      <c r="AE222" s="225" t="s">
        <v>1</v>
      </c>
      <c r="AF222" s="225" t="s">
        <v>1</v>
      </c>
      <c r="AG222" s="223" t="s">
        <v>1</v>
      </c>
      <c r="AH222" s="224" t="e" cm="1">
        <f t="array" aca="1" ref="AH222" ca="1">INDIRECT("'"&amp;$C222&amp;"'!"&amp;"$"&amp;$D222&amp;$AH$1&amp;"")</f>
        <v>#REF!</v>
      </c>
      <c r="AI222" s="225" t="s">
        <v>1</v>
      </c>
      <c r="AJ222" s="225" t="s">
        <v>1</v>
      </c>
      <c r="AK222" s="226" t="s">
        <v>1</v>
      </c>
      <c r="AL222" s="222" t="e" cm="1">
        <f t="array" aca="1" ref="AL222" ca="1">INDIRECT("'"&amp;$C222&amp;"'!"&amp;"$"&amp;$D222&amp;$AL$1&amp;"")</f>
        <v>#REF!</v>
      </c>
      <c r="AM222" s="225" t="s">
        <v>1</v>
      </c>
      <c r="AN222" s="225" t="s">
        <v>1</v>
      </c>
      <c r="AO222" s="223" t="s">
        <v>1</v>
      </c>
      <c r="AP222" s="222"/>
      <c r="AQ222" s="226"/>
      <c r="AR222" s="222" t="e" cm="1">
        <f t="array" aca="1" ref="AR222" ca="1">INDIRECT("'"&amp;$C222&amp;"'!"&amp;"$"&amp;$D222&amp;$AR$1&amp;"")</f>
        <v>#REF!</v>
      </c>
      <c r="AS222" s="225"/>
      <c r="AT222" s="223"/>
      <c r="AU222" s="224" t="e" cm="1">
        <f t="array" aca="1" ref="AU222" ca="1">INDIRECT("'"&amp;$C222&amp;"'!"&amp;"$"&amp;$D222&amp;$AU$1&amp;"")</f>
        <v>#REF!</v>
      </c>
      <c r="AV222" s="225"/>
      <c r="AW222" s="223"/>
      <c r="AX222" s="222"/>
      <c r="AY222" s="226"/>
      <c r="AZ222" s="225" t="e" cm="1">
        <f t="array" aca="1" ref="AZ222" ca="1">INDIRECT("'"&amp;$C222&amp;"'!"&amp;"$"&amp;$D222&amp;$AZ$1&amp;"")</f>
        <v>#REF!</v>
      </c>
      <c r="BA222" s="224"/>
      <c r="BB222" s="225"/>
      <c r="BC222" s="223"/>
      <c r="BD222" s="225" t="e" cm="1">
        <f t="array" aca="1" ref="BD222" ca="1">INDIRECT("'"&amp;$C222&amp;"'!"&amp;"$"&amp;$D222&amp;$BD$1&amp;"")</f>
        <v>#REF!</v>
      </c>
      <c r="BE222" s="224"/>
      <c r="BF222" s="225"/>
      <c r="BG222" s="223"/>
      <c r="BH222" s="227"/>
      <c r="BI222" s="223"/>
      <c r="BJ222" s="227" t="e" cm="1">
        <f t="array" aca="1" ref="BJ222" ca="1">INDIRECT("'"&amp;$C222&amp;"'!"&amp;"$"&amp;$D222&amp;$BJ$1&amp;"")</f>
        <v>#REF!</v>
      </c>
      <c r="BK222" s="225"/>
      <c r="BL222" s="223"/>
      <c r="BM222" s="407"/>
      <c r="BN222" s="222" t="e" cm="1">
        <f t="array" aca="1" ref="BN222" ca="1">INDIRECT("'"&amp;$C222&amp;"'!"&amp;"$"&amp;$D222&amp;$BN$1&amp;"")</f>
        <v>#REF!</v>
      </c>
      <c r="BO222" s="224"/>
      <c r="BP222" s="223"/>
      <c r="BQ222" s="227" t="e" cm="1">
        <f t="array" aca="1" ref="BQ222" ca="1">INDIRECT("'"&amp;$C222&amp;"'!"&amp;"$"&amp;$D222&amp;$BQ$1&amp;"")</f>
        <v>#REF!</v>
      </c>
      <c r="BR222" s="225"/>
      <c r="BS222" s="225"/>
      <c r="BT222" s="223"/>
      <c r="BU222" s="228" t="e" cm="1">
        <f t="array" aca="1" ref="BU222" ca="1">INDIRECT("'"&amp;$C222&amp;"'!"&amp;"$"&amp;$D222&amp;$BU$1&amp;"")</f>
        <v>#REF!</v>
      </c>
      <c r="BV222" s="225"/>
      <c r="BW222" s="225"/>
      <c r="BX222" s="223"/>
      <c r="BY222" s="228"/>
      <c r="BZ222" s="225"/>
      <c r="CA222" s="225"/>
      <c r="CB222" s="223"/>
    </row>
    <row r="223" spans="1:80" ht="15" x14ac:dyDescent="0.2">
      <c r="A223" s="344">
        <f t="shared" si="15"/>
        <v>46000</v>
      </c>
      <c r="B223" s="261">
        <v>0.750000000000001</v>
      </c>
      <c r="C223" s="247">
        <f t="shared" si="16"/>
        <v>9</v>
      </c>
      <c r="D223" s="248" t="s">
        <v>152</v>
      </c>
      <c r="E223" s="229"/>
      <c r="F223" s="230"/>
      <c r="G223" s="231" t="e" cm="1">
        <f t="array" aca="1" ref="G223" ca="1">INDIRECT("'"&amp;$C223&amp;"'!"&amp;"$"&amp;$D223&amp;$G$1&amp;"")</f>
        <v>#REF!</v>
      </c>
      <c r="H223" s="232" t="s">
        <v>1</v>
      </c>
      <c r="I223" s="230" t="s">
        <v>1</v>
      </c>
      <c r="J223" s="231" t="e" cm="1">
        <f t="array" aca="1" ref="J223" ca="1">INDIRECT("'"&amp;$C223&amp;"'!"&amp;"$"&amp;$D223&amp;$J$1&amp;"")</f>
        <v>#REF!</v>
      </c>
      <c r="K223" s="232"/>
      <c r="L223" s="232"/>
      <c r="M223" s="233"/>
      <c r="N223" s="229" t="e" cm="1">
        <f t="array" aca="1" ref="N223" ca="1">INDIRECT("'"&amp;$C223&amp;"'!"&amp;"$"&amp;$D223&amp;$N$1&amp;"")</f>
        <v>#REF!</v>
      </c>
      <c r="O223" s="232"/>
      <c r="P223" s="232"/>
      <c r="Q223" s="230"/>
      <c r="R223" s="229" t="e" cm="1">
        <f t="array" aca="1" ref="R223" ca="1">INDIRECT("'"&amp;$C223&amp;"'!"&amp;"$"&amp;$D223&amp;$R$1&amp;"")</f>
        <v>#REF!</v>
      </c>
      <c r="S223" s="232"/>
      <c r="T223" s="232"/>
      <c r="U223" s="233"/>
      <c r="V223" s="229"/>
      <c r="W223" s="234" t="e" cm="1">
        <f t="array" aca="1" ref="W223" ca="1">INDIRECT("'"&amp;$C223&amp;"'!"&amp;"$"&amp;$D223&amp;$W$1&amp;"")</f>
        <v>#REF!</v>
      </c>
      <c r="X223" s="232"/>
      <c r="Y223" s="230"/>
      <c r="Z223" s="231" t="e" cm="1">
        <f t="array" aca="1" ref="Z223" ca="1">INDIRECT("'"&amp;$C223&amp;"'!"&amp;"$"&amp;$D223&amp;$Z$1&amp;"")</f>
        <v>#REF!</v>
      </c>
      <c r="AA223" s="232" t="s">
        <v>1</v>
      </c>
      <c r="AB223" s="232" t="s">
        <v>1</v>
      </c>
      <c r="AC223" s="233" t="s">
        <v>1</v>
      </c>
      <c r="AD223" s="229" t="e" cm="1">
        <f t="array" aca="1" ref="AD223" ca="1">INDIRECT("'"&amp;$C223&amp;"'!"&amp;"$"&amp;$D223&amp;$AD$1&amp;"")</f>
        <v>#REF!</v>
      </c>
      <c r="AE223" s="232" t="s">
        <v>1</v>
      </c>
      <c r="AF223" s="232" t="s">
        <v>1</v>
      </c>
      <c r="AG223" s="230" t="s">
        <v>1</v>
      </c>
      <c r="AH223" s="231" t="e" cm="1">
        <f t="array" aca="1" ref="AH223" ca="1">INDIRECT("'"&amp;$C223&amp;"'!"&amp;"$"&amp;$D223&amp;$AH$1&amp;"")</f>
        <v>#REF!</v>
      </c>
      <c r="AI223" s="232" t="s">
        <v>1</v>
      </c>
      <c r="AJ223" s="232" t="s">
        <v>1</v>
      </c>
      <c r="AK223" s="233" t="s">
        <v>1</v>
      </c>
      <c r="AL223" s="229" t="e" cm="1">
        <f t="array" aca="1" ref="AL223" ca="1">INDIRECT("'"&amp;$C223&amp;"'!"&amp;"$"&amp;$D223&amp;$AL$1&amp;"")</f>
        <v>#REF!</v>
      </c>
      <c r="AM223" s="232" t="s">
        <v>1</v>
      </c>
      <c r="AN223" s="232" t="s">
        <v>1</v>
      </c>
      <c r="AO223" s="230" t="s">
        <v>1</v>
      </c>
      <c r="AP223" s="229"/>
      <c r="AQ223" s="233"/>
      <c r="AR223" s="229" t="e" cm="1">
        <f t="array" aca="1" ref="AR223" ca="1">INDIRECT("'"&amp;$C223&amp;"'!"&amp;"$"&amp;$D223&amp;$AR$1&amp;"")</f>
        <v>#REF!</v>
      </c>
      <c r="AS223" s="232"/>
      <c r="AT223" s="230"/>
      <c r="AU223" s="231" t="e" cm="1">
        <f t="array" aca="1" ref="AU223" ca="1">INDIRECT("'"&amp;$C223&amp;"'!"&amp;"$"&amp;$D223&amp;$AU$1&amp;"")</f>
        <v>#REF!</v>
      </c>
      <c r="AV223" s="232"/>
      <c r="AW223" s="230"/>
      <c r="AX223" s="229"/>
      <c r="AY223" s="233"/>
      <c r="AZ223" s="232" t="e" cm="1">
        <f t="array" aca="1" ref="AZ223" ca="1">INDIRECT("'"&amp;$C223&amp;"'!"&amp;"$"&amp;$D223&amp;$AZ$1&amp;"")</f>
        <v>#REF!</v>
      </c>
      <c r="BA223" s="231"/>
      <c r="BB223" s="232"/>
      <c r="BC223" s="230"/>
      <c r="BD223" s="232" t="e" cm="1">
        <f t="array" aca="1" ref="BD223" ca="1">INDIRECT("'"&amp;$C223&amp;"'!"&amp;"$"&amp;$D223&amp;$BD$1&amp;"")</f>
        <v>#REF!</v>
      </c>
      <c r="BE223" s="231"/>
      <c r="BF223" s="232"/>
      <c r="BG223" s="230"/>
      <c r="BH223" s="234"/>
      <c r="BI223" s="230"/>
      <c r="BJ223" s="234" t="e" cm="1">
        <f t="array" aca="1" ref="BJ223" ca="1">INDIRECT("'"&amp;$C223&amp;"'!"&amp;"$"&amp;$D223&amp;$BJ$1&amp;"")</f>
        <v>#REF!</v>
      </c>
      <c r="BK223" s="232"/>
      <c r="BL223" s="230"/>
      <c r="BM223" s="408"/>
      <c r="BN223" s="229" t="e" cm="1">
        <f t="array" aca="1" ref="BN223" ca="1">INDIRECT("'"&amp;$C223&amp;"'!"&amp;"$"&amp;$D223&amp;$BN$1&amp;"")</f>
        <v>#REF!</v>
      </c>
      <c r="BO223" s="231"/>
      <c r="BP223" s="230"/>
      <c r="BQ223" s="234" t="e" cm="1">
        <f t="array" aca="1" ref="BQ223" ca="1">INDIRECT("'"&amp;$C223&amp;"'!"&amp;"$"&amp;$D223&amp;$BQ$1&amp;"")</f>
        <v>#REF!</v>
      </c>
      <c r="BR223" s="232"/>
      <c r="BS223" s="232"/>
      <c r="BT223" s="230"/>
      <c r="BU223" s="235" t="e" cm="1">
        <f t="array" aca="1" ref="BU223" ca="1">INDIRECT("'"&amp;$C223&amp;"'!"&amp;"$"&amp;$D223&amp;$BU$1&amp;"")</f>
        <v>#REF!</v>
      </c>
      <c r="BV223" s="232"/>
      <c r="BW223" s="232"/>
      <c r="BX223" s="230"/>
      <c r="BY223" s="235"/>
      <c r="BZ223" s="232"/>
      <c r="CA223" s="232"/>
      <c r="CB223" s="230"/>
    </row>
    <row r="224" spans="1:80" ht="15" x14ac:dyDescent="0.2">
      <c r="A224" s="344">
        <f t="shared" si="15"/>
        <v>46000</v>
      </c>
      <c r="B224" s="261">
        <v>0.79166666666666696</v>
      </c>
      <c r="C224" s="247">
        <f t="shared" si="16"/>
        <v>9</v>
      </c>
      <c r="D224" s="248" t="s">
        <v>153</v>
      </c>
      <c r="E224" s="222"/>
      <c r="F224" s="223"/>
      <c r="G224" s="224" t="e" cm="1">
        <f t="array" aca="1" ref="G224" ca="1">INDIRECT("'"&amp;$C224&amp;"'!"&amp;"$"&amp;$D224&amp;$G$1&amp;"")</f>
        <v>#REF!</v>
      </c>
      <c r="H224" s="225" t="s">
        <v>1</v>
      </c>
      <c r="I224" s="223" t="s">
        <v>1</v>
      </c>
      <c r="J224" s="224" t="e" cm="1">
        <f t="array" aca="1" ref="J224" ca="1">INDIRECT("'"&amp;$C224&amp;"'!"&amp;"$"&amp;$D224&amp;$J$1&amp;"")</f>
        <v>#REF!</v>
      </c>
      <c r="K224" s="493"/>
      <c r="L224" s="225"/>
      <c r="M224" s="226"/>
      <c r="N224" s="222" t="e" cm="1">
        <f t="array" aca="1" ref="N224" ca="1">INDIRECT("'"&amp;$C224&amp;"'!"&amp;"$"&amp;$D224&amp;$N$1&amp;"")</f>
        <v>#REF!</v>
      </c>
      <c r="O224" s="225"/>
      <c r="P224" s="225"/>
      <c r="Q224" s="223"/>
      <c r="R224" s="352" t="e" cm="1">
        <f t="array" aca="1" ref="R224" ca="1">INDIRECT("'"&amp;$C224&amp;"'!"&amp;"$"&amp;$D224&amp;$R$1&amp;"")</f>
        <v>#REF!</v>
      </c>
      <c r="S224" s="225"/>
      <c r="T224" s="225"/>
      <c r="U224" s="226"/>
      <c r="V224" s="222"/>
      <c r="W224" s="227" t="e" cm="1">
        <f t="array" aca="1" ref="W224" ca="1">INDIRECT("'"&amp;$C224&amp;"'!"&amp;"$"&amp;$D224&amp;$W$1&amp;"")</f>
        <v>#REF!</v>
      </c>
      <c r="X224" s="225"/>
      <c r="Y224" s="223"/>
      <c r="Z224" s="224" t="e" cm="1">
        <f t="array" aca="1" ref="Z224" ca="1">INDIRECT("'"&amp;$C224&amp;"'!"&amp;"$"&amp;$D224&amp;$Z$1&amp;"")</f>
        <v>#REF!</v>
      </c>
      <c r="AA224" s="225" t="s">
        <v>1</v>
      </c>
      <c r="AB224" s="225" t="s">
        <v>1</v>
      </c>
      <c r="AC224" s="226" t="s">
        <v>1</v>
      </c>
      <c r="AD224" s="222" t="e" cm="1">
        <f t="array" aca="1" ref="AD224" ca="1">INDIRECT("'"&amp;$C224&amp;"'!"&amp;"$"&amp;$D224&amp;$AD$1&amp;"")</f>
        <v>#REF!</v>
      </c>
      <c r="AE224" s="225" t="s">
        <v>1</v>
      </c>
      <c r="AF224" s="225" t="s">
        <v>1</v>
      </c>
      <c r="AG224" s="223" t="s">
        <v>1</v>
      </c>
      <c r="AH224" s="224" t="e" cm="1">
        <f t="array" aca="1" ref="AH224" ca="1">INDIRECT("'"&amp;$C224&amp;"'!"&amp;"$"&amp;$D224&amp;$AH$1&amp;"")</f>
        <v>#REF!</v>
      </c>
      <c r="AI224" s="225" t="s">
        <v>1</v>
      </c>
      <c r="AJ224" s="225" t="s">
        <v>1</v>
      </c>
      <c r="AK224" s="226" t="s">
        <v>1</v>
      </c>
      <c r="AL224" s="222" t="e" cm="1">
        <f t="array" aca="1" ref="AL224" ca="1">INDIRECT("'"&amp;$C224&amp;"'!"&amp;"$"&amp;$D224&amp;$AL$1&amp;"")</f>
        <v>#REF!</v>
      </c>
      <c r="AM224" s="225" t="s">
        <v>1</v>
      </c>
      <c r="AN224" s="225" t="s">
        <v>1</v>
      </c>
      <c r="AO224" s="223" t="s">
        <v>1</v>
      </c>
      <c r="AP224" s="222"/>
      <c r="AQ224" s="226"/>
      <c r="AR224" s="222" t="e" cm="1">
        <f t="array" aca="1" ref="AR224" ca="1">INDIRECT("'"&amp;$C224&amp;"'!"&amp;"$"&amp;$D224&amp;$AR$1&amp;"")</f>
        <v>#REF!</v>
      </c>
      <c r="AS224" s="225"/>
      <c r="AT224" s="223"/>
      <c r="AU224" s="224" t="e" cm="1">
        <f t="array" aca="1" ref="AU224" ca="1">INDIRECT("'"&amp;$C224&amp;"'!"&amp;"$"&amp;$D224&amp;$AU$1&amp;"")</f>
        <v>#REF!</v>
      </c>
      <c r="AV224" s="225"/>
      <c r="AW224" s="223"/>
      <c r="AX224" s="222"/>
      <c r="AY224" s="226"/>
      <c r="AZ224" s="225" t="e" cm="1">
        <f t="array" aca="1" ref="AZ224" ca="1">INDIRECT("'"&amp;$C224&amp;"'!"&amp;"$"&amp;$D224&amp;$AZ$1&amp;"")</f>
        <v>#REF!</v>
      </c>
      <c r="BA224" s="224"/>
      <c r="BB224" s="225"/>
      <c r="BC224" s="223"/>
      <c r="BD224" s="225" t="e" cm="1">
        <f t="array" aca="1" ref="BD224" ca="1">INDIRECT("'"&amp;$C224&amp;"'!"&amp;"$"&amp;$D224&amp;$BD$1&amp;"")</f>
        <v>#REF!</v>
      </c>
      <c r="BE224" s="224"/>
      <c r="BF224" s="225"/>
      <c r="BG224" s="223"/>
      <c r="BH224" s="227"/>
      <c r="BI224" s="223"/>
      <c r="BJ224" s="227" t="e" cm="1">
        <f t="array" aca="1" ref="BJ224" ca="1">INDIRECT("'"&amp;$C224&amp;"'!"&amp;"$"&amp;$D224&amp;$BJ$1&amp;"")</f>
        <v>#REF!</v>
      </c>
      <c r="BK224" s="225"/>
      <c r="BL224" s="223"/>
      <c r="BM224" s="407"/>
      <c r="BN224" s="222" t="e" cm="1">
        <f t="array" aca="1" ref="BN224" ca="1">INDIRECT("'"&amp;$C224&amp;"'!"&amp;"$"&amp;$D224&amp;$BN$1&amp;"")</f>
        <v>#REF!</v>
      </c>
      <c r="BO224" s="224"/>
      <c r="BP224" s="223"/>
      <c r="BQ224" s="227" t="e" cm="1">
        <f t="array" aca="1" ref="BQ224" ca="1">INDIRECT("'"&amp;$C224&amp;"'!"&amp;"$"&amp;$D224&amp;$BQ$1&amp;"")</f>
        <v>#REF!</v>
      </c>
      <c r="BR224" s="225"/>
      <c r="BS224" s="225"/>
      <c r="BT224" s="223"/>
      <c r="BU224" s="228" t="e" cm="1">
        <f t="array" aca="1" ref="BU224" ca="1">INDIRECT("'"&amp;$C224&amp;"'!"&amp;"$"&amp;$D224&amp;$BU$1&amp;"")</f>
        <v>#REF!</v>
      </c>
      <c r="BV224" s="225"/>
      <c r="BW224" s="225"/>
      <c r="BX224" s="223"/>
      <c r="BY224" s="228"/>
      <c r="BZ224" s="225"/>
      <c r="CA224" s="225"/>
      <c r="CB224" s="223"/>
    </row>
    <row r="225" spans="1:80" ht="15" x14ac:dyDescent="0.2">
      <c r="A225" s="344">
        <f t="shared" si="15"/>
        <v>46000</v>
      </c>
      <c r="B225" s="261">
        <v>0.83333333333333337</v>
      </c>
      <c r="C225" s="247">
        <f t="shared" si="16"/>
        <v>9</v>
      </c>
      <c r="D225" s="248" t="s">
        <v>154</v>
      </c>
      <c r="E225" s="229"/>
      <c r="F225" s="230"/>
      <c r="G225" s="231" t="e" cm="1">
        <f t="array" aca="1" ref="G225" ca="1">INDIRECT("'"&amp;$C225&amp;"'!"&amp;"$"&amp;$D225&amp;$G$1&amp;"")</f>
        <v>#REF!</v>
      </c>
      <c r="H225" s="232" t="s">
        <v>1</v>
      </c>
      <c r="I225" s="230" t="s">
        <v>1</v>
      </c>
      <c r="J225" s="231" t="e" cm="1">
        <f t="array" aca="1" ref="J225" ca="1">INDIRECT("'"&amp;$C225&amp;"'!"&amp;"$"&amp;$D225&amp;$J$1&amp;"")</f>
        <v>#REF!</v>
      </c>
      <c r="K225" s="232"/>
      <c r="L225" s="232"/>
      <c r="M225" s="233"/>
      <c r="N225" s="229" t="e" cm="1">
        <f t="array" aca="1" ref="N225" ca="1">INDIRECT("'"&amp;$C225&amp;"'!"&amp;"$"&amp;$D225&amp;$N$1&amp;"")</f>
        <v>#REF!</v>
      </c>
      <c r="O225" s="232"/>
      <c r="P225" s="232"/>
      <c r="Q225" s="230"/>
      <c r="R225" s="229" t="e" cm="1">
        <f t="array" aca="1" ref="R225" ca="1">INDIRECT("'"&amp;$C225&amp;"'!"&amp;"$"&amp;$D225&amp;$R$1&amp;"")</f>
        <v>#REF!</v>
      </c>
      <c r="S225" s="232"/>
      <c r="T225" s="232"/>
      <c r="U225" s="233"/>
      <c r="V225" s="229"/>
      <c r="W225" s="234" t="e" cm="1">
        <f t="array" aca="1" ref="W225" ca="1">INDIRECT("'"&amp;$C225&amp;"'!"&amp;"$"&amp;$D225&amp;$W$1&amp;"")</f>
        <v>#REF!</v>
      </c>
      <c r="X225" s="232"/>
      <c r="Y225" s="230"/>
      <c r="Z225" s="231" t="e" cm="1">
        <f t="array" aca="1" ref="Z225" ca="1">INDIRECT("'"&amp;$C225&amp;"'!"&amp;"$"&amp;$D225&amp;$Z$1&amp;"")</f>
        <v>#REF!</v>
      </c>
      <c r="AA225" s="232" t="s">
        <v>1</v>
      </c>
      <c r="AB225" s="232" t="s">
        <v>1</v>
      </c>
      <c r="AC225" s="233" t="s">
        <v>1</v>
      </c>
      <c r="AD225" s="229" t="e" cm="1">
        <f t="array" aca="1" ref="AD225" ca="1">INDIRECT("'"&amp;$C225&amp;"'!"&amp;"$"&amp;$D225&amp;$AD$1&amp;"")</f>
        <v>#REF!</v>
      </c>
      <c r="AE225" s="232" t="s">
        <v>1</v>
      </c>
      <c r="AF225" s="232" t="s">
        <v>1</v>
      </c>
      <c r="AG225" s="230" t="s">
        <v>1</v>
      </c>
      <c r="AH225" s="231" t="e" cm="1">
        <f t="array" aca="1" ref="AH225" ca="1">INDIRECT("'"&amp;$C225&amp;"'!"&amp;"$"&amp;$D225&amp;$AH$1&amp;"")</f>
        <v>#REF!</v>
      </c>
      <c r="AI225" s="232" t="s">
        <v>1</v>
      </c>
      <c r="AJ225" s="232" t="s">
        <v>1</v>
      </c>
      <c r="AK225" s="233" t="s">
        <v>1</v>
      </c>
      <c r="AL225" s="229" t="e" cm="1">
        <f t="array" aca="1" ref="AL225" ca="1">INDIRECT("'"&amp;$C225&amp;"'!"&amp;"$"&amp;$D225&amp;$AL$1&amp;"")</f>
        <v>#REF!</v>
      </c>
      <c r="AM225" s="232" t="s">
        <v>1</v>
      </c>
      <c r="AN225" s="232" t="s">
        <v>1</v>
      </c>
      <c r="AO225" s="230" t="s">
        <v>1</v>
      </c>
      <c r="AP225" s="229"/>
      <c r="AQ225" s="233"/>
      <c r="AR225" s="229" t="e" cm="1">
        <f t="array" aca="1" ref="AR225" ca="1">INDIRECT("'"&amp;$C225&amp;"'!"&amp;"$"&amp;$D225&amp;$AR$1&amp;"")</f>
        <v>#REF!</v>
      </c>
      <c r="AS225" s="232"/>
      <c r="AT225" s="230"/>
      <c r="AU225" s="231" t="e" cm="1">
        <f t="array" aca="1" ref="AU225" ca="1">INDIRECT("'"&amp;$C225&amp;"'!"&amp;"$"&amp;$D225&amp;$AU$1&amp;"")</f>
        <v>#REF!</v>
      </c>
      <c r="AV225" s="232"/>
      <c r="AW225" s="230"/>
      <c r="AX225" s="229"/>
      <c r="AY225" s="233"/>
      <c r="AZ225" s="232" t="e" cm="1">
        <f t="array" aca="1" ref="AZ225" ca="1">INDIRECT("'"&amp;$C225&amp;"'!"&amp;"$"&amp;$D225&amp;$AZ$1&amp;"")</f>
        <v>#REF!</v>
      </c>
      <c r="BA225" s="231"/>
      <c r="BB225" s="232"/>
      <c r="BC225" s="230"/>
      <c r="BD225" s="232" t="e" cm="1">
        <f t="array" aca="1" ref="BD225" ca="1">INDIRECT("'"&amp;$C225&amp;"'!"&amp;"$"&amp;$D225&amp;$BD$1&amp;"")</f>
        <v>#REF!</v>
      </c>
      <c r="BE225" s="231"/>
      <c r="BF225" s="232"/>
      <c r="BG225" s="230"/>
      <c r="BH225" s="234"/>
      <c r="BI225" s="230"/>
      <c r="BJ225" s="234" t="e" cm="1">
        <f t="array" aca="1" ref="BJ225" ca="1">INDIRECT("'"&amp;$C225&amp;"'!"&amp;"$"&amp;$D225&amp;$BJ$1&amp;"")</f>
        <v>#REF!</v>
      </c>
      <c r="BK225" s="232"/>
      <c r="BL225" s="230"/>
      <c r="BM225" s="408"/>
      <c r="BN225" s="229" t="e" cm="1">
        <f t="array" aca="1" ref="BN225" ca="1">INDIRECT("'"&amp;$C225&amp;"'!"&amp;"$"&amp;$D225&amp;$BN$1&amp;"")</f>
        <v>#REF!</v>
      </c>
      <c r="BO225" s="231"/>
      <c r="BP225" s="230"/>
      <c r="BQ225" s="234" t="e" cm="1">
        <f t="array" aca="1" ref="BQ225" ca="1">INDIRECT("'"&amp;$C225&amp;"'!"&amp;"$"&amp;$D225&amp;$BQ$1&amp;"")</f>
        <v>#REF!</v>
      </c>
      <c r="BR225" s="232"/>
      <c r="BS225" s="232"/>
      <c r="BT225" s="230"/>
      <c r="BU225" s="235" t="e" cm="1">
        <f t="array" aca="1" ref="BU225" ca="1">INDIRECT("'"&amp;$C225&amp;"'!"&amp;"$"&amp;$D225&amp;$BU$1&amp;"")</f>
        <v>#REF!</v>
      </c>
      <c r="BV225" s="232"/>
      <c r="BW225" s="232"/>
      <c r="BX225" s="230"/>
      <c r="BY225" s="235"/>
      <c r="BZ225" s="232"/>
      <c r="CA225" s="232"/>
      <c r="CB225" s="230"/>
    </row>
    <row r="226" spans="1:80" ht="15" x14ac:dyDescent="0.2">
      <c r="A226" s="344">
        <f t="shared" si="15"/>
        <v>46000</v>
      </c>
      <c r="B226" s="261">
        <v>0.875000000000001</v>
      </c>
      <c r="C226" s="247">
        <f t="shared" si="16"/>
        <v>9</v>
      </c>
      <c r="D226" s="248" t="s">
        <v>155</v>
      </c>
      <c r="E226" s="222"/>
      <c r="F226" s="223"/>
      <c r="G226" s="224" t="e" cm="1">
        <f t="array" aca="1" ref="G226" ca="1">INDIRECT("'"&amp;$C226&amp;"'!"&amp;"$"&amp;$D226&amp;$G$1&amp;"")</f>
        <v>#REF!</v>
      </c>
      <c r="H226" s="225" t="s">
        <v>1</v>
      </c>
      <c r="I226" s="223" t="s">
        <v>1</v>
      </c>
      <c r="J226" s="224" t="e" cm="1">
        <f t="array" aca="1" ref="J226" ca="1">INDIRECT("'"&amp;$C226&amp;"'!"&amp;"$"&amp;$D226&amp;$J$1&amp;"")</f>
        <v>#REF!</v>
      </c>
      <c r="K226" s="225"/>
      <c r="L226" s="225"/>
      <c r="M226" s="226"/>
      <c r="N226" s="222" t="e" cm="1">
        <f t="array" aca="1" ref="N226" ca="1">INDIRECT("'"&amp;$C226&amp;"'!"&amp;"$"&amp;$D226&amp;$N$1&amp;"")</f>
        <v>#REF!</v>
      </c>
      <c r="O226" s="225"/>
      <c r="P226" s="225"/>
      <c r="Q226" s="223"/>
      <c r="R226" s="352" t="e" cm="1">
        <f t="array" aca="1" ref="R226" ca="1">INDIRECT("'"&amp;$C226&amp;"'!"&amp;"$"&amp;$D226&amp;$R$1&amp;"")</f>
        <v>#REF!</v>
      </c>
      <c r="S226" s="225"/>
      <c r="T226" s="225"/>
      <c r="U226" s="226"/>
      <c r="V226" s="222"/>
      <c r="W226" s="227" t="e" cm="1">
        <f t="array" aca="1" ref="W226" ca="1">INDIRECT("'"&amp;$C226&amp;"'!"&amp;"$"&amp;$D226&amp;$W$1&amp;"")</f>
        <v>#REF!</v>
      </c>
      <c r="X226" s="225"/>
      <c r="Y226" s="223"/>
      <c r="Z226" s="224" t="e" cm="1">
        <f t="array" aca="1" ref="Z226" ca="1">INDIRECT("'"&amp;$C226&amp;"'!"&amp;"$"&amp;$D226&amp;$Z$1&amp;"")</f>
        <v>#REF!</v>
      </c>
      <c r="AA226" s="225" t="s">
        <v>1</v>
      </c>
      <c r="AB226" s="225" t="s">
        <v>1</v>
      </c>
      <c r="AC226" s="226" t="s">
        <v>1</v>
      </c>
      <c r="AD226" s="222" t="e" cm="1">
        <f t="array" aca="1" ref="AD226" ca="1">INDIRECT("'"&amp;$C226&amp;"'!"&amp;"$"&amp;$D226&amp;$AD$1&amp;"")</f>
        <v>#REF!</v>
      </c>
      <c r="AE226" s="225" t="s">
        <v>1</v>
      </c>
      <c r="AF226" s="225" t="s">
        <v>1</v>
      </c>
      <c r="AG226" s="223" t="s">
        <v>1</v>
      </c>
      <c r="AH226" s="224" t="e" cm="1">
        <f t="array" aca="1" ref="AH226" ca="1">INDIRECT("'"&amp;$C226&amp;"'!"&amp;"$"&amp;$D226&amp;$AH$1&amp;"")</f>
        <v>#REF!</v>
      </c>
      <c r="AI226" s="225" t="s">
        <v>1</v>
      </c>
      <c r="AJ226" s="225" t="s">
        <v>1</v>
      </c>
      <c r="AK226" s="226" t="s">
        <v>1</v>
      </c>
      <c r="AL226" s="222" t="e" cm="1">
        <f t="array" aca="1" ref="AL226" ca="1">INDIRECT("'"&amp;$C226&amp;"'!"&amp;"$"&amp;$D226&amp;$AL$1&amp;"")</f>
        <v>#REF!</v>
      </c>
      <c r="AM226" s="225" t="s">
        <v>1</v>
      </c>
      <c r="AN226" s="225" t="s">
        <v>1</v>
      </c>
      <c r="AO226" s="223" t="s">
        <v>1</v>
      </c>
      <c r="AP226" s="222"/>
      <c r="AQ226" s="226"/>
      <c r="AR226" s="222" t="e" cm="1">
        <f t="array" aca="1" ref="AR226" ca="1">INDIRECT("'"&amp;$C226&amp;"'!"&amp;"$"&amp;$D226&amp;$AR$1&amp;"")</f>
        <v>#REF!</v>
      </c>
      <c r="AS226" s="225"/>
      <c r="AT226" s="223"/>
      <c r="AU226" s="224" t="e" cm="1">
        <f t="array" aca="1" ref="AU226" ca="1">INDIRECT("'"&amp;$C226&amp;"'!"&amp;"$"&amp;$D226&amp;$AU$1&amp;"")</f>
        <v>#REF!</v>
      </c>
      <c r="AV226" s="225"/>
      <c r="AW226" s="223"/>
      <c r="AX226" s="222"/>
      <c r="AY226" s="226"/>
      <c r="AZ226" s="225" t="e" cm="1">
        <f t="array" aca="1" ref="AZ226" ca="1">INDIRECT("'"&amp;$C226&amp;"'!"&amp;"$"&amp;$D226&amp;$AZ$1&amp;"")</f>
        <v>#REF!</v>
      </c>
      <c r="BA226" s="224"/>
      <c r="BB226" s="225"/>
      <c r="BC226" s="223"/>
      <c r="BD226" s="225" t="e" cm="1">
        <f t="array" aca="1" ref="BD226" ca="1">INDIRECT("'"&amp;$C226&amp;"'!"&amp;"$"&amp;$D226&amp;$BD$1&amp;"")</f>
        <v>#REF!</v>
      </c>
      <c r="BE226" s="224"/>
      <c r="BF226" s="225"/>
      <c r="BG226" s="223"/>
      <c r="BH226" s="227"/>
      <c r="BI226" s="223"/>
      <c r="BJ226" s="227" t="e" cm="1">
        <f t="array" aca="1" ref="BJ226" ca="1">INDIRECT("'"&amp;$C226&amp;"'!"&amp;"$"&amp;$D226&amp;$BJ$1&amp;"")</f>
        <v>#REF!</v>
      </c>
      <c r="BK226" s="225"/>
      <c r="BL226" s="223"/>
      <c r="BM226" s="407"/>
      <c r="BN226" s="222" t="e" cm="1">
        <f t="array" aca="1" ref="BN226" ca="1">INDIRECT("'"&amp;$C226&amp;"'!"&amp;"$"&amp;$D226&amp;$BN$1&amp;"")</f>
        <v>#REF!</v>
      </c>
      <c r="BO226" s="224"/>
      <c r="BP226" s="223"/>
      <c r="BQ226" s="227" t="e" cm="1">
        <f t="array" aca="1" ref="BQ226" ca="1">INDIRECT("'"&amp;$C226&amp;"'!"&amp;"$"&amp;$D226&amp;$BQ$1&amp;"")</f>
        <v>#REF!</v>
      </c>
      <c r="BR226" s="225"/>
      <c r="BS226" s="225"/>
      <c r="BT226" s="223"/>
      <c r="BU226" s="228" t="e" cm="1">
        <f t="array" aca="1" ref="BU226" ca="1">INDIRECT("'"&amp;$C226&amp;"'!"&amp;"$"&amp;$D226&amp;$BU$1&amp;"")</f>
        <v>#REF!</v>
      </c>
      <c r="BV226" s="225"/>
      <c r="BW226" s="225"/>
      <c r="BX226" s="223"/>
      <c r="BY226" s="228"/>
      <c r="BZ226" s="225"/>
      <c r="CA226" s="225"/>
      <c r="CB226" s="223"/>
    </row>
    <row r="227" spans="1:80" ht="15" x14ac:dyDescent="0.2">
      <c r="A227" s="344">
        <f t="shared" si="15"/>
        <v>46000</v>
      </c>
      <c r="B227" s="261">
        <v>0.91666666666666696</v>
      </c>
      <c r="C227" s="247">
        <f t="shared" si="16"/>
        <v>9</v>
      </c>
      <c r="D227" s="248" t="s">
        <v>156</v>
      </c>
      <c r="E227" s="229"/>
      <c r="F227" s="230"/>
      <c r="G227" s="231" t="e" cm="1">
        <f t="array" aca="1" ref="G227" ca="1">INDIRECT("'"&amp;$C227&amp;"'!"&amp;"$"&amp;$D227&amp;$G$1&amp;"")</f>
        <v>#REF!</v>
      </c>
      <c r="H227" s="232" t="s">
        <v>1</v>
      </c>
      <c r="I227" s="230" t="s">
        <v>1</v>
      </c>
      <c r="J227" s="231" t="e" cm="1">
        <f t="array" aca="1" ref="J227" ca="1">INDIRECT("'"&amp;$C227&amp;"'!"&amp;"$"&amp;$D227&amp;$J$1&amp;"")</f>
        <v>#REF!</v>
      </c>
      <c r="K227" s="232"/>
      <c r="L227" s="232"/>
      <c r="M227" s="233"/>
      <c r="N227" s="229" t="e" cm="1">
        <f t="array" aca="1" ref="N227" ca="1">INDIRECT("'"&amp;$C227&amp;"'!"&amp;"$"&amp;$D227&amp;$N$1&amp;"")</f>
        <v>#REF!</v>
      </c>
      <c r="O227" s="232"/>
      <c r="P227" s="232"/>
      <c r="Q227" s="230"/>
      <c r="R227" s="229" t="e" cm="1">
        <f t="array" aca="1" ref="R227" ca="1">INDIRECT("'"&amp;$C227&amp;"'!"&amp;"$"&amp;$D227&amp;$R$1&amp;"")</f>
        <v>#REF!</v>
      </c>
      <c r="S227" s="232"/>
      <c r="T227" s="232"/>
      <c r="U227" s="233"/>
      <c r="V227" s="229"/>
      <c r="W227" s="234" t="e" cm="1">
        <f t="array" aca="1" ref="W227" ca="1">INDIRECT("'"&amp;$C227&amp;"'!"&amp;"$"&amp;$D227&amp;$W$1&amp;"")</f>
        <v>#REF!</v>
      </c>
      <c r="X227" s="232"/>
      <c r="Y227" s="230"/>
      <c r="Z227" s="231" t="e" cm="1">
        <f t="array" aca="1" ref="Z227" ca="1">INDIRECT("'"&amp;$C227&amp;"'!"&amp;"$"&amp;$D227&amp;$Z$1&amp;"")</f>
        <v>#REF!</v>
      </c>
      <c r="AA227" s="232" t="s">
        <v>1</v>
      </c>
      <c r="AB227" s="232" t="s">
        <v>1</v>
      </c>
      <c r="AC227" s="233" t="s">
        <v>1</v>
      </c>
      <c r="AD227" s="229" t="e" cm="1">
        <f t="array" aca="1" ref="AD227" ca="1">INDIRECT("'"&amp;$C227&amp;"'!"&amp;"$"&amp;$D227&amp;$AD$1&amp;"")</f>
        <v>#REF!</v>
      </c>
      <c r="AE227" s="232" t="s">
        <v>1</v>
      </c>
      <c r="AF227" s="232" t="s">
        <v>1</v>
      </c>
      <c r="AG227" s="230" t="s">
        <v>1</v>
      </c>
      <c r="AH227" s="231" t="e" cm="1">
        <f t="array" aca="1" ref="AH227" ca="1">INDIRECT("'"&amp;$C227&amp;"'!"&amp;"$"&amp;$D227&amp;$AH$1&amp;"")</f>
        <v>#REF!</v>
      </c>
      <c r="AI227" s="232" t="s">
        <v>1</v>
      </c>
      <c r="AJ227" s="232" t="s">
        <v>1</v>
      </c>
      <c r="AK227" s="233" t="s">
        <v>1</v>
      </c>
      <c r="AL227" s="229" t="e" cm="1">
        <f t="array" aca="1" ref="AL227" ca="1">INDIRECT("'"&amp;$C227&amp;"'!"&amp;"$"&amp;$D227&amp;$AL$1&amp;"")</f>
        <v>#REF!</v>
      </c>
      <c r="AM227" s="232" t="s">
        <v>1</v>
      </c>
      <c r="AN227" s="232" t="s">
        <v>1</v>
      </c>
      <c r="AO227" s="230" t="s">
        <v>1</v>
      </c>
      <c r="AP227" s="229"/>
      <c r="AQ227" s="233"/>
      <c r="AR227" s="229" t="e" cm="1">
        <f t="array" aca="1" ref="AR227" ca="1">INDIRECT("'"&amp;$C227&amp;"'!"&amp;"$"&amp;$D227&amp;$AR$1&amp;"")</f>
        <v>#REF!</v>
      </c>
      <c r="AS227" s="232"/>
      <c r="AT227" s="230"/>
      <c r="AU227" s="231" t="e" cm="1">
        <f t="array" aca="1" ref="AU227" ca="1">INDIRECT("'"&amp;$C227&amp;"'!"&amp;"$"&amp;$D227&amp;$AU$1&amp;"")</f>
        <v>#REF!</v>
      </c>
      <c r="AV227" s="232"/>
      <c r="AW227" s="230"/>
      <c r="AX227" s="229"/>
      <c r="AY227" s="233"/>
      <c r="AZ227" s="232" t="e" cm="1">
        <f t="array" aca="1" ref="AZ227" ca="1">INDIRECT("'"&amp;$C227&amp;"'!"&amp;"$"&amp;$D227&amp;$AZ$1&amp;"")</f>
        <v>#REF!</v>
      </c>
      <c r="BA227" s="231"/>
      <c r="BB227" s="232"/>
      <c r="BC227" s="230"/>
      <c r="BD227" s="232" t="e" cm="1">
        <f t="array" aca="1" ref="BD227" ca="1">INDIRECT("'"&amp;$C227&amp;"'!"&amp;"$"&amp;$D227&amp;$BD$1&amp;"")</f>
        <v>#REF!</v>
      </c>
      <c r="BE227" s="231"/>
      <c r="BF227" s="232"/>
      <c r="BG227" s="230"/>
      <c r="BH227" s="234"/>
      <c r="BI227" s="230"/>
      <c r="BJ227" s="234" t="e" cm="1">
        <f t="array" aca="1" ref="BJ227" ca="1">INDIRECT("'"&amp;$C227&amp;"'!"&amp;"$"&amp;$D227&amp;$BJ$1&amp;"")</f>
        <v>#REF!</v>
      </c>
      <c r="BK227" s="232"/>
      <c r="BL227" s="230"/>
      <c r="BM227" s="408"/>
      <c r="BN227" s="229" t="e" cm="1">
        <f t="array" aca="1" ref="BN227" ca="1">INDIRECT("'"&amp;$C227&amp;"'!"&amp;"$"&amp;$D227&amp;$BN$1&amp;"")</f>
        <v>#REF!</v>
      </c>
      <c r="BO227" s="231"/>
      <c r="BP227" s="230"/>
      <c r="BQ227" s="234" t="e" cm="1">
        <f t="array" aca="1" ref="BQ227" ca="1">INDIRECT("'"&amp;$C227&amp;"'!"&amp;"$"&amp;$D227&amp;$BQ$1&amp;"")</f>
        <v>#REF!</v>
      </c>
      <c r="BR227" s="232"/>
      <c r="BS227" s="232"/>
      <c r="BT227" s="230"/>
      <c r="BU227" s="235" t="e" cm="1">
        <f t="array" aca="1" ref="BU227" ca="1">INDIRECT("'"&amp;$C227&amp;"'!"&amp;"$"&amp;$D227&amp;$BU$1&amp;"")</f>
        <v>#REF!</v>
      </c>
      <c r="BV227" s="232"/>
      <c r="BW227" s="232"/>
      <c r="BX227" s="230"/>
      <c r="BY227" s="235"/>
      <c r="BZ227" s="232"/>
      <c r="CA227" s="232"/>
      <c r="CB227" s="230"/>
    </row>
    <row r="228" spans="1:80" ht="15.75" thickBot="1" x14ac:dyDescent="0.25">
      <c r="A228" s="345">
        <f t="shared" si="15"/>
        <v>46000</v>
      </c>
      <c r="B228" s="262">
        <v>0.95833333333333404</v>
      </c>
      <c r="C228" s="249">
        <f t="shared" si="16"/>
        <v>9</v>
      </c>
      <c r="D228" s="250" t="s">
        <v>157</v>
      </c>
      <c r="E228" s="236"/>
      <c r="F228" s="237"/>
      <c r="G228" s="238" t="e" cm="1">
        <f t="array" aca="1" ref="G228" ca="1">INDIRECT("'"&amp;$C228&amp;"'!"&amp;"$"&amp;$D228&amp;$G$1&amp;"")</f>
        <v>#REF!</v>
      </c>
      <c r="H228" s="239" t="s">
        <v>1</v>
      </c>
      <c r="I228" s="237" t="s">
        <v>1</v>
      </c>
      <c r="J228" s="238" t="e" cm="1">
        <f t="array" aca="1" ref="J228" ca="1">INDIRECT("'"&amp;$C228&amp;"'!"&amp;"$"&amp;$D228&amp;$J$1&amp;"")</f>
        <v>#REF!</v>
      </c>
      <c r="K228" s="239"/>
      <c r="L228" s="239"/>
      <c r="M228" s="240"/>
      <c r="N228" s="236" t="e" cm="1">
        <f t="array" aca="1" ref="N228" ca="1">INDIRECT("'"&amp;$C228&amp;"'!"&amp;"$"&amp;$D228&amp;$N$1&amp;"")</f>
        <v>#REF!</v>
      </c>
      <c r="O228" s="239"/>
      <c r="P228" s="239"/>
      <c r="Q228" s="237"/>
      <c r="R228" s="354" t="e" cm="1">
        <f t="array" aca="1" ref="R228" ca="1">INDIRECT("'"&amp;$C228&amp;"'!"&amp;"$"&amp;$D228&amp;$R$1&amp;"")</f>
        <v>#REF!</v>
      </c>
      <c r="S228" s="239"/>
      <c r="T228" s="239"/>
      <c r="U228" s="240"/>
      <c r="V228" s="236"/>
      <c r="W228" s="241" t="e" cm="1">
        <f t="array" aca="1" ref="W228" ca="1">INDIRECT("'"&amp;$C228&amp;"'!"&amp;"$"&amp;$D228&amp;$W$1&amp;"")</f>
        <v>#REF!</v>
      </c>
      <c r="X228" s="239"/>
      <c r="Y228" s="237"/>
      <c r="Z228" s="238" t="e" cm="1">
        <f t="array" aca="1" ref="Z228" ca="1">INDIRECT("'"&amp;$C228&amp;"'!"&amp;"$"&amp;$D228&amp;$Z$1&amp;"")</f>
        <v>#REF!</v>
      </c>
      <c r="AA228" s="239" t="s">
        <v>1</v>
      </c>
      <c r="AB228" s="239" t="s">
        <v>1</v>
      </c>
      <c r="AC228" s="240" t="s">
        <v>1</v>
      </c>
      <c r="AD228" s="236" t="e" cm="1">
        <f t="array" aca="1" ref="AD228" ca="1">INDIRECT("'"&amp;$C228&amp;"'!"&amp;"$"&amp;$D228&amp;$AD$1&amp;"")</f>
        <v>#REF!</v>
      </c>
      <c r="AE228" s="239" t="s">
        <v>1</v>
      </c>
      <c r="AF228" s="239" t="s">
        <v>1</v>
      </c>
      <c r="AG228" s="237" t="s">
        <v>1</v>
      </c>
      <c r="AH228" s="238" t="e" cm="1">
        <f t="array" aca="1" ref="AH228" ca="1">INDIRECT("'"&amp;$C228&amp;"'!"&amp;"$"&amp;$D228&amp;$AH$1&amp;"")</f>
        <v>#REF!</v>
      </c>
      <c r="AI228" s="239" t="s">
        <v>1</v>
      </c>
      <c r="AJ228" s="239" t="s">
        <v>1</v>
      </c>
      <c r="AK228" s="240" t="s">
        <v>1</v>
      </c>
      <c r="AL228" s="236" t="e" cm="1">
        <f t="array" aca="1" ref="AL228" ca="1">INDIRECT("'"&amp;$C228&amp;"'!"&amp;"$"&amp;$D228&amp;$AL$1&amp;"")</f>
        <v>#REF!</v>
      </c>
      <c r="AM228" s="239" t="s">
        <v>1</v>
      </c>
      <c r="AN228" s="239" t="s">
        <v>1</v>
      </c>
      <c r="AO228" s="237" t="s">
        <v>1</v>
      </c>
      <c r="AP228" s="236"/>
      <c r="AQ228" s="240"/>
      <c r="AR228" s="236" t="e" cm="1">
        <f t="array" aca="1" ref="AR228" ca="1">INDIRECT("'"&amp;$C228&amp;"'!"&amp;"$"&amp;$D228&amp;$AR$1&amp;"")</f>
        <v>#REF!</v>
      </c>
      <c r="AS228" s="239"/>
      <c r="AT228" s="237"/>
      <c r="AU228" s="238" t="e" cm="1">
        <f t="array" aca="1" ref="AU228" ca="1">INDIRECT("'"&amp;$C228&amp;"'!"&amp;"$"&amp;$D228&amp;$AU$1&amp;"")</f>
        <v>#REF!</v>
      </c>
      <c r="AV228" s="239"/>
      <c r="AW228" s="237"/>
      <c r="AX228" s="236"/>
      <c r="AY228" s="240"/>
      <c r="AZ228" s="239" t="e" cm="1">
        <f t="array" aca="1" ref="AZ228" ca="1">INDIRECT("'"&amp;$C228&amp;"'!"&amp;"$"&amp;$D228&amp;$AZ$1&amp;"")</f>
        <v>#REF!</v>
      </c>
      <c r="BA228" s="238"/>
      <c r="BB228" s="239"/>
      <c r="BC228" s="237"/>
      <c r="BD228" s="239" t="e" cm="1">
        <f t="array" aca="1" ref="BD228" ca="1">INDIRECT("'"&amp;$C228&amp;"'!"&amp;"$"&amp;$D228&amp;$BD$1&amp;"")</f>
        <v>#REF!</v>
      </c>
      <c r="BE228" s="238"/>
      <c r="BF228" s="239"/>
      <c r="BG228" s="237"/>
      <c r="BH228" s="241"/>
      <c r="BI228" s="237"/>
      <c r="BJ228" s="241" t="e" cm="1">
        <f t="array" aca="1" ref="BJ228" ca="1">INDIRECT("'"&amp;$C228&amp;"'!"&amp;"$"&amp;$D228&amp;$BJ$1&amp;"")</f>
        <v>#REF!</v>
      </c>
      <c r="BK228" s="239"/>
      <c r="BL228" s="237"/>
      <c r="BM228" s="409"/>
      <c r="BN228" s="236" t="e" cm="1">
        <f t="array" aca="1" ref="BN228" ca="1">INDIRECT("'"&amp;$C228&amp;"'!"&amp;"$"&amp;$D228&amp;$BN$1&amp;"")</f>
        <v>#REF!</v>
      </c>
      <c r="BO228" s="238"/>
      <c r="BP228" s="237"/>
      <c r="BQ228" s="241" t="e" cm="1">
        <f t="array" aca="1" ref="BQ228" ca="1">INDIRECT("'"&amp;$C228&amp;"'!"&amp;"$"&amp;$D228&amp;$BQ$1&amp;"")</f>
        <v>#REF!</v>
      </c>
      <c r="BR228" s="239"/>
      <c r="BS228" s="239"/>
      <c r="BT228" s="237"/>
      <c r="BU228" s="242" t="e" cm="1">
        <f t="array" aca="1" ref="BU228" ca="1">INDIRECT("'"&amp;$C228&amp;"'!"&amp;"$"&amp;$D228&amp;$BU$1&amp;"")</f>
        <v>#REF!</v>
      </c>
      <c r="BV228" s="239"/>
      <c r="BW228" s="239"/>
      <c r="BX228" s="237"/>
      <c r="BY228" s="242"/>
      <c r="BZ228" s="239"/>
      <c r="CA228" s="239"/>
      <c r="CB228" s="237"/>
    </row>
    <row r="229" spans="1:80" ht="15" thickBot="1" x14ac:dyDescent="0.25">
      <c r="BI229" s="243"/>
    </row>
    <row r="230" spans="1:80" ht="15" x14ac:dyDescent="0.2">
      <c r="A230" s="263">
        <f>A205+1</f>
        <v>46001</v>
      </c>
      <c r="B230" s="260">
        <v>0</v>
      </c>
      <c r="C230" s="245">
        <f>DAY(A230)</f>
        <v>10</v>
      </c>
      <c r="D230" s="246" t="s">
        <v>134</v>
      </c>
      <c r="E230" s="216"/>
      <c r="F230" s="217"/>
      <c r="G230" s="218" t="e" cm="1">
        <f t="array" aca="1" ref="G230" ca="1">INDIRECT("'"&amp;$C230&amp;"'!"&amp;"$"&amp;$D230&amp;$G$1&amp;"")</f>
        <v>#REF!</v>
      </c>
      <c r="H230" s="219" t="s">
        <v>1</v>
      </c>
      <c r="I230" s="217" t="s">
        <v>1</v>
      </c>
      <c r="J230" s="218" t="e" cm="1">
        <f t="array" aca="1" ref="J230" ca="1">INDIRECT("'"&amp;$C230&amp;"'!"&amp;"$"&amp;$D230&amp;$J$1&amp;"")</f>
        <v>#REF!</v>
      </c>
      <c r="K230" s="219"/>
      <c r="L230" s="219"/>
      <c r="M230" s="220"/>
      <c r="N230" s="216" t="e" cm="1">
        <f t="array" aca="1" ref="N230" ca="1">INDIRECT("'"&amp;$C230&amp;"'!"&amp;"$"&amp;$D230&amp;$N$1&amp;"")</f>
        <v>#REF!</v>
      </c>
      <c r="O230" s="219"/>
      <c r="P230" s="219"/>
      <c r="Q230" s="217"/>
      <c r="R230" s="351" t="e" cm="1">
        <f t="array" aca="1" ref="R230" ca="1">INDIRECT("'"&amp;$C230&amp;"'!"&amp;"$"&amp;$D230&amp;$R$1&amp;"")</f>
        <v>#REF!</v>
      </c>
      <c r="S230" s="219"/>
      <c r="T230" s="219"/>
      <c r="U230" s="220"/>
      <c r="V230" s="216"/>
      <c r="W230" s="221" t="e" cm="1">
        <f t="array" aca="1" ref="W230" ca="1">INDIRECT("'"&amp;$C230&amp;"'!"&amp;"$"&amp;$D230&amp;$W$1&amp;"")</f>
        <v>#REF!</v>
      </c>
      <c r="X230" s="219"/>
      <c r="Y230" s="217"/>
      <c r="Z230" s="218"/>
      <c r="AA230" s="219"/>
      <c r="AB230" s="219"/>
      <c r="AC230" s="220"/>
      <c r="AD230" s="216"/>
      <c r="AE230" s="219"/>
      <c r="AF230" s="219"/>
      <c r="AG230" s="217"/>
      <c r="AH230" s="218"/>
      <c r="AI230" s="219"/>
      <c r="AJ230" s="219"/>
      <c r="AK230" s="217"/>
      <c r="AL230" s="216"/>
      <c r="AM230" s="219"/>
      <c r="AN230" s="219"/>
      <c r="AO230" s="217"/>
      <c r="AP230" s="216"/>
      <c r="AQ230" s="220"/>
      <c r="AR230" s="216" t="e" cm="1">
        <f t="array" aca="1" ref="AR230" ca="1">INDIRECT("'"&amp;$C230&amp;"'!"&amp;"$"&amp;$D230&amp;$AR$1&amp;"")</f>
        <v>#REF!</v>
      </c>
      <c r="AS230" s="219"/>
      <c r="AT230" s="217"/>
      <c r="AU230" s="218" t="e" cm="1">
        <f t="array" aca="1" ref="AU230" ca="1">INDIRECT("'"&amp;$C230&amp;"'!"&amp;"$"&amp;$D230&amp;$AU$1&amp;"")</f>
        <v>#REF!</v>
      </c>
      <c r="AV230" s="219"/>
      <c r="AW230" s="217"/>
      <c r="AX230" s="216"/>
      <c r="AY230" s="220"/>
      <c r="AZ230" s="219" t="e" cm="1">
        <f t="array" aca="1" ref="AZ230" ca="1">INDIRECT("'"&amp;$C230&amp;"'!"&amp;"$"&amp;$D230&amp;$AZ$1&amp;"")</f>
        <v>#REF!</v>
      </c>
      <c r="BA230" s="218"/>
      <c r="BB230" s="219"/>
      <c r="BC230" s="217"/>
      <c r="BD230" s="219" t="e" cm="1">
        <f t="array" aca="1" ref="BD230" ca="1">INDIRECT("'"&amp;$C230&amp;"'!"&amp;"$"&amp;$D230&amp;$BD$1&amp;"")</f>
        <v>#REF!</v>
      </c>
      <c r="BE230" s="218"/>
      <c r="BF230" s="219"/>
      <c r="BG230" s="217"/>
      <c r="BH230" s="221"/>
      <c r="BI230" s="217"/>
      <c r="BJ230" s="221" t="e" cm="1">
        <f t="array" aca="1" ref="BJ230" ca="1">INDIRECT("'"&amp;$C230&amp;"'!"&amp;"$"&amp;$D230&amp;$BJ$1&amp;"")</f>
        <v>#REF!</v>
      </c>
      <c r="BK230" s="219"/>
      <c r="BL230" s="217"/>
      <c r="BM230" s="406"/>
      <c r="BN230" s="216" t="e" cm="1">
        <f t="array" aca="1" ref="BN230" ca="1">INDIRECT("'"&amp;$C230&amp;"'!"&amp;"$"&amp;$D230&amp;$BN$1&amp;"")</f>
        <v>#REF!</v>
      </c>
      <c r="BO230" s="218"/>
      <c r="BP230" s="217"/>
      <c r="BQ230" s="221" t="e" cm="1">
        <f t="array" aca="1" ref="BQ230" ca="1">INDIRECT("'"&amp;$C230&amp;"'!"&amp;"$"&amp;$D230&amp;$BQ$1&amp;"")</f>
        <v>#REF!</v>
      </c>
      <c r="BR230" s="219"/>
      <c r="BS230" s="219"/>
      <c r="BT230" s="217"/>
      <c r="BU230" s="221" t="e" cm="1">
        <f t="array" aca="1" ref="BU230" ca="1">INDIRECT("'"&amp;$C230&amp;"'!"&amp;"$"&amp;$D230&amp;$BU$1&amp;"")</f>
        <v>#REF!</v>
      </c>
      <c r="BV230" s="219"/>
      <c r="BW230" s="219"/>
      <c r="BX230" s="217"/>
      <c r="BY230" s="274"/>
      <c r="BZ230" s="219"/>
      <c r="CA230" s="219"/>
      <c r="CB230" s="217"/>
    </row>
    <row r="231" spans="1:80" ht="15" x14ac:dyDescent="0.2">
      <c r="A231" s="344">
        <f t="shared" ref="A231:A253" si="17">A206+1</f>
        <v>46001</v>
      </c>
      <c r="B231" s="261">
        <v>4.1666666666666699E-2</v>
      </c>
      <c r="C231" s="247">
        <f>DAY(A231)</f>
        <v>10</v>
      </c>
      <c r="D231" s="248" t="s">
        <v>135</v>
      </c>
      <c r="E231" s="222"/>
      <c r="F231" s="223"/>
      <c r="G231" s="224" t="e" cm="1">
        <f t="array" aca="1" ref="G231" ca="1">INDIRECT("'"&amp;$C231&amp;"'!"&amp;"$"&amp;$D231&amp;$G$1&amp;"")</f>
        <v>#REF!</v>
      </c>
      <c r="H231" s="225" t="s">
        <v>1</v>
      </c>
      <c r="I231" s="223" t="s">
        <v>1</v>
      </c>
      <c r="J231" s="224" t="e" cm="1">
        <f t="array" aca="1" ref="J231" ca="1">INDIRECT("'"&amp;$C231&amp;"'!"&amp;"$"&amp;$D231&amp;$J$1&amp;"")</f>
        <v>#REF!</v>
      </c>
      <c r="K231" s="225"/>
      <c r="L231" s="225"/>
      <c r="M231" s="226"/>
      <c r="N231" s="222" t="e" cm="1">
        <f t="array" aca="1" ref="N231" ca="1">INDIRECT("'"&amp;$C231&amp;"'!"&amp;"$"&amp;$D231&amp;$N$1&amp;"")</f>
        <v>#REF!</v>
      </c>
      <c r="O231" s="225"/>
      <c r="P231" s="225"/>
      <c r="Q231" s="223"/>
      <c r="R231" s="352" t="e" cm="1">
        <f t="array" aca="1" ref="R231" ca="1">INDIRECT("'"&amp;$C231&amp;"'!"&amp;"$"&amp;$D231&amp;$R$1&amp;"")</f>
        <v>#REF!</v>
      </c>
      <c r="S231" s="225"/>
      <c r="T231" s="225"/>
      <c r="U231" s="226"/>
      <c r="V231" s="222"/>
      <c r="W231" s="227" t="e" cm="1">
        <f t="array" aca="1" ref="W231" ca="1">INDIRECT("'"&amp;$C231&amp;"'!"&amp;"$"&amp;$D231&amp;$W$1&amp;"")</f>
        <v>#REF!</v>
      </c>
      <c r="X231" s="225"/>
      <c r="Y231" s="223"/>
      <c r="Z231" s="224"/>
      <c r="AA231" s="225"/>
      <c r="AB231" s="225"/>
      <c r="AC231" s="226"/>
      <c r="AD231" s="222"/>
      <c r="AE231" s="225"/>
      <c r="AF231" s="225"/>
      <c r="AG231" s="223"/>
      <c r="AH231" s="224"/>
      <c r="AI231" s="225"/>
      <c r="AJ231" s="225"/>
      <c r="AK231" s="226"/>
      <c r="AL231" s="222"/>
      <c r="AM231" s="225"/>
      <c r="AN231" s="225"/>
      <c r="AO231" s="223"/>
      <c r="AP231" s="222"/>
      <c r="AQ231" s="226"/>
      <c r="AR231" s="222" t="e" cm="1">
        <f t="array" aca="1" ref="AR231" ca="1">INDIRECT("'"&amp;$C231&amp;"'!"&amp;"$"&amp;$D231&amp;$AR$1&amp;"")</f>
        <v>#REF!</v>
      </c>
      <c r="AS231" s="225"/>
      <c r="AT231" s="223"/>
      <c r="AU231" s="224" t="e" cm="1">
        <f t="array" aca="1" ref="AU231" ca="1">INDIRECT("'"&amp;$C231&amp;"'!"&amp;"$"&amp;$D231&amp;$AU$1&amp;"")</f>
        <v>#REF!</v>
      </c>
      <c r="AV231" s="225"/>
      <c r="AW231" s="223"/>
      <c r="AX231" s="222"/>
      <c r="AY231" s="226"/>
      <c r="AZ231" s="225" t="e" cm="1">
        <f t="array" aca="1" ref="AZ231" ca="1">INDIRECT("'"&amp;$C231&amp;"'!"&amp;"$"&amp;$D231&amp;$AZ$1&amp;"")</f>
        <v>#REF!</v>
      </c>
      <c r="BA231" s="224"/>
      <c r="BB231" s="225"/>
      <c r="BC231" s="223"/>
      <c r="BD231" s="225" t="e" cm="1">
        <f t="array" aca="1" ref="BD231" ca="1">INDIRECT("'"&amp;$C231&amp;"'!"&amp;"$"&amp;$D231&amp;$BD$1&amp;"")</f>
        <v>#REF!</v>
      </c>
      <c r="BE231" s="224"/>
      <c r="BF231" s="225"/>
      <c r="BG231" s="223"/>
      <c r="BH231" s="227"/>
      <c r="BI231" s="223"/>
      <c r="BJ231" s="227" t="e" cm="1">
        <f t="array" aca="1" ref="BJ231" ca="1">INDIRECT("'"&amp;$C231&amp;"'!"&amp;"$"&amp;$D231&amp;$BJ$1&amp;"")</f>
        <v>#REF!</v>
      </c>
      <c r="BK231" s="225"/>
      <c r="BL231" s="223"/>
      <c r="BM231" s="407"/>
      <c r="BN231" s="222" t="e" cm="1">
        <f t="array" aca="1" ref="BN231" ca="1">INDIRECT("'"&amp;$C231&amp;"'!"&amp;"$"&amp;$D231&amp;$BN$1&amp;"")</f>
        <v>#REF!</v>
      </c>
      <c r="BO231" s="224"/>
      <c r="BP231" s="223"/>
      <c r="BQ231" s="227" t="e" cm="1">
        <f t="array" aca="1" ref="BQ231" ca="1">INDIRECT("'"&amp;$C231&amp;"'!"&amp;"$"&amp;$D231&amp;$BQ$1&amp;"")</f>
        <v>#REF!</v>
      </c>
      <c r="BR231" s="225"/>
      <c r="BS231" s="225"/>
      <c r="BT231" s="223"/>
      <c r="BU231" s="227" t="e" cm="1">
        <f t="array" aca="1" ref="BU231" ca="1">INDIRECT("'"&amp;$C231&amp;"'!"&amp;"$"&amp;$D231&amp;$BU$1&amp;"")</f>
        <v>#REF!</v>
      </c>
      <c r="BV231" s="225"/>
      <c r="BW231" s="225"/>
      <c r="BX231" s="223"/>
      <c r="BY231" s="228"/>
      <c r="BZ231" s="225"/>
      <c r="CA231" s="225"/>
      <c r="CB231" s="223"/>
    </row>
    <row r="232" spans="1:80" ht="15" x14ac:dyDescent="0.2">
      <c r="A232" s="344">
        <f t="shared" si="17"/>
        <v>46001</v>
      </c>
      <c r="B232" s="261">
        <v>8.3333333333333301E-2</v>
      </c>
      <c r="C232" s="247">
        <f>DAY(A232)</f>
        <v>10</v>
      </c>
      <c r="D232" s="248" t="s">
        <v>136</v>
      </c>
      <c r="E232" s="229"/>
      <c r="F232" s="230"/>
      <c r="G232" s="231" t="e" cm="1">
        <f t="array" aca="1" ref="G232" ca="1">INDIRECT("'"&amp;$C232&amp;"'!"&amp;"$"&amp;$D232&amp;$G$1&amp;"")</f>
        <v>#REF!</v>
      </c>
      <c r="H232" s="232" t="s">
        <v>1</v>
      </c>
      <c r="I232" s="230" t="s">
        <v>1</v>
      </c>
      <c r="J232" s="231" t="e" cm="1">
        <f t="array" aca="1" ref="J232" ca="1">INDIRECT("'"&amp;$C232&amp;"'!"&amp;"$"&amp;$D232&amp;$J$1&amp;"")</f>
        <v>#REF!</v>
      </c>
      <c r="K232" s="232"/>
      <c r="L232" s="232"/>
      <c r="M232" s="233"/>
      <c r="N232" s="229" t="e" cm="1">
        <f t="array" aca="1" ref="N232" ca="1">INDIRECT("'"&amp;$C232&amp;"'!"&amp;"$"&amp;$D232&amp;$N$1&amp;"")</f>
        <v>#REF!</v>
      </c>
      <c r="O232" s="232"/>
      <c r="P232" s="232"/>
      <c r="Q232" s="230"/>
      <c r="R232" s="229" t="e" cm="1">
        <f t="array" aca="1" ref="R232" ca="1">INDIRECT("'"&amp;$C232&amp;"'!"&amp;"$"&amp;$D232&amp;$R$1&amp;"")</f>
        <v>#REF!</v>
      </c>
      <c r="S232" s="232"/>
      <c r="T232" s="232"/>
      <c r="U232" s="233"/>
      <c r="V232" s="229"/>
      <c r="W232" s="234" t="e" cm="1">
        <f t="array" aca="1" ref="W232" ca="1">INDIRECT("'"&amp;$C232&amp;"'!"&amp;"$"&amp;$D232&amp;$W$1&amp;"")</f>
        <v>#REF!</v>
      </c>
      <c r="X232" s="232"/>
      <c r="Y232" s="230"/>
      <c r="Z232" s="231"/>
      <c r="AA232" s="232"/>
      <c r="AB232" s="232"/>
      <c r="AC232" s="233"/>
      <c r="AD232" s="229"/>
      <c r="AE232" s="232"/>
      <c r="AF232" s="232"/>
      <c r="AG232" s="230"/>
      <c r="AH232" s="231"/>
      <c r="AI232" s="232"/>
      <c r="AJ232" s="232"/>
      <c r="AK232" s="233"/>
      <c r="AL232" s="229"/>
      <c r="AM232" s="232"/>
      <c r="AN232" s="232"/>
      <c r="AO232" s="233"/>
      <c r="AP232" s="229"/>
      <c r="AQ232" s="233"/>
      <c r="AR232" s="229" t="e" cm="1">
        <f t="array" aca="1" ref="AR232" ca="1">INDIRECT("'"&amp;$C232&amp;"'!"&amp;"$"&amp;$D232&amp;$AR$1&amp;"")</f>
        <v>#REF!</v>
      </c>
      <c r="AS232" s="232"/>
      <c r="AT232" s="230"/>
      <c r="AU232" s="231" t="e" cm="1">
        <f t="array" aca="1" ref="AU232" ca="1">INDIRECT("'"&amp;$C232&amp;"'!"&amp;"$"&amp;$D232&amp;$AU$1&amp;"")</f>
        <v>#REF!</v>
      </c>
      <c r="AV232" s="232"/>
      <c r="AW232" s="230"/>
      <c r="AX232" s="229"/>
      <c r="AY232" s="233"/>
      <c r="AZ232" s="232" t="e" cm="1">
        <f t="array" aca="1" ref="AZ232" ca="1">INDIRECT("'"&amp;$C232&amp;"'!"&amp;"$"&amp;$D232&amp;$AZ$1&amp;"")</f>
        <v>#REF!</v>
      </c>
      <c r="BA232" s="231"/>
      <c r="BB232" s="232"/>
      <c r="BC232" s="230"/>
      <c r="BD232" s="232" t="e" cm="1">
        <f t="array" aca="1" ref="BD232" ca="1">INDIRECT("'"&amp;$C232&amp;"'!"&amp;"$"&amp;$D232&amp;$BD$1&amp;"")</f>
        <v>#REF!</v>
      </c>
      <c r="BE232" s="231"/>
      <c r="BF232" s="232"/>
      <c r="BG232" s="230"/>
      <c r="BH232" s="234"/>
      <c r="BI232" s="230"/>
      <c r="BJ232" s="234" t="e" cm="1">
        <f t="array" aca="1" ref="BJ232" ca="1">INDIRECT("'"&amp;$C232&amp;"'!"&amp;"$"&amp;$D232&amp;$BJ$1&amp;"")</f>
        <v>#REF!</v>
      </c>
      <c r="BK232" s="232"/>
      <c r="BL232" s="230"/>
      <c r="BM232" s="408"/>
      <c r="BN232" s="229" t="e" cm="1">
        <f t="array" aca="1" ref="BN232" ca="1">INDIRECT("'"&amp;$C232&amp;"'!"&amp;"$"&amp;$D232&amp;$BN$1&amp;"")</f>
        <v>#REF!</v>
      </c>
      <c r="BO232" s="231"/>
      <c r="BP232" s="230"/>
      <c r="BQ232" s="234" t="e" cm="1">
        <f t="array" aca="1" ref="BQ232" ca="1">INDIRECT("'"&amp;$C232&amp;"'!"&amp;"$"&amp;$D232&amp;$BQ$1&amp;"")</f>
        <v>#REF!</v>
      </c>
      <c r="BR232" s="232"/>
      <c r="BS232" s="232"/>
      <c r="BT232" s="230"/>
      <c r="BU232" s="234" t="e" cm="1">
        <f t="array" aca="1" ref="BU232" ca="1">INDIRECT("'"&amp;$C232&amp;"'!"&amp;"$"&amp;$D232&amp;$BU$1&amp;"")</f>
        <v>#REF!</v>
      </c>
      <c r="BV232" s="232"/>
      <c r="BW232" s="232"/>
      <c r="BX232" s="230"/>
      <c r="BY232" s="235"/>
      <c r="BZ232" s="232"/>
      <c r="CA232" s="232"/>
      <c r="CB232" s="230"/>
    </row>
    <row r="233" spans="1:80" ht="15" x14ac:dyDescent="0.2">
      <c r="A233" s="344">
        <f t="shared" si="17"/>
        <v>46001</v>
      </c>
      <c r="B233" s="261">
        <v>0.125</v>
      </c>
      <c r="C233" s="247">
        <f>DAY(A233)</f>
        <v>10</v>
      </c>
      <c r="D233" s="248" t="s">
        <v>137</v>
      </c>
      <c r="E233" s="222"/>
      <c r="F233" s="223"/>
      <c r="G233" s="224" t="e" cm="1">
        <f t="array" aca="1" ref="G233" ca="1">INDIRECT("'"&amp;$C233&amp;"'!"&amp;"$"&amp;$D233&amp;$G$1&amp;"")</f>
        <v>#REF!</v>
      </c>
      <c r="H233" s="225" t="s">
        <v>1</v>
      </c>
      <c r="I233" s="223" t="s">
        <v>1</v>
      </c>
      <c r="J233" s="224" t="e" cm="1">
        <f t="array" aca="1" ref="J233" ca="1">INDIRECT("'"&amp;$C233&amp;"'!"&amp;"$"&amp;$D233&amp;$J$1&amp;"")</f>
        <v>#REF!</v>
      </c>
      <c r="K233" s="225"/>
      <c r="L233" s="225"/>
      <c r="M233" s="226"/>
      <c r="N233" s="222" t="e" cm="1">
        <f t="array" aca="1" ref="N233" ca="1">INDIRECT("'"&amp;$C233&amp;"'!"&amp;"$"&amp;$D233&amp;$N$1&amp;"")</f>
        <v>#REF!</v>
      </c>
      <c r="O233" s="225"/>
      <c r="P233" s="225"/>
      <c r="Q233" s="223"/>
      <c r="R233" s="352" t="e" cm="1">
        <f t="array" aca="1" ref="R233" ca="1">INDIRECT("'"&amp;$C233&amp;"'!"&amp;"$"&amp;$D233&amp;$R$1&amp;"")</f>
        <v>#REF!</v>
      </c>
      <c r="S233" s="225"/>
      <c r="T233" s="225"/>
      <c r="U233" s="226"/>
      <c r="V233" s="222"/>
      <c r="W233" s="227" t="e" cm="1">
        <f t="array" aca="1" ref="W233" ca="1">INDIRECT("'"&amp;$C233&amp;"'!"&amp;"$"&amp;$D233&amp;$W$1&amp;"")</f>
        <v>#REF!</v>
      </c>
      <c r="X233" s="225"/>
      <c r="Y233" s="223"/>
      <c r="Z233" s="224"/>
      <c r="AA233" s="225"/>
      <c r="AB233" s="225"/>
      <c r="AC233" s="226"/>
      <c r="AD233" s="222"/>
      <c r="AE233" s="225"/>
      <c r="AF233" s="225"/>
      <c r="AG233" s="223"/>
      <c r="AH233" s="224"/>
      <c r="AI233" s="225"/>
      <c r="AJ233" s="225"/>
      <c r="AK233" s="226"/>
      <c r="AL233" s="222"/>
      <c r="AM233" s="225"/>
      <c r="AN233" s="225"/>
      <c r="AO233" s="223"/>
      <c r="AP233" s="222"/>
      <c r="AQ233" s="226"/>
      <c r="AR233" s="222" t="e" cm="1">
        <f t="array" aca="1" ref="AR233" ca="1">INDIRECT("'"&amp;$C233&amp;"'!"&amp;"$"&amp;$D233&amp;$AR$1&amp;"")</f>
        <v>#REF!</v>
      </c>
      <c r="AS233" s="225"/>
      <c r="AT233" s="223"/>
      <c r="AU233" s="224" t="e" cm="1">
        <f t="array" aca="1" ref="AU233" ca="1">INDIRECT("'"&amp;$C233&amp;"'!"&amp;"$"&amp;$D233&amp;$AU$1&amp;"")</f>
        <v>#REF!</v>
      </c>
      <c r="AV233" s="225"/>
      <c r="AW233" s="223"/>
      <c r="AX233" s="222"/>
      <c r="AY233" s="226"/>
      <c r="AZ233" s="225" t="e" cm="1">
        <f t="array" aca="1" ref="AZ233" ca="1">INDIRECT("'"&amp;$C233&amp;"'!"&amp;"$"&amp;$D233&amp;$AZ$1&amp;"")</f>
        <v>#REF!</v>
      </c>
      <c r="BA233" s="224"/>
      <c r="BB233" s="225"/>
      <c r="BC233" s="223"/>
      <c r="BD233" s="225" t="e" cm="1">
        <f t="array" aca="1" ref="BD233" ca="1">INDIRECT("'"&amp;$C233&amp;"'!"&amp;"$"&amp;$D233&amp;$BD$1&amp;"")</f>
        <v>#REF!</v>
      </c>
      <c r="BE233" s="224"/>
      <c r="BF233" s="225"/>
      <c r="BG233" s="223"/>
      <c r="BH233" s="227"/>
      <c r="BI233" s="223"/>
      <c r="BJ233" s="227" t="e" cm="1">
        <f t="array" aca="1" ref="BJ233" ca="1">INDIRECT("'"&amp;$C233&amp;"'!"&amp;"$"&amp;$D233&amp;$BJ$1&amp;"")</f>
        <v>#REF!</v>
      </c>
      <c r="BK233" s="225"/>
      <c r="BL233" s="223"/>
      <c r="BM233" s="407"/>
      <c r="BN233" s="222" t="e" cm="1">
        <f t="array" aca="1" ref="BN233" ca="1">INDIRECT("'"&amp;$C233&amp;"'!"&amp;"$"&amp;$D233&amp;$BN$1&amp;"")</f>
        <v>#REF!</v>
      </c>
      <c r="BO233" s="224"/>
      <c r="BP233" s="223"/>
      <c r="BQ233" s="227" t="e" cm="1">
        <f t="array" aca="1" ref="BQ233" ca="1">INDIRECT("'"&amp;$C233&amp;"'!"&amp;"$"&amp;$D233&amp;$BQ$1&amp;"")</f>
        <v>#REF!</v>
      </c>
      <c r="BR233" s="225"/>
      <c r="BS233" s="225"/>
      <c r="BT233" s="223"/>
      <c r="BU233" s="227" t="e" cm="1">
        <f t="array" aca="1" ref="BU233" ca="1">INDIRECT("'"&amp;$C233&amp;"'!"&amp;"$"&amp;$D233&amp;$BU$1&amp;"")</f>
        <v>#REF!</v>
      </c>
      <c r="BV233" s="225"/>
      <c r="BW233" s="225"/>
      <c r="BX233" s="223"/>
      <c r="BY233" s="228"/>
      <c r="BZ233" s="225"/>
      <c r="CA233" s="225"/>
      <c r="CB233" s="223"/>
    </row>
    <row r="234" spans="1:80" ht="15" x14ac:dyDescent="0.2">
      <c r="A234" s="344">
        <f t="shared" si="17"/>
        <v>46001</v>
      </c>
      <c r="B234" s="261">
        <v>0.16666666666666699</v>
      </c>
      <c r="C234" s="247">
        <f>DAY(A234)</f>
        <v>10</v>
      </c>
      <c r="D234" s="248" t="s">
        <v>138</v>
      </c>
      <c r="E234" s="229"/>
      <c r="F234" s="230"/>
      <c r="G234" s="231" t="e" cm="1">
        <f t="array" aca="1" ref="G234" ca="1">INDIRECT("'"&amp;$C234&amp;"'!"&amp;"$"&amp;$D234&amp;$G$1&amp;"")</f>
        <v>#REF!</v>
      </c>
      <c r="H234" s="232" t="s">
        <v>1</v>
      </c>
      <c r="I234" s="230" t="s">
        <v>1</v>
      </c>
      <c r="J234" s="231" t="e" cm="1">
        <f t="array" aca="1" ref="J234" ca="1">INDIRECT("'"&amp;$C234&amp;"'!"&amp;"$"&amp;$D234&amp;$J$1&amp;"")</f>
        <v>#REF!</v>
      </c>
      <c r="K234" s="232"/>
      <c r="L234" s="232"/>
      <c r="M234" s="233"/>
      <c r="N234" s="229" t="e" cm="1">
        <f t="array" aca="1" ref="N234" ca="1">INDIRECT("'"&amp;$C234&amp;"'!"&amp;"$"&amp;$D234&amp;$N$1&amp;"")</f>
        <v>#REF!</v>
      </c>
      <c r="O234" s="232"/>
      <c r="P234" s="232"/>
      <c r="Q234" s="230"/>
      <c r="R234" s="229" t="e" cm="1">
        <f t="array" aca="1" ref="R234" ca="1">INDIRECT("'"&amp;$C234&amp;"'!"&amp;"$"&amp;$D234&amp;$R$1&amp;"")</f>
        <v>#REF!</v>
      </c>
      <c r="S234" s="232"/>
      <c r="T234" s="232"/>
      <c r="U234" s="233"/>
      <c r="V234" s="229"/>
      <c r="W234" s="234" t="e" cm="1">
        <f t="array" aca="1" ref="W234" ca="1">INDIRECT("'"&amp;$C234&amp;"'!"&amp;"$"&amp;$D234&amp;$W$1&amp;"")</f>
        <v>#REF!</v>
      </c>
      <c r="X234" s="232"/>
      <c r="Y234" s="230"/>
      <c r="Z234" s="231"/>
      <c r="AA234" s="232"/>
      <c r="AB234" s="232"/>
      <c r="AC234" s="233"/>
      <c r="AD234" s="229"/>
      <c r="AE234" s="232"/>
      <c r="AF234" s="232"/>
      <c r="AG234" s="230"/>
      <c r="AH234" s="231"/>
      <c r="AI234" s="232"/>
      <c r="AJ234" s="232"/>
      <c r="AK234" s="233"/>
      <c r="AL234" s="229"/>
      <c r="AM234" s="232"/>
      <c r="AN234" s="232"/>
      <c r="AO234" s="230"/>
      <c r="AP234" s="229"/>
      <c r="AQ234" s="233"/>
      <c r="AR234" s="229" t="e" cm="1">
        <f t="array" aca="1" ref="AR234" ca="1">INDIRECT("'"&amp;$C234&amp;"'!"&amp;"$"&amp;$D234&amp;$AR$1&amp;"")</f>
        <v>#REF!</v>
      </c>
      <c r="AS234" s="232"/>
      <c r="AT234" s="230"/>
      <c r="AU234" s="231" t="e" cm="1">
        <f t="array" aca="1" ref="AU234" ca="1">INDIRECT("'"&amp;$C234&amp;"'!"&amp;"$"&amp;$D234&amp;$AU$1&amp;"")</f>
        <v>#REF!</v>
      </c>
      <c r="AV234" s="232"/>
      <c r="AW234" s="230"/>
      <c r="AX234" s="229"/>
      <c r="AY234" s="233"/>
      <c r="AZ234" s="232" t="e" cm="1">
        <f t="array" aca="1" ref="AZ234" ca="1">INDIRECT("'"&amp;$C234&amp;"'!"&amp;"$"&amp;$D234&amp;$AZ$1&amp;"")</f>
        <v>#REF!</v>
      </c>
      <c r="BA234" s="231"/>
      <c r="BB234" s="232"/>
      <c r="BC234" s="230"/>
      <c r="BD234" s="232" t="e" cm="1">
        <f t="array" aca="1" ref="BD234" ca="1">INDIRECT("'"&amp;$C234&amp;"'!"&amp;"$"&amp;$D234&amp;$BD$1&amp;"")</f>
        <v>#REF!</v>
      </c>
      <c r="BE234" s="231"/>
      <c r="BF234" s="232"/>
      <c r="BG234" s="230"/>
      <c r="BH234" s="234"/>
      <c r="BI234" s="230"/>
      <c r="BJ234" s="234" t="e" cm="1">
        <f t="array" aca="1" ref="BJ234" ca="1">INDIRECT("'"&amp;$C234&amp;"'!"&amp;"$"&amp;$D234&amp;$BJ$1&amp;"")</f>
        <v>#REF!</v>
      </c>
      <c r="BK234" s="232"/>
      <c r="BL234" s="230"/>
      <c r="BM234" s="408"/>
      <c r="BN234" s="229" t="e" cm="1">
        <f t="array" aca="1" ref="BN234" ca="1">INDIRECT("'"&amp;$C234&amp;"'!"&amp;"$"&amp;$D234&amp;$BN$1&amp;"")</f>
        <v>#REF!</v>
      </c>
      <c r="BO234" s="231"/>
      <c r="BP234" s="230"/>
      <c r="BQ234" s="234" t="e" cm="1">
        <f t="array" aca="1" ref="BQ234" ca="1">INDIRECT("'"&amp;$C234&amp;"'!"&amp;"$"&amp;$D234&amp;$BQ$1&amp;"")</f>
        <v>#REF!</v>
      </c>
      <c r="BR234" s="232"/>
      <c r="BS234" s="232"/>
      <c r="BT234" s="230"/>
      <c r="BU234" s="234" t="e" cm="1">
        <f t="array" aca="1" ref="BU234" ca="1">INDIRECT("'"&amp;$C234&amp;"'!"&amp;"$"&amp;$D234&amp;$BU$1&amp;"")</f>
        <v>#REF!</v>
      </c>
      <c r="BV234" s="232"/>
      <c r="BW234" s="232"/>
      <c r="BX234" s="230"/>
      <c r="BY234" s="235"/>
      <c r="BZ234" s="232"/>
      <c r="CA234" s="232"/>
      <c r="CB234" s="230"/>
    </row>
    <row r="235" spans="1:80" ht="15" x14ac:dyDescent="0.2">
      <c r="A235" s="344">
        <f t="shared" si="17"/>
        <v>46001</v>
      </c>
      <c r="B235" s="261">
        <v>0.20833333333333301</v>
      </c>
      <c r="C235" s="247">
        <f t="shared" ref="C235:C253" si="18">DAY(A235)</f>
        <v>10</v>
      </c>
      <c r="D235" s="248" t="s">
        <v>139</v>
      </c>
      <c r="E235" s="222"/>
      <c r="F235" s="223"/>
      <c r="G235" s="224" t="e" cm="1">
        <f t="array" aca="1" ref="G235" ca="1">INDIRECT("'"&amp;$C235&amp;"'!"&amp;"$"&amp;$D235&amp;$G$1&amp;"")</f>
        <v>#REF!</v>
      </c>
      <c r="H235" s="225" t="s">
        <v>1</v>
      </c>
      <c r="I235" s="223" t="s">
        <v>1</v>
      </c>
      <c r="J235" s="224" t="e" cm="1">
        <f t="array" aca="1" ref="J235" ca="1">INDIRECT("'"&amp;$C235&amp;"'!"&amp;"$"&amp;$D235&amp;$J$1&amp;"")</f>
        <v>#REF!</v>
      </c>
      <c r="K235" s="225"/>
      <c r="L235" s="225"/>
      <c r="M235" s="226"/>
      <c r="N235" s="222" t="e" cm="1">
        <f t="array" aca="1" ref="N235" ca="1">INDIRECT("'"&amp;$C235&amp;"'!"&amp;"$"&amp;$D235&amp;$N$1&amp;"")</f>
        <v>#REF!</v>
      </c>
      <c r="O235" s="225"/>
      <c r="P235" s="225"/>
      <c r="Q235" s="223"/>
      <c r="R235" s="352" t="e" cm="1">
        <f t="array" aca="1" ref="R235" ca="1">INDIRECT("'"&amp;$C235&amp;"'!"&amp;"$"&amp;$D235&amp;$R$1&amp;"")</f>
        <v>#REF!</v>
      </c>
      <c r="S235" s="225"/>
      <c r="T235" s="225"/>
      <c r="U235" s="226"/>
      <c r="V235" s="222"/>
      <c r="W235" s="227" t="e" cm="1">
        <f t="array" aca="1" ref="W235" ca="1">INDIRECT("'"&amp;$C235&amp;"'!"&amp;"$"&amp;$D235&amp;$W$1&amp;"")</f>
        <v>#REF!</v>
      </c>
      <c r="X235" s="225"/>
      <c r="Y235" s="223"/>
      <c r="Z235" s="224"/>
      <c r="AA235" s="225"/>
      <c r="AB235" s="225"/>
      <c r="AC235" s="226"/>
      <c r="AD235" s="222"/>
      <c r="AE235" s="225"/>
      <c r="AF235" s="225"/>
      <c r="AG235" s="223"/>
      <c r="AH235" s="224"/>
      <c r="AI235" s="225"/>
      <c r="AJ235" s="225"/>
      <c r="AK235" s="226"/>
      <c r="AL235" s="222"/>
      <c r="AM235" s="225"/>
      <c r="AN235" s="225"/>
      <c r="AO235" s="223"/>
      <c r="AP235" s="222"/>
      <c r="AQ235" s="226"/>
      <c r="AR235" s="222" t="e" cm="1">
        <f t="array" aca="1" ref="AR235" ca="1">INDIRECT("'"&amp;$C235&amp;"'!"&amp;"$"&amp;$D235&amp;$AR$1&amp;"")</f>
        <v>#REF!</v>
      </c>
      <c r="AS235" s="225"/>
      <c r="AT235" s="223"/>
      <c r="AU235" s="224" t="e" cm="1">
        <f t="array" aca="1" ref="AU235" ca="1">INDIRECT("'"&amp;$C235&amp;"'!"&amp;"$"&amp;$D235&amp;$AU$1&amp;"")</f>
        <v>#REF!</v>
      </c>
      <c r="AV235" s="225"/>
      <c r="AW235" s="223"/>
      <c r="AX235" s="222"/>
      <c r="AY235" s="226"/>
      <c r="AZ235" s="225" t="e" cm="1">
        <f t="array" aca="1" ref="AZ235" ca="1">INDIRECT("'"&amp;$C235&amp;"'!"&amp;"$"&amp;$D235&amp;$AZ$1&amp;"")</f>
        <v>#REF!</v>
      </c>
      <c r="BA235" s="224"/>
      <c r="BB235" s="225"/>
      <c r="BC235" s="223"/>
      <c r="BD235" s="225" t="e" cm="1">
        <f t="array" aca="1" ref="BD235" ca="1">INDIRECT("'"&amp;$C235&amp;"'!"&amp;"$"&amp;$D235&amp;$BD$1&amp;"")</f>
        <v>#REF!</v>
      </c>
      <c r="BE235" s="224"/>
      <c r="BF235" s="225"/>
      <c r="BG235" s="223"/>
      <c r="BH235" s="227"/>
      <c r="BI235" s="223"/>
      <c r="BJ235" s="227" t="e" cm="1">
        <f t="array" aca="1" ref="BJ235" ca="1">INDIRECT("'"&amp;$C235&amp;"'!"&amp;"$"&amp;$D235&amp;$BJ$1&amp;"")</f>
        <v>#REF!</v>
      </c>
      <c r="BK235" s="225"/>
      <c r="BL235" s="223"/>
      <c r="BM235" s="407"/>
      <c r="BN235" s="222" t="e" cm="1">
        <f t="array" aca="1" ref="BN235" ca="1">INDIRECT("'"&amp;$C235&amp;"'!"&amp;"$"&amp;$D235&amp;$BN$1&amp;"")</f>
        <v>#REF!</v>
      </c>
      <c r="BO235" s="224"/>
      <c r="BP235" s="223"/>
      <c r="BQ235" s="227" t="e" cm="1">
        <f t="array" aca="1" ref="BQ235" ca="1">INDIRECT("'"&amp;$C235&amp;"'!"&amp;"$"&amp;$D235&amp;$BQ$1&amp;"")</f>
        <v>#REF!</v>
      </c>
      <c r="BR235" s="225"/>
      <c r="BS235" s="225"/>
      <c r="BT235" s="223"/>
      <c r="BU235" s="227" t="e" cm="1">
        <f t="array" aca="1" ref="BU235" ca="1">INDIRECT("'"&amp;$C235&amp;"'!"&amp;"$"&amp;$D235&amp;$BU$1&amp;"")</f>
        <v>#REF!</v>
      </c>
      <c r="BV235" s="225"/>
      <c r="BW235" s="225"/>
      <c r="BX235" s="223"/>
      <c r="BY235" s="228"/>
      <c r="BZ235" s="225"/>
      <c r="CA235" s="225"/>
      <c r="CB235" s="223"/>
    </row>
    <row r="236" spans="1:80" ht="15" x14ac:dyDescent="0.2">
      <c r="A236" s="344">
        <f t="shared" si="17"/>
        <v>46001</v>
      </c>
      <c r="B236" s="261">
        <v>0.25</v>
      </c>
      <c r="C236" s="247">
        <f t="shared" si="18"/>
        <v>10</v>
      </c>
      <c r="D236" s="248" t="s">
        <v>140</v>
      </c>
      <c r="E236" s="229"/>
      <c r="F236" s="230"/>
      <c r="G236" s="231" t="e" cm="1">
        <f t="array" aca="1" ref="G236" ca="1">INDIRECT("'"&amp;$C236&amp;"'!"&amp;"$"&amp;$D236&amp;$G$1&amp;"")</f>
        <v>#REF!</v>
      </c>
      <c r="H236" s="232" t="s">
        <v>1</v>
      </c>
      <c r="I236" s="230" t="s">
        <v>1</v>
      </c>
      <c r="J236" s="231" t="e" cm="1">
        <f t="array" aca="1" ref="J236" ca="1">INDIRECT("'"&amp;$C236&amp;"'!"&amp;"$"&amp;$D236&amp;$J$1&amp;"")</f>
        <v>#REF!</v>
      </c>
      <c r="K236" s="232"/>
      <c r="L236" s="232"/>
      <c r="M236" s="233"/>
      <c r="N236" s="229" t="e" cm="1">
        <f t="array" aca="1" ref="N236" ca="1">INDIRECT("'"&amp;$C236&amp;"'!"&amp;"$"&amp;$D236&amp;$N$1&amp;"")</f>
        <v>#REF!</v>
      </c>
      <c r="O236" s="232"/>
      <c r="P236" s="232"/>
      <c r="Q236" s="230"/>
      <c r="R236" s="229" t="e" cm="1">
        <f t="array" aca="1" ref="R236" ca="1">INDIRECT("'"&amp;$C236&amp;"'!"&amp;"$"&amp;$D236&amp;$R$1&amp;"")</f>
        <v>#REF!</v>
      </c>
      <c r="S236" s="232"/>
      <c r="T236" s="232"/>
      <c r="U236" s="233"/>
      <c r="V236" s="229"/>
      <c r="W236" s="234" t="e" cm="1">
        <f t="array" aca="1" ref="W236" ca="1">INDIRECT("'"&amp;$C236&amp;"'!"&amp;"$"&amp;$D236&amp;$W$1&amp;"")</f>
        <v>#REF!</v>
      </c>
      <c r="X236" s="232"/>
      <c r="Y236" s="230"/>
      <c r="Z236" s="231"/>
      <c r="AA236" s="232"/>
      <c r="AB236" s="232"/>
      <c r="AC236" s="233"/>
      <c r="AD236" s="229"/>
      <c r="AE236" s="232"/>
      <c r="AF236" s="232"/>
      <c r="AG236" s="230"/>
      <c r="AH236" s="231"/>
      <c r="AI236" s="232"/>
      <c r="AJ236" s="232"/>
      <c r="AK236" s="233"/>
      <c r="AL236" s="229"/>
      <c r="AM236" s="232"/>
      <c r="AN236" s="232"/>
      <c r="AO236" s="230"/>
      <c r="AP236" s="229"/>
      <c r="AQ236" s="233"/>
      <c r="AR236" s="229" t="e" cm="1">
        <f t="array" aca="1" ref="AR236" ca="1">INDIRECT("'"&amp;$C236&amp;"'!"&amp;"$"&amp;$D236&amp;$AR$1&amp;"")</f>
        <v>#REF!</v>
      </c>
      <c r="AS236" s="232"/>
      <c r="AT236" s="230"/>
      <c r="AU236" s="231" t="e" cm="1">
        <f t="array" aca="1" ref="AU236" ca="1">INDIRECT("'"&amp;$C236&amp;"'!"&amp;"$"&amp;$D236&amp;$AU$1&amp;"")</f>
        <v>#REF!</v>
      </c>
      <c r="AV236" s="232"/>
      <c r="AW236" s="230"/>
      <c r="AX236" s="229"/>
      <c r="AY236" s="233"/>
      <c r="AZ236" s="232" t="e" cm="1">
        <f t="array" aca="1" ref="AZ236" ca="1">INDIRECT("'"&amp;$C236&amp;"'!"&amp;"$"&amp;$D236&amp;$AZ$1&amp;"")</f>
        <v>#REF!</v>
      </c>
      <c r="BA236" s="231"/>
      <c r="BB236" s="232"/>
      <c r="BC236" s="230"/>
      <c r="BD236" s="232" t="e" cm="1">
        <f t="array" aca="1" ref="BD236" ca="1">INDIRECT("'"&amp;$C236&amp;"'!"&amp;"$"&amp;$D236&amp;$BD$1&amp;"")</f>
        <v>#REF!</v>
      </c>
      <c r="BE236" s="231"/>
      <c r="BF236" s="232"/>
      <c r="BG236" s="230"/>
      <c r="BH236" s="234"/>
      <c r="BI236" s="230"/>
      <c r="BJ236" s="234" t="e" cm="1">
        <f t="array" aca="1" ref="BJ236" ca="1">INDIRECT("'"&amp;$C236&amp;"'!"&amp;"$"&amp;$D236&amp;$BJ$1&amp;"")</f>
        <v>#REF!</v>
      </c>
      <c r="BK236" s="232"/>
      <c r="BL236" s="230"/>
      <c r="BM236" s="408"/>
      <c r="BN236" s="229" t="e" cm="1">
        <f t="array" aca="1" ref="BN236" ca="1">INDIRECT("'"&amp;$C236&amp;"'!"&amp;"$"&amp;$D236&amp;$BN$1&amp;"")</f>
        <v>#REF!</v>
      </c>
      <c r="BO236" s="231"/>
      <c r="BP236" s="230"/>
      <c r="BQ236" s="234" t="e" cm="1">
        <f t="array" aca="1" ref="BQ236" ca="1">INDIRECT("'"&amp;$C236&amp;"'!"&amp;"$"&amp;$D236&amp;$BQ$1&amp;"")</f>
        <v>#REF!</v>
      </c>
      <c r="BR236" s="232"/>
      <c r="BS236" s="232"/>
      <c r="BT236" s="230"/>
      <c r="BU236" s="234" t="e" cm="1">
        <f t="array" aca="1" ref="BU236" ca="1">INDIRECT("'"&amp;$C236&amp;"'!"&amp;"$"&amp;$D236&amp;$BU$1&amp;"")</f>
        <v>#REF!</v>
      </c>
      <c r="BV236" s="232"/>
      <c r="BW236" s="232"/>
      <c r="BX236" s="230"/>
      <c r="BY236" s="235"/>
      <c r="BZ236" s="232"/>
      <c r="CA236" s="232"/>
      <c r="CB236" s="230"/>
    </row>
    <row r="237" spans="1:80" ht="15" x14ac:dyDescent="0.2">
      <c r="A237" s="344">
        <f t="shared" si="17"/>
        <v>46001</v>
      </c>
      <c r="B237" s="261">
        <v>0.29166666666666702</v>
      </c>
      <c r="C237" s="247">
        <f t="shared" si="18"/>
        <v>10</v>
      </c>
      <c r="D237" s="248" t="s">
        <v>141</v>
      </c>
      <c r="E237" s="222"/>
      <c r="F237" s="223"/>
      <c r="G237" s="224" t="e" cm="1">
        <f t="array" aca="1" ref="G237" ca="1">INDIRECT("'"&amp;$C237&amp;"'!"&amp;"$"&amp;$D237&amp;$G$1&amp;"")</f>
        <v>#REF!</v>
      </c>
      <c r="H237" s="225" t="s">
        <v>1</v>
      </c>
      <c r="I237" s="223" t="s">
        <v>1</v>
      </c>
      <c r="J237" s="224" t="e" cm="1">
        <f t="array" aca="1" ref="J237" ca="1">INDIRECT("'"&amp;$C237&amp;"'!"&amp;"$"&amp;$D237&amp;$J$1&amp;"")</f>
        <v>#REF!</v>
      </c>
      <c r="K237" s="225"/>
      <c r="L237" s="225"/>
      <c r="M237" s="226"/>
      <c r="N237" s="222" t="e" cm="1">
        <f t="array" aca="1" ref="N237" ca="1">INDIRECT("'"&amp;$C237&amp;"'!"&amp;"$"&amp;$D237&amp;$N$1&amp;"")</f>
        <v>#REF!</v>
      </c>
      <c r="O237" s="225"/>
      <c r="P237" s="225"/>
      <c r="Q237" s="223"/>
      <c r="R237" s="352" t="e" cm="1">
        <f t="array" aca="1" ref="R237" ca="1">INDIRECT("'"&amp;$C237&amp;"'!"&amp;"$"&amp;$D237&amp;$R$1&amp;"")</f>
        <v>#REF!</v>
      </c>
      <c r="S237" s="225"/>
      <c r="T237" s="225"/>
      <c r="U237" s="226"/>
      <c r="V237" s="222"/>
      <c r="W237" s="227" t="e" cm="1">
        <f t="array" aca="1" ref="W237" ca="1">INDIRECT("'"&amp;$C237&amp;"'!"&amp;"$"&amp;$D237&amp;$W$1&amp;"")</f>
        <v>#REF!</v>
      </c>
      <c r="X237" s="225"/>
      <c r="Y237" s="223"/>
      <c r="Z237" s="224" t="e" cm="1">
        <f t="array" aca="1" ref="Z237" ca="1">INDIRECT("'"&amp;$C237&amp;"'!"&amp;"$"&amp;$D237&amp;$Z$1&amp;"")</f>
        <v>#REF!</v>
      </c>
      <c r="AA237" s="225" t="s">
        <v>1</v>
      </c>
      <c r="AB237" s="225" t="s">
        <v>1</v>
      </c>
      <c r="AC237" s="226" t="s">
        <v>1</v>
      </c>
      <c r="AD237" s="222" t="e" cm="1">
        <f t="array" aca="1" ref="AD237" ca="1">INDIRECT("'"&amp;$C237&amp;"'!"&amp;"$"&amp;$D237&amp;$AD$1&amp;"")</f>
        <v>#REF!</v>
      </c>
      <c r="AE237" s="225" t="s">
        <v>1</v>
      </c>
      <c r="AF237" s="225" t="s">
        <v>1</v>
      </c>
      <c r="AG237" s="223" t="s">
        <v>1</v>
      </c>
      <c r="AH237" s="224" t="e" cm="1">
        <f t="array" aca="1" ref="AH237" ca="1">INDIRECT("'"&amp;$C237&amp;"'!"&amp;"$"&amp;$D237&amp;$AH$1&amp;"")</f>
        <v>#REF!</v>
      </c>
      <c r="AI237" s="225" t="s">
        <v>1</v>
      </c>
      <c r="AJ237" s="225" t="s">
        <v>1</v>
      </c>
      <c r="AK237" s="226" t="s">
        <v>1</v>
      </c>
      <c r="AL237" s="222" t="e" cm="1">
        <f t="array" aca="1" ref="AL237" ca="1">INDIRECT("'"&amp;$C237&amp;"'!"&amp;"$"&amp;$D237&amp;$AL$1&amp;"")</f>
        <v>#REF!</v>
      </c>
      <c r="AM237" s="225" t="s">
        <v>1</v>
      </c>
      <c r="AN237" s="225" t="s">
        <v>1</v>
      </c>
      <c r="AO237" s="223" t="s">
        <v>1</v>
      </c>
      <c r="AP237" s="222"/>
      <c r="AQ237" s="226"/>
      <c r="AR237" s="222" t="e" cm="1">
        <f t="array" aca="1" ref="AR237" ca="1">INDIRECT("'"&amp;$C237&amp;"'!"&amp;"$"&amp;$D237&amp;$AR$1&amp;"")</f>
        <v>#REF!</v>
      </c>
      <c r="AS237" s="225"/>
      <c r="AT237" s="223"/>
      <c r="AU237" s="224" t="e" cm="1">
        <f t="array" aca="1" ref="AU237" ca="1">INDIRECT("'"&amp;$C237&amp;"'!"&amp;"$"&amp;$D237&amp;$AU$1&amp;"")</f>
        <v>#REF!</v>
      </c>
      <c r="AV237" s="225"/>
      <c r="AW237" s="223"/>
      <c r="AX237" s="222"/>
      <c r="AY237" s="226"/>
      <c r="AZ237" s="225" t="e" cm="1">
        <f t="array" aca="1" ref="AZ237" ca="1">INDIRECT("'"&amp;$C237&amp;"'!"&amp;"$"&amp;$D237&amp;$AZ$1&amp;"")</f>
        <v>#REF!</v>
      </c>
      <c r="BA237" s="224"/>
      <c r="BB237" s="225"/>
      <c r="BC237" s="223"/>
      <c r="BD237" s="225" t="e" cm="1">
        <f t="array" aca="1" ref="BD237" ca="1">INDIRECT("'"&amp;$C237&amp;"'!"&amp;"$"&amp;$D237&amp;$BD$1&amp;"")</f>
        <v>#REF!</v>
      </c>
      <c r="BE237" s="224"/>
      <c r="BF237" s="225"/>
      <c r="BG237" s="223"/>
      <c r="BH237" s="227"/>
      <c r="BI237" s="223"/>
      <c r="BJ237" s="227" t="e" cm="1">
        <f t="array" aca="1" ref="BJ237" ca="1">INDIRECT("'"&amp;$C237&amp;"'!"&amp;"$"&amp;$D237&amp;$BJ$1&amp;"")</f>
        <v>#REF!</v>
      </c>
      <c r="BK237" s="225"/>
      <c r="BL237" s="223"/>
      <c r="BM237" s="407"/>
      <c r="BN237" s="222" t="e" cm="1">
        <f t="array" aca="1" ref="BN237" ca="1">INDIRECT("'"&amp;$C237&amp;"'!"&amp;"$"&amp;$D237&amp;$BN$1&amp;"")</f>
        <v>#REF!</v>
      </c>
      <c r="BO237" s="224"/>
      <c r="BP237" s="223"/>
      <c r="BQ237" s="227" t="e" cm="1">
        <f t="array" aca="1" ref="BQ237" ca="1">INDIRECT("'"&amp;$C237&amp;"'!"&amp;"$"&amp;$D237&amp;$BQ$1&amp;"")</f>
        <v>#REF!</v>
      </c>
      <c r="BR237" s="225"/>
      <c r="BS237" s="225"/>
      <c r="BT237" s="223"/>
      <c r="BU237" s="228" t="e" cm="1">
        <f t="array" aca="1" ref="BU237" ca="1">INDIRECT("'"&amp;$C237&amp;"'!"&amp;"$"&amp;$D237&amp;$BU$1&amp;"")</f>
        <v>#REF!</v>
      </c>
      <c r="BV237" s="225"/>
      <c r="BW237" s="225"/>
      <c r="BX237" s="223"/>
      <c r="BY237" s="228"/>
      <c r="BZ237" s="225"/>
      <c r="CA237" s="225"/>
      <c r="CB237" s="223"/>
    </row>
    <row r="238" spans="1:80" ht="15" x14ac:dyDescent="0.2">
      <c r="A238" s="344">
        <f t="shared" si="17"/>
        <v>46001</v>
      </c>
      <c r="B238" s="261">
        <v>0.33333333333333398</v>
      </c>
      <c r="C238" s="247">
        <f t="shared" si="18"/>
        <v>10</v>
      </c>
      <c r="D238" s="248" t="s">
        <v>142</v>
      </c>
      <c r="E238" s="229"/>
      <c r="F238" s="230"/>
      <c r="G238" s="231" t="e" cm="1">
        <f t="array" aca="1" ref="G238" ca="1">INDIRECT("'"&amp;$C238&amp;"'!"&amp;"$"&amp;$D238&amp;$G$1&amp;"")</f>
        <v>#REF!</v>
      </c>
      <c r="H238" s="232" t="s">
        <v>1</v>
      </c>
      <c r="I238" s="230" t="s">
        <v>1</v>
      </c>
      <c r="J238" s="231" t="e" cm="1">
        <f t="array" aca="1" ref="J238" ca="1">INDIRECT("'"&amp;$C238&amp;"'!"&amp;"$"&amp;$D238&amp;$J$1&amp;"")</f>
        <v>#REF!</v>
      </c>
      <c r="K238" s="232"/>
      <c r="L238" s="232"/>
      <c r="M238" s="233"/>
      <c r="N238" s="229" t="e" cm="1">
        <f t="array" aca="1" ref="N238" ca="1">INDIRECT("'"&amp;$C238&amp;"'!"&amp;"$"&amp;$D238&amp;$N$1&amp;"")</f>
        <v>#REF!</v>
      </c>
      <c r="O238" s="232"/>
      <c r="P238" s="232"/>
      <c r="Q238" s="230"/>
      <c r="R238" s="229" t="e" cm="1">
        <f t="array" aca="1" ref="R238" ca="1">INDIRECT("'"&amp;$C238&amp;"'!"&amp;"$"&amp;$D238&amp;$R$1&amp;"")</f>
        <v>#REF!</v>
      </c>
      <c r="S238" s="232"/>
      <c r="T238" s="232"/>
      <c r="U238" s="233"/>
      <c r="V238" s="229"/>
      <c r="W238" s="234" t="e" cm="1">
        <f t="array" aca="1" ref="W238" ca="1">INDIRECT("'"&amp;$C238&amp;"'!"&amp;"$"&amp;$D238&amp;$W$1&amp;"")</f>
        <v>#REF!</v>
      </c>
      <c r="X238" s="232"/>
      <c r="Y238" s="230"/>
      <c r="Z238" s="231" t="e" cm="1">
        <f t="array" aca="1" ref="Z238" ca="1">INDIRECT("'"&amp;$C238&amp;"'!"&amp;"$"&amp;$D238&amp;$Z$1&amp;"")</f>
        <v>#REF!</v>
      </c>
      <c r="AA238" s="232" t="s">
        <v>1</v>
      </c>
      <c r="AB238" s="232" t="s">
        <v>1</v>
      </c>
      <c r="AC238" s="233" t="s">
        <v>1</v>
      </c>
      <c r="AD238" s="229" t="e" cm="1">
        <f t="array" aca="1" ref="AD238" ca="1">INDIRECT("'"&amp;$C238&amp;"'!"&amp;"$"&amp;$D238&amp;$AD$1&amp;"")</f>
        <v>#REF!</v>
      </c>
      <c r="AE238" s="232" t="s">
        <v>1</v>
      </c>
      <c r="AF238" s="232" t="s">
        <v>1</v>
      </c>
      <c r="AG238" s="230" t="s">
        <v>1</v>
      </c>
      <c r="AH238" s="231" t="e" cm="1">
        <f t="array" aca="1" ref="AH238" ca="1">INDIRECT("'"&amp;$C238&amp;"'!"&amp;"$"&amp;$D238&amp;$AH$1&amp;"")</f>
        <v>#REF!</v>
      </c>
      <c r="AI238" s="232" t="s">
        <v>1</v>
      </c>
      <c r="AJ238" s="232" t="s">
        <v>1</v>
      </c>
      <c r="AK238" s="233" t="s">
        <v>1</v>
      </c>
      <c r="AL238" s="229" t="e" cm="1">
        <f t="array" aca="1" ref="AL238" ca="1">INDIRECT("'"&amp;$C238&amp;"'!"&amp;"$"&amp;$D238&amp;$AL$1&amp;"")</f>
        <v>#REF!</v>
      </c>
      <c r="AM238" s="232" t="s">
        <v>1</v>
      </c>
      <c r="AN238" s="232" t="s">
        <v>1</v>
      </c>
      <c r="AO238" s="230" t="s">
        <v>1</v>
      </c>
      <c r="AP238" s="229"/>
      <c r="AQ238" s="233"/>
      <c r="AR238" s="229" t="e" cm="1">
        <f t="array" aca="1" ref="AR238" ca="1">INDIRECT("'"&amp;$C238&amp;"'!"&amp;"$"&amp;$D238&amp;$AR$1&amp;"")</f>
        <v>#REF!</v>
      </c>
      <c r="AS238" s="232"/>
      <c r="AT238" s="230"/>
      <c r="AU238" s="231" t="e" cm="1">
        <f t="array" aca="1" ref="AU238" ca="1">INDIRECT("'"&amp;$C238&amp;"'!"&amp;"$"&amp;$D238&amp;$AU$1&amp;"")</f>
        <v>#REF!</v>
      </c>
      <c r="AV238" s="232"/>
      <c r="AW238" s="230"/>
      <c r="AX238" s="229"/>
      <c r="AY238" s="233"/>
      <c r="AZ238" s="232" t="e" cm="1">
        <f t="array" aca="1" ref="AZ238" ca="1">INDIRECT("'"&amp;$C238&amp;"'!"&amp;"$"&amp;$D238&amp;$AZ$1&amp;"")</f>
        <v>#REF!</v>
      </c>
      <c r="BA238" s="231"/>
      <c r="BB238" s="232"/>
      <c r="BC238" s="230"/>
      <c r="BD238" s="232" t="e" cm="1">
        <f t="array" aca="1" ref="BD238" ca="1">INDIRECT("'"&amp;$C238&amp;"'!"&amp;"$"&amp;$D238&amp;$BD$1&amp;"")</f>
        <v>#REF!</v>
      </c>
      <c r="BE238" s="231"/>
      <c r="BF238" s="232"/>
      <c r="BG238" s="230"/>
      <c r="BH238" s="234"/>
      <c r="BI238" s="230"/>
      <c r="BJ238" s="234" t="e" cm="1">
        <f t="array" aca="1" ref="BJ238" ca="1">INDIRECT("'"&amp;$C238&amp;"'!"&amp;"$"&amp;$D238&amp;$BJ$1&amp;"")</f>
        <v>#REF!</v>
      </c>
      <c r="BK238" s="232"/>
      <c r="BL238" s="230"/>
      <c r="BM238" s="408"/>
      <c r="BN238" s="229" t="e" cm="1">
        <f t="array" aca="1" ref="BN238" ca="1">INDIRECT("'"&amp;$C238&amp;"'!"&amp;"$"&amp;$D238&amp;$BN$1&amp;"")</f>
        <v>#REF!</v>
      </c>
      <c r="BO238" s="231"/>
      <c r="BP238" s="230"/>
      <c r="BQ238" s="234" t="e" cm="1">
        <f t="array" aca="1" ref="BQ238" ca="1">INDIRECT("'"&amp;$C238&amp;"'!"&amp;"$"&amp;$D238&amp;$BQ$1&amp;"")</f>
        <v>#REF!</v>
      </c>
      <c r="BR238" s="232"/>
      <c r="BS238" s="232"/>
      <c r="BT238" s="230"/>
      <c r="BU238" s="235" t="e" cm="1">
        <f t="array" aca="1" ref="BU238" ca="1">INDIRECT("'"&amp;$C238&amp;"'!"&amp;"$"&amp;$D238&amp;$BU$1&amp;"")</f>
        <v>#REF!</v>
      </c>
      <c r="BV238" s="232"/>
      <c r="BW238" s="232"/>
      <c r="BX238" s="230"/>
      <c r="BY238" s="235"/>
      <c r="BZ238" s="232"/>
      <c r="CA238" s="232"/>
      <c r="CB238" s="230"/>
    </row>
    <row r="239" spans="1:80" ht="15" x14ac:dyDescent="0.2">
      <c r="A239" s="344">
        <f t="shared" si="17"/>
        <v>46001</v>
      </c>
      <c r="B239" s="261">
        <v>0.375</v>
      </c>
      <c r="C239" s="247">
        <f t="shared" si="18"/>
        <v>10</v>
      </c>
      <c r="D239" s="248" t="s">
        <v>143</v>
      </c>
      <c r="E239" s="222"/>
      <c r="F239" s="223"/>
      <c r="G239" s="224" t="e" cm="1">
        <f t="array" aca="1" ref="G239" ca="1">INDIRECT("'"&amp;$C239&amp;"'!"&amp;"$"&amp;$D239&amp;$G$1&amp;"")</f>
        <v>#REF!</v>
      </c>
      <c r="H239" s="225" t="s">
        <v>1</v>
      </c>
      <c r="I239" s="223" t="s">
        <v>1</v>
      </c>
      <c r="J239" s="224" t="e" cm="1">
        <f t="array" aca="1" ref="J239" ca="1">INDIRECT("'"&amp;$C239&amp;"'!"&amp;"$"&amp;$D239&amp;$J$1&amp;"")</f>
        <v>#REF!</v>
      </c>
      <c r="K239" s="225"/>
      <c r="L239" s="225"/>
      <c r="M239" s="226"/>
      <c r="N239" s="222" t="e" cm="1">
        <f t="array" aca="1" ref="N239" ca="1">INDIRECT("'"&amp;$C239&amp;"'!"&amp;"$"&amp;$D239&amp;$N$1&amp;"")</f>
        <v>#REF!</v>
      </c>
      <c r="O239" s="225"/>
      <c r="P239" s="225"/>
      <c r="Q239" s="223"/>
      <c r="R239" s="352" t="e" cm="1">
        <f t="array" aca="1" ref="R239" ca="1">INDIRECT("'"&amp;$C239&amp;"'!"&amp;"$"&amp;$D239&amp;$R$1&amp;"")</f>
        <v>#REF!</v>
      </c>
      <c r="S239" s="225"/>
      <c r="T239" s="225"/>
      <c r="U239" s="226"/>
      <c r="V239" s="222"/>
      <c r="W239" s="227" t="e" cm="1">
        <f t="array" aca="1" ref="W239" ca="1">INDIRECT("'"&amp;$C239&amp;"'!"&amp;"$"&amp;$D239&amp;$W$1&amp;"")</f>
        <v>#REF!</v>
      </c>
      <c r="X239" s="225"/>
      <c r="Y239" s="223"/>
      <c r="Z239" s="224" t="e" cm="1">
        <f t="array" aca="1" ref="Z239" ca="1">INDIRECT("'"&amp;$C239&amp;"'!"&amp;"$"&amp;$D239&amp;$Z$1&amp;"")</f>
        <v>#REF!</v>
      </c>
      <c r="AA239" s="225" t="s">
        <v>1</v>
      </c>
      <c r="AB239" s="225" t="s">
        <v>1</v>
      </c>
      <c r="AC239" s="226" t="s">
        <v>1</v>
      </c>
      <c r="AD239" s="222" t="e" cm="1">
        <f t="array" aca="1" ref="AD239" ca="1">INDIRECT("'"&amp;$C239&amp;"'!"&amp;"$"&amp;$D239&amp;$AD$1&amp;"")</f>
        <v>#REF!</v>
      </c>
      <c r="AE239" s="225" t="s">
        <v>1</v>
      </c>
      <c r="AF239" s="225" t="s">
        <v>1</v>
      </c>
      <c r="AG239" s="223" t="s">
        <v>1</v>
      </c>
      <c r="AH239" s="224" t="e" cm="1">
        <f t="array" aca="1" ref="AH239" ca="1">INDIRECT("'"&amp;$C239&amp;"'!"&amp;"$"&amp;$D239&amp;$AH$1&amp;"")</f>
        <v>#REF!</v>
      </c>
      <c r="AI239" s="225" t="s">
        <v>1</v>
      </c>
      <c r="AJ239" s="225" t="s">
        <v>1</v>
      </c>
      <c r="AK239" s="226" t="s">
        <v>1</v>
      </c>
      <c r="AL239" s="222" t="e" cm="1">
        <f t="array" aca="1" ref="AL239" ca="1">INDIRECT("'"&amp;$C239&amp;"'!"&amp;"$"&amp;$D239&amp;$AL$1&amp;"")</f>
        <v>#REF!</v>
      </c>
      <c r="AM239" s="225" t="s">
        <v>1</v>
      </c>
      <c r="AN239" s="225" t="s">
        <v>1</v>
      </c>
      <c r="AO239" s="223" t="s">
        <v>1</v>
      </c>
      <c r="AP239" s="222"/>
      <c r="AQ239" s="226"/>
      <c r="AR239" s="222" t="e" cm="1">
        <f t="array" aca="1" ref="AR239" ca="1">INDIRECT("'"&amp;$C239&amp;"'!"&amp;"$"&amp;$D239&amp;$AR$1&amp;"")</f>
        <v>#REF!</v>
      </c>
      <c r="AS239" s="225"/>
      <c r="AT239" s="223"/>
      <c r="AU239" s="224" t="e" cm="1">
        <f t="array" aca="1" ref="AU239" ca="1">INDIRECT("'"&amp;$C239&amp;"'!"&amp;"$"&amp;$D239&amp;$AU$1&amp;"")</f>
        <v>#REF!</v>
      </c>
      <c r="AV239" s="225"/>
      <c r="AW239" s="223"/>
      <c r="AX239" s="222"/>
      <c r="AY239" s="226"/>
      <c r="AZ239" s="225" t="e" cm="1">
        <f t="array" aca="1" ref="AZ239" ca="1">INDIRECT("'"&amp;$C239&amp;"'!"&amp;"$"&amp;$D239&amp;$AZ$1&amp;"")</f>
        <v>#REF!</v>
      </c>
      <c r="BA239" s="224"/>
      <c r="BB239" s="225"/>
      <c r="BC239" s="223"/>
      <c r="BD239" s="225" t="e" cm="1">
        <f t="array" aca="1" ref="BD239" ca="1">INDIRECT("'"&amp;$C239&amp;"'!"&amp;"$"&amp;$D239&amp;$BD$1&amp;"")</f>
        <v>#REF!</v>
      </c>
      <c r="BE239" s="224"/>
      <c r="BF239" s="225"/>
      <c r="BG239" s="223"/>
      <c r="BH239" s="227"/>
      <c r="BI239" s="223"/>
      <c r="BJ239" s="227" t="e" cm="1">
        <f t="array" aca="1" ref="BJ239" ca="1">INDIRECT("'"&amp;$C239&amp;"'!"&amp;"$"&amp;$D239&amp;$BJ$1&amp;"")</f>
        <v>#REF!</v>
      </c>
      <c r="BK239" s="225"/>
      <c r="BL239" s="223"/>
      <c r="BM239" s="407"/>
      <c r="BN239" s="222" t="e" cm="1">
        <f t="array" aca="1" ref="BN239" ca="1">INDIRECT("'"&amp;$C239&amp;"'!"&amp;"$"&amp;$D239&amp;$BN$1&amp;"")</f>
        <v>#REF!</v>
      </c>
      <c r="BO239" s="224"/>
      <c r="BP239" s="223"/>
      <c r="BQ239" s="227" t="e" cm="1">
        <f t="array" aca="1" ref="BQ239" ca="1">INDIRECT("'"&amp;$C239&amp;"'!"&amp;"$"&amp;$D239&amp;$BQ$1&amp;"")</f>
        <v>#REF!</v>
      </c>
      <c r="BR239" s="225"/>
      <c r="BS239" s="225"/>
      <c r="BT239" s="223"/>
      <c r="BU239" s="228" t="e" cm="1">
        <f t="array" aca="1" ref="BU239" ca="1">INDIRECT("'"&amp;$C239&amp;"'!"&amp;"$"&amp;$D239&amp;$BU$1&amp;"")</f>
        <v>#REF!</v>
      </c>
      <c r="BV239" s="225"/>
      <c r="BW239" s="225"/>
      <c r="BX239" s="223"/>
      <c r="BY239" s="228"/>
      <c r="BZ239" s="225"/>
      <c r="CA239" s="225"/>
      <c r="CB239" s="223"/>
    </row>
    <row r="240" spans="1:80" ht="15" x14ac:dyDescent="0.2">
      <c r="A240" s="344">
        <f t="shared" si="17"/>
        <v>46001</v>
      </c>
      <c r="B240" s="261">
        <v>0.41666666666666702</v>
      </c>
      <c r="C240" s="247">
        <f t="shared" si="18"/>
        <v>10</v>
      </c>
      <c r="D240" s="248" t="s">
        <v>144</v>
      </c>
      <c r="E240" s="229"/>
      <c r="F240" s="230"/>
      <c r="G240" s="231" t="e" cm="1">
        <f t="array" aca="1" ref="G240" ca="1">INDIRECT("'"&amp;$C240&amp;"'!"&amp;"$"&amp;$D240&amp;$G$1&amp;"")</f>
        <v>#REF!</v>
      </c>
      <c r="H240" s="232" t="s">
        <v>1</v>
      </c>
      <c r="I240" s="230" t="s">
        <v>1</v>
      </c>
      <c r="J240" s="231" t="e" cm="1">
        <f t="array" aca="1" ref="J240" ca="1">INDIRECT("'"&amp;$C240&amp;"'!"&amp;"$"&amp;$D240&amp;$J$1&amp;"")</f>
        <v>#REF!</v>
      </c>
      <c r="K240" s="232"/>
      <c r="L240" s="232"/>
      <c r="M240" s="233"/>
      <c r="N240" s="229" t="e" cm="1">
        <f t="array" aca="1" ref="N240" ca="1">INDIRECT("'"&amp;$C240&amp;"'!"&amp;"$"&amp;$D240&amp;$N$1&amp;"")</f>
        <v>#REF!</v>
      </c>
      <c r="O240" s="232"/>
      <c r="P240" s="232"/>
      <c r="Q240" s="230"/>
      <c r="R240" s="229" t="e" cm="1">
        <f t="array" aca="1" ref="R240" ca="1">INDIRECT("'"&amp;$C240&amp;"'!"&amp;"$"&amp;$D240&amp;$R$1&amp;"")</f>
        <v>#REF!</v>
      </c>
      <c r="S240" s="232"/>
      <c r="T240" s="232"/>
      <c r="U240" s="233"/>
      <c r="V240" s="229"/>
      <c r="W240" s="234" t="e" cm="1">
        <f t="array" aca="1" ref="W240" ca="1">INDIRECT("'"&amp;$C240&amp;"'!"&amp;"$"&amp;$D240&amp;$W$1&amp;"")</f>
        <v>#REF!</v>
      </c>
      <c r="X240" s="232"/>
      <c r="Y240" s="230"/>
      <c r="Z240" s="231" t="e" cm="1">
        <f t="array" aca="1" ref="Z240" ca="1">INDIRECT("'"&amp;$C240&amp;"'!"&amp;"$"&amp;$D240&amp;$Z$1&amp;"")</f>
        <v>#REF!</v>
      </c>
      <c r="AA240" s="232" t="s">
        <v>1</v>
      </c>
      <c r="AB240" s="232" t="s">
        <v>1</v>
      </c>
      <c r="AC240" s="233" t="s">
        <v>1</v>
      </c>
      <c r="AD240" s="229" t="e" cm="1">
        <f t="array" aca="1" ref="AD240" ca="1">INDIRECT("'"&amp;$C240&amp;"'!"&amp;"$"&amp;$D240&amp;$AD$1&amp;"")</f>
        <v>#REF!</v>
      </c>
      <c r="AE240" s="232" t="s">
        <v>1</v>
      </c>
      <c r="AF240" s="232" t="s">
        <v>1</v>
      </c>
      <c r="AG240" s="230" t="s">
        <v>1</v>
      </c>
      <c r="AH240" s="231" t="e" cm="1">
        <f t="array" aca="1" ref="AH240" ca="1">INDIRECT("'"&amp;$C240&amp;"'!"&amp;"$"&amp;$D240&amp;$AH$1&amp;"")</f>
        <v>#REF!</v>
      </c>
      <c r="AI240" s="232" t="s">
        <v>1</v>
      </c>
      <c r="AJ240" s="232" t="s">
        <v>1</v>
      </c>
      <c r="AK240" s="233" t="s">
        <v>1</v>
      </c>
      <c r="AL240" s="229" t="e" cm="1">
        <f t="array" aca="1" ref="AL240" ca="1">INDIRECT("'"&amp;$C240&amp;"'!"&amp;"$"&amp;$D240&amp;$AL$1&amp;"")</f>
        <v>#REF!</v>
      </c>
      <c r="AM240" s="232" t="s">
        <v>1</v>
      </c>
      <c r="AN240" s="232" t="s">
        <v>1</v>
      </c>
      <c r="AO240" s="230" t="s">
        <v>1</v>
      </c>
      <c r="AP240" s="229"/>
      <c r="AQ240" s="233"/>
      <c r="AR240" s="229" t="e" cm="1">
        <f t="array" aca="1" ref="AR240" ca="1">INDIRECT("'"&amp;$C240&amp;"'!"&amp;"$"&amp;$D240&amp;$AR$1&amp;"")</f>
        <v>#REF!</v>
      </c>
      <c r="AS240" s="232"/>
      <c r="AT240" s="230"/>
      <c r="AU240" s="231" t="e" cm="1">
        <f t="array" aca="1" ref="AU240" ca="1">INDIRECT("'"&amp;$C240&amp;"'!"&amp;"$"&amp;$D240&amp;$AU$1&amp;"")</f>
        <v>#REF!</v>
      </c>
      <c r="AV240" s="232"/>
      <c r="AW240" s="230"/>
      <c r="AX240" s="229"/>
      <c r="AY240" s="233"/>
      <c r="AZ240" s="232" t="e" cm="1">
        <f t="array" aca="1" ref="AZ240" ca="1">INDIRECT("'"&amp;$C240&amp;"'!"&amp;"$"&amp;$D240&amp;$AZ$1&amp;"")</f>
        <v>#REF!</v>
      </c>
      <c r="BA240" s="231"/>
      <c r="BB240" s="232"/>
      <c r="BC240" s="230"/>
      <c r="BD240" s="232" t="e" cm="1">
        <f t="array" aca="1" ref="BD240" ca="1">INDIRECT("'"&amp;$C240&amp;"'!"&amp;"$"&amp;$D240&amp;$BD$1&amp;"")</f>
        <v>#REF!</v>
      </c>
      <c r="BE240" s="231"/>
      <c r="BF240" s="232"/>
      <c r="BG240" s="230"/>
      <c r="BH240" s="234"/>
      <c r="BI240" s="230"/>
      <c r="BJ240" s="234" t="e" cm="1">
        <f t="array" aca="1" ref="BJ240" ca="1">INDIRECT("'"&amp;$C240&amp;"'!"&amp;"$"&amp;$D240&amp;$BJ$1&amp;"")</f>
        <v>#REF!</v>
      </c>
      <c r="BK240" s="232"/>
      <c r="BL240" s="230"/>
      <c r="BM240" s="408"/>
      <c r="BN240" s="229" t="e" cm="1">
        <f t="array" aca="1" ref="BN240" ca="1">INDIRECT("'"&amp;$C240&amp;"'!"&amp;"$"&amp;$D240&amp;$BN$1&amp;"")</f>
        <v>#REF!</v>
      </c>
      <c r="BO240" s="231"/>
      <c r="BP240" s="230"/>
      <c r="BQ240" s="234" t="e" cm="1">
        <f t="array" aca="1" ref="BQ240" ca="1">INDIRECT("'"&amp;$C240&amp;"'!"&amp;"$"&amp;$D240&amp;$BQ$1&amp;"")</f>
        <v>#REF!</v>
      </c>
      <c r="BR240" s="232"/>
      <c r="BS240" s="232"/>
      <c r="BT240" s="230"/>
      <c r="BU240" s="235" t="e" cm="1">
        <f t="array" aca="1" ref="BU240" ca="1">INDIRECT("'"&amp;$C240&amp;"'!"&amp;"$"&amp;$D240&amp;$BU$1&amp;"")</f>
        <v>#REF!</v>
      </c>
      <c r="BV240" s="232"/>
      <c r="BW240" s="232"/>
      <c r="BX240" s="230"/>
      <c r="BY240" s="235"/>
      <c r="BZ240" s="232"/>
      <c r="CA240" s="232"/>
      <c r="CB240" s="230"/>
    </row>
    <row r="241" spans="1:80" ht="15" x14ac:dyDescent="0.2">
      <c r="A241" s="344">
        <f t="shared" si="17"/>
        <v>46001</v>
      </c>
      <c r="B241" s="261">
        <v>0.45833333333333398</v>
      </c>
      <c r="C241" s="247">
        <f t="shared" si="18"/>
        <v>10</v>
      </c>
      <c r="D241" s="248" t="s">
        <v>145</v>
      </c>
      <c r="E241" s="222"/>
      <c r="F241" s="223"/>
      <c r="G241" s="224" t="e" cm="1">
        <f t="array" aca="1" ref="G241" ca="1">INDIRECT("'"&amp;$C241&amp;"'!"&amp;"$"&amp;$D241&amp;$G$1&amp;"")</f>
        <v>#REF!</v>
      </c>
      <c r="H241" s="225" t="s">
        <v>1</v>
      </c>
      <c r="I241" s="223" t="s">
        <v>1</v>
      </c>
      <c r="J241" s="224" t="e" cm="1">
        <f t="array" aca="1" ref="J241" ca="1">INDIRECT("'"&amp;$C241&amp;"'!"&amp;"$"&amp;$D241&amp;$J$1&amp;"")</f>
        <v>#REF!</v>
      </c>
      <c r="K241" s="225"/>
      <c r="L241" s="225"/>
      <c r="M241" s="226"/>
      <c r="N241" s="222" t="e" cm="1">
        <f t="array" aca="1" ref="N241" ca="1">INDIRECT("'"&amp;$C241&amp;"'!"&amp;"$"&amp;$D241&amp;$N$1&amp;"")</f>
        <v>#REF!</v>
      </c>
      <c r="O241" s="225"/>
      <c r="P241" s="225"/>
      <c r="Q241" s="223"/>
      <c r="R241" s="352" t="e" cm="1">
        <f t="array" aca="1" ref="R241" ca="1">INDIRECT("'"&amp;$C241&amp;"'!"&amp;"$"&amp;$D241&amp;$R$1&amp;"")</f>
        <v>#REF!</v>
      </c>
      <c r="S241" s="225"/>
      <c r="T241" s="225"/>
      <c r="U241" s="226"/>
      <c r="V241" s="222"/>
      <c r="W241" s="227" t="e" cm="1">
        <f t="array" aca="1" ref="W241" ca="1">INDIRECT("'"&amp;$C241&amp;"'!"&amp;"$"&amp;$D241&amp;$W$1&amp;"")</f>
        <v>#REF!</v>
      </c>
      <c r="X241" s="225"/>
      <c r="Y241" s="223"/>
      <c r="Z241" s="224" t="e" cm="1">
        <f t="array" aca="1" ref="Z241" ca="1">INDIRECT("'"&amp;$C241&amp;"'!"&amp;"$"&amp;$D241&amp;$Z$1&amp;"")</f>
        <v>#REF!</v>
      </c>
      <c r="AA241" s="225" t="s">
        <v>1</v>
      </c>
      <c r="AB241" s="225" t="s">
        <v>1</v>
      </c>
      <c r="AC241" s="226" t="s">
        <v>1</v>
      </c>
      <c r="AD241" s="222" t="e" cm="1">
        <f t="array" aca="1" ref="AD241" ca="1">INDIRECT("'"&amp;$C241&amp;"'!"&amp;"$"&amp;$D241&amp;$AD$1&amp;"")</f>
        <v>#REF!</v>
      </c>
      <c r="AE241" s="225" t="s">
        <v>1</v>
      </c>
      <c r="AF241" s="225" t="s">
        <v>1</v>
      </c>
      <c r="AG241" s="223" t="s">
        <v>1</v>
      </c>
      <c r="AH241" s="224" t="e" cm="1">
        <f t="array" aca="1" ref="AH241" ca="1">INDIRECT("'"&amp;$C241&amp;"'!"&amp;"$"&amp;$D241&amp;$AH$1&amp;"")</f>
        <v>#REF!</v>
      </c>
      <c r="AI241" s="225" t="s">
        <v>1</v>
      </c>
      <c r="AJ241" s="225" t="s">
        <v>1</v>
      </c>
      <c r="AK241" s="226" t="s">
        <v>1</v>
      </c>
      <c r="AL241" s="222" t="e" cm="1">
        <f t="array" aca="1" ref="AL241" ca="1">INDIRECT("'"&amp;$C241&amp;"'!"&amp;"$"&amp;$D241&amp;$AL$1&amp;"")</f>
        <v>#REF!</v>
      </c>
      <c r="AM241" s="225" t="s">
        <v>1</v>
      </c>
      <c r="AN241" s="225" t="s">
        <v>1</v>
      </c>
      <c r="AO241" s="223" t="s">
        <v>1</v>
      </c>
      <c r="AP241" s="222"/>
      <c r="AQ241" s="226"/>
      <c r="AR241" s="222" t="e" cm="1">
        <f t="array" aca="1" ref="AR241" ca="1">INDIRECT("'"&amp;$C241&amp;"'!"&amp;"$"&amp;$D241&amp;$AR$1&amp;"")</f>
        <v>#REF!</v>
      </c>
      <c r="AS241" s="225"/>
      <c r="AT241" s="223"/>
      <c r="AU241" s="224" t="e" cm="1">
        <f t="array" aca="1" ref="AU241" ca="1">INDIRECT("'"&amp;$C241&amp;"'!"&amp;"$"&amp;$D241&amp;$AU$1&amp;"")</f>
        <v>#REF!</v>
      </c>
      <c r="AV241" s="225"/>
      <c r="AW241" s="223"/>
      <c r="AX241" s="222"/>
      <c r="AY241" s="226"/>
      <c r="AZ241" s="225" t="e" cm="1">
        <f t="array" aca="1" ref="AZ241" ca="1">INDIRECT("'"&amp;$C241&amp;"'!"&amp;"$"&amp;$D241&amp;$AZ$1&amp;"")</f>
        <v>#REF!</v>
      </c>
      <c r="BA241" s="224"/>
      <c r="BB241" s="225"/>
      <c r="BC241" s="223"/>
      <c r="BD241" s="225" t="e" cm="1">
        <f t="array" aca="1" ref="BD241" ca="1">INDIRECT("'"&amp;$C241&amp;"'!"&amp;"$"&amp;$D241&amp;$BD$1&amp;"")</f>
        <v>#REF!</v>
      </c>
      <c r="BE241" s="224"/>
      <c r="BF241" s="225"/>
      <c r="BG241" s="223"/>
      <c r="BH241" s="227"/>
      <c r="BI241" s="223"/>
      <c r="BJ241" s="227" t="e" cm="1">
        <f t="array" aca="1" ref="BJ241" ca="1">INDIRECT("'"&amp;$C241&amp;"'!"&amp;"$"&amp;$D241&amp;$BJ$1&amp;"")</f>
        <v>#REF!</v>
      </c>
      <c r="BK241" s="225"/>
      <c r="BL241" s="223"/>
      <c r="BM241" s="407"/>
      <c r="BN241" s="222" t="e" cm="1">
        <f t="array" aca="1" ref="BN241" ca="1">INDIRECT("'"&amp;$C241&amp;"'!"&amp;"$"&amp;$D241&amp;$BN$1&amp;"")</f>
        <v>#REF!</v>
      </c>
      <c r="BO241" s="224"/>
      <c r="BP241" s="223"/>
      <c r="BQ241" s="227" t="e" cm="1">
        <f t="array" aca="1" ref="BQ241" ca="1">INDIRECT("'"&amp;$C241&amp;"'!"&amp;"$"&amp;$D241&amp;$BQ$1&amp;"")</f>
        <v>#REF!</v>
      </c>
      <c r="BR241" s="225"/>
      <c r="BS241" s="225"/>
      <c r="BT241" s="223"/>
      <c r="BU241" s="228" t="e" cm="1">
        <f t="array" aca="1" ref="BU241" ca="1">INDIRECT("'"&amp;$C241&amp;"'!"&amp;"$"&amp;$D241&amp;$BU$1&amp;"")</f>
        <v>#REF!</v>
      </c>
      <c r="BV241" s="225"/>
      <c r="BW241" s="225"/>
      <c r="BX241" s="223"/>
      <c r="BY241" s="228"/>
      <c r="BZ241" s="225"/>
      <c r="CA241" s="225"/>
      <c r="CB241" s="223"/>
    </row>
    <row r="242" spans="1:80" ht="15" x14ac:dyDescent="0.2">
      <c r="A242" s="344">
        <f t="shared" si="17"/>
        <v>46001</v>
      </c>
      <c r="B242" s="261">
        <v>0.5</v>
      </c>
      <c r="C242" s="247">
        <f t="shared" si="18"/>
        <v>10</v>
      </c>
      <c r="D242" s="248" t="s">
        <v>146</v>
      </c>
      <c r="E242" s="229"/>
      <c r="F242" s="230"/>
      <c r="G242" s="231" t="e" cm="1">
        <f t="array" aca="1" ref="G242" ca="1">INDIRECT("'"&amp;$C242&amp;"'!"&amp;"$"&amp;$D242&amp;$G$1&amp;"")</f>
        <v>#REF!</v>
      </c>
      <c r="H242" s="232" t="s">
        <v>1</v>
      </c>
      <c r="I242" s="230" t="s">
        <v>1</v>
      </c>
      <c r="J242" s="231" t="e" cm="1">
        <f t="array" aca="1" ref="J242" ca="1">INDIRECT("'"&amp;$C242&amp;"'!"&amp;"$"&amp;$D242&amp;$J$1&amp;"")</f>
        <v>#REF!</v>
      </c>
      <c r="K242" s="232"/>
      <c r="L242" s="232"/>
      <c r="M242" s="233"/>
      <c r="N242" s="229" t="e" cm="1">
        <f t="array" aca="1" ref="N242" ca="1">INDIRECT("'"&amp;$C242&amp;"'!"&amp;"$"&amp;$D242&amp;$N$1&amp;"")</f>
        <v>#REF!</v>
      </c>
      <c r="O242" s="232"/>
      <c r="P242" s="232"/>
      <c r="Q242" s="230"/>
      <c r="R242" s="229" t="e" cm="1">
        <f t="array" aca="1" ref="R242" ca="1">INDIRECT("'"&amp;$C242&amp;"'!"&amp;"$"&amp;$D242&amp;$R$1&amp;"")</f>
        <v>#REF!</v>
      </c>
      <c r="S242" s="232"/>
      <c r="T242" s="232"/>
      <c r="U242" s="233"/>
      <c r="V242" s="229"/>
      <c r="W242" s="234" t="e" cm="1">
        <f t="array" aca="1" ref="W242" ca="1">INDIRECT("'"&amp;$C242&amp;"'!"&amp;"$"&amp;$D242&amp;$W$1&amp;"")</f>
        <v>#REF!</v>
      </c>
      <c r="X242" s="232"/>
      <c r="Y242" s="230"/>
      <c r="Z242" s="231" t="e" cm="1">
        <f t="array" aca="1" ref="Z242" ca="1">INDIRECT("'"&amp;$C242&amp;"'!"&amp;"$"&amp;$D242&amp;$Z$1&amp;"")</f>
        <v>#REF!</v>
      </c>
      <c r="AA242" s="232" t="s">
        <v>1</v>
      </c>
      <c r="AB242" s="232" t="s">
        <v>1</v>
      </c>
      <c r="AC242" s="233" t="s">
        <v>1</v>
      </c>
      <c r="AD242" s="229" t="e" cm="1">
        <f t="array" aca="1" ref="AD242" ca="1">INDIRECT("'"&amp;$C242&amp;"'!"&amp;"$"&amp;$D242&amp;$AD$1&amp;"")</f>
        <v>#REF!</v>
      </c>
      <c r="AE242" s="232" t="s">
        <v>1</v>
      </c>
      <c r="AF242" s="232" t="s">
        <v>1</v>
      </c>
      <c r="AG242" s="230" t="s">
        <v>1</v>
      </c>
      <c r="AH242" s="231" t="e" cm="1">
        <f t="array" aca="1" ref="AH242" ca="1">INDIRECT("'"&amp;$C242&amp;"'!"&amp;"$"&amp;$D242&amp;$AH$1&amp;"")</f>
        <v>#REF!</v>
      </c>
      <c r="AI242" s="232" t="s">
        <v>1</v>
      </c>
      <c r="AJ242" s="232" t="s">
        <v>1</v>
      </c>
      <c r="AK242" s="233" t="s">
        <v>1</v>
      </c>
      <c r="AL242" s="229" t="e" cm="1">
        <f t="array" aca="1" ref="AL242" ca="1">INDIRECT("'"&amp;$C242&amp;"'!"&amp;"$"&amp;$D242&amp;$AL$1&amp;"")</f>
        <v>#REF!</v>
      </c>
      <c r="AM242" s="232" t="s">
        <v>1</v>
      </c>
      <c r="AN242" s="232" t="s">
        <v>1</v>
      </c>
      <c r="AO242" s="230" t="s">
        <v>1</v>
      </c>
      <c r="AP242" s="229"/>
      <c r="AQ242" s="233"/>
      <c r="AR242" s="229" t="e" cm="1">
        <f t="array" aca="1" ref="AR242" ca="1">INDIRECT("'"&amp;$C242&amp;"'!"&amp;"$"&amp;$D242&amp;$AR$1&amp;"")</f>
        <v>#REF!</v>
      </c>
      <c r="AS242" s="232"/>
      <c r="AT242" s="230"/>
      <c r="AU242" s="231" t="e" cm="1">
        <f t="array" aca="1" ref="AU242" ca="1">INDIRECT("'"&amp;$C242&amp;"'!"&amp;"$"&amp;$D242&amp;$AU$1&amp;"")</f>
        <v>#REF!</v>
      </c>
      <c r="AV242" s="232"/>
      <c r="AW242" s="230"/>
      <c r="AX242" s="229"/>
      <c r="AY242" s="233"/>
      <c r="AZ242" s="232" t="e" cm="1">
        <f t="array" aca="1" ref="AZ242" ca="1">INDIRECT("'"&amp;$C242&amp;"'!"&amp;"$"&amp;$D242&amp;$AZ$1&amp;"")</f>
        <v>#REF!</v>
      </c>
      <c r="BA242" s="231"/>
      <c r="BB242" s="232"/>
      <c r="BC242" s="230"/>
      <c r="BD242" s="232" t="e" cm="1">
        <f t="array" aca="1" ref="BD242" ca="1">INDIRECT("'"&amp;$C242&amp;"'!"&amp;"$"&amp;$D242&amp;$BD$1&amp;"")</f>
        <v>#REF!</v>
      </c>
      <c r="BE242" s="231"/>
      <c r="BF242" s="232"/>
      <c r="BG242" s="230"/>
      <c r="BH242" s="234"/>
      <c r="BI242" s="230"/>
      <c r="BJ242" s="234" t="e" cm="1">
        <f t="array" aca="1" ref="BJ242" ca="1">INDIRECT("'"&amp;$C242&amp;"'!"&amp;"$"&amp;$D242&amp;$BJ$1&amp;"")</f>
        <v>#REF!</v>
      </c>
      <c r="BK242" s="232"/>
      <c r="BL242" s="230"/>
      <c r="BM242" s="408"/>
      <c r="BN242" s="229" t="e" cm="1">
        <f t="array" aca="1" ref="BN242" ca="1">INDIRECT("'"&amp;$C242&amp;"'!"&amp;"$"&amp;$D242&amp;$BN$1&amp;"")</f>
        <v>#REF!</v>
      </c>
      <c r="BO242" s="231"/>
      <c r="BP242" s="230"/>
      <c r="BQ242" s="234" t="e" cm="1">
        <f t="array" aca="1" ref="BQ242" ca="1">INDIRECT("'"&amp;$C242&amp;"'!"&amp;"$"&amp;$D242&amp;$BQ$1&amp;"")</f>
        <v>#REF!</v>
      </c>
      <c r="BR242" s="232"/>
      <c r="BS242" s="232"/>
      <c r="BT242" s="230"/>
      <c r="BU242" s="235" t="e" cm="1">
        <f t="array" aca="1" ref="BU242" ca="1">INDIRECT("'"&amp;$C242&amp;"'!"&amp;"$"&amp;$D242&amp;$BU$1&amp;"")</f>
        <v>#REF!</v>
      </c>
      <c r="BV242" s="232"/>
      <c r="BW242" s="232"/>
      <c r="BX242" s="230"/>
      <c r="BY242" s="235"/>
      <c r="BZ242" s="232"/>
      <c r="CA242" s="232"/>
      <c r="CB242" s="230"/>
    </row>
    <row r="243" spans="1:80" ht="15" x14ac:dyDescent="0.2">
      <c r="A243" s="344">
        <f t="shared" si="17"/>
        <v>46001</v>
      </c>
      <c r="B243" s="261">
        <v>0.54166666666666696</v>
      </c>
      <c r="C243" s="247">
        <f t="shared" si="18"/>
        <v>10</v>
      </c>
      <c r="D243" s="248" t="s">
        <v>147</v>
      </c>
      <c r="E243" s="222"/>
      <c r="F243" s="223"/>
      <c r="G243" s="224" t="e" cm="1">
        <f t="array" aca="1" ref="G243" ca="1">INDIRECT("'"&amp;$C243&amp;"'!"&amp;"$"&amp;$D243&amp;$G$1&amp;"")</f>
        <v>#REF!</v>
      </c>
      <c r="H243" s="225" t="s">
        <v>1</v>
      </c>
      <c r="I243" s="223" t="s">
        <v>1</v>
      </c>
      <c r="J243" s="224" t="e" cm="1">
        <f t="array" aca="1" ref="J243" ca="1">INDIRECT("'"&amp;$C243&amp;"'!"&amp;"$"&amp;$D243&amp;$J$1&amp;"")</f>
        <v>#REF!</v>
      </c>
      <c r="K243" s="225"/>
      <c r="L243" s="225"/>
      <c r="M243" s="223"/>
      <c r="N243" s="222" t="e" cm="1">
        <f t="array" aca="1" ref="N243" ca="1">INDIRECT("'"&amp;$C243&amp;"'!"&amp;"$"&amp;$D243&amp;$N$1&amp;"")</f>
        <v>#REF!</v>
      </c>
      <c r="O243" s="225"/>
      <c r="P243" s="225"/>
      <c r="Q243" s="223"/>
      <c r="R243" s="352" t="e" cm="1">
        <f t="array" aca="1" ref="R243" ca="1">INDIRECT("'"&amp;$C243&amp;"'!"&amp;"$"&amp;$D243&amp;$R$1&amp;"")</f>
        <v>#REF!</v>
      </c>
      <c r="S243" s="225"/>
      <c r="T243" s="225"/>
      <c r="U243" s="226"/>
      <c r="V243" s="222"/>
      <c r="W243" s="227" t="e" cm="1">
        <f t="array" aca="1" ref="W243" ca="1">INDIRECT("'"&amp;$C243&amp;"'!"&amp;"$"&amp;$D243&amp;$W$1&amp;"")</f>
        <v>#REF!</v>
      </c>
      <c r="X243" s="225"/>
      <c r="Y243" s="223"/>
      <c r="Z243" s="224" t="e" cm="1">
        <f t="array" aca="1" ref="Z243" ca="1">INDIRECT("'"&amp;$C243&amp;"'!"&amp;"$"&amp;$D243&amp;$Z$1&amp;"")</f>
        <v>#REF!</v>
      </c>
      <c r="AA243" s="225" t="s">
        <v>1</v>
      </c>
      <c r="AB243" s="225" t="s">
        <v>1</v>
      </c>
      <c r="AC243" s="226" t="s">
        <v>1</v>
      </c>
      <c r="AD243" s="222" t="e" cm="1">
        <f t="array" aca="1" ref="AD243" ca="1">INDIRECT("'"&amp;$C243&amp;"'!"&amp;"$"&amp;$D243&amp;$AD$1&amp;"")</f>
        <v>#REF!</v>
      </c>
      <c r="AE243" s="225" t="s">
        <v>1</v>
      </c>
      <c r="AF243" s="225" t="s">
        <v>1</v>
      </c>
      <c r="AG243" s="223" t="s">
        <v>1</v>
      </c>
      <c r="AH243" s="224" t="e" cm="1">
        <f t="array" aca="1" ref="AH243" ca="1">INDIRECT("'"&amp;$C243&amp;"'!"&amp;"$"&amp;$D243&amp;$AH$1&amp;"")</f>
        <v>#REF!</v>
      </c>
      <c r="AI243" s="225" t="s">
        <v>1</v>
      </c>
      <c r="AJ243" s="225" t="s">
        <v>1</v>
      </c>
      <c r="AK243" s="226" t="s">
        <v>1</v>
      </c>
      <c r="AL243" s="222" t="e" cm="1">
        <f t="array" aca="1" ref="AL243" ca="1">INDIRECT("'"&amp;$C243&amp;"'!"&amp;"$"&amp;$D243&amp;$AL$1&amp;"")</f>
        <v>#REF!</v>
      </c>
      <c r="AM243" s="225" t="s">
        <v>1</v>
      </c>
      <c r="AN243" s="225" t="s">
        <v>1</v>
      </c>
      <c r="AO243" s="223" t="s">
        <v>1</v>
      </c>
      <c r="AP243" s="222"/>
      <c r="AQ243" s="226"/>
      <c r="AR243" s="222" t="e" cm="1">
        <f t="array" aca="1" ref="AR243" ca="1">INDIRECT("'"&amp;$C243&amp;"'!"&amp;"$"&amp;$D243&amp;$AR$1&amp;"")</f>
        <v>#REF!</v>
      </c>
      <c r="AS243" s="225"/>
      <c r="AT243" s="223"/>
      <c r="AU243" s="224" t="e" cm="1">
        <f t="array" aca="1" ref="AU243" ca="1">INDIRECT("'"&amp;$C243&amp;"'!"&amp;"$"&amp;$D243&amp;$AU$1&amp;"")</f>
        <v>#REF!</v>
      </c>
      <c r="AV243" s="225"/>
      <c r="AW243" s="223"/>
      <c r="AX243" s="222"/>
      <c r="AY243" s="226"/>
      <c r="AZ243" s="225" t="e" cm="1">
        <f t="array" aca="1" ref="AZ243" ca="1">INDIRECT("'"&amp;$C243&amp;"'!"&amp;"$"&amp;$D243&amp;$AZ$1&amp;"")</f>
        <v>#REF!</v>
      </c>
      <c r="BA243" s="224"/>
      <c r="BB243" s="225"/>
      <c r="BC243" s="223"/>
      <c r="BD243" s="225" t="e" cm="1">
        <f t="array" aca="1" ref="BD243" ca="1">INDIRECT("'"&amp;$C243&amp;"'!"&amp;"$"&amp;$D243&amp;$BD$1&amp;"")</f>
        <v>#REF!</v>
      </c>
      <c r="BE243" s="224"/>
      <c r="BF243" s="225"/>
      <c r="BG243" s="223"/>
      <c r="BH243" s="227"/>
      <c r="BI243" s="223"/>
      <c r="BJ243" s="227" t="e" cm="1">
        <f t="array" aca="1" ref="BJ243" ca="1">INDIRECT("'"&amp;$C243&amp;"'!"&amp;"$"&amp;$D243&amp;$BJ$1&amp;"")</f>
        <v>#REF!</v>
      </c>
      <c r="BK243" s="225"/>
      <c r="BL243" s="223"/>
      <c r="BM243" s="407"/>
      <c r="BN243" s="222" t="e" cm="1">
        <f t="array" aca="1" ref="BN243" ca="1">INDIRECT("'"&amp;$C243&amp;"'!"&amp;"$"&amp;$D243&amp;$BN$1&amp;"")</f>
        <v>#REF!</v>
      </c>
      <c r="BO243" s="224"/>
      <c r="BP243" s="223"/>
      <c r="BQ243" s="227" t="e" cm="1">
        <f t="array" aca="1" ref="BQ243" ca="1">INDIRECT("'"&amp;$C243&amp;"'!"&amp;"$"&amp;$D243&amp;$BQ$1&amp;"")</f>
        <v>#REF!</v>
      </c>
      <c r="BR243" s="225"/>
      <c r="BS243" s="225"/>
      <c r="BT243" s="223"/>
      <c r="BU243" s="228" t="e" cm="1">
        <f t="array" aca="1" ref="BU243" ca="1">INDIRECT("'"&amp;$C243&amp;"'!"&amp;"$"&amp;$D243&amp;$BU$1&amp;"")</f>
        <v>#REF!</v>
      </c>
      <c r="BV243" s="225"/>
      <c r="BW243" s="225"/>
      <c r="BX243" s="223"/>
      <c r="BY243" s="228"/>
      <c r="BZ243" s="225"/>
      <c r="CA243" s="225"/>
      <c r="CB243" s="223"/>
    </row>
    <row r="244" spans="1:80" ht="15" x14ac:dyDescent="0.2">
      <c r="A244" s="344">
        <f t="shared" si="17"/>
        <v>46001</v>
      </c>
      <c r="B244" s="261">
        <v>0.58333333333333404</v>
      </c>
      <c r="C244" s="247">
        <f t="shared" si="18"/>
        <v>10</v>
      </c>
      <c r="D244" s="248" t="s">
        <v>148</v>
      </c>
      <c r="E244" s="229"/>
      <c r="F244" s="230"/>
      <c r="G244" s="231" t="e" cm="1">
        <f t="array" aca="1" ref="G244" ca="1">INDIRECT("'"&amp;$C244&amp;"'!"&amp;"$"&amp;$D244&amp;$G$1&amp;"")</f>
        <v>#REF!</v>
      </c>
      <c r="H244" s="232" t="s">
        <v>1</v>
      </c>
      <c r="I244" s="230" t="s">
        <v>1</v>
      </c>
      <c r="J244" s="231" t="e" cm="1">
        <f t="array" aca="1" ref="J244" ca="1">INDIRECT("'"&amp;$C244&amp;"'!"&amp;"$"&amp;$D244&amp;$J$1&amp;"")</f>
        <v>#REF!</v>
      </c>
      <c r="K244" s="232"/>
      <c r="L244" s="232"/>
      <c r="M244" s="233"/>
      <c r="N244" s="229" t="e" cm="1">
        <f t="array" aca="1" ref="N244" ca="1">INDIRECT("'"&amp;$C244&amp;"'!"&amp;"$"&amp;$D244&amp;$N$1&amp;"")</f>
        <v>#REF!</v>
      </c>
      <c r="O244" s="232"/>
      <c r="P244" s="232"/>
      <c r="Q244" s="230"/>
      <c r="R244" s="229" t="e" cm="1">
        <f t="array" aca="1" ref="R244" ca="1">INDIRECT("'"&amp;$C244&amp;"'!"&amp;"$"&amp;$D244&amp;$R$1&amp;"")</f>
        <v>#REF!</v>
      </c>
      <c r="S244" s="232"/>
      <c r="T244" s="232"/>
      <c r="U244" s="233"/>
      <c r="V244" s="229"/>
      <c r="W244" s="234" t="e" cm="1">
        <f t="array" aca="1" ref="W244" ca="1">INDIRECT("'"&amp;$C244&amp;"'!"&amp;"$"&amp;$D244&amp;$W$1&amp;"")</f>
        <v>#REF!</v>
      </c>
      <c r="X244" s="232"/>
      <c r="Y244" s="230"/>
      <c r="Z244" s="231" t="e" cm="1">
        <f t="array" aca="1" ref="Z244" ca="1">INDIRECT("'"&amp;$C244&amp;"'!"&amp;"$"&amp;$D244&amp;$Z$1&amp;"")</f>
        <v>#REF!</v>
      </c>
      <c r="AA244" s="232" t="s">
        <v>1</v>
      </c>
      <c r="AB244" s="232" t="s">
        <v>1</v>
      </c>
      <c r="AC244" s="233" t="s">
        <v>1</v>
      </c>
      <c r="AD244" s="229" t="e" cm="1">
        <f t="array" aca="1" ref="AD244" ca="1">INDIRECT("'"&amp;$C244&amp;"'!"&amp;"$"&amp;$D244&amp;$AD$1&amp;"")</f>
        <v>#REF!</v>
      </c>
      <c r="AE244" s="232" t="s">
        <v>1</v>
      </c>
      <c r="AF244" s="232" t="s">
        <v>1</v>
      </c>
      <c r="AG244" s="230" t="s">
        <v>1</v>
      </c>
      <c r="AH244" s="231" t="e" cm="1">
        <f t="array" aca="1" ref="AH244" ca="1">INDIRECT("'"&amp;$C244&amp;"'!"&amp;"$"&amp;$D244&amp;$AH$1&amp;"")</f>
        <v>#REF!</v>
      </c>
      <c r="AI244" s="232" t="s">
        <v>1</v>
      </c>
      <c r="AJ244" s="232" t="s">
        <v>1</v>
      </c>
      <c r="AK244" s="233" t="s">
        <v>1</v>
      </c>
      <c r="AL244" s="229" t="e" cm="1">
        <f t="array" aca="1" ref="AL244" ca="1">INDIRECT("'"&amp;$C244&amp;"'!"&amp;"$"&amp;$D244&amp;$AL$1&amp;"")</f>
        <v>#REF!</v>
      </c>
      <c r="AM244" s="232" t="s">
        <v>1</v>
      </c>
      <c r="AN244" s="232" t="s">
        <v>1</v>
      </c>
      <c r="AO244" s="230" t="s">
        <v>1</v>
      </c>
      <c r="AP244" s="229"/>
      <c r="AQ244" s="233"/>
      <c r="AR244" s="229" t="e" cm="1">
        <f t="array" aca="1" ref="AR244" ca="1">INDIRECT("'"&amp;$C244&amp;"'!"&amp;"$"&amp;$D244&amp;$AR$1&amp;"")</f>
        <v>#REF!</v>
      </c>
      <c r="AS244" s="232"/>
      <c r="AT244" s="230"/>
      <c r="AU244" s="231" t="e" cm="1">
        <f t="array" aca="1" ref="AU244" ca="1">INDIRECT("'"&amp;$C244&amp;"'!"&amp;"$"&amp;$D244&amp;$AU$1&amp;"")</f>
        <v>#REF!</v>
      </c>
      <c r="AV244" s="232"/>
      <c r="AW244" s="230"/>
      <c r="AX244" s="229"/>
      <c r="AY244" s="233"/>
      <c r="AZ244" s="232" t="e" cm="1">
        <f t="array" aca="1" ref="AZ244" ca="1">INDIRECT("'"&amp;$C244&amp;"'!"&amp;"$"&amp;$D244&amp;$AZ$1&amp;"")</f>
        <v>#REF!</v>
      </c>
      <c r="BA244" s="231"/>
      <c r="BB244" s="232"/>
      <c r="BC244" s="230"/>
      <c r="BD244" s="232" t="e" cm="1">
        <f t="array" aca="1" ref="BD244" ca="1">INDIRECT("'"&amp;$C244&amp;"'!"&amp;"$"&amp;$D244&amp;$BD$1&amp;"")</f>
        <v>#REF!</v>
      </c>
      <c r="BE244" s="231"/>
      <c r="BF244" s="232"/>
      <c r="BG244" s="230"/>
      <c r="BH244" s="234"/>
      <c r="BI244" s="230"/>
      <c r="BJ244" s="234" t="e" cm="1">
        <f t="array" aca="1" ref="BJ244" ca="1">INDIRECT("'"&amp;$C244&amp;"'!"&amp;"$"&amp;$D244&amp;$BJ$1&amp;"")</f>
        <v>#REF!</v>
      </c>
      <c r="BK244" s="232"/>
      <c r="BL244" s="230"/>
      <c r="BM244" s="408"/>
      <c r="BN244" s="229" t="e" cm="1">
        <f t="array" aca="1" ref="BN244" ca="1">INDIRECT("'"&amp;$C244&amp;"'!"&amp;"$"&amp;$D244&amp;$BN$1&amp;"")</f>
        <v>#REF!</v>
      </c>
      <c r="BO244" s="231"/>
      <c r="BP244" s="230"/>
      <c r="BQ244" s="234" t="e" cm="1">
        <f t="array" aca="1" ref="BQ244" ca="1">INDIRECT("'"&amp;$C244&amp;"'!"&amp;"$"&amp;$D244&amp;$BQ$1&amp;"")</f>
        <v>#REF!</v>
      </c>
      <c r="BR244" s="232"/>
      <c r="BS244" s="232"/>
      <c r="BT244" s="230"/>
      <c r="BU244" s="235" t="e" cm="1">
        <f t="array" aca="1" ref="BU244" ca="1">INDIRECT("'"&amp;$C244&amp;"'!"&amp;"$"&amp;$D244&amp;$BU$1&amp;"")</f>
        <v>#REF!</v>
      </c>
      <c r="BV244" s="232"/>
      <c r="BW244" s="232"/>
      <c r="BX244" s="230"/>
      <c r="BY244" s="235"/>
      <c r="BZ244" s="232"/>
      <c r="CA244" s="232"/>
      <c r="CB244" s="230"/>
    </row>
    <row r="245" spans="1:80" ht="15" x14ac:dyDescent="0.2">
      <c r="A245" s="344">
        <f t="shared" si="17"/>
        <v>46001</v>
      </c>
      <c r="B245" s="261">
        <v>0.625</v>
      </c>
      <c r="C245" s="247">
        <f t="shared" si="18"/>
        <v>10</v>
      </c>
      <c r="D245" s="248" t="s">
        <v>149</v>
      </c>
      <c r="E245" s="222"/>
      <c r="F245" s="223"/>
      <c r="G245" s="224" t="e" cm="1">
        <f t="array" aca="1" ref="G245" ca="1">INDIRECT("'"&amp;$C245&amp;"'!"&amp;"$"&amp;$D245&amp;$G$1&amp;"")</f>
        <v>#REF!</v>
      </c>
      <c r="H245" s="225" t="s">
        <v>1</v>
      </c>
      <c r="I245" s="223" t="s">
        <v>1</v>
      </c>
      <c r="J245" s="224" t="e" cm="1">
        <f t="array" aca="1" ref="J245" ca="1">INDIRECT("'"&amp;$C245&amp;"'!"&amp;"$"&amp;$D245&amp;$J$1&amp;"")</f>
        <v>#REF!</v>
      </c>
      <c r="K245" s="225"/>
      <c r="L245" s="225"/>
      <c r="M245" s="226"/>
      <c r="N245" s="222" t="e" cm="1">
        <f t="array" aca="1" ref="N245" ca="1">INDIRECT("'"&amp;$C245&amp;"'!"&amp;"$"&amp;$D245&amp;$N$1&amp;"")</f>
        <v>#REF!</v>
      </c>
      <c r="O245" s="225"/>
      <c r="P245" s="225"/>
      <c r="Q245" s="223"/>
      <c r="R245" s="352" t="e" cm="1">
        <f t="array" aca="1" ref="R245" ca="1">INDIRECT("'"&amp;$C245&amp;"'!"&amp;"$"&amp;$D245&amp;$R$1&amp;"")</f>
        <v>#REF!</v>
      </c>
      <c r="S245" s="225"/>
      <c r="T245" s="225"/>
      <c r="U245" s="226"/>
      <c r="V245" s="222"/>
      <c r="W245" s="227" t="e" cm="1">
        <f t="array" aca="1" ref="W245" ca="1">INDIRECT("'"&amp;$C245&amp;"'!"&amp;"$"&amp;$D245&amp;$W$1&amp;"")</f>
        <v>#REF!</v>
      </c>
      <c r="X245" s="225"/>
      <c r="Y245" s="223"/>
      <c r="Z245" s="224" t="e" cm="1">
        <f t="array" aca="1" ref="Z245" ca="1">INDIRECT("'"&amp;$C245&amp;"'!"&amp;"$"&amp;$D245&amp;$Z$1&amp;"")</f>
        <v>#REF!</v>
      </c>
      <c r="AA245" s="225" t="s">
        <v>1</v>
      </c>
      <c r="AB245" s="225" t="s">
        <v>1</v>
      </c>
      <c r="AC245" s="226" t="s">
        <v>1</v>
      </c>
      <c r="AD245" s="222" t="e" cm="1">
        <f t="array" aca="1" ref="AD245" ca="1">INDIRECT("'"&amp;$C245&amp;"'!"&amp;"$"&amp;$D245&amp;$AD$1&amp;"")</f>
        <v>#REF!</v>
      </c>
      <c r="AE245" s="225" t="s">
        <v>1</v>
      </c>
      <c r="AF245" s="225" t="s">
        <v>1</v>
      </c>
      <c r="AG245" s="223" t="s">
        <v>1</v>
      </c>
      <c r="AH245" s="224" t="e" cm="1">
        <f t="array" aca="1" ref="AH245" ca="1">INDIRECT("'"&amp;$C245&amp;"'!"&amp;"$"&amp;$D245&amp;$AH$1&amp;"")</f>
        <v>#REF!</v>
      </c>
      <c r="AI245" s="225" t="s">
        <v>1</v>
      </c>
      <c r="AJ245" s="225" t="s">
        <v>1</v>
      </c>
      <c r="AK245" s="226" t="s">
        <v>1</v>
      </c>
      <c r="AL245" s="222" t="e" cm="1">
        <f t="array" aca="1" ref="AL245" ca="1">INDIRECT("'"&amp;$C245&amp;"'!"&amp;"$"&amp;$D245&amp;$AL$1&amp;"")</f>
        <v>#REF!</v>
      </c>
      <c r="AM245" s="225" t="s">
        <v>1</v>
      </c>
      <c r="AN245" s="225" t="s">
        <v>1</v>
      </c>
      <c r="AO245" s="223" t="s">
        <v>1</v>
      </c>
      <c r="AP245" s="222"/>
      <c r="AQ245" s="226"/>
      <c r="AR245" s="222" t="e" cm="1">
        <f t="array" aca="1" ref="AR245" ca="1">INDIRECT("'"&amp;$C245&amp;"'!"&amp;"$"&amp;$D245&amp;$AR$1&amp;"")</f>
        <v>#REF!</v>
      </c>
      <c r="AS245" s="225"/>
      <c r="AT245" s="223"/>
      <c r="AU245" s="224" t="e" cm="1">
        <f t="array" aca="1" ref="AU245" ca="1">INDIRECT("'"&amp;$C245&amp;"'!"&amp;"$"&amp;$D245&amp;$AU$1&amp;"")</f>
        <v>#REF!</v>
      </c>
      <c r="AV245" s="225"/>
      <c r="AW245" s="223"/>
      <c r="AX245" s="222"/>
      <c r="AY245" s="226"/>
      <c r="AZ245" s="225" t="e" cm="1">
        <f t="array" aca="1" ref="AZ245" ca="1">INDIRECT("'"&amp;$C245&amp;"'!"&amp;"$"&amp;$D245&amp;$AZ$1&amp;"")</f>
        <v>#REF!</v>
      </c>
      <c r="BA245" s="224"/>
      <c r="BB245" s="225"/>
      <c r="BC245" s="223"/>
      <c r="BD245" s="225" t="e" cm="1">
        <f t="array" aca="1" ref="BD245" ca="1">INDIRECT("'"&amp;$C245&amp;"'!"&amp;"$"&amp;$D245&amp;$BD$1&amp;"")</f>
        <v>#REF!</v>
      </c>
      <c r="BE245" s="224"/>
      <c r="BF245" s="225"/>
      <c r="BG245" s="223"/>
      <c r="BH245" s="227"/>
      <c r="BI245" s="223"/>
      <c r="BJ245" s="227" t="e" cm="1">
        <f t="array" aca="1" ref="BJ245" ca="1">INDIRECT("'"&amp;$C245&amp;"'!"&amp;"$"&amp;$D245&amp;$BJ$1&amp;"")</f>
        <v>#REF!</v>
      </c>
      <c r="BK245" s="225"/>
      <c r="BL245" s="223"/>
      <c r="BM245" s="407"/>
      <c r="BN245" s="222" t="e" cm="1">
        <f t="array" aca="1" ref="BN245" ca="1">INDIRECT("'"&amp;$C245&amp;"'!"&amp;"$"&amp;$D245&amp;$BN$1&amp;"")</f>
        <v>#REF!</v>
      </c>
      <c r="BO245" s="224"/>
      <c r="BP245" s="223"/>
      <c r="BQ245" s="227" t="e" cm="1">
        <f t="array" aca="1" ref="BQ245" ca="1">INDIRECT("'"&amp;$C245&amp;"'!"&amp;"$"&amp;$D245&amp;$BQ$1&amp;"")</f>
        <v>#REF!</v>
      </c>
      <c r="BR245" s="225"/>
      <c r="BS245" s="225"/>
      <c r="BT245" s="223"/>
      <c r="BU245" s="228" t="e" cm="1">
        <f t="array" aca="1" ref="BU245" ca="1">INDIRECT("'"&amp;$C245&amp;"'!"&amp;"$"&amp;$D245&amp;$BU$1&amp;"")</f>
        <v>#REF!</v>
      </c>
      <c r="BV245" s="225"/>
      <c r="BW245" s="225"/>
      <c r="BX245" s="223"/>
      <c r="BY245" s="228"/>
      <c r="BZ245" s="225"/>
      <c r="CA245" s="225"/>
      <c r="CB245" s="223"/>
    </row>
    <row r="246" spans="1:80" ht="15" x14ac:dyDescent="0.2">
      <c r="A246" s="344">
        <f t="shared" si="17"/>
        <v>46001</v>
      </c>
      <c r="B246" s="261">
        <v>0.66666666666666696</v>
      </c>
      <c r="C246" s="247">
        <f t="shared" si="18"/>
        <v>10</v>
      </c>
      <c r="D246" s="248" t="s">
        <v>150</v>
      </c>
      <c r="E246" s="229"/>
      <c r="F246" s="230"/>
      <c r="G246" s="231" t="e" cm="1">
        <f t="array" aca="1" ref="G246" ca="1">INDIRECT("'"&amp;$C246&amp;"'!"&amp;"$"&amp;$D246&amp;$G$1&amp;"")</f>
        <v>#REF!</v>
      </c>
      <c r="H246" s="232" t="s">
        <v>1</v>
      </c>
      <c r="I246" s="230" t="s">
        <v>1</v>
      </c>
      <c r="J246" s="231" t="e" cm="1">
        <f t="array" aca="1" ref="J246" ca="1">INDIRECT("'"&amp;$C246&amp;"'!"&amp;"$"&amp;$D246&amp;$J$1&amp;"")</f>
        <v>#REF!</v>
      </c>
      <c r="K246" s="232"/>
      <c r="L246" s="232"/>
      <c r="M246" s="233"/>
      <c r="N246" s="229" t="e" cm="1">
        <f t="array" aca="1" ref="N246" ca="1">INDIRECT("'"&amp;$C246&amp;"'!"&amp;"$"&amp;$D246&amp;$N$1&amp;"")</f>
        <v>#REF!</v>
      </c>
      <c r="O246" s="232"/>
      <c r="P246" s="232"/>
      <c r="Q246" s="230"/>
      <c r="R246" s="353" t="e" cm="1">
        <f t="array" aca="1" ref="R246" ca="1">INDIRECT("'"&amp;$C246&amp;"'!"&amp;"$"&amp;$D246&amp;$R$1&amp;"")</f>
        <v>#REF!</v>
      </c>
      <c r="S246" s="232"/>
      <c r="T246" s="232"/>
      <c r="U246" s="233"/>
      <c r="V246" s="229"/>
      <c r="W246" s="234" t="e" cm="1">
        <f t="array" aca="1" ref="W246" ca="1">INDIRECT("'"&amp;$C246&amp;"'!"&amp;"$"&amp;$D246&amp;$W$1&amp;"")</f>
        <v>#REF!</v>
      </c>
      <c r="X246" s="232"/>
      <c r="Y246" s="230"/>
      <c r="Z246" s="231" t="e" cm="1">
        <f t="array" aca="1" ref="Z246" ca="1">INDIRECT("'"&amp;$C246&amp;"'!"&amp;"$"&amp;$D246&amp;$Z$1&amp;"")</f>
        <v>#REF!</v>
      </c>
      <c r="AA246" s="232" t="s">
        <v>1</v>
      </c>
      <c r="AB246" s="232" t="s">
        <v>1</v>
      </c>
      <c r="AC246" s="233" t="s">
        <v>1</v>
      </c>
      <c r="AD246" s="229" t="e" cm="1">
        <f t="array" aca="1" ref="AD246" ca="1">INDIRECT("'"&amp;$C246&amp;"'!"&amp;"$"&amp;$D246&amp;$AD$1&amp;"")</f>
        <v>#REF!</v>
      </c>
      <c r="AE246" s="232" t="s">
        <v>1</v>
      </c>
      <c r="AF246" s="232" t="s">
        <v>1</v>
      </c>
      <c r="AG246" s="230" t="s">
        <v>1</v>
      </c>
      <c r="AH246" s="231" t="e" cm="1">
        <f t="array" aca="1" ref="AH246" ca="1">INDIRECT("'"&amp;$C246&amp;"'!"&amp;"$"&amp;$D246&amp;$AH$1&amp;"")</f>
        <v>#REF!</v>
      </c>
      <c r="AI246" s="232" t="s">
        <v>1</v>
      </c>
      <c r="AJ246" s="232" t="s">
        <v>1</v>
      </c>
      <c r="AK246" s="233" t="s">
        <v>1</v>
      </c>
      <c r="AL246" s="229" t="e" cm="1">
        <f t="array" aca="1" ref="AL246" ca="1">INDIRECT("'"&amp;$C246&amp;"'!"&amp;"$"&amp;$D246&amp;$AL$1&amp;"")</f>
        <v>#REF!</v>
      </c>
      <c r="AM246" s="232" t="s">
        <v>1</v>
      </c>
      <c r="AN246" s="232" t="s">
        <v>1</v>
      </c>
      <c r="AO246" s="230" t="s">
        <v>1</v>
      </c>
      <c r="AP246" s="229"/>
      <c r="AQ246" s="233"/>
      <c r="AR246" s="229" t="e" cm="1">
        <f t="array" aca="1" ref="AR246" ca="1">INDIRECT("'"&amp;$C246&amp;"'!"&amp;"$"&amp;$D246&amp;$AR$1&amp;"")</f>
        <v>#REF!</v>
      </c>
      <c r="AS246" s="232"/>
      <c r="AT246" s="230"/>
      <c r="AU246" s="231" t="e" cm="1">
        <f t="array" aca="1" ref="AU246" ca="1">INDIRECT("'"&amp;$C246&amp;"'!"&amp;"$"&amp;$D246&amp;$AU$1&amp;"")</f>
        <v>#REF!</v>
      </c>
      <c r="AV246" s="232"/>
      <c r="AW246" s="230"/>
      <c r="AX246" s="229"/>
      <c r="AY246" s="233"/>
      <c r="AZ246" s="232" t="e" cm="1">
        <f t="array" aca="1" ref="AZ246" ca="1">INDIRECT("'"&amp;$C246&amp;"'!"&amp;"$"&amp;$D246&amp;$AZ$1&amp;"")</f>
        <v>#REF!</v>
      </c>
      <c r="BA246" s="231"/>
      <c r="BB246" s="232"/>
      <c r="BC246" s="230"/>
      <c r="BD246" s="232" t="e" cm="1">
        <f t="array" aca="1" ref="BD246" ca="1">INDIRECT("'"&amp;$C246&amp;"'!"&amp;"$"&amp;$D246&amp;$BD$1&amp;"")</f>
        <v>#REF!</v>
      </c>
      <c r="BE246" s="231"/>
      <c r="BF246" s="232"/>
      <c r="BG246" s="230"/>
      <c r="BH246" s="234"/>
      <c r="BI246" s="230"/>
      <c r="BJ246" s="234" t="e" cm="1">
        <f t="array" aca="1" ref="BJ246" ca="1">INDIRECT("'"&amp;$C246&amp;"'!"&amp;"$"&amp;$D246&amp;$BJ$1&amp;"")</f>
        <v>#REF!</v>
      </c>
      <c r="BK246" s="232"/>
      <c r="BL246" s="230"/>
      <c r="BM246" s="408"/>
      <c r="BN246" s="229" t="e" cm="1">
        <f t="array" aca="1" ref="BN246" ca="1">INDIRECT("'"&amp;$C246&amp;"'!"&amp;"$"&amp;$D246&amp;$BN$1&amp;"")</f>
        <v>#REF!</v>
      </c>
      <c r="BO246" s="231"/>
      <c r="BP246" s="230"/>
      <c r="BQ246" s="234" t="e" cm="1">
        <f t="array" aca="1" ref="BQ246" ca="1">INDIRECT("'"&amp;$C246&amp;"'!"&amp;"$"&amp;$D246&amp;$BQ$1&amp;"")</f>
        <v>#REF!</v>
      </c>
      <c r="BR246" s="232"/>
      <c r="BS246" s="232"/>
      <c r="BT246" s="230"/>
      <c r="BU246" s="235" t="e" cm="1">
        <f t="array" aca="1" ref="BU246" ca="1">INDIRECT("'"&amp;$C246&amp;"'!"&amp;"$"&amp;$D246&amp;$BU$1&amp;"")</f>
        <v>#REF!</v>
      </c>
      <c r="BV246" s="232"/>
      <c r="BW246" s="232"/>
      <c r="BX246" s="230"/>
      <c r="BY246" s="235"/>
      <c r="BZ246" s="232"/>
      <c r="CA246" s="232"/>
      <c r="CB246" s="230"/>
    </row>
    <row r="247" spans="1:80" ht="15" x14ac:dyDescent="0.2">
      <c r="A247" s="344">
        <f t="shared" si="17"/>
        <v>46001</v>
      </c>
      <c r="B247" s="261">
        <v>0.70833333333333404</v>
      </c>
      <c r="C247" s="247">
        <f t="shared" si="18"/>
        <v>10</v>
      </c>
      <c r="D247" s="248" t="s">
        <v>151</v>
      </c>
      <c r="E247" s="222"/>
      <c r="F247" s="223"/>
      <c r="G247" s="224" t="e" cm="1">
        <f t="array" aca="1" ref="G247" ca="1">INDIRECT("'"&amp;$C247&amp;"'!"&amp;"$"&amp;$D247&amp;$G$1&amp;"")</f>
        <v>#REF!</v>
      </c>
      <c r="H247" s="225" t="s">
        <v>1</v>
      </c>
      <c r="I247" s="223" t="s">
        <v>1</v>
      </c>
      <c r="J247" s="224" t="e" cm="1">
        <f t="array" aca="1" ref="J247" ca="1">INDIRECT("'"&amp;$C247&amp;"'!"&amp;"$"&amp;$D247&amp;$J$1&amp;"")</f>
        <v>#REF!</v>
      </c>
      <c r="K247" s="225"/>
      <c r="L247" s="225"/>
      <c r="M247" s="226"/>
      <c r="N247" s="222" t="e" cm="1">
        <f t="array" aca="1" ref="N247" ca="1">INDIRECT("'"&amp;$C247&amp;"'!"&amp;"$"&amp;$D247&amp;$N$1&amp;"")</f>
        <v>#REF!</v>
      </c>
      <c r="O247" s="225"/>
      <c r="P247" s="225"/>
      <c r="Q247" s="226"/>
      <c r="R247" s="352" t="e" cm="1">
        <f t="array" aca="1" ref="R247" ca="1">INDIRECT("'"&amp;$C247&amp;"'!"&amp;"$"&amp;$D247&amp;$R$1&amp;"")</f>
        <v>#REF!</v>
      </c>
      <c r="S247" s="225"/>
      <c r="T247" s="225"/>
      <c r="U247" s="226"/>
      <c r="V247" s="222"/>
      <c r="W247" s="227" t="e" cm="1">
        <f t="array" aca="1" ref="W247" ca="1">INDIRECT("'"&amp;$C247&amp;"'!"&amp;"$"&amp;$D247&amp;$W$1&amp;"")</f>
        <v>#REF!</v>
      </c>
      <c r="X247" s="225"/>
      <c r="Y247" s="223"/>
      <c r="Z247" s="224" t="e" cm="1">
        <f t="array" aca="1" ref="Z247" ca="1">INDIRECT("'"&amp;$C247&amp;"'!"&amp;"$"&amp;$D247&amp;$Z$1&amp;"")</f>
        <v>#REF!</v>
      </c>
      <c r="AA247" s="225" t="s">
        <v>1</v>
      </c>
      <c r="AB247" s="225" t="s">
        <v>1</v>
      </c>
      <c r="AC247" s="226" t="s">
        <v>1</v>
      </c>
      <c r="AD247" s="222" t="e" cm="1">
        <f t="array" aca="1" ref="AD247" ca="1">INDIRECT("'"&amp;$C247&amp;"'!"&amp;"$"&amp;$D247&amp;$AD$1&amp;"")</f>
        <v>#REF!</v>
      </c>
      <c r="AE247" s="225" t="s">
        <v>1</v>
      </c>
      <c r="AF247" s="225" t="s">
        <v>1</v>
      </c>
      <c r="AG247" s="223" t="s">
        <v>1</v>
      </c>
      <c r="AH247" s="224" t="e" cm="1">
        <f t="array" aca="1" ref="AH247" ca="1">INDIRECT("'"&amp;$C247&amp;"'!"&amp;"$"&amp;$D247&amp;$AH$1&amp;"")</f>
        <v>#REF!</v>
      </c>
      <c r="AI247" s="225" t="s">
        <v>1</v>
      </c>
      <c r="AJ247" s="225" t="s">
        <v>1</v>
      </c>
      <c r="AK247" s="226" t="s">
        <v>1</v>
      </c>
      <c r="AL247" s="222" t="e" cm="1">
        <f t="array" aca="1" ref="AL247" ca="1">INDIRECT("'"&amp;$C247&amp;"'!"&amp;"$"&amp;$D247&amp;$AL$1&amp;"")</f>
        <v>#REF!</v>
      </c>
      <c r="AM247" s="225" t="s">
        <v>1</v>
      </c>
      <c r="AN247" s="225" t="s">
        <v>1</v>
      </c>
      <c r="AO247" s="223" t="s">
        <v>1</v>
      </c>
      <c r="AP247" s="222"/>
      <c r="AQ247" s="226"/>
      <c r="AR247" s="222" t="e" cm="1">
        <f t="array" aca="1" ref="AR247" ca="1">INDIRECT("'"&amp;$C247&amp;"'!"&amp;"$"&amp;$D247&amp;$AR$1&amp;"")</f>
        <v>#REF!</v>
      </c>
      <c r="AS247" s="225"/>
      <c r="AT247" s="223"/>
      <c r="AU247" s="224" t="e" cm="1">
        <f t="array" aca="1" ref="AU247" ca="1">INDIRECT("'"&amp;$C247&amp;"'!"&amp;"$"&amp;$D247&amp;$AU$1&amp;"")</f>
        <v>#REF!</v>
      </c>
      <c r="AV247" s="225"/>
      <c r="AW247" s="223"/>
      <c r="AX247" s="222"/>
      <c r="AY247" s="226"/>
      <c r="AZ247" s="225" t="e" cm="1">
        <f t="array" aca="1" ref="AZ247" ca="1">INDIRECT("'"&amp;$C247&amp;"'!"&amp;"$"&amp;$D247&amp;$AZ$1&amp;"")</f>
        <v>#REF!</v>
      </c>
      <c r="BA247" s="224"/>
      <c r="BB247" s="225"/>
      <c r="BC247" s="223"/>
      <c r="BD247" s="225" t="e" cm="1">
        <f t="array" aca="1" ref="BD247" ca="1">INDIRECT("'"&amp;$C247&amp;"'!"&amp;"$"&amp;$D247&amp;$BD$1&amp;"")</f>
        <v>#REF!</v>
      </c>
      <c r="BE247" s="224"/>
      <c r="BF247" s="225"/>
      <c r="BG247" s="223"/>
      <c r="BH247" s="227"/>
      <c r="BI247" s="223"/>
      <c r="BJ247" s="227" t="e" cm="1">
        <f t="array" aca="1" ref="BJ247" ca="1">INDIRECT("'"&amp;$C247&amp;"'!"&amp;"$"&amp;$D247&amp;$BJ$1&amp;"")</f>
        <v>#REF!</v>
      </c>
      <c r="BK247" s="225"/>
      <c r="BL247" s="223"/>
      <c r="BM247" s="407"/>
      <c r="BN247" s="222" t="e" cm="1">
        <f t="array" aca="1" ref="BN247" ca="1">INDIRECT("'"&amp;$C247&amp;"'!"&amp;"$"&amp;$D247&amp;$BN$1&amp;"")</f>
        <v>#REF!</v>
      </c>
      <c r="BO247" s="224"/>
      <c r="BP247" s="223"/>
      <c r="BQ247" s="227" t="e" cm="1">
        <f t="array" aca="1" ref="BQ247" ca="1">INDIRECT("'"&amp;$C247&amp;"'!"&amp;"$"&amp;$D247&amp;$BQ$1&amp;"")</f>
        <v>#REF!</v>
      </c>
      <c r="BR247" s="225"/>
      <c r="BS247" s="225"/>
      <c r="BT247" s="223"/>
      <c r="BU247" s="228" t="e" cm="1">
        <f t="array" aca="1" ref="BU247" ca="1">INDIRECT("'"&amp;$C247&amp;"'!"&amp;"$"&amp;$D247&amp;$BU$1&amp;"")</f>
        <v>#REF!</v>
      </c>
      <c r="BV247" s="225"/>
      <c r="BW247" s="225"/>
      <c r="BX247" s="223"/>
      <c r="BY247" s="228"/>
      <c r="BZ247" s="225"/>
      <c r="CA247" s="225"/>
      <c r="CB247" s="223"/>
    </row>
    <row r="248" spans="1:80" ht="15" x14ac:dyDescent="0.2">
      <c r="A248" s="344">
        <f t="shared" si="17"/>
        <v>46001</v>
      </c>
      <c r="B248" s="261">
        <v>0.750000000000001</v>
      </c>
      <c r="C248" s="247">
        <f t="shared" si="18"/>
        <v>10</v>
      </c>
      <c r="D248" s="248" t="s">
        <v>152</v>
      </c>
      <c r="E248" s="229"/>
      <c r="F248" s="230"/>
      <c r="G248" s="231" t="e" cm="1">
        <f t="array" aca="1" ref="G248" ca="1">INDIRECT("'"&amp;$C248&amp;"'!"&amp;"$"&amp;$D248&amp;$G$1&amp;"")</f>
        <v>#REF!</v>
      </c>
      <c r="H248" s="232" t="s">
        <v>1</v>
      </c>
      <c r="I248" s="230" t="s">
        <v>1</v>
      </c>
      <c r="J248" s="231" t="e" cm="1">
        <f t="array" aca="1" ref="J248" ca="1">INDIRECT("'"&amp;$C248&amp;"'!"&amp;"$"&amp;$D248&amp;$J$1&amp;"")</f>
        <v>#REF!</v>
      </c>
      <c r="K248" s="232"/>
      <c r="L248" s="232"/>
      <c r="M248" s="233"/>
      <c r="N248" s="229" t="e" cm="1">
        <f t="array" aca="1" ref="N248" ca="1">INDIRECT("'"&amp;$C248&amp;"'!"&amp;"$"&amp;$D248&amp;$N$1&amp;"")</f>
        <v>#REF!</v>
      </c>
      <c r="O248" s="232"/>
      <c r="P248" s="232"/>
      <c r="Q248" s="230"/>
      <c r="R248" s="229" t="e" cm="1">
        <f t="array" aca="1" ref="R248" ca="1">INDIRECT("'"&amp;$C248&amp;"'!"&amp;"$"&amp;$D248&amp;$R$1&amp;"")</f>
        <v>#REF!</v>
      </c>
      <c r="S248" s="232"/>
      <c r="T248" s="232"/>
      <c r="U248" s="233"/>
      <c r="V248" s="229"/>
      <c r="W248" s="234" t="e" cm="1">
        <f t="array" aca="1" ref="W248" ca="1">INDIRECT("'"&amp;$C248&amp;"'!"&amp;"$"&amp;$D248&amp;$W$1&amp;"")</f>
        <v>#REF!</v>
      </c>
      <c r="X248" s="232"/>
      <c r="Y248" s="230"/>
      <c r="Z248" s="231" t="e" cm="1">
        <f t="array" aca="1" ref="Z248" ca="1">INDIRECT("'"&amp;$C248&amp;"'!"&amp;"$"&amp;$D248&amp;$Z$1&amp;"")</f>
        <v>#REF!</v>
      </c>
      <c r="AA248" s="232" t="s">
        <v>1</v>
      </c>
      <c r="AB248" s="232" t="s">
        <v>1</v>
      </c>
      <c r="AC248" s="233" t="s">
        <v>1</v>
      </c>
      <c r="AD248" s="229" t="e" cm="1">
        <f t="array" aca="1" ref="AD248" ca="1">INDIRECT("'"&amp;$C248&amp;"'!"&amp;"$"&amp;$D248&amp;$AD$1&amp;"")</f>
        <v>#REF!</v>
      </c>
      <c r="AE248" s="232" t="s">
        <v>1</v>
      </c>
      <c r="AF248" s="232" t="s">
        <v>1</v>
      </c>
      <c r="AG248" s="230" t="s">
        <v>1</v>
      </c>
      <c r="AH248" s="231" t="e" cm="1">
        <f t="array" aca="1" ref="AH248" ca="1">INDIRECT("'"&amp;$C248&amp;"'!"&amp;"$"&amp;$D248&amp;$AH$1&amp;"")</f>
        <v>#REF!</v>
      </c>
      <c r="AI248" s="232" t="s">
        <v>1</v>
      </c>
      <c r="AJ248" s="232" t="s">
        <v>1</v>
      </c>
      <c r="AK248" s="233" t="s">
        <v>1</v>
      </c>
      <c r="AL248" s="229" t="e" cm="1">
        <f t="array" aca="1" ref="AL248" ca="1">INDIRECT("'"&amp;$C248&amp;"'!"&amp;"$"&amp;$D248&amp;$AL$1&amp;"")</f>
        <v>#REF!</v>
      </c>
      <c r="AM248" s="232" t="s">
        <v>1</v>
      </c>
      <c r="AN248" s="232" t="s">
        <v>1</v>
      </c>
      <c r="AO248" s="230" t="s">
        <v>1</v>
      </c>
      <c r="AP248" s="229"/>
      <c r="AQ248" s="233"/>
      <c r="AR248" s="229" t="e" cm="1">
        <f t="array" aca="1" ref="AR248" ca="1">INDIRECT("'"&amp;$C248&amp;"'!"&amp;"$"&amp;$D248&amp;$AR$1&amp;"")</f>
        <v>#REF!</v>
      </c>
      <c r="AS248" s="232"/>
      <c r="AT248" s="230"/>
      <c r="AU248" s="231" t="e" cm="1">
        <f t="array" aca="1" ref="AU248" ca="1">INDIRECT("'"&amp;$C248&amp;"'!"&amp;"$"&amp;$D248&amp;$AU$1&amp;"")</f>
        <v>#REF!</v>
      </c>
      <c r="AV248" s="232"/>
      <c r="AW248" s="230"/>
      <c r="AX248" s="229"/>
      <c r="AY248" s="233"/>
      <c r="AZ248" s="232" t="e" cm="1">
        <f t="array" aca="1" ref="AZ248" ca="1">INDIRECT("'"&amp;$C248&amp;"'!"&amp;"$"&amp;$D248&amp;$AZ$1&amp;"")</f>
        <v>#REF!</v>
      </c>
      <c r="BA248" s="231"/>
      <c r="BB248" s="232"/>
      <c r="BC248" s="230"/>
      <c r="BD248" s="232" t="e" cm="1">
        <f t="array" aca="1" ref="BD248" ca="1">INDIRECT("'"&amp;$C248&amp;"'!"&amp;"$"&amp;$D248&amp;$BD$1&amp;"")</f>
        <v>#REF!</v>
      </c>
      <c r="BE248" s="231"/>
      <c r="BF248" s="232"/>
      <c r="BG248" s="230"/>
      <c r="BH248" s="234"/>
      <c r="BI248" s="230"/>
      <c r="BJ248" s="234" t="e" cm="1">
        <f t="array" aca="1" ref="BJ248" ca="1">INDIRECT("'"&amp;$C248&amp;"'!"&amp;"$"&amp;$D248&amp;$BJ$1&amp;"")</f>
        <v>#REF!</v>
      </c>
      <c r="BK248" s="232"/>
      <c r="BL248" s="230"/>
      <c r="BM248" s="408"/>
      <c r="BN248" s="229" t="e" cm="1">
        <f t="array" aca="1" ref="BN248" ca="1">INDIRECT("'"&amp;$C248&amp;"'!"&amp;"$"&amp;$D248&amp;$BN$1&amp;"")</f>
        <v>#REF!</v>
      </c>
      <c r="BO248" s="231"/>
      <c r="BP248" s="230"/>
      <c r="BQ248" s="234" t="e" cm="1">
        <f t="array" aca="1" ref="BQ248" ca="1">INDIRECT("'"&amp;$C248&amp;"'!"&amp;"$"&amp;$D248&amp;$BQ$1&amp;"")</f>
        <v>#REF!</v>
      </c>
      <c r="BR248" s="232"/>
      <c r="BS248" s="232"/>
      <c r="BT248" s="230"/>
      <c r="BU248" s="235" t="e" cm="1">
        <f t="array" aca="1" ref="BU248" ca="1">INDIRECT("'"&amp;$C248&amp;"'!"&amp;"$"&amp;$D248&amp;$BU$1&amp;"")</f>
        <v>#REF!</v>
      </c>
      <c r="BV248" s="232"/>
      <c r="BW248" s="232"/>
      <c r="BX248" s="230"/>
      <c r="BY248" s="235"/>
      <c r="BZ248" s="232"/>
      <c r="CA248" s="232"/>
      <c r="CB248" s="230"/>
    </row>
    <row r="249" spans="1:80" ht="15" x14ac:dyDescent="0.2">
      <c r="A249" s="344">
        <f t="shared" si="17"/>
        <v>46001</v>
      </c>
      <c r="B249" s="261">
        <v>0.79166666666666696</v>
      </c>
      <c r="C249" s="247">
        <f t="shared" si="18"/>
        <v>10</v>
      </c>
      <c r="D249" s="248" t="s">
        <v>153</v>
      </c>
      <c r="E249" s="222"/>
      <c r="F249" s="223"/>
      <c r="G249" s="224" t="e" cm="1">
        <f t="array" aca="1" ref="G249" ca="1">INDIRECT("'"&amp;$C249&amp;"'!"&amp;"$"&amp;$D249&amp;$G$1&amp;"")</f>
        <v>#REF!</v>
      </c>
      <c r="H249" s="225" t="s">
        <v>1</v>
      </c>
      <c r="I249" s="223" t="s">
        <v>1</v>
      </c>
      <c r="J249" s="224" t="e" cm="1">
        <f t="array" aca="1" ref="J249" ca="1">INDIRECT("'"&amp;$C249&amp;"'!"&amp;"$"&amp;$D249&amp;$J$1&amp;"")</f>
        <v>#REF!</v>
      </c>
      <c r="K249" s="493"/>
      <c r="L249" s="225"/>
      <c r="M249" s="226"/>
      <c r="N249" s="222" t="e" cm="1">
        <f t="array" aca="1" ref="N249" ca="1">INDIRECT("'"&amp;$C249&amp;"'!"&amp;"$"&amp;$D249&amp;$N$1&amp;"")</f>
        <v>#REF!</v>
      </c>
      <c r="O249" s="225"/>
      <c r="P249" s="225"/>
      <c r="Q249" s="223"/>
      <c r="R249" s="352" t="e" cm="1">
        <f t="array" aca="1" ref="R249" ca="1">INDIRECT("'"&amp;$C249&amp;"'!"&amp;"$"&amp;$D249&amp;$R$1&amp;"")</f>
        <v>#REF!</v>
      </c>
      <c r="S249" s="225"/>
      <c r="T249" s="225"/>
      <c r="U249" s="226"/>
      <c r="V249" s="222"/>
      <c r="W249" s="227" t="e" cm="1">
        <f t="array" aca="1" ref="W249" ca="1">INDIRECT("'"&amp;$C249&amp;"'!"&amp;"$"&amp;$D249&amp;$W$1&amp;"")</f>
        <v>#REF!</v>
      </c>
      <c r="X249" s="225"/>
      <c r="Y249" s="223"/>
      <c r="Z249" s="224" t="e" cm="1">
        <f t="array" aca="1" ref="Z249" ca="1">INDIRECT("'"&amp;$C249&amp;"'!"&amp;"$"&amp;$D249&amp;$Z$1&amp;"")</f>
        <v>#REF!</v>
      </c>
      <c r="AA249" s="225" t="s">
        <v>1</v>
      </c>
      <c r="AB249" s="225" t="s">
        <v>1</v>
      </c>
      <c r="AC249" s="226" t="s">
        <v>1</v>
      </c>
      <c r="AD249" s="222" t="e" cm="1">
        <f t="array" aca="1" ref="AD249" ca="1">INDIRECT("'"&amp;$C249&amp;"'!"&amp;"$"&amp;$D249&amp;$AD$1&amp;"")</f>
        <v>#REF!</v>
      </c>
      <c r="AE249" s="225" t="s">
        <v>1</v>
      </c>
      <c r="AF249" s="225" t="s">
        <v>1</v>
      </c>
      <c r="AG249" s="223" t="s">
        <v>1</v>
      </c>
      <c r="AH249" s="224" t="e" cm="1">
        <f t="array" aca="1" ref="AH249" ca="1">INDIRECT("'"&amp;$C249&amp;"'!"&amp;"$"&amp;$D249&amp;$AH$1&amp;"")</f>
        <v>#REF!</v>
      </c>
      <c r="AI249" s="225" t="s">
        <v>1</v>
      </c>
      <c r="AJ249" s="225" t="s">
        <v>1</v>
      </c>
      <c r="AK249" s="226" t="s">
        <v>1</v>
      </c>
      <c r="AL249" s="222" t="e" cm="1">
        <f t="array" aca="1" ref="AL249" ca="1">INDIRECT("'"&amp;$C249&amp;"'!"&amp;"$"&amp;$D249&amp;$AL$1&amp;"")</f>
        <v>#REF!</v>
      </c>
      <c r="AM249" s="225" t="s">
        <v>1</v>
      </c>
      <c r="AN249" s="225" t="s">
        <v>1</v>
      </c>
      <c r="AO249" s="223" t="s">
        <v>1</v>
      </c>
      <c r="AP249" s="222"/>
      <c r="AQ249" s="226"/>
      <c r="AR249" s="222" t="e" cm="1">
        <f t="array" aca="1" ref="AR249" ca="1">INDIRECT("'"&amp;$C249&amp;"'!"&amp;"$"&amp;$D249&amp;$AR$1&amp;"")</f>
        <v>#REF!</v>
      </c>
      <c r="AS249" s="225"/>
      <c r="AT249" s="223"/>
      <c r="AU249" s="224" t="e" cm="1">
        <f t="array" aca="1" ref="AU249" ca="1">INDIRECT("'"&amp;$C249&amp;"'!"&amp;"$"&amp;$D249&amp;$AU$1&amp;"")</f>
        <v>#REF!</v>
      </c>
      <c r="AV249" s="225"/>
      <c r="AW249" s="223"/>
      <c r="AX249" s="222"/>
      <c r="AY249" s="226"/>
      <c r="AZ249" s="225" t="e" cm="1">
        <f t="array" aca="1" ref="AZ249" ca="1">INDIRECT("'"&amp;$C249&amp;"'!"&amp;"$"&amp;$D249&amp;$AZ$1&amp;"")</f>
        <v>#REF!</v>
      </c>
      <c r="BA249" s="224"/>
      <c r="BB249" s="225"/>
      <c r="BC249" s="223"/>
      <c r="BD249" s="225" t="e" cm="1">
        <f t="array" aca="1" ref="BD249" ca="1">INDIRECT("'"&amp;$C249&amp;"'!"&amp;"$"&amp;$D249&amp;$BD$1&amp;"")</f>
        <v>#REF!</v>
      </c>
      <c r="BE249" s="224"/>
      <c r="BF249" s="225"/>
      <c r="BG249" s="223"/>
      <c r="BH249" s="227"/>
      <c r="BI249" s="223"/>
      <c r="BJ249" s="227" t="e" cm="1">
        <f t="array" aca="1" ref="BJ249" ca="1">INDIRECT("'"&amp;$C249&amp;"'!"&amp;"$"&amp;$D249&amp;$BJ$1&amp;"")</f>
        <v>#REF!</v>
      </c>
      <c r="BK249" s="225"/>
      <c r="BL249" s="223"/>
      <c r="BM249" s="407"/>
      <c r="BN249" s="222" t="e" cm="1">
        <f t="array" aca="1" ref="BN249" ca="1">INDIRECT("'"&amp;$C249&amp;"'!"&amp;"$"&amp;$D249&amp;$BN$1&amp;"")</f>
        <v>#REF!</v>
      </c>
      <c r="BO249" s="224"/>
      <c r="BP249" s="223"/>
      <c r="BQ249" s="227" t="e" cm="1">
        <f t="array" aca="1" ref="BQ249" ca="1">INDIRECT("'"&amp;$C249&amp;"'!"&amp;"$"&amp;$D249&amp;$BQ$1&amp;"")</f>
        <v>#REF!</v>
      </c>
      <c r="BR249" s="225"/>
      <c r="BS249" s="225"/>
      <c r="BT249" s="223"/>
      <c r="BU249" s="228" t="e" cm="1">
        <f t="array" aca="1" ref="BU249" ca="1">INDIRECT("'"&amp;$C249&amp;"'!"&amp;"$"&amp;$D249&amp;$BU$1&amp;"")</f>
        <v>#REF!</v>
      </c>
      <c r="BV249" s="225"/>
      <c r="BW249" s="225"/>
      <c r="BX249" s="223"/>
      <c r="BY249" s="228"/>
      <c r="BZ249" s="225"/>
      <c r="CA249" s="225"/>
      <c r="CB249" s="223"/>
    </row>
    <row r="250" spans="1:80" ht="15" x14ac:dyDescent="0.2">
      <c r="A250" s="344">
        <f t="shared" si="17"/>
        <v>46001</v>
      </c>
      <c r="B250" s="261">
        <v>0.83333333333333337</v>
      </c>
      <c r="C250" s="247">
        <f t="shared" si="18"/>
        <v>10</v>
      </c>
      <c r="D250" s="248" t="s">
        <v>154</v>
      </c>
      <c r="E250" s="229"/>
      <c r="F250" s="230"/>
      <c r="G250" s="231" t="e" cm="1">
        <f t="array" aca="1" ref="G250" ca="1">INDIRECT("'"&amp;$C250&amp;"'!"&amp;"$"&amp;$D250&amp;$G$1&amp;"")</f>
        <v>#REF!</v>
      </c>
      <c r="H250" s="232" t="s">
        <v>1</v>
      </c>
      <c r="I250" s="230" t="s">
        <v>1</v>
      </c>
      <c r="J250" s="231" t="e" cm="1">
        <f t="array" aca="1" ref="J250" ca="1">INDIRECT("'"&amp;$C250&amp;"'!"&amp;"$"&amp;$D250&amp;$J$1&amp;"")</f>
        <v>#REF!</v>
      </c>
      <c r="K250" s="232"/>
      <c r="L250" s="232"/>
      <c r="M250" s="233"/>
      <c r="N250" s="229" t="e" cm="1">
        <f t="array" aca="1" ref="N250" ca="1">INDIRECT("'"&amp;$C250&amp;"'!"&amp;"$"&amp;$D250&amp;$N$1&amp;"")</f>
        <v>#REF!</v>
      </c>
      <c r="O250" s="232"/>
      <c r="P250" s="232"/>
      <c r="Q250" s="230"/>
      <c r="R250" s="229" t="e" cm="1">
        <f t="array" aca="1" ref="R250" ca="1">INDIRECT("'"&amp;$C250&amp;"'!"&amp;"$"&amp;$D250&amp;$R$1&amp;"")</f>
        <v>#REF!</v>
      </c>
      <c r="S250" s="232"/>
      <c r="T250" s="232"/>
      <c r="U250" s="233"/>
      <c r="V250" s="229"/>
      <c r="W250" s="234" t="e" cm="1">
        <f t="array" aca="1" ref="W250" ca="1">INDIRECT("'"&amp;$C250&amp;"'!"&amp;"$"&amp;$D250&amp;$W$1&amp;"")</f>
        <v>#REF!</v>
      </c>
      <c r="X250" s="232"/>
      <c r="Y250" s="230"/>
      <c r="Z250" s="231" t="e" cm="1">
        <f t="array" aca="1" ref="Z250" ca="1">INDIRECT("'"&amp;$C250&amp;"'!"&amp;"$"&amp;$D250&amp;$Z$1&amp;"")</f>
        <v>#REF!</v>
      </c>
      <c r="AA250" s="232" t="s">
        <v>1</v>
      </c>
      <c r="AB250" s="232" t="s">
        <v>1</v>
      </c>
      <c r="AC250" s="233" t="s">
        <v>1</v>
      </c>
      <c r="AD250" s="229" t="e" cm="1">
        <f t="array" aca="1" ref="AD250" ca="1">INDIRECT("'"&amp;$C250&amp;"'!"&amp;"$"&amp;$D250&amp;$AD$1&amp;"")</f>
        <v>#REF!</v>
      </c>
      <c r="AE250" s="232" t="s">
        <v>1</v>
      </c>
      <c r="AF250" s="232" t="s">
        <v>1</v>
      </c>
      <c r="AG250" s="230" t="s">
        <v>1</v>
      </c>
      <c r="AH250" s="231" t="e" cm="1">
        <f t="array" aca="1" ref="AH250" ca="1">INDIRECT("'"&amp;$C250&amp;"'!"&amp;"$"&amp;$D250&amp;$AH$1&amp;"")</f>
        <v>#REF!</v>
      </c>
      <c r="AI250" s="232" t="s">
        <v>1</v>
      </c>
      <c r="AJ250" s="232" t="s">
        <v>1</v>
      </c>
      <c r="AK250" s="233" t="s">
        <v>1</v>
      </c>
      <c r="AL250" s="229" t="e" cm="1">
        <f t="array" aca="1" ref="AL250" ca="1">INDIRECT("'"&amp;$C250&amp;"'!"&amp;"$"&amp;$D250&amp;$AL$1&amp;"")</f>
        <v>#REF!</v>
      </c>
      <c r="AM250" s="232" t="s">
        <v>1</v>
      </c>
      <c r="AN250" s="232" t="s">
        <v>1</v>
      </c>
      <c r="AO250" s="230" t="s">
        <v>1</v>
      </c>
      <c r="AP250" s="229"/>
      <c r="AQ250" s="233"/>
      <c r="AR250" s="229" t="e" cm="1">
        <f t="array" aca="1" ref="AR250" ca="1">INDIRECT("'"&amp;$C250&amp;"'!"&amp;"$"&amp;$D250&amp;$AR$1&amp;"")</f>
        <v>#REF!</v>
      </c>
      <c r="AS250" s="232"/>
      <c r="AT250" s="230"/>
      <c r="AU250" s="231" t="e" cm="1">
        <f t="array" aca="1" ref="AU250" ca="1">INDIRECT("'"&amp;$C250&amp;"'!"&amp;"$"&amp;$D250&amp;$AU$1&amp;"")</f>
        <v>#REF!</v>
      </c>
      <c r="AV250" s="232"/>
      <c r="AW250" s="230"/>
      <c r="AX250" s="229"/>
      <c r="AY250" s="233"/>
      <c r="AZ250" s="232" t="e" cm="1">
        <f t="array" aca="1" ref="AZ250" ca="1">INDIRECT("'"&amp;$C250&amp;"'!"&amp;"$"&amp;$D250&amp;$AZ$1&amp;"")</f>
        <v>#REF!</v>
      </c>
      <c r="BA250" s="231"/>
      <c r="BB250" s="232"/>
      <c r="BC250" s="230"/>
      <c r="BD250" s="232" t="e" cm="1">
        <f t="array" aca="1" ref="BD250" ca="1">INDIRECT("'"&amp;$C250&amp;"'!"&amp;"$"&amp;$D250&amp;$BD$1&amp;"")</f>
        <v>#REF!</v>
      </c>
      <c r="BE250" s="231"/>
      <c r="BF250" s="232"/>
      <c r="BG250" s="230"/>
      <c r="BH250" s="234"/>
      <c r="BI250" s="230"/>
      <c r="BJ250" s="234" t="e" cm="1">
        <f t="array" aca="1" ref="BJ250" ca="1">INDIRECT("'"&amp;$C250&amp;"'!"&amp;"$"&amp;$D250&amp;$BJ$1&amp;"")</f>
        <v>#REF!</v>
      </c>
      <c r="BK250" s="232"/>
      <c r="BL250" s="230"/>
      <c r="BM250" s="408"/>
      <c r="BN250" s="229" t="e" cm="1">
        <f t="array" aca="1" ref="BN250" ca="1">INDIRECT("'"&amp;$C250&amp;"'!"&amp;"$"&amp;$D250&amp;$BN$1&amp;"")</f>
        <v>#REF!</v>
      </c>
      <c r="BO250" s="231"/>
      <c r="BP250" s="230"/>
      <c r="BQ250" s="234" t="e" cm="1">
        <f t="array" aca="1" ref="BQ250" ca="1">INDIRECT("'"&amp;$C250&amp;"'!"&amp;"$"&amp;$D250&amp;$BQ$1&amp;"")</f>
        <v>#REF!</v>
      </c>
      <c r="BR250" s="232"/>
      <c r="BS250" s="232"/>
      <c r="BT250" s="230"/>
      <c r="BU250" s="235" t="e" cm="1">
        <f t="array" aca="1" ref="BU250" ca="1">INDIRECT("'"&amp;$C250&amp;"'!"&amp;"$"&amp;$D250&amp;$BU$1&amp;"")</f>
        <v>#REF!</v>
      </c>
      <c r="BV250" s="232"/>
      <c r="BW250" s="232"/>
      <c r="BX250" s="230"/>
      <c r="BY250" s="235"/>
      <c r="BZ250" s="232"/>
      <c r="CA250" s="232"/>
      <c r="CB250" s="230"/>
    </row>
    <row r="251" spans="1:80" ht="15" x14ac:dyDescent="0.2">
      <c r="A251" s="344">
        <f t="shared" si="17"/>
        <v>46001</v>
      </c>
      <c r="B251" s="261">
        <v>0.875000000000001</v>
      </c>
      <c r="C251" s="247">
        <f t="shared" si="18"/>
        <v>10</v>
      </c>
      <c r="D251" s="248" t="s">
        <v>155</v>
      </c>
      <c r="E251" s="222"/>
      <c r="F251" s="223"/>
      <c r="G251" s="224" t="e" cm="1">
        <f t="array" aca="1" ref="G251" ca="1">INDIRECT("'"&amp;$C251&amp;"'!"&amp;"$"&amp;$D251&amp;$G$1&amp;"")</f>
        <v>#REF!</v>
      </c>
      <c r="H251" s="225" t="s">
        <v>1</v>
      </c>
      <c r="I251" s="223" t="s">
        <v>1</v>
      </c>
      <c r="J251" s="224" t="e" cm="1">
        <f t="array" aca="1" ref="J251" ca="1">INDIRECT("'"&amp;$C251&amp;"'!"&amp;"$"&amp;$D251&amp;$J$1&amp;"")</f>
        <v>#REF!</v>
      </c>
      <c r="K251" s="225"/>
      <c r="L251" s="225"/>
      <c r="M251" s="226"/>
      <c r="N251" s="222" t="e" cm="1">
        <f t="array" aca="1" ref="N251" ca="1">INDIRECT("'"&amp;$C251&amp;"'!"&amp;"$"&amp;$D251&amp;$N$1&amp;"")</f>
        <v>#REF!</v>
      </c>
      <c r="O251" s="225"/>
      <c r="P251" s="225"/>
      <c r="Q251" s="223"/>
      <c r="R251" s="352" t="e" cm="1">
        <f t="array" aca="1" ref="R251" ca="1">INDIRECT("'"&amp;$C251&amp;"'!"&amp;"$"&amp;$D251&amp;$R$1&amp;"")</f>
        <v>#REF!</v>
      </c>
      <c r="S251" s="225"/>
      <c r="T251" s="225"/>
      <c r="U251" s="226"/>
      <c r="V251" s="222"/>
      <c r="W251" s="227" t="e" cm="1">
        <f t="array" aca="1" ref="W251" ca="1">INDIRECT("'"&amp;$C251&amp;"'!"&amp;"$"&amp;$D251&amp;$W$1&amp;"")</f>
        <v>#REF!</v>
      </c>
      <c r="X251" s="225"/>
      <c r="Y251" s="223"/>
      <c r="Z251" s="224" t="e" cm="1">
        <f t="array" aca="1" ref="Z251" ca="1">INDIRECT("'"&amp;$C251&amp;"'!"&amp;"$"&amp;$D251&amp;$Z$1&amp;"")</f>
        <v>#REF!</v>
      </c>
      <c r="AA251" s="225" t="s">
        <v>1</v>
      </c>
      <c r="AB251" s="225" t="s">
        <v>1</v>
      </c>
      <c r="AC251" s="226" t="s">
        <v>1</v>
      </c>
      <c r="AD251" s="222" t="e" cm="1">
        <f t="array" aca="1" ref="AD251" ca="1">INDIRECT("'"&amp;$C251&amp;"'!"&amp;"$"&amp;$D251&amp;$AD$1&amp;"")</f>
        <v>#REF!</v>
      </c>
      <c r="AE251" s="225" t="s">
        <v>1</v>
      </c>
      <c r="AF251" s="225" t="s">
        <v>1</v>
      </c>
      <c r="AG251" s="223" t="s">
        <v>1</v>
      </c>
      <c r="AH251" s="224" t="e" cm="1">
        <f t="array" aca="1" ref="AH251" ca="1">INDIRECT("'"&amp;$C251&amp;"'!"&amp;"$"&amp;$D251&amp;$AH$1&amp;"")</f>
        <v>#REF!</v>
      </c>
      <c r="AI251" s="225" t="s">
        <v>1</v>
      </c>
      <c r="AJ251" s="225" t="s">
        <v>1</v>
      </c>
      <c r="AK251" s="226" t="s">
        <v>1</v>
      </c>
      <c r="AL251" s="222" t="e" cm="1">
        <f t="array" aca="1" ref="AL251" ca="1">INDIRECT("'"&amp;$C251&amp;"'!"&amp;"$"&amp;$D251&amp;$AL$1&amp;"")</f>
        <v>#REF!</v>
      </c>
      <c r="AM251" s="225" t="s">
        <v>1</v>
      </c>
      <c r="AN251" s="225" t="s">
        <v>1</v>
      </c>
      <c r="AO251" s="223" t="s">
        <v>1</v>
      </c>
      <c r="AP251" s="222"/>
      <c r="AQ251" s="226"/>
      <c r="AR251" s="222" t="e" cm="1">
        <f t="array" aca="1" ref="AR251" ca="1">INDIRECT("'"&amp;$C251&amp;"'!"&amp;"$"&amp;$D251&amp;$AR$1&amp;"")</f>
        <v>#REF!</v>
      </c>
      <c r="AS251" s="225"/>
      <c r="AT251" s="223"/>
      <c r="AU251" s="224" t="e" cm="1">
        <f t="array" aca="1" ref="AU251" ca="1">INDIRECT("'"&amp;$C251&amp;"'!"&amp;"$"&amp;$D251&amp;$AU$1&amp;"")</f>
        <v>#REF!</v>
      </c>
      <c r="AV251" s="225"/>
      <c r="AW251" s="223"/>
      <c r="AX251" s="222"/>
      <c r="AY251" s="226"/>
      <c r="AZ251" s="225" t="e" cm="1">
        <f t="array" aca="1" ref="AZ251" ca="1">INDIRECT("'"&amp;$C251&amp;"'!"&amp;"$"&amp;$D251&amp;$AZ$1&amp;"")</f>
        <v>#REF!</v>
      </c>
      <c r="BA251" s="224"/>
      <c r="BB251" s="225"/>
      <c r="BC251" s="223"/>
      <c r="BD251" s="225" t="e" cm="1">
        <f t="array" aca="1" ref="BD251" ca="1">INDIRECT("'"&amp;$C251&amp;"'!"&amp;"$"&amp;$D251&amp;$BD$1&amp;"")</f>
        <v>#REF!</v>
      </c>
      <c r="BE251" s="224"/>
      <c r="BF251" s="225"/>
      <c r="BG251" s="223"/>
      <c r="BH251" s="227"/>
      <c r="BI251" s="223"/>
      <c r="BJ251" s="227" t="e" cm="1">
        <f t="array" aca="1" ref="BJ251" ca="1">INDIRECT("'"&amp;$C251&amp;"'!"&amp;"$"&amp;$D251&amp;$BJ$1&amp;"")</f>
        <v>#REF!</v>
      </c>
      <c r="BK251" s="225"/>
      <c r="BL251" s="223"/>
      <c r="BM251" s="407"/>
      <c r="BN251" s="222" t="e" cm="1">
        <f t="array" aca="1" ref="BN251" ca="1">INDIRECT("'"&amp;$C251&amp;"'!"&amp;"$"&amp;$D251&amp;$BN$1&amp;"")</f>
        <v>#REF!</v>
      </c>
      <c r="BO251" s="224"/>
      <c r="BP251" s="223"/>
      <c r="BQ251" s="227" t="e" cm="1">
        <f t="array" aca="1" ref="BQ251" ca="1">INDIRECT("'"&amp;$C251&amp;"'!"&amp;"$"&amp;$D251&amp;$BQ$1&amp;"")</f>
        <v>#REF!</v>
      </c>
      <c r="BR251" s="225"/>
      <c r="BS251" s="225"/>
      <c r="BT251" s="223"/>
      <c r="BU251" s="228" t="e" cm="1">
        <f t="array" aca="1" ref="BU251" ca="1">INDIRECT("'"&amp;$C251&amp;"'!"&amp;"$"&amp;$D251&amp;$BU$1&amp;"")</f>
        <v>#REF!</v>
      </c>
      <c r="BV251" s="225"/>
      <c r="BW251" s="225"/>
      <c r="BX251" s="223"/>
      <c r="BY251" s="228"/>
      <c r="BZ251" s="225"/>
      <c r="CA251" s="225"/>
      <c r="CB251" s="223"/>
    </row>
    <row r="252" spans="1:80" ht="15" x14ac:dyDescent="0.2">
      <c r="A252" s="344">
        <f t="shared" si="17"/>
        <v>46001</v>
      </c>
      <c r="B252" s="261">
        <v>0.91666666666666696</v>
      </c>
      <c r="C252" s="247">
        <f t="shared" si="18"/>
        <v>10</v>
      </c>
      <c r="D252" s="248" t="s">
        <v>156</v>
      </c>
      <c r="E252" s="229"/>
      <c r="F252" s="230"/>
      <c r="G252" s="231" t="e" cm="1">
        <f t="array" aca="1" ref="G252" ca="1">INDIRECT("'"&amp;$C252&amp;"'!"&amp;"$"&amp;$D252&amp;$G$1&amp;"")</f>
        <v>#REF!</v>
      </c>
      <c r="H252" s="232" t="s">
        <v>1</v>
      </c>
      <c r="I252" s="230" t="s">
        <v>1</v>
      </c>
      <c r="J252" s="231" t="e" cm="1">
        <f t="array" aca="1" ref="J252" ca="1">INDIRECT("'"&amp;$C252&amp;"'!"&amp;"$"&amp;$D252&amp;$J$1&amp;"")</f>
        <v>#REF!</v>
      </c>
      <c r="K252" s="232"/>
      <c r="L252" s="232"/>
      <c r="M252" s="233"/>
      <c r="N252" s="229" t="e" cm="1">
        <f t="array" aca="1" ref="N252" ca="1">INDIRECT("'"&amp;$C252&amp;"'!"&amp;"$"&amp;$D252&amp;$N$1&amp;"")</f>
        <v>#REF!</v>
      </c>
      <c r="O252" s="232"/>
      <c r="P252" s="232"/>
      <c r="Q252" s="230"/>
      <c r="R252" s="229" t="e" cm="1">
        <f t="array" aca="1" ref="R252" ca="1">INDIRECT("'"&amp;$C252&amp;"'!"&amp;"$"&amp;$D252&amp;$R$1&amp;"")</f>
        <v>#REF!</v>
      </c>
      <c r="S252" s="232"/>
      <c r="T252" s="232"/>
      <c r="U252" s="233"/>
      <c r="V252" s="229"/>
      <c r="W252" s="234" t="e" cm="1">
        <f t="array" aca="1" ref="W252" ca="1">INDIRECT("'"&amp;$C252&amp;"'!"&amp;"$"&amp;$D252&amp;$W$1&amp;"")</f>
        <v>#REF!</v>
      </c>
      <c r="X252" s="232"/>
      <c r="Y252" s="230"/>
      <c r="Z252" s="231" t="e" cm="1">
        <f t="array" aca="1" ref="Z252" ca="1">INDIRECT("'"&amp;$C252&amp;"'!"&amp;"$"&amp;$D252&amp;$Z$1&amp;"")</f>
        <v>#REF!</v>
      </c>
      <c r="AA252" s="232" t="s">
        <v>1</v>
      </c>
      <c r="AB252" s="232" t="s">
        <v>1</v>
      </c>
      <c r="AC252" s="233" t="s">
        <v>1</v>
      </c>
      <c r="AD252" s="229" t="e" cm="1">
        <f t="array" aca="1" ref="AD252" ca="1">INDIRECT("'"&amp;$C252&amp;"'!"&amp;"$"&amp;$D252&amp;$AD$1&amp;"")</f>
        <v>#REF!</v>
      </c>
      <c r="AE252" s="232" t="s">
        <v>1</v>
      </c>
      <c r="AF252" s="232" t="s">
        <v>1</v>
      </c>
      <c r="AG252" s="230" t="s">
        <v>1</v>
      </c>
      <c r="AH252" s="231" t="e" cm="1">
        <f t="array" aca="1" ref="AH252" ca="1">INDIRECT("'"&amp;$C252&amp;"'!"&amp;"$"&amp;$D252&amp;$AH$1&amp;"")</f>
        <v>#REF!</v>
      </c>
      <c r="AI252" s="232" t="s">
        <v>1</v>
      </c>
      <c r="AJ252" s="232" t="s">
        <v>1</v>
      </c>
      <c r="AK252" s="233" t="s">
        <v>1</v>
      </c>
      <c r="AL252" s="229" t="e" cm="1">
        <f t="array" aca="1" ref="AL252" ca="1">INDIRECT("'"&amp;$C252&amp;"'!"&amp;"$"&amp;$D252&amp;$AL$1&amp;"")</f>
        <v>#REF!</v>
      </c>
      <c r="AM252" s="232" t="s">
        <v>1</v>
      </c>
      <c r="AN252" s="232" t="s">
        <v>1</v>
      </c>
      <c r="AO252" s="230" t="s">
        <v>1</v>
      </c>
      <c r="AP252" s="229"/>
      <c r="AQ252" s="233"/>
      <c r="AR252" s="229" t="e" cm="1">
        <f t="array" aca="1" ref="AR252" ca="1">INDIRECT("'"&amp;$C252&amp;"'!"&amp;"$"&amp;$D252&amp;$AR$1&amp;"")</f>
        <v>#REF!</v>
      </c>
      <c r="AS252" s="232"/>
      <c r="AT252" s="230"/>
      <c r="AU252" s="231" t="e" cm="1">
        <f t="array" aca="1" ref="AU252" ca="1">INDIRECT("'"&amp;$C252&amp;"'!"&amp;"$"&amp;$D252&amp;$AU$1&amp;"")</f>
        <v>#REF!</v>
      </c>
      <c r="AV252" s="232"/>
      <c r="AW252" s="230"/>
      <c r="AX252" s="229"/>
      <c r="AY252" s="233"/>
      <c r="AZ252" s="232" t="e" cm="1">
        <f t="array" aca="1" ref="AZ252" ca="1">INDIRECT("'"&amp;$C252&amp;"'!"&amp;"$"&amp;$D252&amp;$AZ$1&amp;"")</f>
        <v>#REF!</v>
      </c>
      <c r="BA252" s="231"/>
      <c r="BB252" s="232"/>
      <c r="BC252" s="230"/>
      <c r="BD252" s="232" t="e" cm="1">
        <f t="array" aca="1" ref="BD252" ca="1">INDIRECT("'"&amp;$C252&amp;"'!"&amp;"$"&amp;$D252&amp;$BD$1&amp;"")</f>
        <v>#REF!</v>
      </c>
      <c r="BE252" s="231"/>
      <c r="BF252" s="232"/>
      <c r="BG252" s="230"/>
      <c r="BH252" s="234"/>
      <c r="BI252" s="230"/>
      <c r="BJ252" s="234" t="e" cm="1">
        <f t="array" aca="1" ref="BJ252" ca="1">INDIRECT("'"&amp;$C252&amp;"'!"&amp;"$"&amp;$D252&amp;$BJ$1&amp;"")</f>
        <v>#REF!</v>
      </c>
      <c r="BK252" s="232"/>
      <c r="BL252" s="230"/>
      <c r="BM252" s="408"/>
      <c r="BN252" s="229" t="e" cm="1">
        <f t="array" aca="1" ref="BN252" ca="1">INDIRECT("'"&amp;$C252&amp;"'!"&amp;"$"&amp;$D252&amp;$BN$1&amp;"")</f>
        <v>#REF!</v>
      </c>
      <c r="BO252" s="231"/>
      <c r="BP252" s="230"/>
      <c r="BQ252" s="234" t="e" cm="1">
        <f t="array" aca="1" ref="BQ252" ca="1">INDIRECT("'"&amp;$C252&amp;"'!"&amp;"$"&amp;$D252&amp;$BQ$1&amp;"")</f>
        <v>#REF!</v>
      </c>
      <c r="BR252" s="232"/>
      <c r="BS252" s="232"/>
      <c r="BT252" s="230"/>
      <c r="BU252" s="235" t="e" cm="1">
        <f t="array" aca="1" ref="BU252" ca="1">INDIRECT("'"&amp;$C252&amp;"'!"&amp;"$"&amp;$D252&amp;$BU$1&amp;"")</f>
        <v>#REF!</v>
      </c>
      <c r="BV252" s="232"/>
      <c r="BW252" s="232"/>
      <c r="BX252" s="230"/>
      <c r="BY252" s="235"/>
      <c r="BZ252" s="232"/>
      <c r="CA252" s="232"/>
      <c r="CB252" s="230"/>
    </row>
    <row r="253" spans="1:80" ht="15.75" thickBot="1" x14ac:dyDescent="0.25">
      <c r="A253" s="345">
        <f t="shared" si="17"/>
        <v>46001</v>
      </c>
      <c r="B253" s="262">
        <v>0.95833333333333404</v>
      </c>
      <c r="C253" s="249">
        <f t="shared" si="18"/>
        <v>10</v>
      </c>
      <c r="D253" s="250" t="s">
        <v>157</v>
      </c>
      <c r="E253" s="236"/>
      <c r="F253" s="237"/>
      <c r="G253" s="238" t="e" cm="1">
        <f t="array" aca="1" ref="G253" ca="1">INDIRECT("'"&amp;$C253&amp;"'!"&amp;"$"&amp;$D253&amp;$G$1&amp;"")</f>
        <v>#REF!</v>
      </c>
      <c r="H253" s="239" t="s">
        <v>1</v>
      </c>
      <c r="I253" s="237" t="s">
        <v>1</v>
      </c>
      <c r="J253" s="238" t="e" cm="1">
        <f t="array" aca="1" ref="J253" ca="1">INDIRECT("'"&amp;$C253&amp;"'!"&amp;"$"&amp;$D253&amp;$J$1&amp;"")</f>
        <v>#REF!</v>
      </c>
      <c r="K253" s="239"/>
      <c r="L253" s="239"/>
      <c r="M253" s="240"/>
      <c r="N253" s="236" t="e" cm="1">
        <f t="array" aca="1" ref="N253" ca="1">INDIRECT("'"&amp;$C253&amp;"'!"&amp;"$"&amp;$D253&amp;$N$1&amp;"")</f>
        <v>#REF!</v>
      </c>
      <c r="O253" s="239"/>
      <c r="P253" s="239"/>
      <c r="Q253" s="237"/>
      <c r="R253" s="354" t="e" cm="1">
        <f t="array" aca="1" ref="R253" ca="1">INDIRECT("'"&amp;$C253&amp;"'!"&amp;"$"&amp;$D253&amp;$R$1&amp;"")</f>
        <v>#REF!</v>
      </c>
      <c r="S253" s="239"/>
      <c r="T253" s="239"/>
      <c r="U253" s="240"/>
      <c r="V253" s="236"/>
      <c r="W253" s="241" t="e" cm="1">
        <f t="array" aca="1" ref="W253" ca="1">INDIRECT("'"&amp;$C253&amp;"'!"&amp;"$"&amp;$D253&amp;$W$1&amp;"")</f>
        <v>#REF!</v>
      </c>
      <c r="X253" s="239"/>
      <c r="Y253" s="237"/>
      <c r="Z253" s="238" t="e" cm="1">
        <f t="array" aca="1" ref="Z253" ca="1">INDIRECT("'"&amp;$C253&amp;"'!"&amp;"$"&amp;$D253&amp;$Z$1&amp;"")</f>
        <v>#REF!</v>
      </c>
      <c r="AA253" s="239" t="s">
        <v>1</v>
      </c>
      <c r="AB253" s="239" t="s">
        <v>1</v>
      </c>
      <c r="AC253" s="240" t="s">
        <v>1</v>
      </c>
      <c r="AD253" s="236" t="e" cm="1">
        <f t="array" aca="1" ref="AD253" ca="1">INDIRECT("'"&amp;$C253&amp;"'!"&amp;"$"&amp;$D253&amp;$AD$1&amp;"")</f>
        <v>#REF!</v>
      </c>
      <c r="AE253" s="239" t="s">
        <v>1</v>
      </c>
      <c r="AF253" s="239" t="s">
        <v>1</v>
      </c>
      <c r="AG253" s="237" t="s">
        <v>1</v>
      </c>
      <c r="AH253" s="238" t="e" cm="1">
        <f t="array" aca="1" ref="AH253" ca="1">INDIRECT("'"&amp;$C253&amp;"'!"&amp;"$"&amp;$D253&amp;$AH$1&amp;"")</f>
        <v>#REF!</v>
      </c>
      <c r="AI253" s="239" t="s">
        <v>1</v>
      </c>
      <c r="AJ253" s="239" t="s">
        <v>1</v>
      </c>
      <c r="AK253" s="240" t="s">
        <v>1</v>
      </c>
      <c r="AL253" s="236" t="e" cm="1">
        <f t="array" aca="1" ref="AL253" ca="1">INDIRECT("'"&amp;$C253&amp;"'!"&amp;"$"&amp;$D253&amp;$AL$1&amp;"")</f>
        <v>#REF!</v>
      </c>
      <c r="AM253" s="239" t="s">
        <v>1</v>
      </c>
      <c r="AN253" s="239" t="s">
        <v>1</v>
      </c>
      <c r="AO253" s="237" t="s">
        <v>1</v>
      </c>
      <c r="AP253" s="236"/>
      <c r="AQ253" s="240"/>
      <c r="AR253" s="236" t="e" cm="1">
        <f t="array" aca="1" ref="AR253" ca="1">INDIRECT("'"&amp;$C253&amp;"'!"&amp;"$"&amp;$D253&amp;$AR$1&amp;"")</f>
        <v>#REF!</v>
      </c>
      <c r="AS253" s="239"/>
      <c r="AT253" s="237"/>
      <c r="AU253" s="238" t="e" cm="1">
        <f t="array" aca="1" ref="AU253" ca="1">INDIRECT("'"&amp;$C253&amp;"'!"&amp;"$"&amp;$D253&amp;$AU$1&amp;"")</f>
        <v>#REF!</v>
      </c>
      <c r="AV253" s="239"/>
      <c r="AW253" s="237"/>
      <c r="AX253" s="236"/>
      <c r="AY253" s="240"/>
      <c r="AZ253" s="239" t="e" cm="1">
        <f t="array" aca="1" ref="AZ253" ca="1">INDIRECT("'"&amp;$C253&amp;"'!"&amp;"$"&amp;$D253&amp;$AZ$1&amp;"")</f>
        <v>#REF!</v>
      </c>
      <c r="BA253" s="238"/>
      <c r="BB253" s="239"/>
      <c r="BC253" s="237"/>
      <c r="BD253" s="239" t="e" cm="1">
        <f t="array" aca="1" ref="BD253" ca="1">INDIRECT("'"&amp;$C253&amp;"'!"&amp;"$"&amp;$D253&amp;$BD$1&amp;"")</f>
        <v>#REF!</v>
      </c>
      <c r="BE253" s="238"/>
      <c r="BF253" s="239"/>
      <c r="BG253" s="237"/>
      <c r="BH253" s="241"/>
      <c r="BI253" s="237"/>
      <c r="BJ253" s="241" t="e" cm="1">
        <f t="array" aca="1" ref="BJ253" ca="1">INDIRECT("'"&amp;$C253&amp;"'!"&amp;"$"&amp;$D253&amp;$BJ$1&amp;"")</f>
        <v>#REF!</v>
      </c>
      <c r="BK253" s="239"/>
      <c r="BL253" s="237"/>
      <c r="BM253" s="409"/>
      <c r="BN253" s="236" t="e" cm="1">
        <f t="array" aca="1" ref="BN253" ca="1">INDIRECT("'"&amp;$C253&amp;"'!"&amp;"$"&amp;$D253&amp;$BN$1&amp;"")</f>
        <v>#REF!</v>
      </c>
      <c r="BO253" s="238"/>
      <c r="BP253" s="237"/>
      <c r="BQ253" s="241" t="e" cm="1">
        <f t="array" aca="1" ref="BQ253" ca="1">INDIRECT("'"&amp;$C253&amp;"'!"&amp;"$"&amp;$D253&amp;$BQ$1&amp;"")</f>
        <v>#REF!</v>
      </c>
      <c r="BR253" s="239"/>
      <c r="BS253" s="239"/>
      <c r="BT253" s="237"/>
      <c r="BU253" s="242" t="e" cm="1">
        <f t="array" aca="1" ref="BU253" ca="1">INDIRECT("'"&amp;$C253&amp;"'!"&amp;"$"&amp;$D253&amp;$BU$1&amp;"")</f>
        <v>#REF!</v>
      </c>
      <c r="BV253" s="239"/>
      <c r="BW253" s="239"/>
      <c r="BX253" s="237"/>
      <c r="BY253" s="242"/>
      <c r="BZ253" s="239"/>
      <c r="CA253" s="239"/>
      <c r="CB253" s="237"/>
    </row>
    <row r="254" spans="1:80" ht="15" thickBot="1" x14ac:dyDescent="0.25">
      <c r="BI254" s="243"/>
    </row>
    <row r="255" spans="1:80" ht="15" x14ac:dyDescent="0.2">
      <c r="A255" s="263">
        <f>A230+1</f>
        <v>46002</v>
      </c>
      <c r="B255" s="260">
        <v>0</v>
      </c>
      <c r="C255" s="245">
        <f>DAY(A255)</f>
        <v>11</v>
      </c>
      <c r="D255" s="246" t="s">
        <v>134</v>
      </c>
      <c r="E255" s="216"/>
      <c r="F255" s="217"/>
      <c r="G255" s="218" t="e" cm="1">
        <f t="array" aca="1" ref="G255" ca="1">INDIRECT("'"&amp;$C255&amp;"'!"&amp;"$"&amp;$D255&amp;$G$1&amp;"")</f>
        <v>#REF!</v>
      </c>
      <c r="H255" s="219" t="s">
        <v>1</v>
      </c>
      <c r="I255" s="217" t="s">
        <v>1</v>
      </c>
      <c r="J255" s="218" t="e" cm="1">
        <f t="array" aca="1" ref="J255" ca="1">INDIRECT("'"&amp;$C255&amp;"'!"&amp;"$"&amp;$D255&amp;$J$1&amp;"")</f>
        <v>#REF!</v>
      </c>
      <c r="K255" s="219"/>
      <c r="L255" s="219"/>
      <c r="M255" s="220"/>
      <c r="N255" s="216" t="e" cm="1">
        <f t="array" aca="1" ref="N255" ca="1">INDIRECT("'"&amp;$C255&amp;"'!"&amp;"$"&amp;$D255&amp;$N$1&amp;"")</f>
        <v>#REF!</v>
      </c>
      <c r="O255" s="219"/>
      <c r="P255" s="219"/>
      <c r="Q255" s="217"/>
      <c r="R255" s="351" t="e" cm="1">
        <f t="array" aca="1" ref="R255" ca="1">INDIRECT("'"&amp;$C255&amp;"'!"&amp;"$"&amp;$D255&amp;$R$1&amp;"")</f>
        <v>#REF!</v>
      </c>
      <c r="S255" s="219"/>
      <c r="T255" s="219"/>
      <c r="U255" s="220"/>
      <c r="V255" s="216"/>
      <c r="W255" s="221" t="e" cm="1">
        <f t="array" aca="1" ref="W255" ca="1">INDIRECT("'"&amp;$C255&amp;"'!"&amp;"$"&amp;$D255&amp;$W$1&amp;"")</f>
        <v>#REF!</v>
      </c>
      <c r="X255" s="219"/>
      <c r="Y255" s="217"/>
      <c r="Z255" s="218"/>
      <c r="AA255" s="219"/>
      <c r="AB255" s="219"/>
      <c r="AC255" s="220"/>
      <c r="AD255" s="216"/>
      <c r="AE255" s="219"/>
      <c r="AF255" s="219"/>
      <c r="AG255" s="217"/>
      <c r="AH255" s="218"/>
      <c r="AI255" s="219"/>
      <c r="AJ255" s="219"/>
      <c r="AK255" s="217"/>
      <c r="AL255" s="216"/>
      <c r="AM255" s="219"/>
      <c r="AN255" s="219"/>
      <c r="AO255" s="217"/>
      <c r="AP255" s="216"/>
      <c r="AQ255" s="220"/>
      <c r="AR255" s="216" t="e" cm="1">
        <f t="array" aca="1" ref="AR255" ca="1">INDIRECT("'"&amp;$C255&amp;"'!"&amp;"$"&amp;$D255&amp;$AR$1&amp;"")</f>
        <v>#REF!</v>
      </c>
      <c r="AS255" s="219"/>
      <c r="AT255" s="217"/>
      <c r="AU255" s="218" t="e" cm="1">
        <f t="array" aca="1" ref="AU255" ca="1">INDIRECT("'"&amp;$C255&amp;"'!"&amp;"$"&amp;$D255&amp;$AU$1&amp;"")</f>
        <v>#REF!</v>
      </c>
      <c r="AV255" s="219"/>
      <c r="AW255" s="217"/>
      <c r="AX255" s="216"/>
      <c r="AY255" s="220"/>
      <c r="AZ255" s="219" t="e" cm="1">
        <f t="array" aca="1" ref="AZ255" ca="1">INDIRECT("'"&amp;$C255&amp;"'!"&amp;"$"&amp;$D255&amp;$AZ$1&amp;"")</f>
        <v>#REF!</v>
      </c>
      <c r="BA255" s="218"/>
      <c r="BB255" s="219"/>
      <c r="BC255" s="217"/>
      <c r="BD255" s="219" t="e" cm="1">
        <f t="array" aca="1" ref="BD255" ca="1">INDIRECT("'"&amp;$C255&amp;"'!"&amp;"$"&amp;$D255&amp;$BD$1&amp;"")</f>
        <v>#REF!</v>
      </c>
      <c r="BE255" s="218"/>
      <c r="BF255" s="219"/>
      <c r="BG255" s="217"/>
      <c r="BH255" s="221"/>
      <c r="BI255" s="217"/>
      <c r="BJ255" s="221" t="e" cm="1">
        <f t="array" aca="1" ref="BJ255" ca="1">INDIRECT("'"&amp;$C255&amp;"'!"&amp;"$"&amp;$D255&amp;$BJ$1&amp;"")</f>
        <v>#REF!</v>
      </c>
      <c r="BK255" s="219"/>
      <c r="BL255" s="217"/>
      <c r="BM255" s="406"/>
      <c r="BN255" s="216" t="e" cm="1">
        <f t="array" aca="1" ref="BN255" ca="1">INDIRECT("'"&amp;$C255&amp;"'!"&amp;"$"&amp;$D255&amp;$BN$1&amp;"")</f>
        <v>#REF!</v>
      </c>
      <c r="BO255" s="218"/>
      <c r="BP255" s="217"/>
      <c r="BQ255" s="221" t="e" cm="1">
        <f t="array" aca="1" ref="BQ255" ca="1">INDIRECT("'"&amp;$C255&amp;"'!"&amp;"$"&amp;$D255&amp;$BQ$1&amp;"")</f>
        <v>#REF!</v>
      </c>
      <c r="BR255" s="219"/>
      <c r="BS255" s="219"/>
      <c r="BT255" s="217"/>
      <c r="BU255" s="221" t="e" cm="1">
        <f t="array" aca="1" ref="BU255" ca="1">INDIRECT("'"&amp;$C255&amp;"'!"&amp;"$"&amp;$D255&amp;$BU$1&amp;"")</f>
        <v>#REF!</v>
      </c>
      <c r="BV255" s="219"/>
      <c r="BW255" s="219"/>
      <c r="BX255" s="217"/>
      <c r="BY255" s="274"/>
      <c r="BZ255" s="219"/>
      <c r="CA255" s="219"/>
      <c r="CB255" s="217"/>
    </row>
    <row r="256" spans="1:80" ht="15" x14ac:dyDescent="0.2">
      <c r="A256" s="344">
        <f t="shared" ref="A256:A278" si="19">A231+1</f>
        <v>46002</v>
      </c>
      <c r="B256" s="261">
        <v>4.1666666666666699E-2</v>
      </c>
      <c r="C256" s="247">
        <f>DAY(A256)</f>
        <v>11</v>
      </c>
      <c r="D256" s="248" t="s">
        <v>135</v>
      </c>
      <c r="E256" s="222"/>
      <c r="F256" s="223"/>
      <c r="G256" s="224" t="e" cm="1">
        <f t="array" aca="1" ref="G256" ca="1">INDIRECT("'"&amp;$C256&amp;"'!"&amp;"$"&amp;$D256&amp;$G$1&amp;"")</f>
        <v>#REF!</v>
      </c>
      <c r="H256" s="225" t="s">
        <v>1</v>
      </c>
      <c r="I256" s="223" t="s">
        <v>1</v>
      </c>
      <c r="J256" s="224" t="e" cm="1">
        <f t="array" aca="1" ref="J256" ca="1">INDIRECT("'"&amp;$C256&amp;"'!"&amp;"$"&amp;$D256&amp;$J$1&amp;"")</f>
        <v>#REF!</v>
      </c>
      <c r="K256" s="225"/>
      <c r="L256" s="225"/>
      <c r="M256" s="226"/>
      <c r="N256" s="222" t="e" cm="1">
        <f t="array" aca="1" ref="N256" ca="1">INDIRECT("'"&amp;$C256&amp;"'!"&amp;"$"&amp;$D256&amp;$N$1&amp;"")</f>
        <v>#REF!</v>
      </c>
      <c r="O256" s="225"/>
      <c r="P256" s="225"/>
      <c r="Q256" s="223"/>
      <c r="R256" s="352" t="e" cm="1">
        <f t="array" aca="1" ref="R256" ca="1">INDIRECT("'"&amp;$C256&amp;"'!"&amp;"$"&amp;$D256&amp;$R$1&amp;"")</f>
        <v>#REF!</v>
      </c>
      <c r="S256" s="225"/>
      <c r="T256" s="225"/>
      <c r="U256" s="226"/>
      <c r="V256" s="222"/>
      <c r="W256" s="227" t="e" cm="1">
        <f t="array" aca="1" ref="W256" ca="1">INDIRECT("'"&amp;$C256&amp;"'!"&amp;"$"&amp;$D256&amp;$W$1&amp;"")</f>
        <v>#REF!</v>
      </c>
      <c r="X256" s="225"/>
      <c r="Y256" s="223"/>
      <c r="Z256" s="224"/>
      <c r="AA256" s="225"/>
      <c r="AB256" s="225"/>
      <c r="AC256" s="226"/>
      <c r="AD256" s="222"/>
      <c r="AE256" s="225"/>
      <c r="AF256" s="225"/>
      <c r="AG256" s="223"/>
      <c r="AH256" s="224"/>
      <c r="AI256" s="225"/>
      <c r="AJ256" s="225"/>
      <c r="AK256" s="226"/>
      <c r="AL256" s="222"/>
      <c r="AM256" s="225"/>
      <c r="AN256" s="225"/>
      <c r="AO256" s="223"/>
      <c r="AP256" s="222"/>
      <c r="AQ256" s="226"/>
      <c r="AR256" s="222" t="e" cm="1">
        <f t="array" aca="1" ref="AR256" ca="1">INDIRECT("'"&amp;$C256&amp;"'!"&amp;"$"&amp;$D256&amp;$AR$1&amp;"")</f>
        <v>#REF!</v>
      </c>
      <c r="AS256" s="225"/>
      <c r="AT256" s="223"/>
      <c r="AU256" s="224" t="e" cm="1">
        <f t="array" aca="1" ref="AU256" ca="1">INDIRECT("'"&amp;$C256&amp;"'!"&amp;"$"&amp;$D256&amp;$AU$1&amp;"")</f>
        <v>#REF!</v>
      </c>
      <c r="AV256" s="225"/>
      <c r="AW256" s="223"/>
      <c r="AX256" s="222"/>
      <c r="AY256" s="226"/>
      <c r="AZ256" s="225" t="e" cm="1">
        <f t="array" aca="1" ref="AZ256" ca="1">INDIRECT("'"&amp;$C256&amp;"'!"&amp;"$"&amp;$D256&amp;$AZ$1&amp;"")</f>
        <v>#REF!</v>
      </c>
      <c r="BA256" s="224"/>
      <c r="BB256" s="225"/>
      <c r="BC256" s="223"/>
      <c r="BD256" s="225" t="e" cm="1">
        <f t="array" aca="1" ref="BD256" ca="1">INDIRECT("'"&amp;$C256&amp;"'!"&amp;"$"&amp;$D256&amp;$BD$1&amp;"")</f>
        <v>#REF!</v>
      </c>
      <c r="BE256" s="224"/>
      <c r="BF256" s="225"/>
      <c r="BG256" s="223"/>
      <c r="BH256" s="227"/>
      <c r="BI256" s="223"/>
      <c r="BJ256" s="227" t="e" cm="1">
        <f t="array" aca="1" ref="BJ256" ca="1">INDIRECT("'"&amp;$C256&amp;"'!"&amp;"$"&amp;$D256&amp;$BJ$1&amp;"")</f>
        <v>#REF!</v>
      </c>
      <c r="BK256" s="225"/>
      <c r="BL256" s="223"/>
      <c r="BM256" s="407"/>
      <c r="BN256" s="222" t="e" cm="1">
        <f t="array" aca="1" ref="BN256" ca="1">INDIRECT("'"&amp;$C256&amp;"'!"&amp;"$"&amp;$D256&amp;$BN$1&amp;"")</f>
        <v>#REF!</v>
      </c>
      <c r="BO256" s="224"/>
      <c r="BP256" s="223"/>
      <c r="BQ256" s="227" t="e" cm="1">
        <f t="array" aca="1" ref="BQ256" ca="1">INDIRECT("'"&amp;$C256&amp;"'!"&amp;"$"&amp;$D256&amp;$BQ$1&amp;"")</f>
        <v>#REF!</v>
      </c>
      <c r="BR256" s="225"/>
      <c r="BS256" s="225"/>
      <c r="BT256" s="223"/>
      <c r="BU256" s="227" t="e" cm="1">
        <f t="array" aca="1" ref="BU256" ca="1">INDIRECT("'"&amp;$C256&amp;"'!"&amp;"$"&amp;$D256&amp;$BU$1&amp;"")</f>
        <v>#REF!</v>
      </c>
      <c r="BV256" s="225"/>
      <c r="BW256" s="225"/>
      <c r="BX256" s="223"/>
      <c r="BY256" s="228"/>
      <c r="BZ256" s="225"/>
      <c r="CA256" s="225"/>
      <c r="CB256" s="223"/>
    </row>
    <row r="257" spans="1:80" ht="15" x14ac:dyDescent="0.2">
      <c r="A257" s="344">
        <f t="shared" si="19"/>
        <v>46002</v>
      </c>
      <c r="B257" s="261">
        <v>8.3333333333333301E-2</v>
      </c>
      <c r="C257" s="247">
        <f>DAY(A257)</f>
        <v>11</v>
      </c>
      <c r="D257" s="248" t="s">
        <v>136</v>
      </c>
      <c r="E257" s="229"/>
      <c r="F257" s="230"/>
      <c r="G257" s="231" t="e" cm="1">
        <f t="array" aca="1" ref="G257" ca="1">INDIRECT("'"&amp;$C257&amp;"'!"&amp;"$"&amp;$D257&amp;$G$1&amp;"")</f>
        <v>#REF!</v>
      </c>
      <c r="H257" s="232" t="s">
        <v>1</v>
      </c>
      <c r="I257" s="230" t="s">
        <v>1</v>
      </c>
      <c r="J257" s="231" t="e" cm="1">
        <f t="array" aca="1" ref="J257" ca="1">INDIRECT("'"&amp;$C257&amp;"'!"&amp;"$"&amp;$D257&amp;$J$1&amp;"")</f>
        <v>#REF!</v>
      </c>
      <c r="K257" s="232"/>
      <c r="L257" s="232"/>
      <c r="M257" s="233"/>
      <c r="N257" s="229" t="e" cm="1">
        <f t="array" aca="1" ref="N257" ca="1">INDIRECT("'"&amp;$C257&amp;"'!"&amp;"$"&amp;$D257&amp;$N$1&amp;"")</f>
        <v>#REF!</v>
      </c>
      <c r="O257" s="232"/>
      <c r="P257" s="232"/>
      <c r="Q257" s="230"/>
      <c r="R257" s="229" t="e" cm="1">
        <f t="array" aca="1" ref="R257" ca="1">INDIRECT("'"&amp;$C257&amp;"'!"&amp;"$"&amp;$D257&amp;$R$1&amp;"")</f>
        <v>#REF!</v>
      </c>
      <c r="S257" s="232"/>
      <c r="T257" s="232"/>
      <c r="U257" s="233"/>
      <c r="V257" s="229"/>
      <c r="W257" s="234" t="e" cm="1">
        <f t="array" aca="1" ref="W257" ca="1">INDIRECT("'"&amp;$C257&amp;"'!"&amp;"$"&amp;$D257&amp;$W$1&amp;"")</f>
        <v>#REF!</v>
      </c>
      <c r="X257" s="232"/>
      <c r="Y257" s="230"/>
      <c r="Z257" s="231"/>
      <c r="AA257" s="232"/>
      <c r="AB257" s="232"/>
      <c r="AC257" s="233"/>
      <c r="AD257" s="229"/>
      <c r="AE257" s="232"/>
      <c r="AF257" s="232"/>
      <c r="AG257" s="230"/>
      <c r="AH257" s="231"/>
      <c r="AI257" s="232"/>
      <c r="AJ257" s="232"/>
      <c r="AK257" s="233"/>
      <c r="AL257" s="229"/>
      <c r="AM257" s="232"/>
      <c r="AN257" s="232"/>
      <c r="AO257" s="233"/>
      <c r="AP257" s="229"/>
      <c r="AQ257" s="233"/>
      <c r="AR257" s="229" t="e" cm="1">
        <f t="array" aca="1" ref="AR257" ca="1">INDIRECT("'"&amp;$C257&amp;"'!"&amp;"$"&amp;$D257&amp;$AR$1&amp;"")</f>
        <v>#REF!</v>
      </c>
      <c r="AS257" s="232"/>
      <c r="AT257" s="230"/>
      <c r="AU257" s="231" t="e" cm="1">
        <f t="array" aca="1" ref="AU257" ca="1">INDIRECT("'"&amp;$C257&amp;"'!"&amp;"$"&amp;$D257&amp;$AU$1&amp;"")</f>
        <v>#REF!</v>
      </c>
      <c r="AV257" s="232"/>
      <c r="AW257" s="230"/>
      <c r="AX257" s="229"/>
      <c r="AY257" s="233"/>
      <c r="AZ257" s="232" t="e" cm="1">
        <f t="array" aca="1" ref="AZ257" ca="1">INDIRECT("'"&amp;$C257&amp;"'!"&amp;"$"&amp;$D257&amp;$AZ$1&amp;"")</f>
        <v>#REF!</v>
      </c>
      <c r="BA257" s="231"/>
      <c r="BB257" s="232"/>
      <c r="BC257" s="230"/>
      <c r="BD257" s="232" t="e" cm="1">
        <f t="array" aca="1" ref="BD257" ca="1">INDIRECT("'"&amp;$C257&amp;"'!"&amp;"$"&amp;$D257&amp;$BD$1&amp;"")</f>
        <v>#REF!</v>
      </c>
      <c r="BE257" s="231"/>
      <c r="BF257" s="232"/>
      <c r="BG257" s="230"/>
      <c r="BH257" s="234"/>
      <c r="BI257" s="230"/>
      <c r="BJ257" s="234" t="e" cm="1">
        <f t="array" aca="1" ref="BJ257" ca="1">INDIRECT("'"&amp;$C257&amp;"'!"&amp;"$"&amp;$D257&amp;$BJ$1&amp;"")</f>
        <v>#REF!</v>
      </c>
      <c r="BK257" s="232"/>
      <c r="BL257" s="230"/>
      <c r="BM257" s="408"/>
      <c r="BN257" s="229" t="e" cm="1">
        <f t="array" aca="1" ref="BN257" ca="1">INDIRECT("'"&amp;$C257&amp;"'!"&amp;"$"&amp;$D257&amp;$BN$1&amp;"")</f>
        <v>#REF!</v>
      </c>
      <c r="BO257" s="231"/>
      <c r="BP257" s="230"/>
      <c r="BQ257" s="234" t="e" cm="1">
        <f t="array" aca="1" ref="BQ257" ca="1">INDIRECT("'"&amp;$C257&amp;"'!"&amp;"$"&amp;$D257&amp;$BQ$1&amp;"")</f>
        <v>#REF!</v>
      </c>
      <c r="BR257" s="232"/>
      <c r="BS257" s="232"/>
      <c r="BT257" s="230"/>
      <c r="BU257" s="234" t="e" cm="1">
        <f t="array" aca="1" ref="BU257" ca="1">INDIRECT("'"&amp;$C257&amp;"'!"&amp;"$"&amp;$D257&amp;$BU$1&amp;"")</f>
        <v>#REF!</v>
      </c>
      <c r="BV257" s="232"/>
      <c r="BW257" s="232"/>
      <c r="BX257" s="230"/>
      <c r="BY257" s="235"/>
      <c r="BZ257" s="232"/>
      <c r="CA257" s="232"/>
      <c r="CB257" s="230"/>
    </row>
    <row r="258" spans="1:80" ht="15" x14ac:dyDescent="0.2">
      <c r="A258" s="344">
        <f t="shared" si="19"/>
        <v>46002</v>
      </c>
      <c r="B258" s="261">
        <v>0.125</v>
      </c>
      <c r="C258" s="247">
        <f>DAY(A258)</f>
        <v>11</v>
      </c>
      <c r="D258" s="248" t="s">
        <v>137</v>
      </c>
      <c r="E258" s="222"/>
      <c r="F258" s="223"/>
      <c r="G258" s="224" t="e" cm="1">
        <f t="array" aca="1" ref="G258" ca="1">INDIRECT("'"&amp;$C258&amp;"'!"&amp;"$"&amp;$D258&amp;$G$1&amp;"")</f>
        <v>#REF!</v>
      </c>
      <c r="H258" s="225" t="s">
        <v>1</v>
      </c>
      <c r="I258" s="223" t="s">
        <v>1</v>
      </c>
      <c r="J258" s="224" t="e" cm="1">
        <f t="array" aca="1" ref="J258" ca="1">INDIRECT("'"&amp;$C258&amp;"'!"&amp;"$"&amp;$D258&amp;$J$1&amp;"")</f>
        <v>#REF!</v>
      </c>
      <c r="K258" s="225"/>
      <c r="L258" s="225"/>
      <c r="M258" s="226"/>
      <c r="N258" s="222" t="e" cm="1">
        <f t="array" aca="1" ref="N258" ca="1">INDIRECT("'"&amp;$C258&amp;"'!"&amp;"$"&amp;$D258&amp;$N$1&amp;"")</f>
        <v>#REF!</v>
      </c>
      <c r="O258" s="225"/>
      <c r="P258" s="225"/>
      <c r="Q258" s="223"/>
      <c r="R258" s="352" t="e" cm="1">
        <f t="array" aca="1" ref="R258" ca="1">INDIRECT("'"&amp;$C258&amp;"'!"&amp;"$"&amp;$D258&amp;$R$1&amp;"")</f>
        <v>#REF!</v>
      </c>
      <c r="S258" s="225"/>
      <c r="T258" s="225"/>
      <c r="U258" s="226"/>
      <c r="V258" s="222"/>
      <c r="W258" s="227" t="e" cm="1">
        <f t="array" aca="1" ref="W258" ca="1">INDIRECT("'"&amp;$C258&amp;"'!"&amp;"$"&amp;$D258&amp;$W$1&amp;"")</f>
        <v>#REF!</v>
      </c>
      <c r="X258" s="225"/>
      <c r="Y258" s="223"/>
      <c r="Z258" s="224"/>
      <c r="AA258" s="225"/>
      <c r="AB258" s="225"/>
      <c r="AC258" s="226"/>
      <c r="AD258" s="222"/>
      <c r="AE258" s="225"/>
      <c r="AF258" s="225"/>
      <c r="AG258" s="223"/>
      <c r="AH258" s="224"/>
      <c r="AI258" s="225"/>
      <c r="AJ258" s="225"/>
      <c r="AK258" s="226"/>
      <c r="AL258" s="222"/>
      <c r="AM258" s="225"/>
      <c r="AN258" s="225"/>
      <c r="AO258" s="223"/>
      <c r="AP258" s="222"/>
      <c r="AQ258" s="226"/>
      <c r="AR258" s="222" t="e" cm="1">
        <f t="array" aca="1" ref="AR258" ca="1">INDIRECT("'"&amp;$C258&amp;"'!"&amp;"$"&amp;$D258&amp;$AR$1&amp;"")</f>
        <v>#REF!</v>
      </c>
      <c r="AS258" s="225"/>
      <c r="AT258" s="223"/>
      <c r="AU258" s="224" t="e" cm="1">
        <f t="array" aca="1" ref="AU258" ca="1">INDIRECT("'"&amp;$C258&amp;"'!"&amp;"$"&amp;$D258&amp;$AU$1&amp;"")</f>
        <v>#REF!</v>
      </c>
      <c r="AV258" s="225"/>
      <c r="AW258" s="223"/>
      <c r="AX258" s="222"/>
      <c r="AY258" s="226"/>
      <c r="AZ258" s="225" t="e" cm="1">
        <f t="array" aca="1" ref="AZ258" ca="1">INDIRECT("'"&amp;$C258&amp;"'!"&amp;"$"&amp;$D258&amp;$AZ$1&amp;"")</f>
        <v>#REF!</v>
      </c>
      <c r="BA258" s="224"/>
      <c r="BB258" s="225"/>
      <c r="BC258" s="223"/>
      <c r="BD258" s="225" t="e" cm="1">
        <f t="array" aca="1" ref="BD258" ca="1">INDIRECT("'"&amp;$C258&amp;"'!"&amp;"$"&amp;$D258&amp;$BD$1&amp;"")</f>
        <v>#REF!</v>
      </c>
      <c r="BE258" s="224"/>
      <c r="BF258" s="225"/>
      <c r="BG258" s="223"/>
      <c r="BH258" s="227"/>
      <c r="BI258" s="223"/>
      <c r="BJ258" s="227" t="e" cm="1">
        <f t="array" aca="1" ref="BJ258" ca="1">INDIRECT("'"&amp;$C258&amp;"'!"&amp;"$"&amp;$D258&amp;$BJ$1&amp;"")</f>
        <v>#REF!</v>
      </c>
      <c r="BK258" s="225"/>
      <c r="BL258" s="223"/>
      <c r="BM258" s="407"/>
      <c r="BN258" s="222" t="e" cm="1">
        <f t="array" aca="1" ref="BN258" ca="1">INDIRECT("'"&amp;$C258&amp;"'!"&amp;"$"&amp;$D258&amp;$BN$1&amp;"")</f>
        <v>#REF!</v>
      </c>
      <c r="BO258" s="224"/>
      <c r="BP258" s="223"/>
      <c r="BQ258" s="227" t="e" cm="1">
        <f t="array" aca="1" ref="BQ258" ca="1">INDIRECT("'"&amp;$C258&amp;"'!"&amp;"$"&amp;$D258&amp;$BQ$1&amp;"")</f>
        <v>#REF!</v>
      </c>
      <c r="BR258" s="225"/>
      <c r="BS258" s="225"/>
      <c r="BT258" s="223"/>
      <c r="BU258" s="227" t="e" cm="1">
        <f t="array" aca="1" ref="BU258" ca="1">INDIRECT("'"&amp;$C258&amp;"'!"&amp;"$"&amp;$D258&amp;$BU$1&amp;"")</f>
        <v>#REF!</v>
      </c>
      <c r="BV258" s="225"/>
      <c r="BW258" s="225"/>
      <c r="BX258" s="223"/>
      <c r="BY258" s="228"/>
      <c r="BZ258" s="225"/>
      <c r="CA258" s="225"/>
      <c r="CB258" s="223"/>
    </row>
    <row r="259" spans="1:80" ht="15" x14ac:dyDescent="0.2">
      <c r="A259" s="344">
        <f t="shared" si="19"/>
        <v>46002</v>
      </c>
      <c r="B259" s="261">
        <v>0.16666666666666699</v>
      </c>
      <c r="C259" s="247">
        <f>DAY(A259)</f>
        <v>11</v>
      </c>
      <c r="D259" s="248" t="s">
        <v>138</v>
      </c>
      <c r="E259" s="229"/>
      <c r="F259" s="230"/>
      <c r="G259" s="231" t="e" cm="1">
        <f t="array" aca="1" ref="G259" ca="1">INDIRECT("'"&amp;$C259&amp;"'!"&amp;"$"&amp;$D259&amp;$G$1&amp;"")</f>
        <v>#REF!</v>
      </c>
      <c r="H259" s="232" t="s">
        <v>1</v>
      </c>
      <c r="I259" s="230" t="s">
        <v>1</v>
      </c>
      <c r="J259" s="231" t="e" cm="1">
        <f t="array" aca="1" ref="J259" ca="1">INDIRECT("'"&amp;$C259&amp;"'!"&amp;"$"&amp;$D259&amp;$J$1&amp;"")</f>
        <v>#REF!</v>
      </c>
      <c r="K259" s="232"/>
      <c r="L259" s="232"/>
      <c r="M259" s="233"/>
      <c r="N259" s="229" t="e" cm="1">
        <f t="array" aca="1" ref="N259" ca="1">INDIRECT("'"&amp;$C259&amp;"'!"&amp;"$"&amp;$D259&amp;$N$1&amp;"")</f>
        <v>#REF!</v>
      </c>
      <c r="O259" s="232"/>
      <c r="P259" s="232"/>
      <c r="Q259" s="230"/>
      <c r="R259" s="229" t="e" cm="1">
        <f t="array" aca="1" ref="R259" ca="1">INDIRECT("'"&amp;$C259&amp;"'!"&amp;"$"&amp;$D259&amp;$R$1&amp;"")</f>
        <v>#REF!</v>
      </c>
      <c r="S259" s="232"/>
      <c r="T259" s="232"/>
      <c r="U259" s="233"/>
      <c r="V259" s="229"/>
      <c r="W259" s="234" t="e" cm="1">
        <f t="array" aca="1" ref="W259" ca="1">INDIRECT("'"&amp;$C259&amp;"'!"&amp;"$"&amp;$D259&amp;$W$1&amp;"")</f>
        <v>#REF!</v>
      </c>
      <c r="X259" s="232"/>
      <c r="Y259" s="230"/>
      <c r="Z259" s="231"/>
      <c r="AA259" s="232"/>
      <c r="AB259" s="232"/>
      <c r="AC259" s="233"/>
      <c r="AD259" s="229"/>
      <c r="AE259" s="232"/>
      <c r="AF259" s="232"/>
      <c r="AG259" s="230"/>
      <c r="AH259" s="231"/>
      <c r="AI259" s="232"/>
      <c r="AJ259" s="232"/>
      <c r="AK259" s="233"/>
      <c r="AL259" s="229"/>
      <c r="AM259" s="232"/>
      <c r="AN259" s="232"/>
      <c r="AO259" s="230"/>
      <c r="AP259" s="229"/>
      <c r="AQ259" s="233"/>
      <c r="AR259" s="229" t="e" cm="1">
        <f t="array" aca="1" ref="AR259" ca="1">INDIRECT("'"&amp;$C259&amp;"'!"&amp;"$"&amp;$D259&amp;$AR$1&amp;"")</f>
        <v>#REF!</v>
      </c>
      <c r="AS259" s="232"/>
      <c r="AT259" s="230"/>
      <c r="AU259" s="231" t="e" cm="1">
        <f t="array" aca="1" ref="AU259" ca="1">INDIRECT("'"&amp;$C259&amp;"'!"&amp;"$"&amp;$D259&amp;$AU$1&amp;"")</f>
        <v>#REF!</v>
      </c>
      <c r="AV259" s="232"/>
      <c r="AW259" s="230"/>
      <c r="AX259" s="229"/>
      <c r="AY259" s="233"/>
      <c r="AZ259" s="232" t="e" cm="1">
        <f t="array" aca="1" ref="AZ259" ca="1">INDIRECT("'"&amp;$C259&amp;"'!"&amp;"$"&amp;$D259&amp;$AZ$1&amp;"")</f>
        <v>#REF!</v>
      </c>
      <c r="BA259" s="231"/>
      <c r="BB259" s="232"/>
      <c r="BC259" s="230"/>
      <c r="BD259" s="232" t="e" cm="1">
        <f t="array" aca="1" ref="BD259" ca="1">INDIRECT("'"&amp;$C259&amp;"'!"&amp;"$"&amp;$D259&amp;$BD$1&amp;"")</f>
        <v>#REF!</v>
      </c>
      <c r="BE259" s="231"/>
      <c r="BF259" s="232"/>
      <c r="BG259" s="230"/>
      <c r="BH259" s="234"/>
      <c r="BI259" s="230"/>
      <c r="BJ259" s="234" t="e" cm="1">
        <f t="array" aca="1" ref="BJ259" ca="1">INDIRECT("'"&amp;$C259&amp;"'!"&amp;"$"&amp;$D259&amp;$BJ$1&amp;"")</f>
        <v>#REF!</v>
      </c>
      <c r="BK259" s="232"/>
      <c r="BL259" s="230"/>
      <c r="BM259" s="408"/>
      <c r="BN259" s="229" t="e" cm="1">
        <f t="array" aca="1" ref="BN259" ca="1">INDIRECT("'"&amp;$C259&amp;"'!"&amp;"$"&amp;$D259&amp;$BN$1&amp;"")</f>
        <v>#REF!</v>
      </c>
      <c r="BO259" s="231"/>
      <c r="BP259" s="230"/>
      <c r="BQ259" s="234" t="e" cm="1">
        <f t="array" aca="1" ref="BQ259" ca="1">INDIRECT("'"&amp;$C259&amp;"'!"&amp;"$"&amp;$D259&amp;$BQ$1&amp;"")</f>
        <v>#REF!</v>
      </c>
      <c r="BR259" s="232"/>
      <c r="BS259" s="232"/>
      <c r="BT259" s="230"/>
      <c r="BU259" s="234" t="e" cm="1">
        <f t="array" aca="1" ref="BU259" ca="1">INDIRECT("'"&amp;$C259&amp;"'!"&amp;"$"&amp;$D259&amp;$BU$1&amp;"")</f>
        <v>#REF!</v>
      </c>
      <c r="BV259" s="232"/>
      <c r="BW259" s="232"/>
      <c r="BX259" s="230"/>
      <c r="BY259" s="235"/>
      <c r="BZ259" s="232"/>
      <c r="CA259" s="232"/>
      <c r="CB259" s="230"/>
    </row>
    <row r="260" spans="1:80" ht="15" x14ac:dyDescent="0.2">
      <c r="A260" s="344">
        <f t="shared" si="19"/>
        <v>46002</v>
      </c>
      <c r="B260" s="261">
        <v>0.20833333333333301</v>
      </c>
      <c r="C260" s="247">
        <f t="shared" ref="C260:C278" si="20">DAY(A260)</f>
        <v>11</v>
      </c>
      <c r="D260" s="248" t="s">
        <v>139</v>
      </c>
      <c r="E260" s="222"/>
      <c r="F260" s="223"/>
      <c r="G260" s="224" t="e" cm="1">
        <f t="array" aca="1" ref="G260" ca="1">INDIRECT("'"&amp;$C260&amp;"'!"&amp;"$"&amp;$D260&amp;$G$1&amp;"")</f>
        <v>#REF!</v>
      </c>
      <c r="H260" s="225" t="s">
        <v>1</v>
      </c>
      <c r="I260" s="223" t="s">
        <v>1</v>
      </c>
      <c r="J260" s="224" t="e" cm="1">
        <f t="array" aca="1" ref="J260" ca="1">INDIRECT("'"&amp;$C260&amp;"'!"&amp;"$"&amp;$D260&amp;$J$1&amp;"")</f>
        <v>#REF!</v>
      </c>
      <c r="K260" s="225"/>
      <c r="L260" s="225"/>
      <c r="M260" s="226"/>
      <c r="N260" s="222" t="e" cm="1">
        <f t="array" aca="1" ref="N260" ca="1">INDIRECT("'"&amp;$C260&amp;"'!"&amp;"$"&amp;$D260&amp;$N$1&amp;"")</f>
        <v>#REF!</v>
      </c>
      <c r="O260" s="225"/>
      <c r="P260" s="225"/>
      <c r="Q260" s="223"/>
      <c r="R260" s="352" t="e" cm="1">
        <f t="array" aca="1" ref="R260" ca="1">INDIRECT("'"&amp;$C260&amp;"'!"&amp;"$"&amp;$D260&amp;$R$1&amp;"")</f>
        <v>#REF!</v>
      </c>
      <c r="S260" s="225"/>
      <c r="T260" s="225"/>
      <c r="U260" s="226"/>
      <c r="V260" s="222"/>
      <c r="W260" s="227" t="e" cm="1">
        <f t="array" aca="1" ref="W260" ca="1">INDIRECT("'"&amp;$C260&amp;"'!"&amp;"$"&amp;$D260&amp;$W$1&amp;"")</f>
        <v>#REF!</v>
      </c>
      <c r="X260" s="225"/>
      <c r="Y260" s="223"/>
      <c r="Z260" s="224"/>
      <c r="AA260" s="225"/>
      <c r="AB260" s="225"/>
      <c r="AC260" s="226"/>
      <c r="AD260" s="222"/>
      <c r="AE260" s="225"/>
      <c r="AF260" s="225"/>
      <c r="AG260" s="223"/>
      <c r="AH260" s="224"/>
      <c r="AI260" s="225"/>
      <c r="AJ260" s="225"/>
      <c r="AK260" s="226"/>
      <c r="AL260" s="222"/>
      <c r="AM260" s="225"/>
      <c r="AN260" s="225"/>
      <c r="AO260" s="223"/>
      <c r="AP260" s="222"/>
      <c r="AQ260" s="226"/>
      <c r="AR260" s="222" t="e" cm="1">
        <f t="array" aca="1" ref="AR260" ca="1">INDIRECT("'"&amp;$C260&amp;"'!"&amp;"$"&amp;$D260&amp;$AR$1&amp;"")</f>
        <v>#REF!</v>
      </c>
      <c r="AS260" s="225"/>
      <c r="AT260" s="223"/>
      <c r="AU260" s="224" t="e" cm="1">
        <f t="array" aca="1" ref="AU260" ca="1">INDIRECT("'"&amp;$C260&amp;"'!"&amp;"$"&amp;$D260&amp;$AU$1&amp;"")</f>
        <v>#REF!</v>
      </c>
      <c r="AV260" s="225"/>
      <c r="AW260" s="223"/>
      <c r="AX260" s="222"/>
      <c r="AY260" s="226"/>
      <c r="AZ260" s="225" t="e" cm="1">
        <f t="array" aca="1" ref="AZ260" ca="1">INDIRECT("'"&amp;$C260&amp;"'!"&amp;"$"&amp;$D260&amp;$AZ$1&amp;"")</f>
        <v>#REF!</v>
      </c>
      <c r="BA260" s="224"/>
      <c r="BB260" s="225"/>
      <c r="BC260" s="223"/>
      <c r="BD260" s="225" t="e" cm="1">
        <f t="array" aca="1" ref="BD260" ca="1">INDIRECT("'"&amp;$C260&amp;"'!"&amp;"$"&amp;$D260&amp;$BD$1&amp;"")</f>
        <v>#REF!</v>
      </c>
      <c r="BE260" s="224"/>
      <c r="BF260" s="225"/>
      <c r="BG260" s="223"/>
      <c r="BH260" s="227"/>
      <c r="BI260" s="223"/>
      <c r="BJ260" s="227" t="e" cm="1">
        <f t="array" aca="1" ref="BJ260" ca="1">INDIRECT("'"&amp;$C260&amp;"'!"&amp;"$"&amp;$D260&amp;$BJ$1&amp;"")</f>
        <v>#REF!</v>
      </c>
      <c r="BK260" s="225"/>
      <c r="BL260" s="223"/>
      <c r="BM260" s="407"/>
      <c r="BN260" s="222" t="e" cm="1">
        <f t="array" aca="1" ref="BN260" ca="1">INDIRECT("'"&amp;$C260&amp;"'!"&amp;"$"&amp;$D260&amp;$BN$1&amp;"")</f>
        <v>#REF!</v>
      </c>
      <c r="BO260" s="224"/>
      <c r="BP260" s="223"/>
      <c r="BQ260" s="227" t="e" cm="1">
        <f t="array" aca="1" ref="BQ260" ca="1">INDIRECT("'"&amp;$C260&amp;"'!"&amp;"$"&amp;$D260&amp;$BQ$1&amp;"")</f>
        <v>#REF!</v>
      </c>
      <c r="BR260" s="225"/>
      <c r="BS260" s="225"/>
      <c r="BT260" s="223"/>
      <c r="BU260" s="227" t="e" cm="1">
        <f t="array" aca="1" ref="BU260" ca="1">INDIRECT("'"&amp;$C260&amp;"'!"&amp;"$"&amp;$D260&amp;$BU$1&amp;"")</f>
        <v>#REF!</v>
      </c>
      <c r="BV260" s="225"/>
      <c r="BW260" s="225"/>
      <c r="BX260" s="223"/>
      <c r="BY260" s="228"/>
      <c r="BZ260" s="225"/>
      <c r="CA260" s="225"/>
      <c r="CB260" s="223"/>
    </row>
    <row r="261" spans="1:80" ht="15" x14ac:dyDescent="0.2">
      <c r="A261" s="344">
        <f t="shared" si="19"/>
        <v>46002</v>
      </c>
      <c r="B261" s="261">
        <v>0.25</v>
      </c>
      <c r="C261" s="247">
        <f t="shared" si="20"/>
        <v>11</v>
      </c>
      <c r="D261" s="248" t="s">
        <v>140</v>
      </c>
      <c r="E261" s="229"/>
      <c r="F261" s="230"/>
      <c r="G261" s="231" t="e" cm="1">
        <f t="array" aca="1" ref="G261" ca="1">INDIRECT("'"&amp;$C261&amp;"'!"&amp;"$"&amp;$D261&amp;$G$1&amp;"")</f>
        <v>#REF!</v>
      </c>
      <c r="H261" s="232" t="s">
        <v>1</v>
      </c>
      <c r="I261" s="230" t="s">
        <v>1</v>
      </c>
      <c r="J261" s="231" t="e" cm="1">
        <f t="array" aca="1" ref="J261" ca="1">INDIRECT("'"&amp;$C261&amp;"'!"&amp;"$"&amp;$D261&amp;$J$1&amp;"")</f>
        <v>#REF!</v>
      </c>
      <c r="K261" s="232"/>
      <c r="L261" s="232"/>
      <c r="M261" s="233"/>
      <c r="N261" s="229" t="e" cm="1">
        <f t="array" aca="1" ref="N261" ca="1">INDIRECT("'"&amp;$C261&amp;"'!"&amp;"$"&amp;$D261&amp;$N$1&amp;"")</f>
        <v>#REF!</v>
      </c>
      <c r="O261" s="232"/>
      <c r="P261" s="232"/>
      <c r="Q261" s="230"/>
      <c r="R261" s="229" t="e" cm="1">
        <f t="array" aca="1" ref="R261" ca="1">INDIRECT("'"&amp;$C261&amp;"'!"&amp;"$"&amp;$D261&amp;$R$1&amp;"")</f>
        <v>#REF!</v>
      </c>
      <c r="S261" s="232"/>
      <c r="T261" s="232"/>
      <c r="U261" s="233"/>
      <c r="V261" s="229"/>
      <c r="W261" s="234" t="e" cm="1">
        <f t="array" aca="1" ref="W261" ca="1">INDIRECT("'"&amp;$C261&amp;"'!"&amp;"$"&amp;$D261&amp;$W$1&amp;"")</f>
        <v>#REF!</v>
      </c>
      <c r="X261" s="232"/>
      <c r="Y261" s="230"/>
      <c r="Z261" s="231"/>
      <c r="AA261" s="232"/>
      <c r="AB261" s="232"/>
      <c r="AC261" s="233"/>
      <c r="AD261" s="229"/>
      <c r="AE261" s="232"/>
      <c r="AF261" s="232"/>
      <c r="AG261" s="230"/>
      <c r="AH261" s="231"/>
      <c r="AI261" s="232"/>
      <c r="AJ261" s="232"/>
      <c r="AK261" s="233"/>
      <c r="AL261" s="229"/>
      <c r="AM261" s="232"/>
      <c r="AN261" s="232"/>
      <c r="AO261" s="230"/>
      <c r="AP261" s="229"/>
      <c r="AQ261" s="233"/>
      <c r="AR261" s="229" t="e" cm="1">
        <f t="array" aca="1" ref="AR261" ca="1">INDIRECT("'"&amp;$C261&amp;"'!"&amp;"$"&amp;$D261&amp;$AR$1&amp;"")</f>
        <v>#REF!</v>
      </c>
      <c r="AS261" s="232"/>
      <c r="AT261" s="230"/>
      <c r="AU261" s="231" t="e" cm="1">
        <f t="array" aca="1" ref="AU261" ca="1">INDIRECT("'"&amp;$C261&amp;"'!"&amp;"$"&amp;$D261&amp;$AU$1&amp;"")</f>
        <v>#REF!</v>
      </c>
      <c r="AV261" s="232"/>
      <c r="AW261" s="230"/>
      <c r="AX261" s="229"/>
      <c r="AY261" s="233"/>
      <c r="AZ261" s="232" t="e" cm="1">
        <f t="array" aca="1" ref="AZ261" ca="1">INDIRECT("'"&amp;$C261&amp;"'!"&amp;"$"&amp;$D261&amp;$AZ$1&amp;"")</f>
        <v>#REF!</v>
      </c>
      <c r="BA261" s="231"/>
      <c r="BB261" s="232"/>
      <c r="BC261" s="230"/>
      <c r="BD261" s="232" t="e" cm="1">
        <f t="array" aca="1" ref="BD261" ca="1">INDIRECT("'"&amp;$C261&amp;"'!"&amp;"$"&amp;$D261&amp;$BD$1&amp;"")</f>
        <v>#REF!</v>
      </c>
      <c r="BE261" s="231"/>
      <c r="BF261" s="232"/>
      <c r="BG261" s="230"/>
      <c r="BH261" s="234"/>
      <c r="BI261" s="230"/>
      <c r="BJ261" s="234" t="e" cm="1">
        <f t="array" aca="1" ref="BJ261" ca="1">INDIRECT("'"&amp;$C261&amp;"'!"&amp;"$"&amp;$D261&amp;$BJ$1&amp;"")</f>
        <v>#REF!</v>
      </c>
      <c r="BK261" s="232"/>
      <c r="BL261" s="230"/>
      <c r="BM261" s="408"/>
      <c r="BN261" s="229" t="e" cm="1">
        <f t="array" aca="1" ref="BN261" ca="1">INDIRECT("'"&amp;$C261&amp;"'!"&amp;"$"&amp;$D261&amp;$BN$1&amp;"")</f>
        <v>#REF!</v>
      </c>
      <c r="BO261" s="231"/>
      <c r="BP261" s="230"/>
      <c r="BQ261" s="234" t="e" cm="1">
        <f t="array" aca="1" ref="BQ261" ca="1">INDIRECT("'"&amp;$C261&amp;"'!"&amp;"$"&amp;$D261&amp;$BQ$1&amp;"")</f>
        <v>#REF!</v>
      </c>
      <c r="BR261" s="232"/>
      <c r="BS261" s="232"/>
      <c r="BT261" s="230"/>
      <c r="BU261" s="234" t="e" cm="1">
        <f t="array" aca="1" ref="BU261" ca="1">INDIRECT("'"&amp;$C261&amp;"'!"&amp;"$"&amp;$D261&amp;$BU$1&amp;"")</f>
        <v>#REF!</v>
      </c>
      <c r="BV261" s="232"/>
      <c r="BW261" s="232"/>
      <c r="BX261" s="230"/>
      <c r="BY261" s="235"/>
      <c r="BZ261" s="232"/>
      <c r="CA261" s="232"/>
      <c r="CB261" s="230"/>
    </row>
    <row r="262" spans="1:80" ht="15" x14ac:dyDescent="0.2">
      <c r="A262" s="344">
        <f t="shared" si="19"/>
        <v>46002</v>
      </c>
      <c r="B262" s="261">
        <v>0.29166666666666702</v>
      </c>
      <c r="C262" s="247">
        <f t="shared" si="20"/>
        <v>11</v>
      </c>
      <c r="D262" s="248" t="s">
        <v>141</v>
      </c>
      <c r="E262" s="222"/>
      <c r="F262" s="223"/>
      <c r="G262" s="224" t="e" cm="1">
        <f t="array" aca="1" ref="G262" ca="1">INDIRECT("'"&amp;$C262&amp;"'!"&amp;"$"&amp;$D262&amp;$G$1&amp;"")</f>
        <v>#REF!</v>
      </c>
      <c r="H262" s="225" t="s">
        <v>1</v>
      </c>
      <c r="I262" s="223" t="s">
        <v>1</v>
      </c>
      <c r="J262" s="224" t="e" cm="1">
        <f t="array" aca="1" ref="J262" ca="1">INDIRECT("'"&amp;$C262&amp;"'!"&amp;"$"&amp;$D262&amp;$J$1&amp;"")</f>
        <v>#REF!</v>
      </c>
      <c r="K262" s="225"/>
      <c r="L262" s="225"/>
      <c r="M262" s="226"/>
      <c r="N262" s="222" t="e" cm="1">
        <f t="array" aca="1" ref="N262" ca="1">INDIRECT("'"&amp;$C262&amp;"'!"&amp;"$"&amp;$D262&amp;$N$1&amp;"")</f>
        <v>#REF!</v>
      </c>
      <c r="O262" s="225"/>
      <c r="P262" s="225"/>
      <c r="Q262" s="223"/>
      <c r="R262" s="352" t="e" cm="1">
        <f t="array" aca="1" ref="R262" ca="1">INDIRECT("'"&amp;$C262&amp;"'!"&amp;"$"&amp;$D262&amp;$R$1&amp;"")</f>
        <v>#REF!</v>
      </c>
      <c r="S262" s="225"/>
      <c r="T262" s="225"/>
      <c r="U262" s="226"/>
      <c r="V262" s="222"/>
      <c r="W262" s="227" t="e" cm="1">
        <f t="array" aca="1" ref="W262" ca="1">INDIRECT("'"&amp;$C262&amp;"'!"&amp;"$"&amp;$D262&amp;$W$1&amp;"")</f>
        <v>#REF!</v>
      </c>
      <c r="X262" s="225"/>
      <c r="Y262" s="223"/>
      <c r="Z262" s="224" t="e" cm="1">
        <f t="array" aca="1" ref="Z262" ca="1">INDIRECT("'"&amp;$C262&amp;"'!"&amp;"$"&amp;$D262&amp;$Z$1&amp;"")</f>
        <v>#REF!</v>
      </c>
      <c r="AA262" s="225" t="s">
        <v>1</v>
      </c>
      <c r="AB262" s="225" t="s">
        <v>1</v>
      </c>
      <c r="AC262" s="226" t="s">
        <v>1</v>
      </c>
      <c r="AD262" s="222" t="e" cm="1">
        <f t="array" aca="1" ref="AD262" ca="1">INDIRECT("'"&amp;$C262&amp;"'!"&amp;"$"&amp;$D262&amp;$AD$1&amp;"")</f>
        <v>#REF!</v>
      </c>
      <c r="AE262" s="225" t="s">
        <v>1</v>
      </c>
      <c r="AF262" s="225" t="s">
        <v>1</v>
      </c>
      <c r="AG262" s="223" t="s">
        <v>1</v>
      </c>
      <c r="AH262" s="224" t="e" cm="1">
        <f t="array" aca="1" ref="AH262" ca="1">INDIRECT("'"&amp;$C262&amp;"'!"&amp;"$"&amp;$D262&amp;$AH$1&amp;"")</f>
        <v>#REF!</v>
      </c>
      <c r="AI262" s="225" t="s">
        <v>1</v>
      </c>
      <c r="AJ262" s="225" t="s">
        <v>1</v>
      </c>
      <c r="AK262" s="226" t="s">
        <v>1</v>
      </c>
      <c r="AL262" s="222" t="e" cm="1">
        <f t="array" aca="1" ref="AL262" ca="1">INDIRECT("'"&amp;$C262&amp;"'!"&amp;"$"&amp;$D262&amp;$AL$1&amp;"")</f>
        <v>#REF!</v>
      </c>
      <c r="AM262" s="225" t="s">
        <v>1</v>
      </c>
      <c r="AN262" s="225" t="s">
        <v>1</v>
      </c>
      <c r="AO262" s="223" t="s">
        <v>1</v>
      </c>
      <c r="AP262" s="222"/>
      <c r="AQ262" s="226"/>
      <c r="AR262" s="222" t="e" cm="1">
        <f t="array" aca="1" ref="AR262" ca="1">INDIRECT("'"&amp;$C262&amp;"'!"&amp;"$"&amp;$D262&amp;$AR$1&amp;"")</f>
        <v>#REF!</v>
      </c>
      <c r="AS262" s="225"/>
      <c r="AT262" s="223"/>
      <c r="AU262" s="224" t="e" cm="1">
        <f t="array" aca="1" ref="AU262" ca="1">INDIRECT("'"&amp;$C262&amp;"'!"&amp;"$"&amp;$D262&amp;$AU$1&amp;"")</f>
        <v>#REF!</v>
      </c>
      <c r="AV262" s="225"/>
      <c r="AW262" s="223"/>
      <c r="AX262" s="222"/>
      <c r="AY262" s="226"/>
      <c r="AZ262" s="225" t="e" cm="1">
        <f t="array" aca="1" ref="AZ262" ca="1">INDIRECT("'"&amp;$C262&amp;"'!"&amp;"$"&amp;$D262&amp;$AZ$1&amp;"")</f>
        <v>#REF!</v>
      </c>
      <c r="BA262" s="224"/>
      <c r="BB262" s="225"/>
      <c r="BC262" s="223"/>
      <c r="BD262" s="225" t="e" cm="1">
        <f t="array" aca="1" ref="BD262" ca="1">INDIRECT("'"&amp;$C262&amp;"'!"&amp;"$"&amp;$D262&amp;$BD$1&amp;"")</f>
        <v>#REF!</v>
      </c>
      <c r="BE262" s="224"/>
      <c r="BF262" s="225"/>
      <c r="BG262" s="223"/>
      <c r="BH262" s="227"/>
      <c r="BI262" s="223"/>
      <c r="BJ262" s="227" t="e" cm="1">
        <f t="array" aca="1" ref="BJ262" ca="1">INDIRECT("'"&amp;$C262&amp;"'!"&amp;"$"&amp;$D262&amp;$BJ$1&amp;"")</f>
        <v>#REF!</v>
      </c>
      <c r="BK262" s="225"/>
      <c r="BL262" s="223"/>
      <c r="BM262" s="407"/>
      <c r="BN262" s="222" t="e" cm="1">
        <f t="array" aca="1" ref="BN262" ca="1">INDIRECT("'"&amp;$C262&amp;"'!"&amp;"$"&amp;$D262&amp;$BN$1&amp;"")</f>
        <v>#REF!</v>
      </c>
      <c r="BO262" s="224"/>
      <c r="BP262" s="223"/>
      <c r="BQ262" s="227" t="e" cm="1">
        <f t="array" aca="1" ref="BQ262" ca="1">INDIRECT("'"&amp;$C262&amp;"'!"&amp;"$"&amp;$D262&amp;$BQ$1&amp;"")</f>
        <v>#REF!</v>
      </c>
      <c r="BR262" s="225"/>
      <c r="BS262" s="225"/>
      <c r="BT262" s="223"/>
      <c r="BU262" s="228" t="e" cm="1">
        <f t="array" aca="1" ref="BU262" ca="1">INDIRECT("'"&amp;$C262&amp;"'!"&amp;"$"&amp;$D262&amp;$BU$1&amp;"")</f>
        <v>#REF!</v>
      </c>
      <c r="BV262" s="225"/>
      <c r="BW262" s="225"/>
      <c r="BX262" s="223"/>
      <c r="BY262" s="228"/>
      <c r="BZ262" s="225"/>
      <c r="CA262" s="225"/>
      <c r="CB262" s="223"/>
    </row>
    <row r="263" spans="1:80" ht="15" x14ac:dyDescent="0.2">
      <c r="A263" s="344">
        <f t="shared" si="19"/>
        <v>46002</v>
      </c>
      <c r="B263" s="261">
        <v>0.33333333333333398</v>
      </c>
      <c r="C263" s="247">
        <f t="shared" si="20"/>
        <v>11</v>
      </c>
      <c r="D263" s="248" t="s">
        <v>142</v>
      </c>
      <c r="E263" s="229"/>
      <c r="F263" s="230"/>
      <c r="G263" s="231" t="e" cm="1">
        <f t="array" aca="1" ref="G263" ca="1">INDIRECT("'"&amp;$C263&amp;"'!"&amp;"$"&amp;$D263&amp;$G$1&amp;"")</f>
        <v>#REF!</v>
      </c>
      <c r="H263" s="232" t="s">
        <v>1</v>
      </c>
      <c r="I263" s="230" t="s">
        <v>1</v>
      </c>
      <c r="J263" s="231" t="e" cm="1">
        <f t="array" aca="1" ref="J263" ca="1">INDIRECT("'"&amp;$C263&amp;"'!"&amp;"$"&amp;$D263&amp;$J$1&amp;"")</f>
        <v>#REF!</v>
      </c>
      <c r="K263" s="232"/>
      <c r="L263" s="232"/>
      <c r="M263" s="233"/>
      <c r="N263" s="229" t="e" cm="1">
        <f t="array" aca="1" ref="N263" ca="1">INDIRECT("'"&amp;$C263&amp;"'!"&amp;"$"&amp;$D263&amp;$N$1&amp;"")</f>
        <v>#REF!</v>
      </c>
      <c r="O263" s="232"/>
      <c r="P263" s="232"/>
      <c r="Q263" s="230"/>
      <c r="R263" s="229" t="e" cm="1">
        <f t="array" aca="1" ref="R263" ca="1">INDIRECT("'"&amp;$C263&amp;"'!"&amp;"$"&amp;$D263&amp;$R$1&amp;"")</f>
        <v>#REF!</v>
      </c>
      <c r="S263" s="232"/>
      <c r="T263" s="232"/>
      <c r="U263" s="233"/>
      <c r="V263" s="229"/>
      <c r="W263" s="234" t="e" cm="1">
        <f t="array" aca="1" ref="W263" ca="1">INDIRECT("'"&amp;$C263&amp;"'!"&amp;"$"&amp;$D263&amp;$W$1&amp;"")</f>
        <v>#REF!</v>
      </c>
      <c r="X263" s="232"/>
      <c r="Y263" s="230"/>
      <c r="Z263" s="231" t="e" cm="1">
        <f t="array" aca="1" ref="Z263" ca="1">INDIRECT("'"&amp;$C263&amp;"'!"&amp;"$"&amp;$D263&amp;$Z$1&amp;"")</f>
        <v>#REF!</v>
      </c>
      <c r="AA263" s="232" t="s">
        <v>1</v>
      </c>
      <c r="AB263" s="232" t="s">
        <v>1</v>
      </c>
      <c r="AC263" s="233" t="s">
        <v>1</v>
      </c>
      <c r="AD263" s="229" t="e" cm="1">
        <f t="array" aca="1" ref="AD263" ca="1">INDIRECT("'"&amp;$C263&amp;"'!"&amp;"$"&amp;$D263&amp;$AD$1&amp;"")</f>
        <v>#REF!</v>
      </c>
      <c r="AE263" s="232" t="s">
        <v>1</v>
      </c>
      <c r="AF263" s="232" t="s">
        <v>1</v>
      </c>
      <c r="AG263" s="230" t="s">
        <v>1</v>
      </c>
      <c r="AH263" s="231" t="e" cm="1">
        <f t="array" aca="1" ref="AH263" ca="1">INDIRECT("'"&amp;$C263&amp;"'!"&amp;"$"&amp;$D263&amp;$AH$1&amp;"")</f>
        <v>#REF!</v>
      </c>
      <c r="AI263" s="232" t="s">
        <v>1</v>
      </c>
      <c r="AJ263" s="232" t="s">
        <v>1</v>
      </c>
      <c r="AK263" s="233" t="s">
        <v>1</v>
      </c>
      <c r="AL263" s="229" t="e" cm="1">
        <f t="array" aca="1" ref="AL263" ca="1">INDIRECT("'"&amp;$C263&amp;"'!"&amp;"$"&amp;$D263&amp;$AL$1&amp;"")</f>
        <v>#REF!</v>
      </c>
      <c r="AM263" s="232" t="s">
        <v>1</v>
      </c>
      <c r="AN263" s="232" t="s">
        <v>1</v>
      </c>
      <c r="AO263" s="230" t="s">
        <v>1</v>
      </c>
      <c r="AP263" s="229"/>
      <c r="AQ263" s="233"/>
      <c r="AR263" s="229" t="e" cm="1">
        <f t="array" aca="1" ref="AR263" ca="1">INDIRECT("'"&amp;$C263&amp;"'!"&amp;"$"&amp;$D263&amp;$AR$1&amp;"")</f>
        <v>#REF!</v>
      </c>
      <c r="AS263" s="232"/>
      <c r="AT263" s="230"/>
      <c r="AU263" s="231" t="e" cm="1">
        <f t="array" aca="1" ref="AU263" ca="1">INDIRECT("'"&amp;$C263&amp;"'!"&amp;"$"&amp;$D263&amp;$AU$1&amp;"")</f>
        <v>#REF!</v>
      </c>
      <c r="AV263" s="232"/>
      <c r="AW263" s="230"/>
      <c r="AX263" s="229"/>
      <c r="AY263" s="233"/>
      <c r="AZ263" s="232" t="e" cm="1">
        <f t="array" aca="1" ref="AZ263" ca="1">INDIRECT("'"&amp;$C263&amp;"'!"&amp;"$"&amp;$D263&amp;$AZ$1&amp;"")</f>
        <v>#REF!</v>
      </c>
      <c r="BA263" s="231"/>
      <c r="BB263" s="232"/>
      <c r="BC263" s="230"/>
      <c r="BD263" s="232" t="e" cm="1">
        <f t="array" aca="1" ref="BD263" ca="1">INDIRECT("'"&amp;$C263&amp;"'!"&amp;"$"&amp;$D263&amp;$BD$1&amp;"")</f>
        <v>#REF!</v>
      </c>
      <c r="BE263" s="231"/>
      <c r="BF263" s="232"/>
      <c r="BG263" s="230"/>
      <c r="BH263" s="234"/>
      <c r="BI263" s="230"/>
      <c r="BJ263" s="234" t="e" cm="1">
        <f t="array" aca="1" ref="BJ263" ca="1">INDIRECT("'"&amp;$C263&amp;"'!"&amp;"$"&amp;$D263&amp;$BJ$1&amp;"")</f>
        <v>#REF!</v>
      </c>
      <c r="BK263" s="232"/>
      <c r="BL263" s="230"/>
      <c r="BM263" s="408"/>
      <c r="BN263" s="229" t="e" cm="1">
        <f t="array" aca="1" ref="BN263" ca="1">INDIRECT("'"&amp;$C263&amp;"'!"&amp;"$"&amp;$D263&amp;$BN$1&amp;"")</f>
        <v>#REF!</v>
      </c>
      <c r="BO263" s="231"/>
      <c r="BP263" s="230"/>
      <c r="BQ263" s="234" t="e" cm="1">
        <f t="array" aca="1" ref="BQ263" ca="1">INDIRECT("'"&amp;$C263&amp;"'!"&amp;"$"&amp;$D263&amp;$BQ$1&amp;"")</f>
        <v>#REF!</v>
      </c>
      <c r="BR263" s="232"/>
      <c r="BS263" s="232"/>
      <c r="BT263" s="230"/>
      <c r="BU263" s="235" t="e" cm="1">
        <f t="array" aca="1" ref="BU263" ca="1">INDIRECT("'"&amp;$C263&amp;"'!"&amp;"$"&amp;$D263&amp;$BU$1&amp;"")</f>
        <v>#REF!</v>
      </c>
      <c r="BV263" s="232"/>
      <c r="BW263" s="232"/>
      <c r="BX263" s="230"/>
      <c r="BY263" s="235"/>
      <c r="BZ263" s="232"/>
      <c r="CA263" s="232"/>
      <c r="CB263" s="230"/>
    </row>
    <row r="264" spans="1:80" ht="15" x14ac:dyDescent="0.2">
      <c r="A264" s="344">
        <f t="shared" si="19"/>
        <v>46002</v>
      </c>
      <c r="B264" s="261">
        <v>0.375</v>
      </c>
      <c r="C264" s="247">
        <f t="shared" si="20"/>
        <v>11</v>
      </c>
      <c r="D264" s="248" t="s">
        <v>143</v>
      </c>
      <c r="E264" s="222"/>
      <c r="F264" s="223"/>
      <c r="G264" s="224" t="e" cm="1">
        <f t="array" aca="1" ref="G264" ca="1">INDIRECT("'"&amp;$C264&amp;"'!"&amp;"$"&amp;$D264&amp;$G$1&amp;"")</f>
        <v>#REF!</v>
      </c>
      <c r="H264" s="225" t="s">
        <v>1</v>
      </c>
      <c r="I264" s="223" t="s">
        <v>1</v>
      </c>
      <c r="J264" s="224" t="e" cm="1">
        <f t="array" aca="1" ref="J264" ca="1">INDIRECT("'"&amp;$C264&amp;"'!"&amp;"$"&amp;$D264&amp;$J$1&amp;"")</f>
        <v>#REF!</v>
      </c>
      <c r="K264" s="225"/>
      <c r="L264" s="225"/>
      <c r="M264" s="226"/>
      <c r="N264" s="222" t="e" cm="1">
        <f t="array" aca="1" ref="N264" ca="1">INDIRECT("'"&amp;$C264&amp;"'!"&amp;"$"&amp;$D264&amp;$N$1&amp;"")</f>
        <v>#REF!</v>
      </c>
      <c r="O264" s="225"/>
      <c r="P264" s="225"/>
      <c r="Q264" s="223"/>
      <c r="R264" s="352" t="e" cm="1">
        <f t="array" aca="1" ref="R264" ca="1">INDIRECT("'"&amp;$C264&amp;"'!"&amp;"$"&amp;$D264&amp;$R$1&amp;"")</f>
        <v>#REF!</v>
      </c>
      <c r="S264" s="225"/>
      <c r="T264" s="225"/>
      <c r="U264" s="226"/>
      <c r="V264" s="222"/>
      <c r="W264" s="227" t="e" cm="1">
        <f t="array" aca="1" ref="W264" ca="1">INDIRECT("'"&amp;$C264&amp;"'!"&amp;"$"&amp;$D264&amp;$W$1&amp;"")</f>
        <v>#REF!</v>
      </c>
      <c r="X264" s="225"/>
      <c r="Y264" s="223"/>
      <c r="Z264" s="224" t="e" cm="1">
        <f t="array" aca="1" ref="Z264" ca="1">INDIRECT("'"&amp;$C264&amp;"'!"&amp;"$"&amp;$D264&amp;$Z$1&amp;"")</f>
        <v>#REF!</v>
      </c>
      <c r="AA264" s="225" t="s">
        <v>1</v>
      </c>
      <c r="AB264" s="225" t="s">
        <v>1</v>
      </c>
      <c r="AC264" s="226" t="s">
        <v>1</v>
      </c>
      <c r="AD264" s="222" t="e" cm="1">
        <f t="array" aca="1" ref="AD264" ca="1">INDIRECT("'"&amp;$C264&amp;"'!"&amp;"$"&amp;$D264&amp;$AD$1&amp;"")</f>
        <v>#REF!</v>
      </c>
      <c r="AE264" s="225" t="s">
        <v>1</v>
      </c>
      <c r="AF264" s="225" t="s">
        <v>1</v>
      </c>
      <c r="AG264" s="223" t="s">
        <v>1</v>
      </c>
      <c r="AH264" s="224" t="e" cm="1">
        <f t="array" aca="1" ref="AH264" ca="1">INDIRECT("'"&amp;$C264&amp;"'!"&amp;"$"&amp;$D264&amp;$AH$1&amp;"")</f>
        <v>#REF!</v>
      </c>
      <c r="AI264" s="225" t="s">
        <v>1</v>
      </c>
      <c r="AJ264" s="225" t="s">
        <v>1</v>
      </c>
      <c r="AK264" s="226" t="s">
        <v>1</v>
      </c>
      <c r="AL264" s="222" t="e" cm="1">
        <f t="array" aca="1" ref="AL264" ca="1">INDIRECT("'"&amp;$C264&amp;"'!"&amp;"$"&amp;$D264&amp;$AL$1&amp;"")</f>
        <v>#REF!</v>
      </c>
      <c r="AM264" s="225" t="s">
        <v>1</v>
      </c>
      <c r="AN264" s="225" t="s">
        <v>1</v>
      </c>
      <c r="AO264" s="223" t="s">
        <v>1</v>
      </c>
      <c r="AP264" s="222"/>
      <c r="AQ264" s="226"/>
      <c r="AR264" s="222" t="e" cm="1">
        <f t="array" aca="1" ref="AR264" ca="1">INDIRECT("'"&amp;$C264&amp;"'!"&amp;"$"&amp;$D264&amp;$AR$1&amp;"")</f>
        <v>#REF!</v>
      </c>
      <c r="AS264" s="225"/>
      <c r="AT264" s="223"/>
      <c r="AU264" s="224" t="e" cm="1">
        <f t="array" aca="1" ref="AU264" ca="1">INDIRECT("'"&amp;$C264&amp;"'!"&amp;"$"&amp;$D264&amp;$AU$1&amp;"")</f>
        <v>#REF!</v>
      </c>
      <c r="AV264" s="225"/>
      <c r="AW264" s="223"/>
      <c r="AX264" s="222"/>
      <c r="AY264" s="226"/>
      <c r="AZ264" s="225" t="e" cm="1">
        <f t="array" aca="1" ref="AZ264" ca="1">INDIRECT("'"&amp;$C264&amp;"'!"&amp;"$"&amp;$D264&amp;$AZ$1&amp;"")</f>
        <v>#REF!</v>
      </c>
      <c r="BA264" s="224"/>
      <c r="BB264" s="225"/>
      <c r="BC264" s="223"/>
      <c r="BD264" s="225" t="e" cm="1">
        <f t="array" aca="1" ref="BD264" ca="1">INDIRECT("'"&amp;$C264&amp;"'!"&amp;"$"&amp;$D264&amp;$BD$1&amp;"")</f>
        <v>#REF!</v>
      </c>
      <c r="BE264" s="224"/>
      <c r="BF264" s="225"/>
      <c r="BG264" s="223"/>
      <c r="BH264" s="227"/>
      <c r="BI264" s="223"/>
      <c r="BJ264" s="227" t="e" cm="1">
        <f t="array" aca="1" ref="BJ264" ca="1">INDIRECT("'"&amp;$C264&amp;"'!"&amp;"$"&amp;$D264&amp;$BJ$1&amp;"")</f>
        <v>#REF!</v>
      </c>
      <c r="BK264" s="225"/>
      <c r="BL264" s="223"/>
      <c r="BM264" s="407"/>
      <c r="BN264" s="222" t="e" cm="1">
        <f t="array" aca="1" ref="BN264" ca="1">INDIRECT("'"&amp;$C264&amp;"'!"&amp;"$"&amp;$D264&amp;$BN$1&amp;"")</f>
        <v>#REF!</v>
      </c>
      <c r="BO264" s="224"/>
      <c r="BP264" s="223"/>
      <c r="BQ264" s="227" t="e" cm="1">
        <f t="array" aca="1" ref="BQ264" ca="1">INDIRECT("'"&amp;$C264&amp;"'!"&amp;"$"&amp;$D264&amp;$BQ$1&amp;"")</f>
        <v>#REF!</v>
      </c>
      <c r="BR264" s="225"/>
      <c r="BS264" s="225"/>
      <c r="BT264" s="223"/>
      <c r="BU264" s="228" t="e" cm="1">
        <f t="array" aca="1" ref="BU264" ca="1">INDIRECT("'"&amp;$C264&amp;"'!"&amp;"$"&amp;$D264&amp;$BU$1&amp;"")</f>
        <v>#REF!</v>
      </c>
      <c r="BV264" s="225"/>
      <c r="BW264" s="225"/>
      <c r="BX264" s="223"/>
      <c r="BY264" s="228"/>
      <c r="BZ264" s="225"/>
      <c r="CA264" s="225"/>
      <c r="CB264" s="223"/>
    </row>
    <row r="265" spans="1:80" ht="15" x14ac:dyDescent="0.2">
      <c r="A265" s="344">
        <f t="shared" si="19"/>
        <v>46002</v>
      </c>
      <c r="B265" s="261">
        <v>0.41666666666666702</v>
      </c>
      <c r="C265" s="247">
        <f t="shared" si="20"/>
        <v>11</v>
      </c>
      <c r="D265" s="248" t="s">
        <v>144</v>
      </c>
      <c r="E265" s="229"/>
      <c r="F265" s="230"/>
      <c r="G265" s="231" t="e" cm="1">
        <f t="array" aca="1" ref="G265" ca="1">INDIRECT("'"&amp;$C265&amp;"'!"&amp;"$"&amp;$D265&amp;$G$1&amp;"")</f>
        <v>#REF!</v>
      </c>
      <c r="H265" s="232" t="s">
        <v>1</v>
      </c>
      <c r="I265" s="230" t="s">
        <v>1</v>
      </c>
      <c r="J265" s="231" t="e" cm="1">
        <f t="array" aca="1" ref="J265" ca="1">INDIRECT("'"&amp;$C265&amp;"'!"&amp;"$"&amp;$D265&amp;$J$1&amp;"")</f>
        <v>#REF!</v>
      </c>
      <c r="K265" s="232"/>
      <c r="L265" s="232"/>
      <c r="M265" s="233"/>
      <c r="N265" s="229" t="e" cm="1">
        <f t="array" aca="1" ref="N265" ca="1">INDIRECT("'"&amp;$C265&amp;"'!"&amp;"$"&amp;$D265&amp;$N$1&amp;"")</f>
        <v>#REF!</v>
      </c>
      <c r="O265" s="232"/>
      <c r="P265" s="232"/>
      <c r="Q265" s="230"/>
      <c r="R265" s="229" t="e" cm="1">
        <f t="array" aca="1" ref="R265" ca="1">INDIRECT("'"&amp;$C265&amp;"'!"&amp;"$"&amp;$D265&amp;$R$1&amp;"")</f>
        <v>#REF!</v>
      </c>
      <c r="S265" s="232"/>
      <c r="T265" s="232"/>
      <c r="U265" s="233"/>
      <c r="V265" s="229"/>
      <c r="W265" s="234" t="e" cm="1">
        <f t="array" aca="1" ref="W265" ca="1">INDIRECT("'"&amp;$C265&amp;"'!"&amp;"$"&amp;$D265&amp;$W$1&amp;"")</f>
        <v>#REF!</v>
      </c>
      <c r="X265" s="232"/>
      <c r="Y265" s="230"/>
      <c r="Z265" s="231" t="e" cm="1">
        <f t="array" aca="1" ref="Z265" ca="1">INDIRECT("'"&amp;$C265&amp;"'!"&amp;"$"&amp;$D265&amp;$Z$1&amp;"")</f>
        <v>#REF!</v>
      </c>
      <c r="AA265" s="232" t="s">
        <v>1</v>
      </c>
      <c r="AB265" s="232" t="s">
        <v>1</v>
      </c>
      <c r="AC265" s="233" t="s">
        <v>1</v>
      </c>
      <c r="AD265" s="229" t="e" cm="1">
        <f t="array" aca="1" ref="AD265" ca="1">INDIRECT("'"&amp;$C265&amp;"'!"&amp;"$"&amp;$D265&amp;$AD$1&amp;"")</f>
        <v>#REF!</v>
      </c>
      <c r="AE265" s="232" t="s">
        <v>1</v>
      </c>
      <c r="AF265" s="232" t="s">
        <v>1</v>
      </c>
      <c r="AG265" s="230" t="s">
        <v>1</v>
      </c>
      <c r="AH265" s="231" t="e" cm="1">
        <f t="array" aca="1" ref="AH265" ca="1">INDIRECT("'"&amp;$C265&amp;"'!"&amp;"$"&amp;$D265&amp;$AH$1&amp;"")</f>
        <v>#REF!</v>
      </c>
      <c r="AI265" s="232" t="s">
        <v>1</v>
      </c>
      <c r="AJ265" s="232" t="s">
        <v>1</v>
      </c>
      <c r="AK265" s="233" t="s">
        <v>1</v>
      </c>
      <c r="AL265" s="229" t="e" cm="1">
        <f t="array" aca="1" ref="AL265" ca="1">INDIRECT("'"&amp;$C265&amp;"'!"&amp;"$"&amp;$D265&amp;$AL$1&amp;"")</f>
        <v>#REF!</v>
      </c>
      <c r="AM265" s="232" t="s">
        <v>1</v>
      </c>
      <c r="AN265" s="232" t="s">
        <v>1</v>
      </c>
      <c r="AO265" s="230" t="s">
        <v>1</v>
      </c>
      <c r="AP265" s="229"/>
      <c r="AQ265" s="233"/>
      <c r="AR265" s="229" t="e" cm="1">
        <f t="array" aca="1" ref="AR265" ca="1">INDIRECT("'"&amp;$C265&amp;"'!"&amp;"$"&amp;$D265&amp;$AR$1&amp;"")</f>
        <v>#REF!</v>
      </c>
      <c r="AS265" s="232"/>
      <c r="AT265" s="230"/>
      <c r="AU265" s="231" t="e" cm="1">
        <f t="array" aca="1" ref="AU265" ca="1">INDIRECT("'"&amp;$C265&amp;"'!"&amp;"$"&amp;$D265&amp;$AU$1&amp;"")</f>
        <v>#REF!</v>
      </c>
      <c r="AV265" s="232"/>
      <c r="AW265" s="230"/>
      <c r="AX265" s="229"/>
      <c r="AY265" s="233"/>
      <c r="AZ265" s="232" t="e" cm="1">
        <f t="array" aca="1" ref="AZ265" ca="1">INDIRECT("'"&amp;$C265&amp;"'!"&amp;"$"&amp;$D265&amp;$AZ$1&amp;"")</f>
        <v>#REF!</v>
      </c>
      <c r="BA265" s="231"/>
      <c r="BB265" s="232"/>
      <c r="BC265" s="230"/>
      <c r="BD265" s="232" t="e" cm="1">
        <f t="array" aca="1" ref="BD265" ca="1">INDIRECT("'"&amp;$C265&amp;"'!"&amp;"$"&amp;$D265&amp;$BD$1&amp;"")</f>
        <v>#REF!</v>
      </c>
      <c r="BE265" s="231"/>
      <c r="BF265" s="232"/>
      <c r="BG265" s="230"/>
      <c r="BH265" s="234"/>
      <c r="BI265" s="230"/>
      <c r="BJ265" s="234" t="e" cm="1">
        <f t="array" aca="1" ref="BJ265" ca="1">INDIRECT("'"&amp;$C265&amp;"'!"&amp;"$"&amp;$D265&amp;$BJ$1&amp;"")</f>
        <v>#REF!</v>
      </c>
      <c r="BK265" s="232"/>
      <c r="BL265" s="230"/>
      <c r="BM265" s="408"/>
      <c r="BN265" s="229" t="e" cm="1">
        <f t="array" aca="1" ref="BN265" ca="1">INDIRECT("'"&amp;$C265&amp;"'!"&amp;"$"&amp;$D265&amp;$BN$1&amp;"")</f>
        <v>#REF!</v>
      </c>
      <c r="BO265" s="231"/>
      <c r="BP265" s="230"/>
      <c r="BQ265" s="234" t="e" cm="1">
        <f t="array" aca="1" ref="BQ265" ca="1">INDIRECT("'"&amp;$C265&amp;"'!"&amp;"$"&amp;$D265&amp;$BQ$1&amp;"")</f>
        <v>#REF!</v>
      </c>
      <c r="BR265" s="232"/>
      <c r="BS265" s="232"/>
      <c r="BT265" s="230"/>
      <c r="BU265" s="235" t="e" cm="1">
        <f t="array" aca="1" ref="BU265" ca="1">INDIRECT("'"&amp;$C265&amp;"'!"&amp;"$"&amp;$D265&amp;$BU$1&amp;"")</f>
        <v>#REF!</v>
      </c>
      <c r="BV265" s="232"/>
      <c r="BW265" s="232"/>
      <c r="BX265" s="230"/>
      <c r="BY265" s="235"/>
      <c r="BZ265" s="232"/>
      <c r="CA265" s="232"/>
      <c r="CB265" s="230"/>
    </row>
    <row r="266" spans="1:80" ht="15" x14ac:dyDescent="0.2">
      <c r="A266" s="344">
        <f t="shared" si="19"/>
        <v>46002</v>
      </c>
      <c r="B266" s="261">
        <v>0.45833333333333398</v>
      </c>
      <c r="C266" s="247">
        <f t="shared" si="20"/>
        <v>11</v>
      </c>
      <c r="D266" s="248" t="s">
        <v>145</v>
      </c>
      <c r="E266" s="222"/>
      <c r="F266" s="223"/>
      <c r="G266" s="224" t="e" cm="1">
        <f t="array" aca="1" ref="G266" ca="1">INDIRECT("'"&amp;$C266&amp;"'!"&amp;"$"&amp;$D266&amp;$G$1&amp;"")</f>
        <v>#REF!</v>
      </c>
      <c r="H266" s="225" t="s">
        <v>1</v>
      </c>
      <c r="I266" s="223" t="s">
        <v>1</v>
      </c>
      <c r="J266" s="224" t="e" cm="1">
        <f t="array" aca="1" ref="J266" ca="1">INDIRECT("'"&amp;$C266&amp;"'!"&amp;"$"&amp;$D266&amp;$J$1&amp;"")</f>
        <v>#REF!</v>
      </c>
      <c r="K266" s="225"/>
      <c r="L266" s="225"/>
      <c r="M266" s="226"/>
      <c r="N266" s="222" t="e" cm="1">
        <f t="array" aca="1" ref="N266" ca="1">INDIRECT("'"&amp;$C266&amp;"'!"&amp;"$"&amp;$D266&amp;$N$1&amp;"")</f>
        <v>#REF!</v>
      </c>
      <c r="O266" s="225"/>
      <c r="P266" s="225"/>
      <c r="Q266" s="223"/>
      <c r="R266" s="352" t="e" cm="1">
        <f t="array" aca="1" ref="R266" ca="1">INDIRECT("'"&amp;$C266&amp;"'!"&amp;"$"&amp;$D266&amp;$R$1&amp;"")</f>
        <v>#REF!</v>
      </c>
      <c r="S266" s="225"/>
      <c r="T266" s="225"/>
      <c r="U266" s="226"/>
      <c r="V266" s="222"/>
      <c r="W266" s="227" t="e" cm="1">
        <f t="array" aca="1" ref="W266" ca="1">INDIRECT("'"&amp;$C266&amp;"'!"&amp;"$"&amp;$D266&amp;$W$1&amp;"")</f>
        <v>#REF!</v>
      </c>
      <c r="X266" s="225"/>
      <c r="Y266" s="223"/>
      <c r="Z266" s="224" t="e" cm="1">
        <f t="array" aca="1" ref="Z266" ca="1">INDIRECT("'"&amp;$C266&amp;"'!"&amp;"$"&amp;$D266&amp;$Z$1&amp;"")</f>
        <v>#REF!</v>
      </c>
      <c r="AA266" s="225" t="s">
        <v>1</v>
      </c>
      <c r="AB266" s="225" t="s">
        <v>1</v>
      </c>
      <c r="AC266" s="226" t="s">
        <v>1</v>
      </c>
      <c r="AD266" s="222" t="e" cm="1">
        <f t="array" aca="1" ref="AD266" ca="1">INDIRECT("'"&amp;$C266&amp;"'!"&amp;"$"&amp;$D266&amp;$AD$1&amp;"")</f>
        <v>#REF!</v>
      </c>
      <c r="AE266" s="225" t="s">
        <v>1</v>
      </c>
      <c r="AF266" s="225" t="s">
        <v>1</v>
      </c>
      <c r="AG266" s="223" t="s">
        <v>1</v>
      </c>
      <c r="AH266" s="224" t="e" cm="1">
        <f t="array" aca="1" ref="AH266" ca="1">INDIRECT("'"&amp;$C266&amp;"'!"&amp;"$"&amp;$D266&amp;$AH$1&amp;"")</f>
        <v>#REF!</v>
      </c>
      <c r="AI266" s="225" t="s">
        <v>1</v>
      </c>
      <c r="AJ266" s="225" t="s">
        <v>1</v>
      </c>
      <c r="AK266" s="226" t="s">
        <v>1</v>
      </c>
      <c r="AL266" s="222" t="e" cm="1">
        <f t="array" aca="1" ref="AL266" ca="1">INDIRECT("'"&amp;$C266&amp;"'!"&amp;"$"&amp;$D266&amp;$AL$1&amp;"")</f>
        <v>#REF!</v>
      </c>
      <c r="AM266" s="225" t="s">
        <v>1</v>
      </c>
      <c r="AN266" s="225" t="s">
        <v>1</v>
      </c>
      <c r="AO266" s="223" t="s">
        <v>1</v>
      </c>
      <c r="AP266" s="222"/>
      <c r="AQ266" s="226"/>
      <c r="AR266" s="222" t="e" cm="1">
        <f t="array" aca="1" ref="AR266" ca="1">INDIRECT("'"&amp;$C266&amp;"'!"&amp;"$"&amp;$D266&amp;$AR$1&amp;"")</f>
        <v>#REF!</v>
      </c>
      <c r="AS266" s="225"/>
      <c r="AT266" s="223"/>
      <c r="AU266" s="224" t="e" cm="1">
        <f t="array" aca="1" ref="AU266" ca="1">INDIRECT("'"&amp;$C266&amp;"'!"&amp;"$"&amp;$D266&amp;$AU$1&amp;"")</f>
        <v>#REF!</v>
      </c>
      <c r="AV266" s="225"/>
      <c r="AW266" s="223"/>
      <c r="AX266" s="222"/>
      <c r="AY266" s="226"/>
      <c r="AZ266" s="225" t="e" cm="1">
        <f t="array" aca="1" ref="AZ266" ca="1">INDIRECT("'"&amp;$C266&amp;"'!"&amp;"$"&amp;$D266&amp;$AZ$1&amp;"")</f>
        <v>#REF!</v>
      </c>
      <c r="BA266" s="224"/>
      <c r="BB266" s="225"/>
      <c r="BC266" s="223"/>
      <c r="BD266" s="225" t="e" cm="1">
        <f t="array" aca="1" ref="BD266" ca="1">INDIRECT("'"&amp;$C266&amp;"'!"&amp;"$"&amp;$D266&amp;$BD$1&amp;"")</f>
        <v>#REF!</v>
      </c>
      <c r="BE266" s="224"/>
      <c r="BF266" s="225"/>
      <c r="BG266" s="223"/>
      <c r="BH266" s="227"/>
      <c r="BI266" s="223"/>
      <c r="BJ266" s="227" t="e" cm="1">
        <f t="array" aca="1" ref="BJ266" ca="1">INDIRECT("'"&amp;$C266&amp;"'!"&amp;"$"&amp;$D266&amp;$BJ$1&amp;"")</f>
        <v>#REF!</v>
      </c>
      <c r="BK266" s="225"/>
      <c r="BL266" s="223"/>
      <c r="BM266" s="407"/>
      <c r="BN266" s="222" t="e" cm="1">
        <f t="array" aca="1" ref="BN266" ca="1">INDIRECT("'"&amp;$C266&amp;"'!"&amp;"$"&amp;$D266&amp;$BN$1&amp;"")</f>
        <v>#REF!</v>
      </c>
      <c r="BO266" s="224"/>
      <c r="BP266" s="223"/>
      <c r="BQ266" s="227" t="e" cm="1">
        <f t="array" aca="1" ref="BQ266" ca="1">INDIRECT("'"&amp;$C266&amp;"'!"&amp;"$"&amp;$D266&amp;$BQ$1&amp;"")</f>
        <v>#REF!</v>
      </c>
      <c r="BR266" s="225"/>
      <c r="BS266" s="225"/>
      <c r="BT266" s="223"/>
      <c r="BU266" s="228" t="e" cm="1">
        <f t="array" aca="1" ref="BU266" ca="1">INDIRECT("'"&amp;$C266&amp;"'!"&amp;"$"&amp;$D266&amp;$BU$1&amp;"")</f>
        <v>#REF!</v>
      </c>
      <c r="BV266" s="225"/>
      <c r="BW266" s="225"/>
      <c r="BX266" s="223"/>
      <c r="BY266" s="228"/>
      <c r="BZ266" s="225"/>
      <c r="CA266" s="225"/>
      <c r="CB266" s="223"/>
    </row>
    <row r="267" spans="1:80" ht="15" x14ac:dyDescent="0.2">
      <c r="A267" s="344">
        <f t="shared" si="19"/>
        <v>46002</v>
      </c>
      <c r="B267" s="261">
        <v>0.5</v>
      </c>
      <c r="C267" s="247">
        <f t="shared" si="20"/>
        <v>11</v>
      </c>
      <c r="D267" s="248" t="s">
        <v>146</v>
      </c>
      <c r="E267" s="229"/>
      <c r="F267" s="230"/>
      <c r="G267" s="231" t="e" cm="1">
        <f t="array" aca="1" ref="G267" ca="1">INDIRECT("'"&amp;$C267&amp;"'!"&amp;"$"&amp;$D267&amp;$G$1&amp;"")</f>
        <v>#REF!</v>
      </c>
      <c r="H267" s="232" t="s">
        <v>1</v>
      </c>
      <c r="I267" s="230" t="s">
        <v>1</v>
      </c>
      <c r="J267" s="231" t="e" cm="1">
        <f t="array" aca="1" ref="J267" ca="1">INDIRECT("'"&amp;$C267&amp;"'!"&amp;"$"&amp;$D267&amp;$J$1&amp;"")</f>
        <v>#REF!</v>
      </c>
      <c r="K267" s="232"/>
      <c r="L267" s="232"/>
      <c r="M267" s="233"/>
      <c r="N267" s="229" t="e" cm="1">
        <f t="array" aca="1" ref="N267" ca="1">INDIRECT("'"&amp;$C267&amp;"'!"&amp;"$"&amp;$D267&amp;$N$1&amp;"")</f>
        <v>#REF!</v>
      </c>
      <c r="O267" s="232"/>
      <c r="P267" s="232"/>
      <c r="Q267" s="230"/>
      <c r="R267" s="229" t="e" cm="1">
        <f t="array" aca="1" ref="R267" ca="1">INDIRECT("'"&amp;$C267&amp;"'!"&amp;"$"&amp;$D267&amp;$R$1&amp;"")</f>
        <v>#REF!</v>
      </c>
      <c r="S267" s="232"/>
      <c r="T267" s="232"/>
      <c r="U267" s="233"/>
      <c r="V267" s="229"/>
      <c r="W267" s="234" t="e" cm="1">
        <f t="array" aca="1" ref="W267" ca="1">INDIRECT("'"&amp;$C267&amp;"'!"&amp;"$"&amp;$D267&amp;$W$1&amp;"")</f>
        <v>#REF!</v>
      </c>
      <c r="X267" s="232"/>
      <c r="Y267" s="230"/>
      <c r="Z267" s="231" t="e" cm="1">
        <f t="array" aca="1" ref="Z267" ca="1">INDIRECT("'"&amp;$C267&amp;"'!"&amp;"$"&amp;$D267&amp;$Z$1&amp;"")</f>
        <v>#REF!</v>
      </c>
      <c r="AA267" s="232" t="s">
        <v>1</v>
      </c>
      <c r="AB267" s="232" t="s">
        <v>1</v>
      </c>
      <c r="AC267" s="233" t="s">
        <v>1</v>
      </c>
      <c r="AD267" s="229" t="e" cm="1">
        <f t="array" aca="1" ref="AD267" ca="1">INDIRECT("'"&amp;$C267&amp;"'!"&amp;"$"&amp;$D267&amp;$AD$1&amp;"")</f>
        <v>#REF!</v>
      </c>
      <c r="AE267" s="232" t="s">
        <v>1</v>
      </c>
      <c r="AF267" s="232" t="s">
        <v>1</v>
      </c>
      <c r="AG267" s="230" t="s">
        <v>1</v>
      </c>
      <c r="AH267" s="231" t="e" cm="1">
        <f t="array" aca="1" ref="AH267" ca="1">INDIRECT("'"&amp;$C267&amp;"'!"&amp;"$"&amp;$D267&amp;$AH$1&amp;"")</f>
        <v>#REF!</v>
      </c>
      <c r="AI267" s="232" t="s">
        <v>1</v>
      </c>
      <c r="AJ267" s="232" t="s">
        <v>1</v>
      </c>
      <c r="AK267" s="233" t="s">
        <v>1</v>
      </c>
      <c r="AL267" s="229" t="e" cm="1">
        <f t="array" aca="1" ref="AL267" ca="1">INDIRECT("'"&amp;$C267&amp;"'!"&amp;"$"&amp;$D267&amp;$AL$1&amp;"")</f>
        <v>#REF!</v>
      </c>
      <c r="AM267" s="232" t="s">
        <v>1</v>
      </c>
      <c r="AN267" s="232" t="s">
        <v>1</v>
      </c>
      <c r="AO267" s="230" t="s">
        <v>1</v>
      </c>
      <c r="AP267" s="229"/>
      <c r="AQ267" s="233"/>
      <c r="AR267" s="229" t="e" cm="1">
        <f t="array" aca="1" ref="AR267" ca="1">INDIRECT("'"&amp;$C267&amp;"'!"&amp;"$"&amp;$D267&amp;$AR$1&amp;"")</f>
        <v>#REF!</v>
      </c>
      <c r="AS267" s="232"/>
      <c r="AT267" s="230"/>
      <c r="AU267" s="231" t="e" cm="1">
        <f t="array" aca="1" ref="AU267" ca="1">INDIRECT("'"&amp;$C267&amp;"'!"&amp;"$"&amp;$D267&amp;$AU$1&amp;"")</f>
        <v>#REF!</v>
      </c>
      <c r="AV267" s="232"/>
      <c r="AW267" s="230"/>
      <c r="AX267" s="229"/>
      <c r="AY267" s="233"/>
      <c r="AZ267" s="232" t="e" cm="1">
        <f t="array" aca="1" ref="AZ267" ca="1">INDIRECT("'"&amp;$C267&amp;"'!"&amp;"$"&amp;$D267&amp;$AZ$1&amp;"")</f>
        <v>#REF!</v>
      </c>
      <c r="BA267" s="231"/>
      <c r="BB267" s="232"/>
      <c r="BC267" s="230"/>
      <c r="BD267" s="232" t="e" cm="1">
        <f t="array" aca="1" ref="BD267" ca="1">INDIRECT("'"&amp;$C267&amp;"'!"&amp;"$"&amp;$D267&amp;$BD$1&amp;"")</f>
        <v>#REF!</v>
      </c>
      <c r="BE267" s="231"/>
      <c r="BF267" s="232"/>
      <c r="BG267" s="230"/>
      <c r="BH267" s="234"/>
      <c r="BI267" s="230"/>
      <c r="BJ267" s="234" t="e" cm="1">
        <f t="array" aca="1" ref="BJ267" ca="1">INDIRECT("'"&amp;$C267&amp;"'!"&amp;"$"&amp;$D267&amp;$BJ$1&amp;"")</f>
        <v>#REF!</v>
      </c>
      <c r="BK267" s="232"/>
      <c r="BL267" s="230"/>
      <c r="BM267" s="408"/>
      <c r="BN267" s="229" t="e" cm="1">
        <f t="array" aca="1" ref="BN267" ca="1">INDIRECT("'"&amp;$C267&amp;"'!"&amp;"$"&amp;$D267&amp;$BN$1&amp;"")</f>
        <v>#REF!</v>
      </c>
      <c r="BO267" s="231"/>
      <c r="BP267" s="230"/>
      <c r="BQ267" s="234" t="e" cm="1">
        <f t="array" aca="1" ref="BQ267" ca="1">INDIRECT("'"&amp;$C267&amp;"'!"&amp;"$"&amp;$D267&amp;$BQ$1&amp;"")</f>
        <v>#REF!</v>
      </c>
      <c r="BR267" s="232"/>
      <c r="BS267" s="232"/>
      <c r="BT267" s="230"/>
      <c r="BU267" s="235" t="e" cm="1">
        <f t="array" aca="1" ref="BU267" ca="1">INDIRECT("'"&amp;$C267&amp;"'!"&amp;"$"&amp;$D267&amp;$BU$1&amp;"")</f>
        <v>#REF!</v>
      </c>
      <c r="BV267" s="232"/>
      <c r="BW267" s="232"/>
      <c r="BX267" s="230"/>
      <c r="BY267" s="235"/>
      <c r="BZ267" s="232"/>
      <c r="CA267" s="232"/>
      <c r="CB267" s="230"/>
    </row>
    <row r="268" spans="1:80" ht="15" x14ac:dyDescent="0.2">
      <c r="A268" s="344">
        <f t="shared" si="19"/>
        <v>46002</v>
      </c>
      <c r="B268" s="261">
        <v>0.54166666666666696</v>
      </c>
      <c r="C268" s="247">
        <f t="shared" si="20"/>
        <v>11</v>
      </c>
      <c r="D268" s="248" t="s">
        <v>147</v>
      </c>
      <c r="E268" s="222"/>
      <c r="F268" s="223"/>
      <c r="G268" s="224" t="e" cm="1">
        <f t="array" aca="1" ref="G268" ca="1">INDIRECT("'"&amp;$C268&amp;"'!"&amp;"$"&amp;$D268&amp;$G$1&amp;"")</f>
        <v>#REF!</v>
      </c>
      <c r="H268" s="225" t="s">
        <v>1</v>
      </c>
      <c r="I268" s="223" t="s">
        <v>1</v>
      </c>
      <c r="J268" s="224" t="e" cm="1">
        <f t="array" aca="1" ref="J268" ca="1">INDIRECT("'"&amp;$C268&amp;"'!"&amp;"$"&amp;$D268&amp;$J$1&amp;"")</f>
        <v>#REF!</v>
      </c>
      <c r="K268" s="225"/>
      <c r="L268" s="225"/>
      <c r="M268" s="223"/>
      <c r="N268" s="222" t="e" cm="1">
        <f t="array" aca="1" ref="N268" ca="1">INDIRECT("'"&amp;$C268&amp;"'!"&amp;"$"&amp;$D268&amp;$N$1&amp;"")</f>
        <v>#REF!</v>
      </c>
      <c r="O268" s="225"/>
      <c r="P268" s="225"/>
      <c r="Q268" s="223"/>
      <c r="R268" s="352" t="e" cm="1">
        <f t="array" aca="1" ref="R268" ca="1">INDIRECT("'"&amp;$C268&amp;"'!"&amp;"$"&amp;$D268&amp;$R$1&amp;"")</f>
        <v>#REF!</v>
      </c>
      <c r="S268" s="225"/>
      <c r="T268" s="225"/>
      <c r="U268" s="226"/>
      <c r="V268" s="222"/>
      <c r="W268" s="227" t="e" cm="1">
        <f t="array" aca="1" ref="W268" ca="1">INDIRECT("'"&amp;$C268&amp;"'!"&amp;"$"&amp;$D268&amp;$W$1&amp;"")</f>
        <v>#REF!</v>
      </c>
      <c r="X268" s="225"/>
      <c r="Y268" s="223"/>
      <c r="Z268" s="224" t="e" cm="1">
        <f t="array" aca="1" ref="Z268" ca="1">INDIRECT("'"&amp;$C268&amp;"'!"&amp;"$"&amp;$D268&amp;$Z$1&amp;"")</f>
        <v>#REF!</v>
      </c>
      <c r="AA268" s="225" t="s">
        <v>1</v>
      </c>
      <c r="AB268" s="225" t="s">
        <v>1</v>
      </c>
      <c r="AC268" s="226" t="s">
        <v>1</v>
      </c>
      <c r="AD268" s="222" t="e" cm="1">
        <f t="array" aca="1" ref="AD268" ca="1">INDIRECT("'"&amp;$C268&amp;"'!"&amp;"$"&amp;$D268&amp;$AD$1&amp;"")</f>
        <v>#REF!</v>
      </c>
      <c r="AE268" s="225" t="s">
        <v>1</v>
      </c>
      <c r="AF268" s="225" t="s">
        <v>1</v>
      </c>
      <c r="AG268" s="223" t="s">
        <v>1</v>
      </c>
      <c r="AH268" s="224" t="e" cm="1">
        <f t="array" aca="1" ref="AH268" ca="1">INDIRECT("'"&amp;$C268&amp;"'!"&amp;"$"&amp;$D268&amp;$AH$1&amp;"")</f>
        <v>#REF!</v>
      </c>
      <c r="AI268" s="225" t="s">
        <v>1</v>
      </c>
      <c r="AJ268" s="225" t="s">
        <v>1</v>
      </c>
      <c r="AK268" s="226" t="s">
        <v>1</v>
      </c>
      <c r="AL268" s="222" t="e" cm="1">
        <f t="array" aca="1" ref="AL268" ca="1">INDIRECT("'"&amp;$C268&amp;"'!"&amp;"$"&amp;$D268&amp;$AL$1&amp;"")</f>
        <v>#REF!</v>
      </c>
      <c r="AM268" s="225" t="s">
        <v>1</v>
      </c>
      <c r="AN268" s="225" t="s">
        <v>1</v>
      </c>
      <c r="AO268" s="223" t="s">
        <v>1</v>
      </c>
      <c r="AP268" s="222"/>
      <c r="AQ268" s="226"/>
      <c r="AR268" s="222" t="e" cm="1">
        <f t="array" aca="1" ref="AR268" ca="1">INDIRECT("'"&amp;$C268&amp;"'!"&amp;"$"&amp;$D268&amp;$AR$1&amp;"")</f>
        <v>#REF!</v>
      </c>
      <c r="AS268" s="225"/>
      <c r="AT268" s="223"/>
      <c r="AU268" s="224" t="e" cm="1">
        <f t="array" aca="1" ref="AU268" ca="1">INDIRECT("'"&amp;$C268&amp;"'!"&amp;"$"&amp;$D268&amp;$AU$1&amp;"")</f>
        <v>#REF!</v>
      </c>
      <c r="AV268" s="225"/>
      <c r="AW268" s="223"/>
      <c r="AX268" s="222"/>
      <c r="AY268" s="226"/>
      <c r="AZ268" s="225" t="e" cm="1">
        <f t="array" aca="1" ref="AZ268" ca="1">INDIRECT("'"&amp;$C268&amp;"'!"&amp;"$"&amp;$D268&amp;$AZ$1&amp;"")</f>
        <v>#REF!</v>
      </c>
      <c r="BA268" s="224"/>
      <c r="BB268" s="225"/>
      <c r="BC268" s="223"/>
      <c r="BD268" s="225" t="e" cm="1">
        <f t="array" aca="1" ref="BD268" ca="1">INDIRECT("'"&amp;$C268&amp;"'!"&amp;"$"&amp;$D268&amp;$BD$1&amp;"")</f>
        <v>#REF!</v>
      </c>
      <c r="BE268" s="224"/>
      <c r="BF268" s="225"/>
      <c r="BG268" s="223"/>
      <c r="BH268" s="227"/>
      <c r="BI268" s="223"/>
      <c r="BJ268" s="227" t="e" cm="1">
        <f t="array" aca="1" ref="BJ268" ca="1">INDIRECT("'"&amp;$C268&amp;"'!"&amp;"$"&amp;$D268&amp;$BJ$1&amp;"")</f>
        <v>#REF!</v>
      </c>
      <c r="BK268" s="225"/>
      <c r="BL268" s="223"/>
      <c r="BM268" s="407"/>
      <c r="BN268" s="222" t="e" cm="1">
        <f t="array" aca="1" ref="BN268" ca="1">INDIRECT("'"&amp;$C268&amp;"'!"&amp;"$"&amp;$D268&amp;$BN$1&amp;"")</f>
        <v>#REF!</v>
      </c>
      <c r="BO268" s="224"/>
      <c r="BP268" s="223"/>
      <c r="BQ268" s="227" t="e" cm="1">
        <f t="array" aca="1" ref="BQ268" ca="1">INDIRECT("'"&amp;$C268&amp;"'!"&amp;"$"&amp;$D268&amp;$BQ$1&amp;"")</f>
        <v>#REF!</v>
      </c>
      <c r="BR268" s="225"/>
      <c r="BS268" s="225"/>
      <c r="BT268" s="223"/>
      <c r="BU268" s="228" t="e" cm="1">
        <f t="array" aca="1" ref="BU268" ca="1">INDIRECT("'"&amp;$C268&amp;"'!"&amp;"$"&amp;$D268&amp;$BU$1&amp;"")</f>
        <v>#REF!</v>
      </c>
      <c r="BV268" s="225"/>
      <c r="BW268" s="225"/>
      <c r="BX268" s="223"/>
      <c r="BY268" s="228"/>
      <c r="BZ268" s="225"/>
      <c r="CA268" s="225"/>
      <c r="CB268" s="223"/>
    </row>
    <row r="269" spans="1:80" ht="15" x14ac:dyDescent="0.2">
      <c r="A269" s="344">
        <f t="shared" si="19"/>
        <v>46002</v>
      </c>
      <c r="B269" s="261">
        <v>0.58333333333333404</v>
      </c>
      <c r="C269" s="247">
        <f t="shared" si="20"/>
        <v>11</v>
      </c>
      <c r="D269" s="248" t="s">
        <v>148</v>
      </c>
      <c r="E269" s="229"/>
      <c r="F269" s="230"/>
      <c r="G269" s="231" t="e" cm="1">
        <f t="array" aca="1" ref="G269" ca="1">INDIRECT("'"&amp;$C269&amp;"'!"&amp;"$"&amp;$D269&amp;$G$1&amp;"")</f>
        <v>#REF!</v>
      </c>
      <c r="H269" s="232" t="s">
        <v>1</v>
      </c>
      <c r="I269" s="230" t="s">
        <v>1</v>
      </c>
      <c r="J269" s="231" t="e" cm="1">
        <f t="array" aca="1" ref="J269" ca="1">INDIRECT("'"&amp;$C269&amp;"'!"&amp;"$"&amp;$D269&amp;$J$1&amp;"")</f>
        <v>#REF!</v>
      </c>
      <c r="K269" s="232"/>
      <c r="L269" s="232"/>
      <c r="M269" s="233"/>
      <c r="N269" s="229" t="e" cm="1">
        <f t="array" aca="1" ref="N269" ca="1">INDIRECT("'"&amp;$C269&amp;"'!"&amp;"$"&amp;$D269&amp;$N$1&amp;"")</f>
        <v>#REF!</v>
      </c>
      <c r="O269" s="232"/>
      <c r="P269" s="232"/>
      <c r="Q269" s="230"/>
      <c r="R269" s="229" t="e" cm="1">
        <f t="array" aca="1" ref="R269" ca="1">INDIRECT("'"&amp;$C269&amp;"'!"&amp;"$"&amp;$D269&amp;$R$1&amp;"")</f>
        <v>#REF!</v>
      </c>
      <c r="S269" s="232"/>
      <c r="T269" s="232"/>
      <c r="U269" s="233"/>
      <c r="V269" s="229"/>
      <c r="W269" s="234" t="e" cm="1">
        <f t="array" aca="1" ref="W269" ca="1">INDIRECT("'"&amp;$C269&amp;"'!"&amp;"$"&amp;$D269&amp;$W$1&amp;"")</f>
        <v>#REF!</v>
      </c>
      <c r="X269" s="232"/>
      <c r="Y269" s="230"/>
      <c r="Z269" s="231" t="e" cm="1">
        <f t="array" aca="1" ref="Z269" ca="1">INDIRECT("'"&amp;$C269&amp;"'!"&amp;"$"&amp;$D269&amp;$Z$1&amp;"")</f>
        <v>#REF!</v>
      </c>
      <c r="AA269" s="232" t="s">
        <v>1</v>
      </c>
      <c r="AB269" s="232" t="s">
        <v>1</v>
      </c>
      <c r="AC269" s="233" t="s">
        <v>1</v>
      </c>
      <c r="AD269" s="229" t="e" cm="1">
        <f t="array" aca="1" ref="AD269" ca="1">INDIRECT("'"&amp;$C269&amp;"'!"&amp;"$"&amp;$D269&amp;$AD$1&amp;"")</f>
        <v>#REF!</v>
      </c>
      <c r="AE269" s="232" t="s">
        <v>1</v>
      </c>
      <c r="AF269" s="232" t="s">
        <v>1</v>
      </c>
      <c r="AG269" s="230" t="s">
        <v>1</v>
      </c>
      <c r="AH269" s="231" t="e" cm="1">
        <f t="array" aca="1" ref="AH269" ca="1">INDIRECT("'"&amp;$C269&amp;"'!"&amp;"$"&amp;$D269&amp;$AH$1&amp;"")</f>
        <v>#REF!</v>
      </c>
      <c r="AI269" s="232" t="s">
        <v>1</v>
      </c>
      <c r="AJ269" s="232" t="s">
        <v>1</v>
      </c>
      <c r="AK269" s="233" t="s">
        <v>1</v>
      </c>
      <c r="AL269" s="229" t="e" cm="1">
        <f t="array" aca="1" ref="AL269" ca="1">INDIRECT("'"&amp;$C269&amp;"'!"&amp;"$"&amp;$D269&amp;$AL$1&amp;"")</f>
        <v>#REF!</v>
      </c>
      <c r="AM269" s="232" t="s">
        <v>1</v>
      </c>
      <c r="AN269" s="232" t="s">
        <v>1</v>
      </c>
      <c r="AO269" s="230" t="s">
        <v>1</v>
      </c>
      <c r="AP269" s="229"/>
      <c r="AQ269" s="233"/>
      <c r="AR269" s="229" t="e" cm="1">
        <f t="array" aca="1" ref="AR269" ca="1">INDIRECT("'"&amp;$C269&amp;"'!"&amp;"$"&amp;$D269&amp;$AR$1&amp;"")</f>
        <v>#REF!</v>
      </c>
      <c r="AS269" s="232"/>
      <c r="AT269" s="230"/>
      <c r="AU269" s="231" t="e" cm="1">
        <f t="array" aca="1" ref="AU269" ca="1">INDIRECT("'"&amp;$C269&amp;"'!"&amp;"$"&amp;$D269&amp;$AU$1&amp;"")</f>
        <v>#REF!</v>
      </c>
      <c r="AV269" s="232"/>
      <c r="AW269" s="230"/>
      <c r="AX269" s="229"/>
      <c r="AY269" s="233"/>
      <c r="AZ269" s="232" t="e" cm="1">
        <f t="array" aca="1" ref="AZ269" ca="1">INDIRECT("'"&amp;$C269&amp;"'!"&amp;"$"&amp;$D269&amp;$AZ$1&amp;"")</f>
        <v>#REF!</v>
      </c>
      <c r="BA269" s="231"/>
      <c r="BB269" s="232"/>
      <c r="BC269" s="230"/>
      <c r="BD269" s="232" t="e" cm="1">
        <f t="array" aca="1" ref="BD269" ca="1">INDIRECT("'"&amp;$C269&amp;"'!"&amp;"$"&amp;$D269&amp;$BD$1&amp;"")</f>
        <v>#REF!</v>
      </c>
      <c r="BE269" s="231"/>
      <c r="BF269" s="232"/>
      <c r="BG269" s="230"/>
      <c r="BH269" s="234"/>
      <c r="BI269" s="230"/>
      <c r="BJ269" s="234" t="e" cm="1">
        <f t="array" aca="1" ref="BJ269" ca="1">INDIRECT("'"&amp;$C269&amp;"'!"&amp;"$"&amp;$D269&amp;$BJ$1&amp;"")</f>
        <v>#REF!</v>
      </c>
      <c r="BK269" s="232"/>
      <c r="BL269" s="230"/>
      <c r="BM269" s="408"/>
      <c r="BN269" s="229" t="e" cm="1">
        <f t="array" aca="1" ref="BN269" ca="1">INDIRECT("'"&amp;$C269&amp;"'!"&amp;"$"&amp;$D269&amp;$BN$1&amp;"")</f>
        <v>#REF!</v>
      </c>
      <c r="BO269" s="231"/>
      <c r="BP269" s="230"/>
      <c r="BQ269" s="234" t="e" cm="1">
        <f t="array" aca="1" ref="BQ269" ca="1">INDIRECT("'"&amp;$C269&amp;"'!"&amp;"$"&amp;$D269&amp;$BQ$1&amp;"")</f>
        <v>#REF!</v>
      </c>
      <c r="BR269" s="232"/>
      <c r="BS269" s="232"/>
      <c r="BT269" s="230"/>
      <c r="BU269" s="235" t="e" cm="1">
        <f t="array" aca="1" ref="BU269" ca="1">INDIRECT("'"&amp;$C269&amp;"'!"&amp;"$"&amp;$D269&amp;$BU$1&amp;"")</f>
        <v>#REF!</v>
      </c>
      <c r="BV269" s="232"/>
      <c r="BW269" s="232"/>
      <c r="BX269" s="230"/>
      <c r="BY269" s="235"/>
      <c r="BZ269" s="232"/>
      <c r="CA269" s="232"/>
      <c r="CB269" s="230"/>
    </row>
    <row r="270" spans="1:80" ht="15" x14ac:dyDescent="0.2">
      <c r="A270" s="344">
        <f t="shared" si="19"/>
        <v>46002</v>
      </c>
      <c r="B270" s="261">
        <v>0.625</v>
      </c>
      <c r="C270" s="247">
        <f t="shared" si="20"/>
        <v>11</v>
      </c>
      <c r="D270" s="248" t="s">
        <v>149</v>
      </c>
      <c r="E270" s="222"/>
      <c r="F270" s="223"/>
      <c r="G270" s="224" t="e" cm="1">
        <f t="array" aca="1" ref="G270" ca="1">INDIRECT("'"&amp;$C270&amp;"'!"&amp;"$"&amp;$D270&amp;$G$1&amp;"")</f>
        <v>#REF!</v>
      </c>
      <c r="H270" s="225" t="s">
        <v>1</v>
      </c>
      <c r="I270" s="223" t="s">
        <v>1</v>
      </c>
      <c r="J270" s="224" t="e" cm="1">
        <f t="array" aca="1" ref="J270" ca="1">INDIRECT("'"&amp;$C270&amp;"'!"&amp;"$"&amp;$D270&amp;$J$1&amp;"")</f>
        <v>#REF!</v>
      </c>
      <c r="K270" s="225"/>
      <c r="L270" s="225"/>
      <c r="M270" s="226"/>
      <c r="N270" s="222" t="e" cm="1">
        <f t="array" aca="1" ref="N270" ca="1">INDIRECT("'"&amp;$C270&amp;"'!"&amp;"$"&amp;$D270&amp;$N$1&amp;"")</f>
        <v>#REF!</v>
      </c>
      <c r="O270" s="225"/>
      <c r="P270" s="225"/>
      <c r="Q270" s="223"/>
      <c r="R270" s="352" t="e" cm="1">
        <f t="array" aca="1" ref="R270" ca="1">INDIRECT("'"&amp;$C270&amp;"'!"&amp;"$"&amp;$D270&amp;$R$1&amp;"")</f>
        <v>#REF!</v>
      </c>
      <c r="S270" s="225"/>
      <c r="T270" s="225"/>
      <c r="U270" s="226"/>
      <c r="V270" s="222"/>
      <c r="W270" s="227" t="e" cm="1">
        <f t="array" aca="1" ref="W270" ca="1">INDIRECT("'"&amp;$C270&amp;"'!"&amp;"$"&amp;$D270&amp;$W$1&amp;"")</f>
        <v>#REF!</v>
      </c>
      <c r="X270" s="225"/>
      <c r="Y270" s="223"/>
      <c r="Z270" s="224" t="e" cm="1">
        <f t="array" aca="1" ref="Z270" ca="1">INDIRECT("'"&amp;$C270&amp;"'!"&amp;"$"&amp;$D270&amp;$Z$1&amp;"")</f>
        <v>#REF!</v>
      </c>
      <c r="AA270" s="225" t="s">
        <v>1</v>
      </c>
      <c r="AB270" s="225" t="s">
        <v>1</v>
      </c>
      <c r="AC270" s="226" t="s">
        <v>1</v>
      </c>
      <c r="AD270" s="222" t="e" cm="1">
        <f t="array" aca="1" ref="AD270" ca="1">INDIRECT("'"&amp;$C270&amp;"'!"&amp;"$"&amp;$D270&amp;$AD$1&amp;"")</f>
        <v>#REF!</v>
      </c>
      <c r="AE270" s="225" t="s">
        <v>1</v>
      </c>
      <c r="AF270" s="225" t="s">
        <v>1</v>
      </c>
      <c r="AG270" s="223" t="s">
        <v>1</v>
      </c>
      <c r="AH270" s="224" t="e" cm="1">
        <f t="array" aca="1" ref="AH270" ca="1">INDIRECT("'"&amp;$C270&amp;"'!"&amp;"$"&amp;$D270&amp;$AH$1&amp;"")</f>
        <v>#REF!</v>
      </c>
      <c r="AI270" s="225" t="s">
        <v>1</v>
      </c>
      <c r="AJ270" s="225" t="s">
        <v>1</v>
      </c>
      <c r="AK270" s="226" t="s">
        <v>1</v>
      </c>
      <c r="AL270" s="222" t="e" cm="1">
        <f t="array" aca="1" ref="AL270" ca="1">INDIRECT("'"&amp;$C270&amp;"'!"&amp;"$"&amp;$D270&amp;$AL$1&amp;"")</f>
        <v>#REF!</v>
      </c>
      <c r="AM270" s="225" t="s">
        <v>1</v>
      </c>
      <c r="AN270" s="225" t="s">
        <v>1</v>
      </c>
      <c r="AO270" s="223" t="s">
        <v>1</v>
      </c>
      <c r="AP270" s="222"/>
      <c r="AQ270" s="226"/>
      <c r="AR270" s="222" t="e" cm="1">
        <f t="array" aca="1" ref="AR270" ca="1">INDIRECT("'"&amp;$C270&amp;"'!"&amp;"$"&amp;$D270&amp;$AR$1&amp;"")</f>
        <v>#REF!</v>
      </c>
      <c r="AS270" s="225"/>
      <c r="AT270" s="223"/>
      <c r="AU270" s="224" t="e" cm="1">
        <f t="array" aca="1" ref="AU270" ca="1">INDIRECT("'"&amp;$C270&amp;"'!"&amp;"$"&amp;$D270&amp;$AU$1&amp;"")</f>
        <v>#REF!</v>
      </c>
      <c r="AV270" s="225"/>
      <c r="AW270" s="223"/>
      <c r="AX270" s="222"/>
      <c r="AY270" s="226"/>
      <c r="AZ270" s="225" t="e" cm="1">
        <f t="array" aca="1" ref="AZ270" ca="1">INDIRECT("'"&amp;$C270&amp;"'!"&amp;"$"&amp;$D270&amp;$AZ$1&amp;"")</f>
        <v>#REF!</v>
      </c>
      <c r="BA270" s="224"/>
      <c r="BB270" s="225"/>
      <c r="BC270" s="223"/>
      <c r="BD270" s="225" t="e" cm="1">
        <f t="array" aca="1" ref="BD270" ca="1">INDIRECT("'"&amp;$C270&amp;"'!"&amp;"$"&amp;$D270&amp;$BD$1&amp;"")</f>
        <v>#REF!</v>
      </c>
      <c r="BE270" s="224"/>
      <c r="BF270" s="225"/>
      <c r="BG270" s="223"/>
      <c r="BH270" s="227"/>
      <c r="BI270" s="223"/>
      <c r="BJ270" s="227" t="e" cm="1">
        <f t="array" aca="1" ref="BJ270" ca="1">INDIRECT("'"&amp;$C270&amp;"'!"&amp;"$"&amp;$D270&amp;$BJ$1&amp;"")</f>
        <v>#REF!</v>
      </c>
      <c r="BK270" s="225"/>
      <c r="BL270" s="223"/>
      <c r="BM270" s="407"/>
      <c r="BN270" s="222" t="e" cm="1">
        <f t="array" aca="1" ref="BN270" ca="1">INDIRECT("'"&amp;$C270&amp;"'!"&amp;"$"&amp;$D270&amp;$BN$1&amp;"")</f>
        <v>#REF!</v>
      </c>
      <c r="BO270" s="224"/>
      <c r="BP270" s="223"/>
      <c r="BQ270" s="227" t="e" cm="1">
        <f t="array" aca="1" ref="BQ270" ca="1">INDIRECT("'"&amp;$C270&amp;"'!"&amp;"$"&amp;$D270&amp;$BQ$1&amp;"")</f>
        <v>#REF!</v>
      </c>
      <c r="BR270" s="225"/>
      <c r="BS270" s="225"/>
      <c r="BT270" s="223"/>
      <c r="BU270" s="228" t="e" cm="1">
        <f t="array" aca="1" ref="BU270" ca="1">INDIRECT("'"&amp;$C270&amp;"'!"&amp;"$"&amp;$D270&amp;$BU$1&amp;"")</f>
        <v>#REF!</v>
      </c>
      <c r="BV270" s="225"/>
      <c r="BW270" s="225"/>
      <c r="BX270" s="223"/>
      <c r="BY270" s="228"/>
      <c r="BZ270" s="225"/>
      <c r="CA270" s="225"/>
      <c r="CB270" s="223"/>
    </row>
    <row r="271" spans="1:80" ht="15" x14ac:dyDescent="0.2">
      <c r="A271" s="344">
        <f t="shared" si="19"/>
        <v>46002</v>
      </c>
      <c r="B271" s="261">
        <v>0.66666666666666696</v>
      </c>
      <c r="C271" s="247">
        <f t="shared" si="20"/>
        <v>11</v>
      </c>
      <c r="D271" s="248" t="s">
        <v>150</v>
      </c>
      <c r="E271" s="229"/>
      <c r="F271" s="230"/>
      <c r="G271" s="231" t="e" cm="1">
        <f t="array" aca="1" ref="G271" ca="1">INDIRECT("'"&amp;$C271&amp;"'!"&amp;"$"&amp;$D271&amp;$G$1&amp;"")</f>
        <v>#REF!</v>
      </c>
      <c r="H271" s="232" t="s">
        <v>1</v>
      </c>
      <c r="I271" s="230" t="s">
        <v>1</v>
      </c>
      <c r="J271" s="231" t="e" cm="1">
        <f t="array" aca="1" ref="J271" ca="1">INDIRECT("'"&amp;$C271&amp;"'!"&amp;"$"&amp;$D271&amp;$J$1&amp;"")</f>
        <v>#REF!</v>
      </c>
      <c r="K271" s="232"/>
      <c r="L271" s="232"/>
      <c r="M271" s="233"/>
      <c r="N271" s="229" t="e" cm="1">
        <f t="array" aca="1" ref="N271" ca="1">INDIRECT("'"&amp;$C271&amp;"'!"&amp;"$"&amp;$D271&amp;$N$1&amp;"")</f>
        <v>#REF!</v>
      </c>
      <c r="O271" s="232"/>
      <c r="P271" s="232"/>
      <c r="Q271" s="230"/>
      <c r="R271" s="353" t="e" cm="1">
        <f t="array" aca="1" ref="R271" ca="1">INDIRECT("'"&amp;$C271&amp;"'!"&amp;"$"&amp;$D271&amp;$R$1&amp;"")</f>
        <v>#REF!</v>
      </c>
      <c r="S271" s="232"/>
      <c r="T271" s="232"/>
      <c r="U271" s="233"/>
      <c r="V271" s="229"/>
      <c r="W271" s="234" t="e" cm="1">
        <f t="array" aca="1" ref="W271" ca="1">INDIRECT("'"&amp;$C271&amp;"'!"&amp;"$"&amp;$D271&amp;$W$1&amp;"")</f>
        <v>#REF!</v>
      </c>
      <c r="X271" s="232"/>
      <c r="Y271" s="230"/>
      <c r="Z271" s="231" t="e" cm="1">
        <f t="array" aca="1" ref="Z271" ca="1">INDIRECT("'"&amp;$C271&amp;"'!"&amp;"$"&amp;$D271&amp;$Z$1&amp;"")</f>
        <v>#REF!</v>
      </c>
      <c r="AA271" s="232" t="s">
        <v>1</v>
      </c>
      <c r="AB271" s="232" t="s">
        <v>1</v>
      </c>
      <c r="AC271" s="233" t="s">
        <v>1</v>
      </c>
      <c r="AD271" s="229" t="e" cm="1">
        <f t="array" aca="1" ref="AD271" ca="1">INDIRECT("'"&amp;$C271&amp;"'!"&amp;"$"&amp;$D271&amp;$AD$1&amp;"")</f>
        <v>#REF!</v>
      </c>
      <c r="AE271" s="232" t="s">
        <v>1</v>
      </c>
      <c r="AF271" s="232" t="s">
        <v>1</v>
      </c>
      <c r="AG271" s="230" t="s">
        <v>1</v>
      </c>
      <c r="AH271" s="231" t="e" cm="1">
        <f t="array" aca="1" ref="AH271" ca="1">INDIRECT("'"&amp;$C271&amp;"'!"&amp;"$"&amp;$D271&amp;$AH$1&amp;"")</f>
        <v>#REF!</v>
      </c>
      <c r="AI271" s="232" t="s">
        <v>1</v>
      </c>
      <c r="AJ271" s="232" t="s">
        <v>1</v>
      </c>
      <c r="AK271" s="233" t="s">
        <v>1</v>
      </c>
      <c r="AL271" s="229" t="e" cm="1">
        <f t="array" aca="1" ref="AL271" ca="1">INDIRECT("'"&amp;$C271&amp;"'!"&amp;"$"&amp;$D271&amp;$AL$1&amp;"")</f>
        <v>#REF!</v>
      </c>
      <c r="AM271" s="232" t="s">
        <v>1</v>
      </c>
      <c r="AN271" s="232" t="s">
        <v>1</v>
      </c>
      <c r="AO271" s="230" t="s">
        <v>1</v>
      </c>
      <c r="AP271" s="229"/>
      <c r="AQ271" s="233"/>
      <c r="AR271" s="229" t="e" cm="1">
        <f t="array" aca="1" ref="AR271" ca="1">INDIRECT("'"&amp;$C271&amp;"'!"&amp;"$"&amp;$D271&amp;$AR$1&amp;"")</f>
        <v>#REF!</v>
      </c>
      <c r="AS271" s="232"/>
      <c r="AT271" s="230"/>
      <c r="AU271" s="231" t="e" cm="1">
        <f t="array" aca="1" ref="AU271" ca="1">INDIRECT("'"&amp;$C271&amp;"'!"&amp;"$"&amp;$D271&amp;$AU$1&amp;"")</f>
        <v>#REF!</v>
      </c>
      <c r="AV271" s="232"/>
      <c r="AW271" s="230"/>
      <c r="AX271" s="229"/>
      <c r="AY271" s="233"/>
      <c r="AZ271" s="232" t="e" cm="1">
        <f t="array" aca="1" ref="AZ271" ca="1">INDIRECT("'"&amp;$C271&amp;"'!"&amp;"$"&amp;$D271&amp;$AZ$1&amp;"")</f>
        <v>#REF!</v>
      </c>
      <c r="BA271" s="231"/>
      <c r="BB271" s="232"/>
      <c r="BC271" s="230"/>
      <c r="BD271" s="232" t="e" cm="1">
        <f t="array" aca="1" ref="BD271" ca="1">INDIRECT("'"&amp;$C271&amp;"'!"&amp;"$"&amp;$D271&amp;$BD$1&amp;"")</f>
        <v>#REF!</v>
      </c>
      <c r="BE271" s="231"/>
      <c r="BF271" s="232"/>
      <c r="BG271" s="230"/>
      <c r="BH271" s="234"/>
      <c r="BI271" s="230"/>
      <c r="BJ271" s="234" t="e" cm="1">
        <f t="array" aca="1" ref="BJ271" ca="1">INDIRECT("'"&amp;$C271&amp;"'!"&amp;"$"&amp;$D271&amp;$BJ$1&amp;"")</f>
        <v>#REF!</v>
      </c>
      <c r="BK271" s="232"/>
      <c r="BL271" s="230"/>
      <c r="BM271" s="408"/>
      <c r="BN271" s="229" t="e" cm="1">
        <f t="array" aca="1" ref="BN271" ca="1">INDIRECT("'"&amp;$C271&amp;"'!"&amp;"$"&amp;$D271&amp;$BN$1&amp;"")</f>
        <v>#REF!</v>
      </c>
      <c r="BO271" s="231"/>
      <c r="BP271" s="230"/>
      <c r="BQ271" s="234" t="e" cm="1">
        <f t="array" aca="1" ref="BQ271" ca="1">INDIRECT("'"&amp;$C271&amp;"'!"&amp;"$"&amp;$D271&amp;$BQ$1&amp;"")</f>
        <v>#REF!</v>
      </c>
      <c r="BR271" s="232"/>
      <c r="BS271" s="232"/>
      <c r="BT271" s="230"/>
      <c r="BU271" s="235" t="e" cm="1">
        <f t="array" aca="1" ref="BU271" ca="1">INDIRECT("'"&amp;$C271&amp;"'!"&amp;"$"&amp;$D271&amp;$BU$1&amp;"")</f>
        <v>#REF!</v>
      </c>
      <c r="BV271" s="232"/>
      <c r="BW271" s="232"/>
      <c r="BX271" s="230"/>
      <c r="BY271" s="235"/>
      <c r="BZ271" s="232"/>
      <c r="CA271" s="232"/>
      <c r="CB271" s="230"/>
    </row>
    <row r="272" spans="1:80" ht="15" x14ac:dyDescent="0.2">
      <c r="A272" s="344">
        <f t="shared" si="19"/>
        <v>46002</v>
      </c>
      <c r="B272" s="261">
        <v>0.70833333333333404</v>
      </c>
      <c r="C272" s="247">
        <f t="shared" si="20"/>
        <v>11</v>
      </c>
      <c r="D272" s="248" t="s">
        <v>151</v>
      </c>
      <c r="E272" s="222"/>
      <c r="F272" s="223"/>
      <c r="G272" s="224" t="e" cm="1">
        <f t="array" aca="1" ref="G272" ca="1">INDIRECT("'"&amp;$C272&amp;"'!"&amp;"$"&amp;$D272&amp;$G$1&amp;"")</f>
        <v>#REF!</v>
      </c>
      <c r="H272" s="225" t="s">
        <v>1</v>
      </c>
      <c r="I272" s="223" t="s">
        <v>1</v>
      </c>
      <c r="J272" s="224" t="e" cm="1">
        <f t="array" aca="1" ref="J272" ca="1">INDIRECT("'"&amp;$C272&amp;"'!"&amp;"$"&amp;$D272&amp;$J$1&amp;"")</f>
        <v>#REF!</v>
      </c>
      <c r="K272" s="225"/>
      <c r="L272" s="225"/>
      <c r="M272" s="226"/>
      <c r="N272" s="222" t="e" cm="1">
        <f t="array" aca="1" ref="N272" ca="1">INDIRECT("'"&amp;$C272&amp;"'!"&amp;"$"&amp;$D272&amp;$N$1&amp;"")</f>
        <v>#REF!</v>
      </c>
      <c r="O272" s="225"/>
      <c r="P272" s="225"/>
      <c r="Q272" s="226"/>
      <c r="R272" s="352" t="e" cm="1">
        <f t="array" aca="1" ref="R272" ca="1">INDIRECT("'"&amp;$C272&amp;"'!"&amp;"$"&amp;$D272&amp;$R$1&amp;"")</f>
        <v>#REF!</v>
      </c>
      <c r="S272" s="225"/>
      <c r="T272" s="225"/>
      <c r="U272" s="226"/>
      <c r="V272" s="222"/>
      <c r="W272" s="227" t="e" cm="1">
        <f t="array" aca="1" ref="W272" ca="1">INDIRECT("'"&amp;$C272&amp;"'!"&amp;"$"&amp;$D272&amp;$W$1&amp;"")</f>
        <v>#REF!</v>
      </c>
      <c r="X272" s="225"/>
      <c r="Y272" s="223"/>
      <c r="Z272" s="224" t="e" cm="1">
        <f t="array" aca="1" ref="Z272" ca="1">INDIRECT("'"&amp;$C272&amp;"'!"&amp;"$"&amp;$D272&amp;$Z$1&amp;"")</f>
        <v>#REF!</v>
      </c>
      <c r="AA272" s="225" t="s">
        <v>1</v>
      </c>
      <c r="AB272" s="225" t="s">
        <v>1</v>
      </c>
      <c r="AC272" s="226" t="s">
        <v>1</v>
      </c>
      <c r="AD272" s="222" t="e" cm="1">
        <f t="array" aca="1" ref="AD272" ca="1">INDIRECT("'"&amp;$C272&amp;"'!"&amp;"$"&amp;$D272&amp;$AD$1&amp;"")</f>
        <v>#REF!</v>
      </c>
      <c r="AE272" s="225" t="s">
        <v>1</v>
      </c>
      <c r="AF272" s="225" t="s">
        <v>1</v>
      </c>
      <c r="AG272" s="223" t="s">
        <v>1</v>
      </c>
      <c r="AH272" s="224" t="e" cm="1">
        <f t="array" aca="1" ref="AH272" ca="1">INDIRECT("'"&amp;$C272&amp;"'!"&amp;"$"&amp;$D272&amp;$AH$1&amp;"")</f>
        <v>#REF!</v>
      </c>
      <c r="AI272" s="225" t="s">
        <v>1</v>
      </c>
      <c r="AJ272" s="225" t="s">
        <v>1</v>
      </c>
      <c r="AK272" s="226" t="s">
        <v>1</v>
      </c>
      <c r="AL272" s="222" t="e" cm="1">
        <f t="array" aca="1" ref="AL272" ca="1">INDIRECT("'"&amp;$C272&amp;"'!"&amp;"$"&amp;$D272&amp;$AL$1&amp;"")</f>
        <v>#REF!</v>
      </c>
      <c r="AM272" s="225" t="s">
        <v>1</v>
      </c>
      <c r="AN272" s="225" t="s">
        <v>1</v>
      </c>
      <c r="AO272" s="223" t="s">
        <v>1</v>
      </c>
      <c r="AP272" s="222"/>
      <c r="AQ272" s="226"/>
      <c r="AR272" s="222" t="e" cm="1">
        <f t="array" aca="1" ref="AR272" ca="1">INDIRECT("'"&amp;$C272&amp;"'!"&amp;"$"&amp;$D272&amp;$AR$1&amp;"")</f>
        <v>#REF!</v>
      </c>
      <c r="AS272" s="225"/>
      <c r="AT272" s="223"/>
      <c r="AU272" s="224" t="e" cm="1">
        <f t="array" aca="1" ref="AU272" ca="1">INDIRECT("'"&amp;$C272&amp;"'!"&amp;"$"&amp;$D272&amp;$AU$1&amp;"")</f>
        <v>#REF!</v>
      </c>
      <c r="AV272" s="225"/>
      <c r="AW272" s="223"/>
      <c r="AX272" s="222"/>
      <c r="AY272" s="226"/>
      <c r="AZ272" s="225" t="e" cm="1">
        <f t="array" aca="1" ref="AZ272" ca="1">INDIRECT("'"&amp;$C272&amp;"'!"&amp;"$"&amp;$D272&amp;$AZ$1&amp;"")</f>
        <v>#REF!</v>
      </c>
      <c r="BA272" s="224"/>
      <c r="BB272" s="225"/>
      <c r="BC272" s="223"/>
      <c r="BD272" s="225" t="e" cm="1">
        <f t="array" aca="1" ref="BD272" ca="1">INDIRECT("'"&amp;$C272&amp;"'!"&amp;"$"&amp;$D272&amp;$BD$1&amp;"")</f>
        <v>#REF!</v>
      </c>
      <c r="BE272" s="224"/>
      <c r="BF272" s="225"/>
      <c r="BG272" s="223"/>
      <c r="BH272" s="227"/>
      <c r="BI272" s="223"/>
      <c r="BJ272" s="227" t="e" cm="1">
        <f t="array" aca="1" ref="BJ272" ca="1">INDIRECT("'"&amp;$C272&amp;"'!"&amp;"$"&amp;$D272&amp;$BJ$1&amp;"")</f>
        <v>#REF!</v>
      </c>
      <c r="BK272" s="225"/>
      <c r="BL272" s="223"/>
      <c r="BM272" s="407"/>
      <c r="BN272" s="222" t="e" cm="1">
        <f t="array" aca="1" ref="BN272" ca="1">INDIRECT("'"&amp;$C272&amp;"'!"&amp;"$"&amp;$D272&amp;$BN$1&amp;"")</f>
        <v>#REF!</v>
      </c>
      <c r="BO272" s="224"/>
      <c r="BP272" s="223"/>
      <c r="BQ272" s="227" t="e" cm="1">
        <f t="array" aca="1" ref="BQ272" ca="1">INDIRECT("'"&amp;$C272&amp;"'!"&amp;"$"&amp;$D272&amp;$BQ$1&amp;"")</f>
        <v>#REF!</v>
      </c>
      <c r="BR272" s="225"/>
      <c r="BS272" s="225"/>
      <c r="BT272" s="223"/>
      <c r="BU272" s="228" t="e" cm="1">
        <f t="array" aca="1" ref="BU272" ca="1">INDIRECT("'"&amp;$C272&amp;"'!"&amp;"$"&amp;$D272&amp;$BU$1&amp;"")</f>
        <v>#REF!</v>
      </c>
      <c r="BV272" s="225"/>
      <c r="BW272" s="225"/>
      <c r="BX272" s="223"/>
      <c r="BY272" s="228"/>
      <c r="BZ272" s="225"/>
      <c r="CA272" s="225"/>
      <c r="CB272" s="223"/>
    </row>
    <row r="273" spans="1:80" ht="15" x14ac:dyDescent="0.2">
      <c r="A273" s="344">
        <f t="shared" si="19"/>
        <v>46002</v>
      </c>
      <c r="B273" s="261">
        <v>0.750000000000001</v>
      </c>
      <c r="C273" s="247">
        <f t="shared" si="20"/>
        <v>11</v>
      </c>
      <c r="D273" s="248" t="s">
        <v>152</v>
      </c>
      <c r="E273" s="229"/>
      <c r="F273" s="230"/>
      <c r="G273" s="231" t="e" cm="1">
        <f t="array" aca="1" ref="G273" ca="1">INDIRECT("'"&amp;$C273&amp;"'!"&amp;"$"&amp;$D273&amp;$G$1&amp;"")</f>
        <v>#REF!</v>
      </c>
      <c r="H273" s="232" t="s">
        <v>1</v>
      </c>
      <c r="I273" s="230" t="s">
        <v>1</v>
      </c>
      <c r="J273" s="231" t="e" cm="1">
        <f t="array" aca="1" ref="J273" ca="1">INDIRECT("'"&amp;$C273&amp;"'!"&amp;"$"&amp;$D273&amp;$J$1&amp;"")</f>
        <v>#REF!</v>
      </c>
      <c r="K273" s="232"/>
      <c r="L273" s="232"/>
      <c r="M273" s="233"/>
      <c r="N273" s="229" t="e" cm="1">
        <f t="array" aca="1" ref="N273" ca="1">INDIRECT("'"&amp;$C273&amp;"'!"&amp;"$"&amp;$D273&amp;$N$1&amp;"")</f>
        <v>#REF!</v>
      </c>
      <c r="O273" s="232"/>
      <c r="P273" s="232"/>
      <c r="Q273" s="230"/>
      <c r="R273" s="229" t="e" cm="1">
        <f t="array" aca="1" ref="R273" ca="1">INDIRECT("'"&amp;$C273&amp;"'!"&amp;"$"&amp;$D273&amp;$R$1&amp;"")</f>
        <v>#REF!</v>
      </c>
      <c r="S273" s="232"/>
      <c r="T273" s="232"/>
      <c r="U273" s="233"/>
      <c r="V273" s="229"/>
      <c r="W273" s="234" t="e" cm="1">
        <f t="array" aca="1" ref="W273" ca="1">INDIRECT("'"&amp;$C273&amp;"'!"&amp;"$"&amp;$D273&amp;$W$1&amp;"")</f>
        <v>#REF!</v>
      </c>
      <c r="X273" s="232"/>
      <c r="Y273" s="230"/>
      <c r="Z273" s="231" t="e" cm="1">
        <f t="array" aca="1" ref="Z273" ca="1">INDIRECT("'"&amp;$C273&amp;"'!"&amp;"$"&amp;$D273&amp;$Z$1&amp;"")</f>
        <v>#REF!</v>
      </c>
      <c r="AA273" s="232" t="s">
        <v>1</v>
      </c>
      <c r="AB273" s="232" t="s">
        <v>1</v>
      </c>
      <c r="AC273" s="233" t="s">
        <v>1</v>
      </c>
      <c r="AD273" s="229" t="e" cm="1">
        <f t="array" aca="1" ref="AD273" ca="1">INDIRECT("'"&amp;$C273&amp;"'!"&amp;"$"&amp;$D273&amp;$AD$1&amp;"")</f>
        <v>#REF!</v>
      </c>
      <c r="AE273" s="232" t="s">
        <v>1</v>
      </c>
      <c r="AF273" s="232" t="s">
        <v>1</v>
      </c>
      <c r="AG273" s="230" t="s">
        <v>1</v>
      </c>
      <c r="AH273" s="231" t="e" cm="1">
        <f t="array" aca="1" ref="AH273" ca="1">INDIRECT("'"&amp;$C273&amp;"'!"&amp;"$"&amp;$D273&amp;$AH$1&amp;"")</f>
        <v>#REF!</v>
      </c>
      <c r="AI273" s="232" t="s">
        <v>1</v>
      </c>
      <c r="AJ273" s="232" t="s">
        <v>1</v>
      </c>
      <c r="AK273" s="233" t="s">
        <v>1</v>
      </c>
      <c r="AL273" s="229" t="e" cm="1">
        <f t="array" aca="1" ref="AL273" ca="1">INDIRECT("'"&amp;$C273&amp;"'!"&amp;"$"&amp;$D273&amp;$AL$1&amp;"")</f>
        <v>#REF!</v>
      </c>
      <c r="AM273" s="232" t="s">
        <v>1</v>
      </c>
      <c r="AN273" s="232" t="s">
        <v>1</v>
      </c>
      <c r="AO273" s="230" t="s">
        <v>1</v>
      </c>
      <c r="AP273" s="229"/>
      <c r="AQ273" s="233"/>
      <c r="AR273" s="229" t="e" cm="1">
        <f t="array" aca="1" ref="AR273" ca="1">INDIRECT("'"&amp;$C273&amp;"'!"&amp;"$"&amp;$D273&amp;$AR$1&amp;"")</f>
        <v>#REF!</v>
      </c>
      <c r="AS273" s="232"/>
      <c r="AT273" s="230"/>
      <c r="AU273" s="231" t="e" cm="1">
        <f t="array" aca="1" ref="AU273" ca="1">INDIRECT("'"&amp;$C273&amp;"'!"&amp;"$"&amp;$D273&amp;$AU$1&amp;"")</f>
        <v>#REF!</v>
      </c>
      <c r="AV273" s="232"/>
      <c r="AW273" s="230"/>
      <c r="AX273" s="229"/>
      <c r="AY273" s="233"/>
      <c r="AZ273" s="232" t="e" cm="1">
        <f t="array" aca="1" ref="AZ273" ca="1">INDIRECT("'"&amp;$C273&amp;"'!"&amp;"$"&amp;$D273&amp;$AZ$1&amp;"")</f>
        <v>#REF!</v>
      </c>
      <c r="BA273" s="231"/>
      <c r="BB273" s="232"/>
      <c r="BC273" s="230"/>
      <c r="BD273" s="232" t="e" cm="1">
        <f t="array" aca="1" ref="BD273" ca="1">INDIRECT("'"&amp;$C273&amp;"'!"&amp;"$"&amp;$D273&amp;$BD$1&amp;"")</f>
        <v>#REF!</v>
      </c>
      <c r="BE273" s="231"/>
      <c r="BF273" s="232"/>
      <c r="BG273" s="230"/>
      <c r="BH273" s="234"/>
      <c r="BI273" s="230"/>
      <c r="BJ273" s="234" t="e" cm="1">
        <f t="array" aca="1" ref="BJ273" ca="1">INDIRECT("'"&amp;$C273&amp;"'!"&amp;"$"&amp;$D273&amp;$BJ$1&amp;"")</f>
        <v>#REF!</v>
      </c>
      <c r="BK273" s="232"/>
      <c r="BL273" s="230"/>
      <c r="BM273" s="408"/>
      <c r="BN273" s="229" t="e" cm="1">
        <f t="array" aca="1" ref="BN273" ca="1">INDIRECT("'"&amp;$C273&amp;"'!"&amp;"$"&amp;$D273&amp;$BN$1&amp;"")</f>
        <v>#REF!</v>
      </c>
      <c r="BO273" s="231"/>
      <c r="BP273" s="230"/>
      <c r="BQ273" s="234" t="e" cm="1">
        <f t="array" aca="1" ref="BQ273" ca="1">INDIRECT("'"&amp;$C273&amp;"'!"&amp;"$"&amp;$D273&amp;$BQ$1&amp;"")</f>
        <v>#REF!</v>
      </c>
      <c r="BR273" s="232"/>
      <c r="BS273" s="232"/>
      <c r="BT273" s="230"/>
      <c r="BU273" s="235" t="e" cm="1">
        <f t="array" aca="1" ref="BU273" ca="1">INDIRECT("'"&amp;$C273&amp;"'!"&amp;"$"&amp;$D273&amp;$BU$1&amp;"")</f>
        <v>#REF!</v>
      </c>
      <c r="BV273" s="232"/>
      <c r="BW273" s="232"/>
      <c r="BX273" s="230"/>
      <c r="BY273" s="235"/>
      <c r="BZ273" s="232"/>
      <c r="CA273" s="232"/>
      <c r="CB273" s="230"/>
    </row>
    <row r="274" spans="1:80" ht="15" x14ac:dyDescent="0.2">
      <c r="A274" s="344">
        <f t="shared" si="19"/>
        <v>46002</v>
      </c>
      <c r="B274" s="261">
        <v>0.79166666666666696</v>
      </c>
      <c r="C274" s="247">
        <f t="shared" si="20"/>
        <v>11</v>
      </c>
      <c r="D274" s="248" t="s">
        <v>153</v>
      </c>
      <c r="E274" s="222"/>
      <c r="F274" s="223"/>
      <c r="G274" s="224" t="e" cm="1">
        <f t="array" aca="1" ref="G274" ca="1">INDIRECT("'"&amp;$C274&amp;"'!"&amp;"$"&amp;$D274&amp;$G$1&amp;"")</f>
        <v>#REF!</v>
      </c>
      <c r="H274" s="225" t="s">
        <v>1</v>
      </c>
      <c r="I274" s="223" t="s">
        <v>1</v>
      </c>
      <c r="J274" s="224" t="e" cm="1">
        <f t="array" aca="1" ref="J274" ca="1">INDIRECT("'"&amp;$C274&amp;"'!"&amp;"$"&amp;$D274&amp;$J$1&amp;"")</f>
        <v>#REF!</v>
      </c>
      <c r="K274" s="493"/>
      <c r="L274" s="225"/>
      <c r="M274" s="226"/>
      <c r="N274" s="222" t="e" cm="1">
        <f t="array" aca="1" ref="N274" ca="1">INDIRECT("'"&amp;$C274&amp;"'!"&amp;"$"&amp;$D274&amp;$N$1&amp;"")</f>
        <v>#REF!</v>
      </c>
      <c r="O274" s="225"/>
      <c r="P274" s="225"/>
      <c r="Q274" s="223"/>
      <c r="R274" s="352" t="e" cm="1">
        <f t="array" aca="1" ref="R274" ca="1">INDIRECT("'"&amp;$C274&amp;"'!"&amp;"$"&amp;$D274&amp;$R$1&amp;"")</f>
        <v>#REF!</v>
      </c>
      <c r="S274" s="225"/>
      <c r="T274" s="225"/>
      <c r="U274" s="226"/>
      <c r="V274" s="222"/>
      <c r="W274" s="227" t="e" cm="1">
        <f t="array" aca="1" ref="W274" ca="1">INDIRECT("'"&amp;$C274&amp;"'!"&amp;"$"&amp;$D274&amp;$W$1&amp;"")</f>
        <v>#REF!</v>
      </c>
      <c r="X274" s="225"/>
      <c r="Y274" s="223"/>
      <c r="Z274" s="224" t="e" cm="1">
        <f t="array" aca="1" ref="Z274" ca="1">INDIRECT("'"&amp;$C274&amp;"'!"&amp;"$"&amp;$D274&amp;$Z$1&amp;"")</f>
        <v>#REF!</v>
      </c>
      <c r="AA274" s="225" t="s">
        <v>1</v>
      </c>
      <c r="AB274" s="225" t="s">
        <v>1</v>
      </c>
      <c r="AC274" s="226" t="s">
        <v>1</v>
      </c>
      <c r="AD274" s="222" t="e" cm="1">
        <f t="array" aca="1" ref="AD274" ca="1">INDIRECT("'"&amp;$C274&amp;"'!"&amp;"$"&amp;$D274&amp;$AD$1&amp;"")</f>
        <v>#REF!</v>
      </c>
      <c r="AE274" s="225" t="s">
        <v>1</v>
      </c>
      <c r="AF274" s="225" t="s">
        <v>1</v>
      </c>
      <c r="AG274" s="223" t="s">
        <v>1</v>
      </c>
      <c r="AH274" s="224" t="e" cm="1">
        <f t="array" aca="1" ref="AH274" ca="1">INDIRECT("'"&amp;$C274&amp;"'!"&amp;"$"&amp;$D274&amp;$AH$1&amp;"")</f>
        <v>#REF!</v>
      </c>
      <c r="AI274" s="225" t="s">
        <v>1</v>
      </c>
      <c r="AJ274" s="225" t="s">
        <v>1</v>
      </c>
      <c r="AK274" s="226" t="s">
        <v>1</v>
      </c>
      <c r="AL274" s="222" t="e" cm="1">
        <f t="array" aca="1" ref="AL274" ca="1">INDIRECT("'"&amp;$C274&amp;"'!"&amp;"$"&amp;$D274&amp;$AL$1&amp;"")</f>
        <v>#REF!</v>
      </c>
      <c r="AM274" s="225" t="s">
        <v>1</v>
      </c>
      <c r="AN274" s="225" t="s">
        <v>1</v>
      </c>
      <c r="AO274" s="223" t="s">
        <v>1</v>
      </c>
      <c r="AP274" s="222"/>
      <c r="AQ274" s="226"/>
      <c r="AR274" s="222" t="e" cm="1">
        <f t="array" aca="1" ref="AR274" ca="1">INDIRECT("'"&amp;$C274&amp;"'!"&amp;"$"&amp;$D274&amp;$AR$1&amp;"")</f>
        <v>#REF!</v>
      </c>
      <c r="AS274" s="225"/>
      <c r="AT274" s="223"/>
      <c r="AU274" s="224" t="e" cm="1">
        <f t="array" aca="1" ref="AU274" ca="1">INDIRECT("'"&amp;$C274&amp;"'!"&amp;"$"&amp;$D274&amp;$AU$1&amp;"")</f>
        <v>#REF!</v>
      </c>
      <c r="AV274" s="225"/>
      <c r="AW274" s="223"/>
      <c r="AX274" s="222"/>
      <c r="AY274" s="226"/>
      <c r="AZ274" s="225" t="e" cm="1">
        <f t="array" aca="1" ref="AZ274" ca="1">INDIRECT("'"&amp;$C274&amp;"'!"&amp;"$"&amp;$D274&amp;$AZ$1&amp;"")</f>
        <v>#REF!</v>
      </c>
      <c r="BA274" s="224"/>
      <c r="BB274" s="225"/>
      <c r="BC274" s="223"/>
      <c r="BD274" s="225" t="e" cm="1">
        <f t="array" aca="1" ref="BD274" ca="1">INDIRECT("'"&amp;$C274&amp;"'!"&amp;"$"&amp;$D274&amp;$BD$1&amp;"")</f>
        <v>#REF!</v>
      </c>
      <c r="BE274" s="224"/>
      <c r="BF274" s="225"/>
      <c r="BG274" s="223"/>
      <c r="BH274" s="227"/>
      <c r="BI274" s="223"/>
      <c r="BJ274" s="227" t="e" cm="1">
        <f t="array" aca="1" ref="BJ274" ca="1">INDIRECT("'"&amp;$C274&amp;"'!"&amp;"$"&amp;$D274&amp;$BJ$1&amp;"")</f>
        <v>#REF!</v>
      </c>
      <c r="BK274" s="225"/>
      <c r="BL274" s="223"/>
      <c r="BM274" s="407"/>
      <c r="BN274" s="222" t="e" cm="1">
        <f t="array" aca="1" ref="BN274" ca="1">INDIRECT("'"&amp;$C274&amp;"'!"&amp;"$"&amp;$D274&amp;$BN$1&amp;"")</f>
        <v>#REF!</v>
      </c>
      <c r="BO274" s="224"/>
      <c r="BP274" s="223"/>
      <c r="BQ274" s="227" t="e" cm="1">
        <f t="array" aca="1" ref="BQ274" ca="1">INDIRECT("'"&amp;$C274&amp;"'!"&amp;"$"&amp;$D274&amp;$BQ$1&amp;"")</f>
        <v>#REF!</v>
      </c>
      <c r="BR274" s="225"/>
      <c r="BS274" s="225"/>
      <c r="BT274" s="223"/>
      <c r="BU274" s="228" t="e" cm="1">
        <f t="array" aca="1" ref="BU274" ca="1">INDIRECT("'"&amp;$C274&amp;"'!"&amp;"$"&amp;$D274&amp;$BU$1&amp;"")</f>
        <v>#REF!</v>
      </c>
      <c r="BV274" s="225"/>
      <c r="BW274" s="225"/>
      <c r="BX274" s="223"/>
      <c r="BY274" s="228"/>
      <c r="BZ274" s="225"/>
      <c r="CA274" s="225"/>
      <c r="CB274" s="223"/>
    </row>
    <row r="275" spans="1:80" ht="15" x14ac:dyDescent="0.2">
      <c r="A275" s="344">
        <f t="shared" si="19"/>
        <v>46002</v>
      </c>
      <c r="B275" s="261">
        <v>0.83333333333333337</v>
      </c>
      <c r="C275" s="247">
        <f t="shared" si="20"/>
        <v>11</v>
      </c>
      <c r="D275" s="248" t="s">
        <v>154</v>
      </c>
      <c r="E275" s="229"/>
      <c r="F275" s="230"/>
      <c r="G275" s="231" t="e" cm="1">
        <f t="array" aca="1" ref="G275" ca="1">INDIRECT("'"&amp;$C275&amp;"'!"&amp;"$"&amp;$D275&amp;$G$1&amp;"")</f>
        <v>#REF!</v>
      </c>
      <c r="H275" s="232" t="s">
        <v>1</v>
      </c>
      <c r="I275" s="230" t="s">
        <v>1</v>
      </c>
      <c r="J275" s="231" t="e" cm="1">
        <f t="array" aca="1" ref="J275" ca="1">INDIRECT("'"&amp;$C275&amp;"'!"&amp;"$"&amp;$D275&amp;$J$1&amp;"")</f>
        <v>#REF!</v>
      </c>
      <c r="K275" s="232"/>
      <c r="L275" s="232"/>
      <c r="M275" s="233"/>
      <c r="N275" s="229" t="e" cm="1">
        <f t="array" aca="1" ref="N275" ca="1">INDIRECT("'"&amp;$C275&amp;"'!"&amp;"$"&amp;$D275&amp;$N$1&amp;"")</f>
        <v>#REF!</v>
      </c>
      <c r="O275" s="232"/>
      <c r="P275" s="232"/>
      <c r="Q275" s="230"/>
      <c r="R275" s="229" t="e" cm="1">
        <f t="array" aca="1" ref="R275" ca="1">INDIRECT("'"&amp;$C275&amp;"'!"&amp;"$"&amp;$D275&amp;$R$1&amp;"")</f>
        <v>#REF!</v>
      </c>
      <c r="S275" s="232"/>
      <c r="T275" s="232"/>
      <c r="U275" s="233"/>
      <c r="V275" s="229"/>
      <c r="W275" s="234" t="e" cm="1">
        <f t="array" aca="1" ref="W275" ca="1">INDIRECT("'"&amp;$C275&amp;"'!"&amp;"$"&amp;$D275&amp;$W$1&amp;"")</f>
        <v>#REF!</v>
      </c>
      <c r="X275" s="232"/>
      <c r="Y275" s="230"/>
      <c r="Z275" s="231" t="e" cm="1">
        <f t="array" aca="1" ref="Z275" ca="1">INDIRECT("'"&amp;$C275&amp;"'!"&amp;"$"&amp;$D275&amp;$Z$1&amp;"")</f>
        <v>#REF!</v>
      </c>
      <c r="AA275" s="232" t="s">
        <v>1</v>
      </c>
      <c r="AB275" s="232" t="s">
        <v>1</v>
      </c>
      <c r="AC275" s="233" t="s">
        <v>1</v>
      </c>
      <c r="AD275" s="229" t="e" cm="1">
        <f t="array" aca="1" ref="AD275" ca="1">INDIRECT("'"&amp;$C275&amp;"'!"&amp;"$"&amp;$D275&amp;$AD$1&amp;"")</f>
        <v>#REF!</v>
      </c>
      <c r="AE275" s="232" t="s">
        <v>1</v>
      </c>
      <c r="AF275" s="232" t="s">
        <v>1</v>
      </c>
      <c r="AG275" s="230" t="s">
        <v>1</v>
      </c>
      <c r="AH275" s="231" t="e" cm="1">
        <f t="array" aca="1" ref="AH275" ca="1">INDIRECT("'"&amp;$C275&amp;"'!"&amp;"$"&amp;$D275&amp;$AH$1&amp;"")</f>
        <v>#REF!</v>
      </c>
      <c r="AI275" s="232" t="s">
        <v>1</v>
      </c>
      <c r="AJ275" s="232" t="s">
        <v>1</v>
      </c>
      <c r="AK275" s="233" t="s">
        <v>1</v>
      </c>
      <c r="AL275" s="229" t="e" cm="1">
        <f t="array" aca="1" ref="AL275" ca="1">INDIRECT("'"&amp;$C275&amp;"'!"&amp;"$"&amp;$D275&amp;$AL$1&amp;"")</f>
        <v>#REF!</v>
      </c>
      <c r="AM275" s="232" t="s">
        <v>1</v>
      </c>
      <c r="AN275" s="232" t="s">
        <v>1</v>
      </c>
      <c r="AO275" s="230" t="s">
        <v>1</v>
      </c>
      <c r="AP275" s="229"/>
      <c r="AQ275" s="233"/>
      <c r="AR275" s="229" t="e" cm="1">
        <f t="array" aca="1" ref="AR275" ca="1">INDIRECT("'"&amp;$C275&amp;"'!"&amp;"$"&amp;$D275&amp;$AR$1&amp;"")</f>
        <v>#REF!</v>
      </c>
      <c r="AS275" s="232"/>
      <c r="AT275" s="230"/>
      <c r="AU275" s="231" t="e" cm="1">
        <f t="array" aca="1" ref="AU275" ca="1">INDIRECT("'"&amp;$C275&amp;"'!"&amp;"$"&amp;$D275&amp;$AU$1&amp;"")</f>
        <v>#REF!</v>
      </c>
      <c r="AV275" s="232"/>
      <c r="AW275" s="230"/>
      <c r="AX275" s="229"/>
      <c r="AY275" s="233"/>
      <c r="AZ275" s="232" t="e" cm="1">
        <f t="array" aca="1" ref="AZ275" ca="1">INDIRECT("'"&amp;$C275&amp;"'!"&amp;"$"&amp;$D275&amp;$AZ$1&amp;"")</f>
        <v>#REF!</v>
      </c>
      <c r="BA275" s="231"/>
      <c r="BB275" s="232"/>
      <c r="BC275" s="230"/>
      <c r="BD275" s="232" t="e" cm="1">
        <f t="array" aca="1" ref="BD275" ca="1">INDIRECT("'"&amp;$C275&amp;"'!"&amp;"$"&amp;$D275&amp;$BD$1&amp;"")</f>
        <v>#REF!</v>
      </c>
      <c r="BE275" s="231"/>
      <c r="BF275" s="232"/>
      <c r="BG275" s="230"/>
      <c r="BH275" s="234"/>
      <c r="BI275" s="230"/>
      <c r="BJ275" s="234" t="e" cm="1">
        <f t="array" aca="1" ref="BJ275" ca="1">INDIRECT("'"&amp;$C275&amp;"'!"&amp;"$"&amp;$D275&amp;$BJ$1&amp;"")</f>
        <v>#REF!</v>
      </c>
      <c r="BK275" s="232"/>
      <c r="BL275" s="230"/>
      <c r="BM275" s="408"/>
      <c r="BN275" s="229" t="e" cm="1">
        <f t="array" aca="1" ref="BN275" ca="1">INDIRECT("'"&amp;$C275&amp;"'!"&amp;"$"&amp;$D275&amp;$BN$1&amp;"")</f>
        <v>#REF!</v>
      </c>
      <c r="BO275" s="231"/>
      <c r="BP275" s="230"/>
      <c r="BQ275" s="234" t="e" cm="1">
        <f t="array" aca="1" ref="BQ275" ca="1">INDIRECT("'"&amp;$C275&amp;"'!"&amp;"$"&amp;$D275&amp;$BQ$1&amp;"")</f>
        <v>#REF!</v>
      </c>
      <c r="BR275" s="232"/>
      <c r="BS275" s="232"/>
      <c r="BT275" s="230"/>
      <c r="BU275" s="235" t="e" cm="1">
        <f t="array" aca="1" ref="BU275" ca="1">INDIRECT("'"&amp;$C275&amp;"'!"&amp;"$"&amp;$D275&amp;$BU$1&amp;"")</f>
        <v>#REF!</v>
      </c>
      <c r="BV275" s="232"/>
      <c r="BW275" s="232"/>
      <c r="BX275" s="230"/>
      <c r="BY275" s="235"/>
      <c r="BZ275" s="232"/>
      <c r="CA275" s="232"/>
      <c r="CB275" s="230"/>
    </row>
    <row r="276" spans="1:80" ht="15" x14ac:dyDescent="0.2">
      <c r="A276" s="344">
        <f t="shared" si="19"/>
        <v>46002</v>
      </c>
      <c r="B276" s="261">
        <v>0.875000000000001</v>
      </c>
      <c r="C276" s="247">
        <f t="shared" si="20"/>
        <v>11</v>
      </c>
      <c r="D276" s="248" t="s">
        <v>155</v>
      </c>
      <c r="E276" s="222"/>
      <c r="F276" s="223"/>
      <c r="G276" s="224" t="e" cm="1">
        <f t="array" aca="1" ref="G276" ca="1">INDIRECT("'"&amp;$C276&amp;"'!"&amp;"$"&amp;$D276&amp;$G$1&amp;"")</f>
        <v>#REF!</v>
      </c>
      <c r="H276" s="225" t="s">
        <v>1</v>
      </c>
      <c r="I276" s="223" t="s">
        <v>1</v>
      </c>
      <c r="J276" s="224" t="e" cm="1">
        <f t="array" aca="1" ref="J276" ca="1">INDIRECT("'"&amp;$C276&amp;"'!"&amp;"$"&amp;$D276&amp;$J$1&amp;"")</f>
        <v>#REF!</v>
      </c>
      <c r="K276" s="225"/>
      <c r="L276" s="225"/>
      <c r="M276" s="226"/>
      <c r="N276" s="222" t="e" cm="1">
        <f t="array" aca="1" ref="N276" ca="1">INDIRECT("'"&amp;$C276&amp;"'!"&amp;"$"&amp;$D276&amp;$N$1&amp;"")</f>
        <v>#REF!</v>
      </c>
      <c r="O276" s="225"/>
      <c r="P276" s="225"/>
      <c r="Q276" s="223"/>
      <c r="R276" s="352" t="e" cm="1">
        <f t="array" aca="1" ref="R276" ca="1">INDIRECT("'"&amp;$C276&amp;"'!"&amp;"$"&amp;$D276&amp;$R$1&amp;"")</f>
        <v>#REF!</v>
      </c>
      <c r="S276" s="225"/>
      <c r="T276" s="225"/>
      <c r="U276" s="226"/>
      <c r="V276" s="222"/>
      <c r="W276" s="227" t="e" cm="1">
        <f t="array" aca="1" ref="W276" ca="1">INDIRECT("'"&amp;$C276&amp;"'!"&amp;"$"&amp;$D276&amp;$W$1&amp;"")</f>
        <v>#REF!</v>
      </c>
      <c r="X276" s="225"/>
      <c r="Y276" s="223"/>
      <c r="Z276" s="224" t="e" cm="1">
        <f t="array" aca="1" ref="Z276" ca="1">INDIRECT("'"&amp;$C276&amp;"'!"&amp;"$"&amp;$D276&amp;$Z$1&amp;"")</f>
        <v>#REF!</v>
      </c>
      <c r="AA276" s="225" t="s">
        <v>1</v>
      </c>
      <c r="AB276" s="225" t="s">
        <v>1</v>
      </c>
      <c r="AC276" s="226" t="s">
        <v>1</v>
      </c>
      <c r="AD276" s="222" t="e" cm="1">
        <f t="array" aca="1" ref="AD276" ca="1">INDIRECT("'"&amp;$C276&amp;"'!"&amp;"$"&amp;$D276&amp;$AD$1&amp;"")</f>
        <v>#REF!</v>
      </c>
      <c r="AE276" s="225" t="s">
        <v>1</v>
      </c>
      <c r="AF276" s="225" t="s">
        <v>1</v>
      </c>
      <c r="AG276" s="223" t="s">
        <v>1</v>
      </c>
      <c r="AH276" s="224" t="e" cm="1">
        <f t="array" aca="1" ref="AH276" ca="1">INDIRECT("'"&amp;$C276&amp;"'!"&amp;"$"&amp;$D276&amp;$AH$1&amp;"")</f>
        <v>#REF!</v>
      </c>
      <c r="AI276" s="225" t="s">
        <v>1</v>
      </c>
      <c r="AJ276" s="225" t="s">
        <v>1</v>
      </c>
      <c r="AK276" s="226" t="s">
        <v>1</v>
      </c>
      <c r="AL276" s="222" t="e" cm="1">
        <f t="array" aca="1" ref="AL276" ca="1">INDIRECT("'"&amp;$C276&amp;"'!"&amp;"$"&amp;$D276&amp;$AL$1&amp;"")</f>
        <v>#REF!</v>
      </c>
      <c r="AM276" s="225" t="s">
        <v>1</v>
      </c>
      <c r="AN276" s="225" t="s">
        <v>1</v>
      </c>
      <c r="AO276" s="223" t="s">
        <v>1</v>
      </c>
      <c r="AP276" s="222"/>
      <c r="AQ276" s="226"/>
      <c r="AR276" s="222" t="e" cm="1">
        <f t="array" aca="1" ref="AR276" ca="1">INDIRECT("'"&amp;$C276&amp;"'!"&amp;"$"&amp;$D276&amp;$AR$1&amp;"")</f>
        <v>#REF!</v>
      </c>
      <c r="AS276" s="225"/>
      <c r="AT276" s="223"/>
      <c r="AU276" s="224" t="e" cm="1">
        <f t="array" aca="1" ref="AU276" ca="1">INDIRECT("'"&amp;$C276&amp;"'!"&amp;"$"&amp;$D276&amp;$AU$1&amp;"")</f>
        <v>#REF!</v>
      </c>
      <c r="AV276" s="225"/>
      <c r="AW276" s="223"/>
      <c r="AX276" s="222"/>
      <c r="AY276" s="226"/>
      <c r="AZ276" s="225" t="e" cm="1">
        <f t="array" aca="1" ref="AZ276" ca="1">INDIRECT("'"&amp;$C276&amp;"'!"&amp;"$"&amp;$D276&amp;$AZ$1&amp;"")</f>
        <v>#REF!</v>
      </c>
      <c r="BA276" s="224"/>
      <c r="BB276" s="225"/>
      <c r="BC276" s="223"/>
      <c r="BD276" s="225" t="e" cm="1">
        <f t="array" aca="1" ref="BD276" ca="1">INDIRECT("'"&amp;$C276&amp;"'!"&amp;"$"&amp;$D276&amp;$BD$1&amp;"")</f>
        <v>#REF!</v>
      </c>
      <c r="BE276" s="224"/>
      <c r="BF276" s="225"/>
      <c r="BG276" s="223"/>
      <c r="BH276" s="227"/>
      <c r="BI276" s="223"/>
      <c r="BJ276" s="227" t="e" cm="1">
        <f t="array" aca="1" ref="BJ276" ca="1">INDIRECT("'"&amp;$C276&amp;"'!"&amp;"$"&amp;$D276&amp;$BJ$1&amp;"")</f>
        <v>#REF!</v>
      </c>
      <c r="BK276" s="225"/>
      <c r="BL276" s="223"/>
      <c r="BM276" s="407"/>
      <c r="BN276" s="222" t="e" cm="1">
        <f t="array" aca="1" ref="BN276" ca="1">INDIRECT("'"&amp;$C276&amp;"'!"&amp;"$"&amp;$D276&amp;$BN$1&amp;"")</f>
        <v>#REF!</v>
      </c>
      <c r="BO276" s="224"/>
      <c r="BP276" s="223"/>
      <c r="BQ276" s="227" t="e" cm="1">
        <f t="array" aca="1" ref="BQ276" ca="1">INDIRECT("'"&amp;$C276&amp;"'!"&amp;"$"&amp;$D276&amp;$BQ$1&amp;"")</f>
        <v>#REF!</v>
      </c>
      <c r="BR276" s="225"/>
      <c r="BS276" s="225"/>
      <c r="BT276" s="223"/>
      <c r="BU276" s="228" t="e" cm="1">
        <f t="array" aca="1" ref="BU276" ca="1">INDIRECT("'"&amp;$C276&amp;"'!"&amp;"$"&amp;$D276&amp;$BU$1&amp;"")</f>
        <v>#REF!</v>
      </c>
      <c r="BV276" s="225"/>
      <c r="BW276" s="225"/>
      <c r="BX276" s="223"/>
      <c r="BY276" s="228"/>
      <c r="BZ276" s="225"/>
      <c r="CA276" s="225"/>
      <c r="CB276" s="223"/>
    </row>
    <row r="277" spans="1:80" ht="15" x14ac:dyDescent="0.2">
      <c r="A277" s="344">
        <f t="shared" si="19"/>
        <v>46002</v>
      </c>
      <c r="B277" s="261">
        <v>0.91666666666666696</v>
      </c>
      <c r="C277" s="247">
        <f t="shared" si="20"/>
        <v>11</v>
      </c>
      <c r="D277" s="248" t="s">
        <v>156</v>
      </c>
      <c r="E277" s="229"/>
      <c r="F277" s="230"/>
      <c r="G277" s="231" t="e" cm="1">
        <f t="array" aca="1" ref="G277" ca="1">INDIRECT("'"&amp;$C277&amp;"'!"&amp;"$"&amp;$D277&amp;$G$1&amp;"")</f>
        <v>#REF!</v>
      </c>
      <c r="H277" s="232" t="s">
        <v>1</v>
      </c>
      <c r="I277" s="230" t="s">
        <v>1</v>
      </c>
      <c r="J277" s="231" t="e" cm="1">
        <f t="array" aca="1" ref="J277" ca="1">INDIRECT("'"&amp;$C277&amp;"'!"&amp;"$"&amp;$D277&amp;$J$1&amp;"")</f>
        <v>#REF!</v>
      </c>
      <c r="K277" s="232"/>
      <c r="L277" s="232"/>
      <c r="M277" s="233"/>
      <c r="N277" s="229" t="e" cm="1">
        <f t="array" aca="1" ref="N277" ca="1">INDIRECT("'"&amp;$C277&amp;"'!"&amp;"$"&amp;$D277&amp;$N$1&amp;"")</f>
        <v>#REF!</v>
      </c>
      <c r="O277" s="232"/>
      <c r="P277" s="232"/>
      <c r="Q277" s="230"/>
      <c r="R277" s="229" t="e" cm="1">
        <f t="array" aca="1" ref="R277" ca="1">INDIRECT("'"&amp;$C277&amp;"'!"&amp;"$"&amp;$D277&amp;$R$1&amp;"")</f>
        <v>#REF!</v>
      </c>
      <c r="S277" s="232"/>
      <c r="T277" s="232"/>
      <c r="U277" s="233"/>
      <c r="V277" s="229"/>
      <c r="W277" s="234" t="e" cm="1">
        <f t="array" aca="1" ref="W277" ca="1">INDIRECT("'"&amp;$C277&amp;"'!"&amp;"$"&amp;$D277&amp;$W$1&amp;"")</f>
        <v>#REF!</v>
      </c>
      <c r="X277" s="232"/>
      <c r="Y277" s="230"/>
      <c r="Z277" s="231" t="e" cm="1">
        <f t="array" aca="1" ref="Z277" ca="1">INDIRECT("'"&amp;$C277&amp;"'!"&amp;"$"&amp;$D277&amp;$Z$1&amp;"")</f>
        <v>#REF!</v>
      </c>
      <c r="AA277" s="232" t="s">
        <v>1</v>
      </c>
      <c r="AB277" s="232" t="s">
        <v>1</v>
      </c>
      <c r="AC277" s="233" t="s">
        <v>1</v>
      </c>
      <c r="AD277" s="229" t="e" cm="1">
        <f t="array" aca="1" ref="AD277" ca="1">INDIRECT("'"&amp;$C277&amp;"'!"&amp;"$"&amp;$D277&amp;$AD$1&amp;"")</f>
        <v>#REF!</v>
      </c>
      <c r="AE277" s="232" t="s">
        <v>1</v>
      </c>
      <c r="AF277" s="232" t="s">
        <v>1</v>
      </c>
      <c r="AG277" s="230" t="s">
        <v>1</v>
      </c>
      <c r="AH277" s="231" t="e" cm="1">
        <f t="array" aca="1" ref="AH277" ca="1">INDIRECT("'"&amp;$C277&amp;"'!"&amp;"$"&amp;$D277&amp;$AH$1&amp;"")</f>
        <v>#REF!</v>
      </c>
      <c r="AI277" s="232" t="s">
        <v>1</v>
      </c>
      <c r="AJ277" s="232" t="s">
        <v>1</v>
      </c>
      <c r="AK277" s="233" t="s">
        <v>1</v>
      </c>
      <c r="AL277" s="229" t="e" cm="1">
        <f t="array" aca="1" ref="AL277" ca="1">INDIRECT("'"&amp;$C277&amp;"'!"&amp;"$"&amp;$D277&amp;$AL$1&amp;"")</f>
        <v>#REF!</v>
      </c>
      <c r="AM277" s="232" t="s">
        <v>1</v>
      </c>
      <c r="AN277" s="232" t="s">
        <v>1</v>
      </c>
      <c r="AO277" s="230" t="s">
        <v>1</v>
      </c>
      <c r="AP277" s="229"/>
      <c r="AQ277" s="233"/>
      <c r="AR277" s="229" t="e" cm="1">
        <f t="array" aca="1" ref="AR277" ca="1">INDIRECT("'"&amp;$C277&amp;"'!"&amp;"$"&amp;$D277&amp;$AR$1&amp;"")</f>
        <v>#REF!</v>
      </c>
      <c r="AS277" s="232"/>
      <c r="AT277" s="230"/>
      <c r="AU277" s="231" t="e" cm="1">
        <f t="array" aca="1" ref="AU277" ca="1">INDIRECT("'"&amp;$C277&amp;"'!"&amp;"$"&amp;$D277&amp;$AU$1&amp;"")</f>
        <v>#REF!</v>
      </c>
      <c r="AV277" s="232"/>
      <c r="AW277" s="230"/>
      <c r="AX277" s="229"/>
      <c r="AY277" s="233"/>
      <c r="AZ277" s="232" t="e" cm="1">
        <f t="array" aca="1" ref="AZ277" ca="1">INDIRECT("'"&amp;$C277&amp;"'!"&amp;"$"&amp;$D277&amp;$AZ$1&amp;"")</f>
        <v>#REF!</v>
      </c>
      <c r="BA277" s="231"/>
      <c r="BB277" s="232"/>
      <c r="BC277" s="230"/>
      <c r="BD277" s="232" t="e" cm="1">
        <f t="array" aca="1" ref="BD277" ca="1">INDIRECT("'"&amp;$C277&amp;"'!"&amp;"$"&amp;$D277&amp;$BD$1&amp;"")</f>
        <v>#REF!</v>
      </c>
      <c r="BE277" s="231"/>
      <c r="BF277" s="232"/>
      <c r="BG277" s="230"/>
      <c r="BH277" s="234"/>
      <c r="BI277" s="230"/>
      <c r="BJ277" s="234" t="e" cm="1">
        <f t="array" aca="1" ref="BJ277" ca="1">INDIRECT("'"&amp;$C277&amp;"'!"&amp;"$"&amp;$D277&amp;$BJ$1&amp;"")</f>
        <v>#REF!</v>
      </c>
      <c r="BK277" s="232"/>
      <c r="BL277" s="230"/>
      <c r="BM277" s="408"/>
      <c r="BN277" s="229" t="e" cm="1">
        <f t="array" aca="1" ref="BN277" ca="1">INDIRECT("'"&amp;$C277&amp;"'!"&amp;"$"&amp;$D277&amp;$BN$1&amp;"")</f>
        <v>#REF!</v>
      </c>
      <c r="BO277" s="231"/>
      <c r="BP277" s="230"/>
      <c r="BQ277" s="234" t="e" cm="1">
        <f t="array" aca="1" ref="BQ277" ca="1">INDIRECT("'"&amp;$C277&amp;"'!"&amp;"$"&amp;$D277&amp;$BQ$1&amp;"")</f>
        <v>#REF!</v>
      </c>
      <c r="BR277" s="232"/>
      <c r="BS277" s="232"/>
      <c r="BT277" s="230"/>
      <c r="BU277" s="235" t="e" cm="1">
        <f t="array" aca="1" ref="BU277" ca="1">INDIRECT("'"&amp;$C277&amp;"'!"&amp;"$"&amp;$D277&amp;$BU$1&amp;"")</f>
        <v>#REF!</v>
      </c>
      <c r="BV277" s="232"/>
      <c r="BW277" s="232"/>
      <c r="BX277" s="230"/>
      <c r="BY277" s="235"/>
      <c r="BZ277" s="232"/>
      <c r="CA277" s="232"/>
      <c r="CB277" s="230"/>
    </row>
    <row r="278" spans="1:80" ht="15.75" thickBot="1" x14ac:dyDescent="0.25">
      <c r="A278" s="345">
        <f t="shared" si="19"/>
        <v>46002</v>
      </c>
      <c r="B278" s="262">
        <v>0.95833333333333404</v>
      </c>
      <c r="C278" s="249">
        <f t="shared" si="20"/>
        <v>11</v>
      </c>
      <c r="D278" s="250" t="s">
        <v>157</v>
      </c>
      <c r="E278" s="236"/>
      <c r="F278" s="237"/>
      <c r="G278" s="238" t="e" cm="1">
        <f t="array" aca="1" ref="G278" ca="1">INDIRECT("'"&amp;$C278&amp;"'!"&amp;"$"&amp;$D278&amp;$G$1&amp;"")</f>
        <v>#REF!</v>
      </c>
      <c r="H278" s="239" t="s">
        <v>1</v>
      </c>
      <c r="I278" s="237" t="s">
        <v>1</v>
      </c>
      <c r="J278" s="238" t="e" cm="1">
        <f t="array" aca="1" ref="J278" ca="1">INDIRECT("'"&amp;$C278&amp;"'!"&amp;"$"&amp;$D278&amp;$J$1&amp;"")</f>
        <v>#REF!</v>
      </c>
      <c r="K278" s="239"/>
      <c r="L278" s="239"/>
      <c r="M278" s="240"/>
      <c r="N278" s="236" t="e" cm="1">
        <f t="array" aca="1" ref="N278" ca="1">INDIRECT("'"&amp;$C278&amp;"'!"&amp;"$"&amp;$D278&amp;$N$1&amp;"")</f>
        <v>#REF!</v>
      </c>
      <c r="O278" s="239"/>
      <c r="P278" s="239"/>
      <c r="Q278" s="237"/>
      <c r="R278" s="354" t="e" cm="1">
        <f t="array" aca="1" ref="R278" ca="1">INDIRECT("'"&amp;$C278&amp;"'!"&amp;"$"&amp;$D278&amp;$R$1&amp;"")</f>
        <v>#REF!</v>
      </c>
      <c r="S278" s="239"/>
      <c r="T278" s="239"/>
      <c r="U278" s="240"/>
      <c r="V278" s="236"/>
      <c r="W278" s="241" t="e" cm="1">
        <f t="array" aca="1" ref="W278" ca="1">INDIRECT("'"&amp;$C278&amp;"'!"&amp;"$"&amp;$D278&amp;$W$1&amp;"")</f>
        <v>#REF!</v>
      </c>
      <c r="X278" s="239"/>
      <c r="Y278" s="237"/>
      <c r="Z278" s="238" t="e" cm="1">
        <f t="array" aca="1" ref="Z278" ca="1">INDIRECT("'"&amp;$C278&amp;"'!"&amp;"$"&amp;$D278&amp;$Z$1&amp;"")</f>
        <v>#REF!</v>
      </c>
      <c r="AA278" s="239" t="s">
        <v>1</v>
      </c>
      <c r="AB278" s="239" t="s">
        <v>1</v>
      </c>
      <c r="AC278" s="240" t="s">
        <v>1</v>
      </c>
      <c r="AD278" s="236" t="e" cm="1">
        <f t="array" aca="1" ref="AD278" ca="1">INDIRECT("'"&amp;$C278&amp;"'!"&amp;"$"&amp;$D278&amp;$AD$1&amp;"")</f>
        <v>#REF!</v>
      </c>
      <c r="AE278" s="239" t="s">
        <v>1</v>
      </c>
      <c r="AF278" s="239" t="s">
        <v>1</v>
      </c>
      <c r="AG278" s="237" t="s">
        <v>1</v>
      </c>
      <c r="AH278" s="238" t="e" cm="1">
        <f t="array" aca="1" ref="AH278" ca="1">INDIRECT("'"&amp;$C278&amp;"'!"&amp;"$"&amp;$D278&amp;$AH$1&amp;"")</f>
        <v>#REF!</v>
      </c>
      <c r="AI278" s="239" t="s">
        <v>1</v>
      </c>
      <c r="AJ278" s="239" t="s">
        <v>1</v>
      </c>
      <c r="AK278" s="240" t="s">
        <v>1</v>
      </c>
      <c r="AL278" s="236" t="e" cm="1">
        <f t="array" aca="1" ref="AL278" ca="1">INDIRECT("'"&amp;$C278&amp;"'!"&amp;"$"&amp;$D278&amp;$AL$1&amp;"")</f>
        <v>#REF!</v>
      </c>
      <c r="AM278" s="239" t="s">
        <v>1</v>
      </c>
      <c r="AN278" s="239" t="s">
        <v>1</v>
      </c>
      <c r="AO278" s="237" t="s">
        <v>1</v>
      </c>
      <c r="AP278" s="236"/>
      <c r="AQ278" s="240"/>
      <c r="AR278" s="236" t="e" cm="1">
        <f t="array" aca="1" ref="AR278" ca="1">INDIRECT("'"&amp;$C278&amp;"'!"&amp;"$"&amp;$D278&amp;$AR$1&amp;"")</f>
        <v>#REF!</v>
      </c>
      <c r="AS278" s="239"/>
      <c r="AT278" s="237"/>
      <c r="AU278" s="238" t="e" cm="1">
        <f t="array" aca="1" ref="AU278" ca="1">INDIRECT("'"&amp;$C278&amp;"'!"&amp;"$"&amp;$D278&amp;$AU$1&amp;"")</f>
        <v>#REF!</v>
      </c>
      <c r="AV278" s="239"/>
      <c r="AW278" s="237"/>
      <c r="AX278" s="236"/>
      <c r="AY278" s="240"/>
      <c r="AZ278" s="239" t="e" cm="1">
        <f t="array" aca="1" ref="AZ278" ca="1">INDIRECT("'"&amp;$C278&amp;"'!"&amp;"$"&amp;$D278&amp;$AZ$1&amp;"")</f>
        <v>#REF!</v>
      </c>
      <c r="BA278" s="238"/>
      <c r="BB278" s="239"/>
      <c r="BC278" s="237"/>
      <c r="BD278" s="239" t="e" cm="1">
        <f t="array" aca="1" ref="BD278" ca="1">INDIRECT("'"&amp;$C278&amp;"'!"&amp;"$"&amp;$D278&amp;$BD$1&amp;"")</f>
        <v>#REF!</v>
      </c>
      <c r="BE278" s="238"/>
      <c r="BF278" s="239"/>
      <c r="BG278" s="237"/>
      <c r="BH278" s="241"/>
      <c r="BI278" s="237"/>
      <c r="BJ278" s="241" t="e" cm="1">
        <f t="array" aca="1" ref="BJ278" ca="1">INDIRECT("'"&amp;$C278&amp;"'!"&amp;"$"&amp;$D278&amp;$BJ$1&amp;"")</f>
        <v>#REF!</v>
      </c>
      <c r="BK278" s="239"/>
      <c r="BL278" s="237"/>
      <c r="BM278" s="409"/>
      <c r="BN278" s="236" t="e" cm="1">
        <f t="array" aca="1" ref="BN278" ca="1">INDIRECT("'"&amp;$C278&amp;"'!"&amp;"$"&amp;$D278&amp;$BN$1&amp;"")</f>
        <v>#REF!</v>
      </c>
      <c r="BO278" s="238"/>
      <c r="BP278" s="237"/>
      <c r="BQ278" s="241" t="e" cm="1">
        <f t="array" aca="1" ref="BQ278" ca="1">INDIRECT("'"&amp;$C278&amp;"'!"&amp;"$"&amp;$D278&amp;$BQ$1&amp;"")</f>
        <v>#REF!</v>
      </c>
      <c r="BR278" s="239"/>
      <c r="BS278" s="239"/>
      <c r="BT278" s="237"/>
      <c r="BU278" s="242" t="e" cm="1">
        <f t="array" aca="1" ref="BU278" ca="1">INDIRECT("'"&amp;$C278&amp;"'!"&amp;"$"&amp;$D278&amp;$BU$1&amp;"")</f>
        <v>#REF!</v>
      </c>
      <c r="BV278" s="239"/>
      <c r="BW278" s="239"/>
      <c r="BX278" s="237"/>
      <c r="BY278" s="242"/>
      <c r="BZ278" s="239"/>
      <c r="CA278" s="239"/>
      <c r="CB278" s="237"/>
    </row>
    <row r="279" spans="1:80" ht="15" thickBot="1" x14ac:dyDescent="0.25">
      <c r="BI279" s="243"/>
    </row>
    <row r="280" spans="1:80" ht="15" x14ac:dyDescent="0.2">
      <c r="A280" s="263">
        <f>A255+1</f>
        <v>46003</v>
      </c>
      <c r="B280" s="260">
        <v>0</v>
      </c>
      <c r="C280" s="245">
        <f>DAY(A280)</f>
        <v>12</v>
      </c>
      <c r="D280" s="246" t="s">
        <v>134</v>
      </c>
      <c r="E280" s="216"/>
      <c r="F280" s="217"/>
      <c r="G280" s="218" t="e" cm="1">
        <f t="array" aca="1" ref="G280" ca="1">INDIRECT("'"&amp;$C280&amp;"'!"&amp;"$"&amp;$D280&amp;$G$1&amp;"")</f>
        <v>#REF!</v>
      </c>
      <c r="H280" s="219" t="s">
        <v>1</v>
      </c>
      <c r="I280" s="217" t="s">
        <v>1</v>
      </c>
      <c r="J280" s="218" t="e" cm="1">
        <f t="array" aca="1" ref="J280" ca="1">INDIRECT("'"&amp;$C280&amp;"'!"&amp;"$"&amp;$D280&amp;$J$1&amp;"")</f>
        <v>#REF!</v>
      </c>
      <c r="K280" s="219"/>
      <c r="L280" s="219"/>
      <c r="M280" s="220"/>
      <c r="N280" s="216" t="e" cm="1">
        <f t="array" aca="1" ref="N280" ca="1">INDIRECT("'"&amp;$C280&amp;"'!"&amp;"$"&amp;$D280&amp;$N$1&amp;"")</f>
        <v>#REF!</v>
      </c>
      <c r="O280" s="219"/>
      <c r="P280" s="219"/>
      <c r="Q280" s="217"/>
      <c r="R280" s="351" t="e" cm="1">
        <f t="array" aca="1" ref="R280" ca="1">INDIRECT("'"&amp;$C280&amp;"'!"&amp;"$"&amp;$D280&amp;$R$1&amp;"")</f>
        <v>#REF!</v>
      </c>
      <c r="S280" s="219"/>
      <c r="T280" s="219"/>
      <c r="U280" s="220"/>
      <c r="V280" s="216"/>
      <c r="W280" s="221" t="e" cm="1">
        <f t="array" aca="1" ref="W280" ca="1">INDIRECT("'"&amp;$C280&amp;"'!"&amp;"$"&amp;$D280&amp;$W$1&amp;"")</f>
        <v>#REF!</v>
      </c>
      <c r="X280" s="219"/>
      <c r="Y280" s="217"/>
      <c r="Z280" s="218"/>
      <c r="AA280" s="219"/>
      <c r="AB280" s="219"/>
      <c r="AC280" s="220"/>
      <c r="AD280" s="216"/>
      <c r="AE280" s="219"/>
      <c r="AF280" s="219"/>
      <c r="AG280" s="217"/>
      <c r="AH280" s="218"/>
      <c r="AI280" s="219"/>
      <c r="AJ280" s="219"/>
      <c r="AK280" s="217"/>
      <c r="AL280" s="216"/>
      <c r="AM280" s="219"/>
      <c r="AN280" s="219"/>
      <c r="AO280" s="217"/>
      <c r="AP280" s="216"/>
      <c r="AQ280" s="220"/>
      <c r="AR280" s="216" t="e" cm="1">
        <f t="array" aca="1" ref="AR280" ca="1">INDIRECT("'"&amp;$C280&amp;"'!"&amp;"$"&amp;$D280&amp;$AR$1&amp;"")</f>
        <v>#REF!</v>
      </c>
      <c r="AS280" s="219"/>
      <c r="AT280" s="217"/>
      <c r="AU280" s="218" t="e" cm="1">
        <f t="array" aca="1" ref="AU280" ca="1">INDIRECT("'"&amp;$C280&amp;"'!"&amp;"$"&amp;$D280&amp;$AU$1&amp;"")</f>
        <v>#REF!</v>
      </c>
      <c r="AV280" s="219"/>
      <c r="AW280" s="217"/>
      <c r="AX280" s="216"/>
      <c r="AY280" s="220"/>
      <c r="AZ280" s="219" t="e" cm="1">
        <f t="array" aca="1" ref="AZ280" ca="1">INDIRECT("'"&amp;$C280&amp;"'!"&amp;"$"&amp;$D280&amp;$AZ$1&amp;"")</f>
        <v>#REF!</v>
      </c>
      <c r="BA280" s="218"/>
      <c r="BB280" s="219"/>
      <c r="BC280" s="217"/>
      <c r="BD280" s="219" t="e" cm="1">
        <f t="array" aca="1" ref="BD280" ca="1">INDIRECT("'"&amp;$C280&amp;"'!"&amp;"$"&amp;$D280&amp;$BD$1&amp;"")</f>
        <v>#REF!</v>
      </c>
      <c r="BE280" s="218"/>
      <c r="BF280" s="219"/>
      <c r="BG280" s="217"/>
      <c r="BH280" s="221"/>
      <c r="BI280" s="217"/>
      <c r="BJ280" s="221" t="e" cm="1">
        <f t="array" aca="1" ref="BJ280" ca="1">INDIRECT("'"&amp;$C280&amp;"'!"&amp;"$"&amp;$D280&amp;$BJ$1&amp;"")</f>
        <v>#REF!</v>
      </c>
      <c r="BK280" s="219"/>
      <c r="BL280" s="217"/>
      <c r="BM280" s="406"/>
      <c r="BN280" s="216" t="e" cm="1">
        <f t="array" aca="1" ref="BN280" ca="1">INDIRECT("'"&amp;$C280&amp;"'!"&amp;"$"&amp;$D280&amp;$BN$1&amp;"")</f>
        <v>#REF!</v>
      </c>
      <c r="BO280" s="218"/>
      <c r="BP280" s="217"/>
      <c r="BQ280" s="221" t="e" cm="1">
        <f t="array" aca="1" ref="BQ280" ca="1">INDIRECT("'"&amp;$C280&amp;"'!"&amp;"$"&amp;$D280&amp;$BQ$1&amp;"")</f>
        <v>#REF!</v>
      </c>
      <c r="BR280" s="219"/>
      <c r="BS280" s="219"/>
      <c r="BT280" s="217"/>
      <c r="BU280" s="221" t="e" cm="1">
        <f t="array" aca="1" ref="BU280" ca="1">INDIRECT("'"&amp;$C280&amp;"'!"&amp;"$"&amp;$D280&amp;$BU$1&amp;"")</f>
        <v>#REF!</v>
      </c>
      <c r="BV280" s="219"/>
      <c r="BW280" s="219"/>
      <c r="BX280" s="217"/>
      <c r="BY280" s="274"/>
      <c r="BZ280" s="219"/>
      <c r="CA280" s="219"/>
      <c r="CB280" s="217"/>
    </row>
    <row r="281" spans="1:80" ht="15" x14ac:dyDescent="0.2">
      <c r="A281" s="344">
        <f t="shared" ref="A281:A303" si="21">A256+1</f>
        <v>46003</v>
      </c>
      <c r="B281" s="261">
        <v>4.1666666666666699E-2</v>
      </c>
      <c r="C281" s="247">
        <f>DAY(A281)</f>
        <v>12</v>
      </c>
      <c r="D281" s="248" t="s">
        <v>135</v>
      </c>
      <c r="E281" s="222"/>
      <c r="F281" s="223"/>
      <c r="G281" s="224" t="e" cm="1">
        <f t="array" aca="1" ref="G281" ca="1">INDIRECT("'"&amp;$C281&amp;"'!"&amp;"$"&amp;$D281&amp;$G$1&amp;"")</f>
        <v>#REF!</v>
      </c>
      <c r="H281" s="225" t="s">
        <v>1</v>
      </c>
      <c r="I281" s="223" t="s">
        <v>1</v>
      </c>
      <c r="J281" s="224" t="e" cm="1">
        <f t="array" aca="1" ref="J281" ca="1">INDIRECT("'"&amp;$C281&amp;"'!"&amp;"$"&amp;$D281&amp;$J$1&amp;"")</f>
        <v>#REF!</v>
      </c>
      <c r="K281" s="225"/>
      <c r="L281" s="225"/>
      <c r="M281" s="226"/>
      <c r="N281" s="222" t="e" cm="1">
        <f t="array" aca="1" ref="N281" ca="1">INDIRECT("'"&amp;$C281&amp;"'!"&amp;"$"&amp;$D281&amp;$N$1&amp;"")</f>
        <v>#REF!</v>
      </c>
      <c r="O281" s="225"/>
      <c r="P281" s="225"/>
      <c r="Q281" s="223"/>
      <c r="R281" s="352" t="e" cm="1">
        <f t="array" aca="1" ref="R281" ca="1">INDIRECT("'"&amp;$C281&amp;"'!"&amp;"$"&amp;$D281&amp;$R$1&amp;"")</f>
        <v>#REF!</v>
      </c>
      <c r="S281" s="225"/>
      <c r="T281" s="225"/>
      <c r="U281" s="226"/>
      <c r="V281" s="222"/>
      <c r="W281" s="227" t="e" cm="1">
        <f t="array" aca="1" ref="W281" ca="1">INDIRECT("'"&amp;$C281&amp;"'!"&amp;"$"&amp;$D281&amp;$W$1&amp;"")</f>
        <v>#REF!</v>
      </c>
      <c r="X281" s="225"/>
      <c r="Y281" s="223"/>
      <c r="Z281" s="224"/>
      <c r="AA281" s="225"/>
      <c r="AB281" s="225"/>
      <c r="AC281" s="226"/>
      <c r="AD281" s="222"/>
      <c r="AE281" s="225"/>
      <c r="AF281" s="225"/>
      <c r="AG281" s="223"/>
      <c r="AH281" s="224"/>
      <c r="AI281" s="225"/>
      <c r="AJ281" s="225"/>
      <c r="AK281" s="226"/>
      <c r="AL281" s="222"/>
      <c r="AM281" s="225"/>
      <c r="AN281" s="225"/>
      <c r="AO281" s="223"/>
      <c r="AP281" s="222"/>
      <c r="AQ281" s="226"/>
      <c r="AR281" s="222" t="e" cm="1">
        <f t="array" aca="1" ref="AR281" ca="1">INDIRECT("'"&amp;$C281&amp;"'!"&amp;"$"&amp;$D281&amp;$AR$1&amp;"")</f>
        <v>#REF!</v>
      </c>
      <c r="AS281" s="225"/>
      <c r="AT281" s="223"/>
      <c r="AU281" s="224" t="e" cm="1">
        <f t="array" aca="1" ref="AU281" ca="1">INDIRECT("'"&amp;$C281&amp;"'!"&amp;"$"&amp;$D281&amp;$AU$1&amp;"")</f>
        <v>#REF!</v>
      </c>
      <c r="AV281" s="225"/>
      <c r="AW281" s="223"/>
      <c r="AX281" s="222"/>
      <c r="AY281" s="226"/>
      <c r="AZ281" s="225" t="e" cm="1">
        <f t="array" aca="1" ref="AZ281" ca="1">INDIRECT("'"&amp;$C281&amp;"'!"&amp;"$"&amp;$D281&amp;$AZ$1&amp;"")</f>
        <v>#REF!</v>
      </c>
      <c r="BA281" s="224"/>
      <c r="BB281" s="225"/>
      <c r="BC281" s="223"/>
      <c r="BD281" s="225" t="e" cm="1">
        <f t="array" aca="1" ref="BD281" ca="1">INDIRECT("'"&amp;$C281&amp;"'!"&amp;"$"&amp;$D281&amp;$BD$1&amp;"")</f>
        <v>#REF!</v>
      </c>
      <c r="BE281" s="224"/>
      <c r="BF281" s="225"/>
      <c r="BG281" s="223"/>
      <c r="BH281" s="227"/>
      <c r="BI281" s="223"/>
      <c r="BJ281" s="227" t="e" cm="1">
        <f t="array" aca="1" ref="BJ281" ca="1">INDIRECT("'"&amp;$C281&amp;"'!"&amp;"$"&amp;$D281&amp;$BJ$1&amp;"")</f>
        <v>#REF!</v>
      </c>
      <c r="BK281" s="225"/>
      <c r="BL281" s="223"/>
      <c r="BM281" s="407"/>
      <c r="BN281" s="222" t="e" cm="1">
        <f t="array" aca="1" ref="BN281" ca="1">INDIRECT("'"&amp;$C281&amp;"'!"&amp;"$"&amp;$D281&amp;$BN$1&amp;"")</f>
        <v>#REF!</v>
      </c>
      <c r="BO281" s="224"/>
      <c r="BP281" s="223"/>
      <c r="BQ281" s="227" t="e" cm="1">
        <f t="array" aca="1" ref="BQ281" ca="1">INDIRECT("'"&amp;$C281&amp;"'!"&amp;"$"&amp;$D281&amp;$BQ$1&amp;"")</f>
        <v>#REF!</v>
      </c>
      <c r="BR281" s="225"/>
      <c r="BS281" s="225"/>
      <c r="BT281" s="223"/>
      <c r="BU281" s="227" t="e" cm="1">
        <f t="array" aca="1" ref="BU281" ca="1">INDIRECT("'"&amp;$C281&amp;"'!"&amp;"$"&amp;$D281&amp;$BU$1&amp;"")</f>
        <v>#REF!</v>
      </c>
      <c r="BV281" s="225"/>
      <c r="BW281" s="225"/>
      <c r="BX281" s="223"/>
      <c r="BY281" s="228"/>
      <c r="BZ281" s="225"/>
      <c r="CA281" s="225"/>
      <c r="CB281" s="223"/>
    </row>
    <row r="282" spans="1:80" ht="15" x14ac:dyDescent="0.2">
      <c r="A282" s="344">
        <f t="shared" si="21"/>
        <v>46003</v>
      </c>
      <c r="B282" s="261">
        <v>8.3333333333333301E-2</v>
      </c>
      <c r="C282" s="247">
        <f>DAY(A282)</f>
        <v>12</v>
      </c>
      <c r="D282" s="248" t="s">
        <v>136</v>
      </c>
      <c r="E282" s="229"/>
      <c r="F282" s="230"/>
      <c r="G282" s="231" t="e" cm="1">
        <f t="array" aca="1" ref="G282" ca="1">INDIRECT("'"&amp;$C282&amp;"'!"&amp;"$"&amp;$D282&amp;$G$1&amp;"")</f>
        <v>#REF!</v>
      </c>
      <c r="H282" s="232" t="s">
        <v>1</v>
      </c>
      <c r="I282" s="230" t="s">
        <v>1</v>
      </c>
      <c r="J282" s="231" t="e" cm="1">
        <f t="array" aca="1" ref="J282" ca="1">INDIRECT("'"&amp;$C282&amp;"'!"&amp;"$"&amp;$D282&amp;$J$1&amp;"")</f>
        <v>#REF!</v>
      </c>
      <c r="K282" s="232"/>
      <c r="L282" s="232"/>
      <c r="M282" s="233"/>
      <c r="N282" s="229" t="e" cm="1">
        <f t="array" aca="1" ref="N282" ca="1">INDIRECT("'"&amp;$C282&amp;"'!"&amp;"$"&amp;$D282&amp;$N$1&amp;"")</f>
        <v>#REF!</v>
      </c>
      <c r="O282" s="232"/>
      <c r="P282" s="232"/>
      <c r="Q282" s="230"/>
      <c r="R282" s="229" t="e" cm="1">
        <f t="array" aca="1" ref="R282" ca="1">INDIRECT("'"&amp;$C282&amp;"'!"&amp;"$"&amp;$D282&amp;$R$1&amp;"")</f>
        <v>#REF!</v>
      </c>
      <c r="S282" s="232"/>
      <c r="T282" s="232"/>
      <c r="U282" s="233"/>
      <c r="V282" s="229"/>
      <c r="W282" s="234" t="e" cm="1">
        <f t="array" aca="1" ref="W282" ca="1">INDIRECT("'"&amp;$C282&amp;"'!"&amp;"$"&amp;$D282&amp;$W$1&amp;"")</f>
        <v>#REF!</v>
      </c>
      <c r="X282" s="232"/>
      <c r="Y282" s="230"/>
      <c r="Z282" s="231"/>
      <c r="AA282" s="232"/>
      <c r="AB282" s="232"/>
      <c r="AC282" s="233"/>
      <c r="AD282" s="229"/>
      <c r="AE282" s="232"/>
      <c r="AF282" s="232"/>
      <c r="AG282" s="230"/>
      <c r="AH282" s="231"/>
      <c r="AI282" s="232"/>
      <c r="AJ282" s="232"/>
      <c r="AK282" s="233"/>
      <c r="AL282" s="229"/>
      <c r="AM282" s="232"/>
      <c r="AN282" s="232"/>
      <c r="AO282" s="233"/>
      <c r="AP282" s="229"/>
      <c r="AQ282" s="233"/>
      <c r="AR282" s="229" t="e" cm="1">
        <f t="array" aca="1" ref="AR282" ca="1">INDIRECT("'"&amp;$C282&amp;"'!"&amp;"$"&amp;$D282&amp;$AR$1&amp;"")</f>
        <v>#REF!</v>
      </c>
      <c r="AS282" s="232"/>
      <c r="AT282" s="230"/>
      <c r="AU282" s="231" t="e" cm="1">
        <f t="array" aca="1" ref="AU282" ca="1">INDIRECT("'"&amp;$C282&amp;"'!"&amp;"$"&amp;$D282&amp;$AU$1&amp;"")</f>
        <v>#REF!</v>
      </c>
      <c r="AV282" s="232"/>
      <c r="AW282" s="230"/>
      <c r="AX282" s="229"/>
      <c r="AY282" s="233"/>
      <c r="AZ282" s="232" t="e" cm="1">
        <f t="array" aca="1" ref="AZ282" ca="1">INDIRECT("'"&amp;$C282&amp;"'!"&amp;"$"&amp;$D282&amp;$AZ$1&amp;"")</f>
        <v>#REF!</v>
      </c>
      <c r="BA282" s="231"/>
      <c r="BB282" s="232"/>
      <c r="BC282" s="230"/>
      <c r="BD282" s="232" t="e" cm="1">
        <f t="array" aca="1" ref="BD282" ca="1">INDIRECT("'"&amp;$C282&amp;"'!"&amp;"$"&amp;$D282&amp;$BD$1&amp;"")</f>
        <v>#REF!</v>
      </c>
      <c r="BE282" s="231"/>
      <c r="BF282" s="232"/>
      <c r="BG282" s="230"/>
      <c r="BH282" s="234"/>
      <c r="BI282" s="230"/>
      <c r="BJ282" s="234" t="e" cm="1">
        <f t="array" aca="1" ref="BJ282" ca="1">INDIRECT("'"&amp;$C282&amp;"'!"&amp;"$"&amp;$D282&amp;$BJ$1&amp;"")</f>
        <v>#REF!</v>
      </c>
      <c r="BK282" s="232"/>
      <c r="BL282" s="230"/>
      <c r="BM282" s="408"/>
      <c r="BN282" s="229" t="e" cm="1">
        <f t="array" aca="1" ref="BN282" ca="1">INDIRECT("'"&amp;$C282&amp;"'!"&amp;"$"&amp;$D282&amp;$BN$1&amp;"")</f>
        <v>#REF!</v>
      </c>
      <c r="BO282" s="231"/>
      <c r="BP282" s="230"/>
      <c r="BQ282" s="234" t="e" cm="1">
        <f t="array" aca="1" ref="BQ282" ca="1">INDIRECT("'"&amp;$C282&amp;"'!"&amp;"$"&amp;$D282&amp;$BQ$1&amp;"")</f>
        <v>#REF!</v>
      </c>
      <c r="BR282" s="232"/>
      <c r="BS282" s="232"/>
      <c r="BT282" s="230"/>
      <c r="BU282" s="234" t="e" cm="1">
        <f t="array" aca="1" ref="BU282" ca="1">INDIRECT("'"&amp;$C282&amp;"'!"&amp;"$"&amp;$D282&amp;$BU$1&amp;"")</f>
        <v>#REF!</v>
      </c>
      <c r="BV282" s="232"/>
      <c r="BW282" s="232"/>
      <c r="BX282" s="230"/>
      <c r="BY282" s="235"/>
      <c r="BZ282" s="232"/>
      <c r="CA282" s="232"/>
      <c r="CB282" s="230"/>
    </row>
    <row r="283" spans="1:80" ht="15" x14ac:dyDescent="0.2">
      <c r="A283" s="344">
        <f t="shared" si="21"/>
        <v>46003</v>
      </c>
      <c r="B283" s="261">
        <v>0.125</v>
      </c>
      <c r="C283" s="247">
        <f>DAY(A283)</f>
        <v>12</v>
      </c>
      <c r="D283" s="248" t="s">
        <v>137</v>
      </c>
      <c r="E283" s="222"/>
      <c r="F283" s="223"/>
      <c r="G283" s="224" t="e" cm="1">
        <f t="array" aca="1" ref="G283" ca="1">INDIRECT("'"&amp;$C283&amp;"'!"&amp;"$"&amp;$D283&amp;$G$1&amp;"")</f>
        <v>#REF!</v>
      </c>
      <c r="H283" s="225" t="s">
        <v>1</v>
      </c>
      <c r="I283" s="223" t="s">
        <v>1</v>
      </c>
      <c r="J283" s="224" t="e" cm="1">
        <f t="array" aca="1" ref="J283" ca="1">INDIRECT("'"&amp;$C283&amp;"'!"&amp;"$"&amp;$D283&amp;$J$1&amp;"")</f>
        <v>#REF!</v>
      </c>
      <c r="K283" s="225"/>
      <c r="L283" s="225"/>
      <c r="M283" s="226"/>
      <c r="N283" s="222" t="e" cm="1">
        <f t="array" aca="1" ref="N283" ca="1">INDIRECT("'"&amp;$C283&amp;"'!"&amp;"$"&amp;$D283&amp;$N$1&amp;"")</f>
        <v>#REF!</v>
      </c>
      <c r="O283" s="225"/>
      <c r="P283" s="225"/>
      <c r="Q283" s="223"/>
      <c r="R283" s="352" t="e" cm="1">
        <f t="array" aca="1" ref="R283" ca="1">INDIRECT("'"&amp;$C283&amp;"'!"&amp;"$"&amp;$D283&amp;$R$1&amp;"")</f>
        <v>#REF!</v>
      </c>
      <c r="S283" s="225"/>
      <c r="T283" s="225"/>
      <c r="U283" s="226"/>
      <c r="V283" s="222"/>
      <c r="W283" s="227" t="e" cm="1">
        <f t="array" aca="1" ref="W283" ca="1">INDIRECT("'"&amp;$C283&amp;"'!"&amp;"$"&amp;$D283&amp;$W$1&amp;"")</f>
        <v>#REF!</v>
      </c>
      <c r="X283" s="225"/>
      <c r="Y283" s="223"/>
      <c r="Z283" s="224"/>
      <c r="AA283" s="225"/>
      <c r="AB283" s="225"/>
      <c r="AC283" s="226"/>
      <c r="AD283" s="222"/>
      <c r="AE283" s="225"/>
      <c r="AF283" s="225"/>
      <c r="AG283" s="223"/>
      <c r="AH283" s="224"/>
      <c r="AI283" s="225"/>
      <c r="AJ283" s="225"/>
      <c r="AK283" s="226"/>
      <c r="AL283" s="222"/>
      <c r="AM283" s="225"/>
      <c r="AN283" s="225"/>
      <c r="AO283" s="223"/>
      <c r="AP283" s="222"/>
      <c r="AQ283" s="226"/>
      <c r="AR283" s="222" t="e" cm="1">
        <f t="array" aca="1" ref="AR283" ca="1">INDIRECT("'"&amp;$C283&amp;"'!"&amp;"$"&amp;$D283&amp;$AR$1&amp;"")</f>
        <v>#REF!</v>
      </c>
      <c r="AS283" s="225"/>
      <c r="AT283" s="223"/>
      <c r="AU283" s="224" t="e" cm="1">
        <f t="array" aca="1" ref="AU283" ca="1">INDIRECT("'"&amp;$C283&amp;"'!"&amp;"$"&amp;$D283&amp;$AU$1&amp;"")</f>
        <v>#REF!</v>
      </c>
      <c r="AV283" s="225"/>
      <c r="AW283" s="223"/>
      <c r="AX283" s="222"/>
      <c r="AY283" s="226"/>
      <c r="AZ283" s="225" t="e" cm="1">
        <f t="array" aca="1" ref="AZ283" ca="1">INDIRECT("'"&amp;$C283&amp;"'!"&amp;"$"&amp;$D283&amp;$AZ$1&amp;"")</f>
        <v>#REF!</v>
      </c>
      <c r="BA283" s="224"/>
      <c r="BB283" s="225"/>
      <c r="BC283" s="223"/>
      <c r="BD283" s="225" t="e" cm="1">
        <f t="array" aca="1" ref="BD283" ca="1">INDIRECT("'"&amp;$C283&amp;"'!"&amp;"$"&amp;$D283&amp;$BD$1&amp;"")</f>
        <v>#REF!</v>
      </c>
      <c r="BE283" s="224"/>
      <c r="BF283" s="225"/>
      <c r="BG283" s="223"/>
      <c r="BH283" s="227"/>
      <c r="BI283" s="223"/>
      <c r="BJ283" s="227" t="e" cm="1">
        <f t="array" aca="1" ref="BJ283" ca="1">INDIRECT("'"&amp;$C283&amp;"'!"&amp;"$"&amp;$D283&amp;$BJ$1&amp;"")</f>
        <v>#REF!</v>
      </c>
      <c r="BK283" s="225"/>
      <c r="BL283" s="223"/>
      <c r="BM283" s="407"/>
      <c r="BN283" s="222" t="e" cm="1">
        <f t="array" aca="1" ref="BN283" ca="1">INDIRECT("'"&amp;$C283&amp;"'!"&amp;"$"&amp;$D283&amp;$BN$1&amp;"")</f>
        <v>#REF!</v>
      </c>
      <c r="BO283" s="224"/>
      <c r="BP283" s="223"/>
      <c r="BQ283" s="227" t="e" cm="1">
        <f t="array" aca="1" ref="BQ283" ca="1">INDIRECT("'"&amp;$C283&amp;"'!"&amp;"$"&amp;$D283&amp;$BQ$1&amp;"")</f>
        <v>#REF!</v>
      </c>
      <c r="BR283" s="225"/>
      <c r="BS283" s="225"/>
      <c r="BT283" s="223"/>
      <c r="BU283" s="227" t="e" cm="1">
        <f t="array" aca="1" ref="BU283" ca="1">INDIRECT("'"&amp;$C283&amp;"'!"&amp;"$"&amp;$D283&amp;$BU$1&amp;"")</f>
        <v>#REF!</v>
      </c>
      <c r="BV283" s="225"/>
      <c r="BW283" s="225"/>
      <c r="BX283" s="223"/>
      <c r="BY283" s="228"/>
      <c r="BZ283" s="225"/>
      <c r="CA283" s="225"/>
      <c r="CB283" s="223"/>
    </row>
    <row r="284" spans="1:80" ht="15" x14ac:dyDescent="0.2">
      <c r="A284" s="344">
        <f t="shared" si="21"/>
        <v>46003</v>
      </c>
      <c r="B284" s="261">
        <v>0.16666666666666699</v>
      </c>
      <c r="C284" s="247">
        <f>DAY(A284)</f>
        <v>12</v>
      </c>
      <c r="D284" s="248" t="s">
        <v>138</v>
      </c>
      <c r="E284" s="229"/>
      <c r="F284" s="230"/>
      <c r="G284" s="231" t="e" cm="1">
        <f t="array" aca="1" ref="G284" ca="1">INDIRECT("'"&amp;$C284&amp;"'!"&amp;"$"&amp;$D284&amp;$G$1&amp;"")</f>
        <v>#REF!</v>
      </c>
      <c r="H284" s="232" t="s">
        <v>1</v>
      </c>
      <c r="I284" s="230" t="s">
        <v>1</v>
      </c>
      <c r="J284" s="231" t="e" cm="1">
        <f t="array" aca="1" ref="J284" ca="1">INDIRECT("'"&amp;$C284&amp;"'!"&amp;"$"&amp;$D284&amp;$J$1&amp;"")</f>
        <v>#REF!</v>
      </c>
      <c r="K284" s="232"/>
      <c r="L284" s="232"/>
      <c r="M284" s="233"/>
      <c r="N284" s="229" t="e" cm="1">
        <f t="array" aca="1" ref="N284" ca="1">INDIRECT("'"&amp;$C284&amp;"'!"&amp;"$"&amp;$D284&amp;$N$1&amp;"")</f>
        <v>#REF!</v>
      </c>
      <c r="O284" s="232"/>
      <c r="P284" s="232"/>
      <c r="Q284" s="230"/>
      <c r="R284" s="229" t="e" cm="1">
        <f t="array" aca="1" ref="R284" ca="1">INDIRECT("'"&amp;$C284&amp;"'!"&amp;"$"&amp;$D284&amp;$R$1&amp;"")</f>
        <v>#REF!</v>
      </c>
      <c r="S284" s="232"/>
      <c r="T284" s="232"/>
      <c r="U284" s="233"/>
      <c r="V284" s="229"/>
      <c r="W284" s="234" t="e" cm="1">
        <f t="array" aca="1" ref="W284" ca="1">INDIRECT("'"&amp;$C284&amp;"'!"&amp;"$"&amp;$D284&amp;$W$1&amp;"")</f>
        <v>#REF!</v>
      </c>
      <c r="X284" s="232"/>
      <c r="Y284" s="230"/>
      <c r="Z284" s="231"/>
      <c r="AA284" s="232"/>
      <c r="AB284" s="232"/>
      <c r="AC284" s="233"/>
      <c r="AD284" s="229"/>
      <c r="AE284" s="232"/>
      <c r="AF284" s="232"/>
      <c r="AG284" s="230"/>
      <c r="AH284" s="231"/>
      <c r="AI284" s="232"/>
      <c r="AJ284" s="232"/>
      <c r="AK284" s="233"/>
      <c r="AL284" s="229"/>
      <c r="AM284" s="232"/>
      <c r="AN284" s="232"/>
      <c r="AO284" s="230"/>
      <c r="AP284" s="229"/>
      <c r="AQ284" s="233"/>
      <c r="AR284" s="229" t="e" cm="1">
        <f t="array" aca="1" ref="AR284" ca="1">INDIRECT("'"&amp;$C284&amp;"'!"&amp;"$"&amp;$D284&amp;$AR$1&amp;"")</f>
        <v>#REF!</v>
      </c>
      <c r="AS284" s="232"/>
      <c r="AT284" s="230"/>
      <c r="AU284" s="231" t="e" cm="1">
        <f t="array" aca="1" ref="AU284" ca="1">INDIRECT("'"&amp;$C284&amp;"'!"&amp;"$"&amp;$D284&amp;$AU$1&amp;"")</f>
        <v>#REF!</v>
      </c>
      <c r="AV284" s="232"/>
      <c r="AW284" s="230"/>
      <c r="AX284" s="229"/>
      <c r="AY284" s="233"/>
      <c r="AZ284" s="232" t="e" cm="1">
        <f t="array" aca="1" ref="AZ284" ca="1">INDIRECT("'"&amp;$C284&amp;"'!"&amp;"$"&amp;$D284&amp;$AZ$1&amp;"")</f>
        <v>#REF!</v>
      </c>
      <c r="BA284" s="231"/>
      <c r="BB284" s="232"/>
      <c r="BC284" s="230"/>
      <c r="BD284" s="232" t="e" cm="1">
        <f t="array" aca="1" ref="BD284" ca="1">INDIRECT("'"&amp;$C284&amp;"'!"&amp;"$"&amp;$D284&amp;$BD$1&amp;"")</f>
        <v>#REF!</v>
      </c>
      <c r="BE284" s="231"/>
      <c r="BF284" s="232"/>
      <c r="BG284" s="230"/>
      <c r="BH284" s="234"/>
      <c r="BI284" s="230"/>
      <c r="BJ284" s="234" t="e" cm="1">
        <f t="array" aca="1" ref="BJ284" ca="1">INDIRECT("'"&amp;$C284&amp;"'!"&amp;"$"&amp;$D284&amp;$BJ$1&amp;"")</f>
        <v>#REF!</v>
      </c>
      <c r="BK284" s="232"/>
      <c r="BL284" s="230"/>
      <c r="BM284" s="408"/>
      <c r="BN284" s="229" t="e" cm="1">
        <f t="array" aca="1" ref="BN284" ca="1">INDIRECT("'"&amp;$C284&amp;"'!"&amp;"$"&amp;$D284&amp;$BN$1&amp;"")</f>
        <v>#REF!</v>
      </c>
      <c r="BO284" s="231"/>
      <c r="BP284" s="230"/>
      <c r="BQ284" s="234" t="e" cm="1">
        <f t="array" aca="1" ref="BQ284" ca="1">INDIRECT("'"&amp;$C284&amp;"'!"&amp;"$"&amp;$D284&amp;$BQ$1&amp;"")</f>
        <v>#REF!</v>
      </c>
      <c r="BR284" s="232"/>
      <c r="BS284" s="232"/>
      <c r="BT284" s="230"/>
      <c r="BU284" s="234" t="e" cm="1">
        <f t="array" aca="1" ref="BU284" ca="1">INDIRECT("'"&amp;$C284&amp;"'!"&amp;"$"&amp;$D284&amp;$BU$1&amp;"")</f>
        <v>#REF!</v>
      </c>
      <c r="BV284" s="232"/>
      <c r="BW284" s="232"/>
      <c r="BX284" s="230"/>
      <c r="BY284" s="235"/>
      <c r="BZ284" s="232"/>
      <c r="CA284" s="232"/>
      <c r="CB284" s="230"/>
    </row>
    <row r="285" spans="1:80" ht="15" x14ac:dyDescent="0.2">
      <c r="A285" s="344">
        <f t="shared" si="21"/>
        <v>46003</v>
      </c>
      <c r="B285" s="261">
        <v>0.20833333333333301</v>
      </c>
      <c r="C285" s="247">
        <f t="shared" ref="C285:C303" si="22">DAY(A285)</f>
        <v>12</v>
      </c>
      <c r="D285" s="248" t="s">
        <v>139</v>
      </c>
      <c r="E285" s="222"/>
      <c r="F285" s="223"/>
      <c r="G285" s="224" t="e" cm="1">
        <f t="array" aca="1" ref="G285" ca="1">INDIRECT("'"&amp;$C285&amp;"'!"&amp;"$"&amp;$D285&amp;$G$1&amp;"")</f>
        <v>#REF!</v>
      </c>
      <c r="H285" s="225" t="s">
        <v>1</v>
      </c>
      <c r="I285" s="223" t="s">
        <v>1</v>
      </c>
      <c r="J285" s="224" t="e" cm="1">
        <f t="array" aca="1" ref="J285" ca="1">INDIRECT("'"&amp;$C285&amp;"'!"&amp;"$"&amp;$D285&amp;$J$1&amp;"")</f>
        <v>#REF!</v>
      </c>
      <c r="K285" s="225"/>
      <c r="L285" s="225"/>
      <c r="M285" s="226"/>
      <c r="N285" s="222" t="e" cm="1">
        <f t="array" aca="1" ref="N285" ca="1">INDIRECT("'"&amp;$C285&amp;"'!"&amp;"$"&amp;$D285&amp;$N$1&amp;"")</f>
        <v>#REF!</v>
      </c>
      <c r="O285" s="225"/>
      <c r="P285" s="225"/>
      <c r="Q285" s="223"/>
      <c r="R285" s="352" t="e" cm="1">
        <f t="array" aca="1" ref="R285" ca="1">INDIRECT("'"&amp;$C285&amp;"'!"&amp;"$"&amp;$D285&amp;$R$1&amp;"")</f>
        <v>#REF!</v>
      </c>
      <c r="S285" s="225"/>
      <c r="T285" s="225"/>
      <c r="U285" s="226"/>
      <c r="V285" s="222"/>
      <c r="W285" s="227" t="e" cm="1">
        <f t="array" aca="1" ref="W285" ca="1">INDIRECT("'"&amp;$C285&amp;"'!"&amp;"$"&amp;$D285&amp;$W$1&amp;"")</f>
        <v>#REF!</v>
      </c>
      <c r="X285" s="225"/>
      <c r="Y285" s="223"/>
      <c r="Z285" s="224"/>
      <c r="AA285" s="225"/>
      <c r="AB285" s="225"/>
      <c r="AC285" s="226"/>
      <c r="AD285" s="222"/>
      <c r="AE285" s="225"/>
      <c r="AF285" s="225"/>
      <c r="AG285" s="223"/>
      <c r="AH285" s="224"/>
      <c r="AI285" s="225"/>
      <c r="AJ285" s="225"/>
      <c r="AK285" s="226"/>
      <c r="AL285" s="222"/>
      <c r="AM285" s="225"/>
      <c r="AN285" s="225"/>
      <c r="AO285" s="223"/>
      <c r="AP285" s="222"/>
      <c r="AQ285" s="226"/>
      <c r="AR285" s="222" t="e" cm="1">
        <f t="array" aca="1" ref="AR285" ca="1">INDIRECT("'"&amp;$C285&amp;"'!"&amp;"$"&amp;$D285&amp;$AR$1&amp;"")</f>
        <v>#REF!</v>
      </c>
      <c r="AS285" s="225"/>
      <c r="AT285" s="223"/>
      <c r="AU285" s="224" t="e" cm="1">
        <f t="array" aca="1" ref="AU285" ca="1">INDIRECT("'"&amp;$C285&amp;"'!"&amp;"$"&amp;$D285&amp;$AU$1&amp;"")</f>
        <v>#REF!</v>
      </c>
      <c r="AV285" s="225"/>
      <c r="AW285" s="223"/>
      <c r="AX285" s="222"/>
      <c r="AY285" s="226"/>
      <c r="AZ285" s="225" t="e" cm="1">
        <f t="array" aca="1" ref="AZ285" ca="1">INDIRECT("'"&amp;$C285&amp;"'!"&amp;"$"&amp;$D285&amp;$AZ$1&amp;"")</f>
        <v>#REF!</v>
      </c>
      <c r="BA285" s="224"/>
      <c r="BB285" s="225"/>
      <c r="BC285" s="223"/>
      <c r="BD285" s="225" t="e" cm="1">
        <f t="array" aca="1" ref="BD285" ca="1">INDIRECT("'"&amp;$C285&amp;"'!"&amp;"$"&amp;$D285&amp;$BD$1&amp;"")</f>
        <v>#REF!</v>
      </c>
      <c r="BE285" s="224"/>
      <c r="BF285" s="225"/>
      <c r="BG285" s="223"/>
      <c r="BH285" s="227"/>
      <c r="BI285" s="223"/>
      <c r="BJ285" s="227" t="e" cm="1">
        <f t="array" aca="1" ref="BJ285" ca="1">INDIRECT("'"&amp;$C285&amp;"'!"&amp;"$"&amp;$D285&amp;$BJ$1&amp;"")</f>
        <v>#REF!</v>
      </c>
      <c r="BK285" s="225"/>
      <c r="BL285" s="223"/>
      <c r="BM285" s="407"/>
      <c r="BN285" s="222" t="e" cm="1">
        <f t="array" aca="1" ref="BN285" ca="1">INDIRECT("'"&amp;$C285&amp;"'!"&amp;"$"&amp;$D285&amp;$BN$1&amp;"")</f>
        <v>#REF!</v>
      </c>
      <c r="BO285" s="224"/>
      <c r="BP285" s="223"/>
      <c r="BQ285" s="227" t="e" cm="1">
        <f t="array" aca="1" ref="BQ285" ca="1">INDIRECT("'"&amp;$C285&amp;"'!"&amp;"$"&amp;$D285&amp;$BQ$1&amp;"")</f>
        <v>#REF!</v>
      </c>
      <c r="BR285" s="225"/>
      <c r="BS285" s="225"/>
      <c r="BT285" s="223"/>
      <c r="BU285" s="227" t="e" cm="1">
        <f t="array" aca="1" ref="BU285" ca="1">INDIRECT("'"&amp;$C285&amp;"'!"&amp;"$"&amp;$D285&amp;$BU$1&amp;"")</f>
        <v>#REF!</v>
      </c>
      <c r="BV285" s="225"/>
      <c r="BW285" s="225"/>
      <c r="BX285" s="223"/>
      <c r="BY285" s="228"/>
      <c r="BZ285" s="225"/>
      <c r="CA285" s="225"/>
      <c r="CB285" s="223"/>
    </row>
    <row r="286" spans="1:80" ht="15" x14ac:dyDescent="0.2">
      <c r="A286" s="344">
        <f t="shared" si="21"/>
        <v>46003</v>
      </c>
      <c r="B286" s="261">
        <v>0.25</v>
      </c>
      <c r="C286" s="247">
        <f t="shared" si="22"/>
        <v>12</v>
      </c>
      <c r="D286" s="248" t="s">
        <v>140</v>
      </c>
      <c r="E286" s="229"/>
      <c r="F286" s="230"/>
      <c r="G286" s="231" t="e" cm="1">
        <f t="array" aca="1" ref="G286" ca="1">INDIRECT("'"&amp;$C286&amp;"'!"&amp;"$"&amp;$D286&amp;$G$1&amp;"")</f>
        <v>#REF!</v>
      </c>
      <c r="H286" s="232" t="s">
        <v>1</v>
      </c>
      <c r="I286" s="230" t="s">
        <v>1</v>
      </c>
      <c r="J286" s="231" t="e" cm="1">
        <f t="array" aca="1" ref="J286" ca="1">INDIRECT("'"&amp;$C286&amp;"'!"&amp;"$"&amp;$D286&amp;$J$1&amp;"")</f>
        <v>#REF!</v>
      </c>
      <c r="K286" s="232"/>
      <c r="L286" s="232"/>
      <c r="M286" s="233"/>
      <c r="N286" s="229" t="e" cm="1">
        <f t="array" aca="1" ref="N286" ca="1">INDIRECT("'"&amp;$C286&amp;"'!"&amp;"$"&amp;$D286&amp;$N$1&amp;"")</f>
        <v>#REF!</v>
      </c>
      <c r="O286" s="232"/>
      <c r="P286" s="232"/>
      <c r="Q286" s="230"/>
      <c r="R286" s="229" t="e" cm="1">
        <f t="array" aca="1" ref="R286" ca="1">INDIRECT("'"&amp;$C286&amp;"'!"&amp;"$"&amp;$D286&amp;$R$1&amp;"")</f>
        <v>#REF!</v>
      </c>
      <c r="S286" s="232"/>
      <c r="T286" s="232"/>
      <c r="U286" s="233"/>
      <c r="V286" s="229"/>
      <c r="W286" s="234" t="e" cm="1">
        <f t="array" aca="1" ref="W286" ca="1">INDIRECT("'"&amp;$C286&amp;"'!"&amp;"$"&amp;$D286&amp;$W$1&amp;"")</f>
        <v>#REF!</v>
      </c>
      <c r="X286" s="232"/>
      <c r="Y286" s="230"/>
      <c r="Z286" s="231"/>
      <c r="AA286" s="232"/>
      <c r="AB286" s="232"/>
      <c r="AC286" s="233"/>
      <c r="AD286" s="229"/>
      <c r="AE286" s="232"/>
      <c r="AF286" s="232"/>
      <c r="AG286" s="230"/>
      <c r="AH286" s="231"/>
      <c r="AI286" s="232"/>
      <c r="AJ286" s="232"/>
      <c r="AK286" s="233"/>
      <c r="AL286" s="229"/>
      <c r="AM286" s="232"/>
      <c r="AN286" s="232"/>
      <c r="AO286" s="230"/>
      <c r="AP286" s="229"/>
      <c r="AQ286" s="233"/>
      <c r="AR286" s="229" t="e" cm="1">
        <f t="array" aca="1" ref="AR286" ca="1">INDIRECT("'"&amp;$C286&amp;"'!"&amp;"$"&amp;$D286&amp;$AR$1&amp;"")</f>
        <v>#REF!</v>
      </c>
      <c r="AS286" s="232"/>
      <c r="AT286" s="230"/>
      <c r="AU286" s="231" t="e" cm="1">
        <f t="array" aca="1" ref="AU286" ca="1">INDIRECT("'"&amp;$C286&amp;"'!"&amp;"$"&amp;$D286&amp;$AU$1&amp;"")</f>
        <v>#REF!</v>
      </c>
      <c r="AV286" s="232"/>
      <c r="AW286" s="230"/>
      <c r="AX286" s="229"/>
      <c r="AY286" s="233"/>
      <c r="AZ286" s="232" t="e" cm="1">
        <f t="array" aca="1" ref="AZ286" ca="1">INDIRECT("'"&amp;$C286&amp;"'!"&amp;"$"&amp;$D286&amp;$AZ$1&amp;"")</f>
        <v>#REF!</v>
      </c>
      <c r="BA286" s="231"/>
      <c r="BB286" s="232"/>
      <c r="BC286" s="230"/>
      <c r="BD286" s="232" t="e" cm="1">
        <f t="array" aca="1" ref="BD286" ca="1">INDIRECT("'"&amp;$C286&amp;"'!"&amp;"$"&amp;$D286&amp;$BD$1&amp;"")</f>
        <v>#REF!</v>
      </c>
      <c r="BE286" s="231"/>
      <c r="BF286" s="232"/>
      <c r="BG286" s="230"/>
      <c r="BH286" s="234"/>
      <c r="BI286" s="230"/>
      <c r="BJ286" s="234" t="e" cm="1">
        <f t="array" aca="1" ref="BJ286" ca="1">INDIRECT("'"&amp;$C286&amp;"'!"&amp;"$"&amp;$D286&amp;$BJ$1&amp;"")</f>
        <v>#REF!</v>
      </c>
      <c r="BK286" s="232"/>
      <c r="BL286" s="230"/>
      <c r="BM286" s="408"/>
      <c r="BN286" s="229" t="e" cm="1">
        <f t="array" aca="1" ref="BN286" ca="1">INDIRECT("'"&amp;$C286&amp;"'!"&amp;"$"&amp;$D286&amp;$BN$1&amp;"")</f>
        <v>#REF!</v>
      </c>
      <c r="BO286" s="231"/>
      <c r="BP286" s="230"/>
      <c r="BQ286" s="234" t="e" cm="1">
        <f t="array" aca="1" ref="BQ286" ca="1">INDIRECT("'"&amp;$C286&amp;"'!"&amp;"$"&amp;$D286&amp;$BQ$1&amp;"")</f>
        <v>#REF!</v>
      </c>
      <c r="BR286" s="232"/>
      <c r="BS286" s="232"/>
      <c r="BT286" s="230"/>
      <c r="BU286" s="234" t="e" cm="1">
        <f t="array" aca="1" ref="BU286" ca="1">INDIRECT("'"&amp;$C286&amp;"'!"&amp;"$"&amp;$D286&amp;$BU$1&amp;"")</f>
        <v>#REF!</v>
      </c>
      <c r="BV286" s="232"/>
      <c r="BW286" s="232"/>
      <c r="BX286" s="230"/>
      <c r="BY286" s="235"/>
      <c r="BZ286" s="232"/>
      <c r="CA286" s="232"/>
      <c r="CB286" s="230"/>
    </row>
    <row r="287" spans="1:80" ht="15" x14ac:dyDescent="0.2">
      <c r="A287" s="344">
        <f t="shared" si="21"/>
        <v>46003</v>
      </c>
      <c r="B287" s="261">
        <v>0.29166666666666702</v>
      </c>
      <c r="C287" s="247">
        <f t="shared" si="22"/>
        <v>12</v>
      </c>
      <c r="D287" s="248" t="s">
        <v>141</v>
      </c>
      <c r="E287" s="222"/>
      <c r="F287" s="223"/>
      <c r="G287" s="224" t="e" cm="1">
        <f t="array" aca="1" ref="G287" ca="1">INDIRECT("'"&amp;$C287&amp;"'!"&amp;"$"&amp;$D287&amp;$G$1&amp;"")</f>
        <v>#REF!</v>
      </c>
      <c r="H287" s="225" t="s">
        <v>1</v>
      </c>
      <c r="I287" s="223" t="s">
        <v>1</v>
      </c>
      <c r="J287" s="224" t="e" cm="1">
        <f t="array" aca="1" ref="J287" ca="1">INDIRECT("'"&amp;$C287&amp;"'!"&amp;"$"&amp;$D287&amp;$J$1&amp;"")</f>
        <v>#REF!</v>
      </c>
      <c r="K287" s="225"/>
      <c r="L287" s="225"/>
      <c r="M287" s="226"/>
      <c r="N287" s="222" t="e" cm="1">
        <f t="array" aca="1" ref="N287" ca="1">INDIRECT("'"&amp;$C287&amp;"'!"&amp;"$"&amp;$D287&amp;$N$1&amp;"")</f>
        <v>#REF!</v>
      </c>
      <c r="O287" s="225"/>
      <c r="P287" s="225"/>
      <c r="Q287" s="223"/>
      <c r="R287" s="352" t="e" cm="1">
        <f t="array" aca="1" ref="R287" ca="1">INDIRECT("'"&amp;$C287&amp;"'!"&amp;"$"&amp;$D287&amp;$R$1&amp;"")</f>
        <v>#REF!</v>
      </c>
      <c r="S287" s="225"/>
      <c r="T287" s="225"/>
      <c r="U287" s="226"/>
      <c r="V287" s="222"/>
      <c r="W287" s="227" t="e" cm="1">
        <f t="array" aca="1" ref="W287" ca="1">INDIRECT("'"&amp;$C287&amp;"'!"&amp;"$"&amp;$D287&amp;$W$1&amp;"")</f>
        <v>#REF!</v>
      </c>
      <c r="X287" s="225"/>
      <c r="Y287" s="223"/>
      <c r="Z287" s="224" t="e" cm="1">
        <f t="array" aca="1" ref="Z287" ca="1">INDIRECT("'"&amp;$C287&amp;"'!"&amp;"$"&amp;$D287&amp;$Z$1&amp;"")</f>
        <v>#REF!</v>
      </c>
      <c r="AA287" s="225" t="s">
        <v>1</v>
      </c>
      <c r="AB287" s="225" t="s">
        <v>1</v>
      </c>
      <c r="AC287" s="226" t="s">
        <v>1</v>
      </c>
      <c r="AD287" s="222" t="e" cm="1">
        <f t="array" aca="1" ref="AD287" ca="1">INDIRECT("'"&amp;$C287&amp;"'!"&amp;"$"&amp;$D287&amp;$AD$1&amp;"")</f>
        <v>#REF!</v>
      </c>
      <c r="AE287" s="225" t="s">
        <v>1</v>
      </c>
      <c r="AF287" s="225" t="s">
        <v>1</v>
      </c>
      <c r="AG287" s="223" t="s">
        <v>1</v>
      </c>
      <c r="AH287" s="224" t="e" cm="1">
        <f t="array" aca="1" ref="AH287" ca="1">INDIRECT("'"&amp;$C287&amp;"'!"&amp;"$"&amp;$D287&amp;$AH$1&amp;"")</f>
        <v>#REF!</v>
      </c>
      <c r="AI287" s="225" t="s">
        <v>1</v>
      </c>
      <c r="AJ287" s="225" t="s">
        <v>1</v>
      </c>
      <c r="AK287" s="226" t="s">
        <v>1</v>
      </c>
      <c r="AL287" s="222" t="e" cm="1">
        <f t="array" aca="1" ref="AL287" ca="1">INDIRECT("'"&amp;$C287&amp;"'!"&amp;"$"&amp;$D287&amp;$AL$1&amp;"")</f>
        <v>#REF!</v>
      </c>
      <c r="AM287" s="225" t="s">
        <v>1</v>
      </c>
      <c r="AN287" s="225" t="s">
        <v>1</v>
      </c>
      <c r="AO287" s="223" t="s">
        <v>1</v>
      </c>
      <c r="AP287" s="222"/>
      <c r="AQ287" s="226"/>
      <c r="AR287" s="222" t="e" cm="1">
        <f t="array" aca="1" ref="AR287" ca="1">INDIRECT("'"&amp;$C287&amp;"'!"&amp;"$"&amp;$D287&amp;$AR$1&amp;"")</f>
        <v>#REF!</v>
      </c>
      <c r="AS287" s="225"/>
      <c r="AT287" s="223"/>
      <c r="AU287" s="224" t="e" cm="1">
        <f t="array" aca="1" ref="AU287" ca="1">INDIRECT("'"&amp;$C287&amp;"'!"&amp;"$"&amp;$D287&amp;$AU$1&amp;"")</f>
        <v>#REF!</v>
      </c>
      <c r="AV287" s="225"/>
      <c r="AW287" s="223"/>
      <c r="AX287" s="222"/>
      <c r="AY287" s="226"/>
      <c r="AZ287" s="225" t="e" cm="1">
        <f t="array" aca="1" ref="AZ287" ca="1">INDIRECT("'"&amp;$C287&amp;"'!"&amp;"$"&amp;$D287&amp;$AZ$1&amp;"")</f>
        <v>#REF!</v>
      </c>
      <c r="BA287" s="224"/>
      <c r="BB287" s="225"/>
      <c r="BC287" s="223"/>
      <c r="BD287" s="225" t="e" cm="1">
        <f t="array" aca="1" ref="BD287" ca="1">INDIRECT("'"&amp;$C287&amp;"'!"&amp;"$"&amp;$D287&amp;$BD$1&amp;"")</f>
        <v>#REF!</v>
      </c>
      <c r="BE287" s="224"/>
      <c r="BF287" s="225"/>
      <c r="BG287" s="223"/>
      <c r="BH287" s="227"/>
      <c r="BI287" s="223"/>
      <c r="BJ287" s="227" t="e" cm="1">
        <f t="array" aca="1" ref="BJ287" ca="1">INDIRECT("'"&amp;$C287&amp;"'!"&amp;"$"&amp;$D287&amp;$BJ$1&amp;"")</f>
        <v>#REF!</v>
      </c>
      <c r="BK287" s="225"/>
      <c r="BL287" s="223"/>
      <c r="BM287" s="407"/>
      <c r="BN287" s="222" t="e" cm="1">
        <f t="array" aca="1" ref="BN287" ca="1">INDIRECT("'"&amp;$C287&amp;"'!"&amp;"$"&amp;$D287&amp;$BN$1&amp;"")</f>
        <v>#REF!</v>
      </c>
      <c r="BO287" s="224"/>
      <c r="BP287" s="223"/>
      <c r="BQ287" s="227" t="e" cm="1">
        <f t="array" aca="1" ref="BQ287" ca="1">INDIRECT("'"&amp;$C287&amp;"'!"&amp;"$"&amp;$D287&amp;$BQ$1&amp;"")</f>
        <v>#REF!</v>
      </c>
      <c r="BR287" s="225"/>
      <c r="BS287" s="225"/>
      <c r="BT287" s="223"/>
      <c r="BU287" s="228" t="e" cm="1">
        <f t="array" aca="1" ref="BU287" ca="1">INDIRECT("'"&amp;$C287&amp;"'!"&amp;"$"&amp;$D287&amp;$BU$1&amp;"")</f>
        <v>#REF!</v>
      </c>
      <c r="BV287" s="225"/>
      <c r="BW287" s="225"/>
      <c r="BX287" s="223"/>
      <c r="BY287" s="228"/>
      <c r="BZ287" s="225"/>
      <c r="CA287" s="225"/>
      <c r="CB287" s="223"/>
    </row>
    <row r="288" spans="1:80" ht="15" x14ac:dyDescent="0.2">
      <c r="A288" s="344">
        <f t="shared" si="21"/>
        <v>46003</v>
      </c>
      <c r="B288" s="261">
        <v>0.33333333333333398</v>
      </c>
      <c r="C288" s="247">
        <f t="shared" si="22"/>
        <v>12</v>
      </c>
      <c r="D288" s="248" t="s">
        <v>142</v>
      </c>
      <c r="E288" s="229"/>
      <c r="F288" s="230"/>
      <c r="G288" s="231" t="e" cm="1">
        <f t="array" aca="1" ref="G288" ca="1">INDIRECT("'"&amp;$C288&amp;"'!"&amp;"$"&amp;$D288&amp;$G$1&amp;"")</f>
        <v>#REF!</v>
      </c>
      <c r="H288" s="232" t="s">
        <v>1</v>
      </c>
      <c r="I288" s="230" t="s">
        <v>1</v>
      </c>
      <c r="J288" s="231" t="e" cm="1">
        <f t="array" aca="1" ref="J288" ca="1">INDIRECT("'"&amp;$C288&amp;"'!"&amp;"$"&amp;$D288&amp;$J$1&amp;"")</f>
        <v>#REF!</v>
      </c>
      <c r="K288" s="232"/>
      <c r="L288" s="232"/>
      <c r="M288" s="233"/>
      <c r="N288" s="229" t="e" cm="1">
        <f t="array" aca="1" ref="N288" ca="1">INDIRECT("'"&amp;$C288&amp;"'!"&amp;"$"&amp;$D288&amp;$N$1&amp;"")</f>
        <v>#REF!</v>
      </c>
      <c r="O288" s="232"/>
      <c r="P288" s="232"/>
      <c r="Q288" s="230"/>
      <c r="R288" s="229" t="e" cm="1">
        <f t="array" aca="1" ref="R288" ca="1">INDIRECT("'"&amp;$C288&amp;"'!"&amp;"$"&amp;$D288&amp;$R$1&amp;"")</f>
        <v>#REF!</v>
      </c>
      <c r="S288" s="232"/>
      <c r="T288" s="232"/>
      <c r="U288" s="233"/>
      <c r="V288" s="229"/>
      <c r="W288" s="234" t="e" cm="1">
        <f t="array" aca="1" ref="W288" ca="1">INDIRECT("'"&amp;$C288&amp;"'!"&amp;"$"&amp;$D288&amp;$W$1&amp;"")</f>
        <v>#REF!</v>
      </c>
      <c r="X288" s="232"/>
      <c r="Y288" s="230"/>
      <c r="Z288" s="231" t="e" cm="1">
        <f t="array" aca="1" ref="Z288" ca="1">INDIRECT("'"&amp;$C288&amp;"'!"&amp;"$"&amp;$D288&amp;$Z$1&amp;"")</f>
        <v>#REF!</v>
      </c>
      <c r="AA288" s="232" t="s">
        <v>1</v>
      </c>
      <c r="AB288" s="232" t="s">
        <v>1</v>
      </c>
      <c r="AC288" s="233" t="s">
        <v>1</v>
      </c>
      <c r="AD288" s="229" t="e" cm="1">
        <f t="array" aca="1" ref="AD288" ca="1">INDIRECT("'"&amp;$C288&amp;"'!"&amp;"$"&amp;$D288&amp;$AD$1&amp;"")</f>
        <v>#REF!</v>
      </c>
      <c r="AE288" s="232" t="s">
        <v>1</v>
      </c>
      <c r="AF288" s="232" t="s">
        <v>1</v>
      </c>
      <c r="AG288" s="230" t="s">
        <v>1</v>
      </c>
      <c r="AH288" s="231" t="e" cm="1">
        <f t="array" aca="1" ref="AH288" ca="1">INDIRECT("'"&amp;$C288&amp;"'!"&amp;"$"&amp;$D288&amp;$AH$1&amp;"")</f>
        <v>#REF!</v>
      </c>
      <c r="AI288" s="232" t="s">
        <v>1</v>
      </c>
      <c r="AJ288" s="232" t="s">
        <v>1</v>
      </c>
      <c r="AK288" s="233" t="s">
        <v>1</v>
      </c>
      <c r="AL288" s="229" t="e" cm="1">
        <f t="array" aca="1" ref="AL288" ca="1">INDIRECT("'"&amp;$C288&amp;"'!"&amp;"$"&amp;$D288&amp;$AL$1&amp;"")</f>
        <v>#REF!</v>
      </c>
      <c r="AM288" s="232" t="s">
        <v>1</v>
      </c>
      <c r="AN288" s="232" t="s">
        <v>1</v>
      </c>
      <c r="AO288" s="230" t="s">
        <v>1</v>
      </c>
      <c r="AP288" s="229"/>
      <c r="AQ288" s="233"/>
      <c r="AR288" s="229" t="e" cm="1">
        <f t="array" aca="1" ref="AR288" ca="1">INDIRECT("'"&amp;$C288&amp;"'!"&amp;"$"&amp;$D288&amp;$AR$1&amp;"")</f>
        <v>#REF!</v>
      </c>
      <c r="AS288" s="232"/>
      <c r="AT288" s="230"/>
      <c r="AU288" s="231" t="e" cm="1">
        <f t="array" aca="1" ref="AU288" ca="1">INDIRECT("'"&amp;$C288&amp;"'!"&amp;"$"&amp;$D288&amp;$AU$1&amp;"")</f>
        <v>#REF!</v>
      </c>
      <c r="AV288" s="232"/>
      <c r="AW288" s="230"/>
      <c r="AX288" s="229"/>
      <c r="AY288" s="233"/>
      <c r="AZ288" s="232" t="e" cm="1">
        <f t="array" aca="1" ref="AZ288" ca="1">INDIRECT("'"&amp;$C288&amp;"'!"&amp;"$"&amp;$D288&amp;$AZ$1&amp;"")</f>
        <v>#REF!</v>
      </c>
      <c r="BA288" s="231"/>
      <c r="BB288" s="232"/>
      <c r="BC288" s="230"/>
      <c r="BD288" s="232" t="e" cm="1">
        <f t="array" aca="1" ref="BD288" ca="1">INDIRECT("'"&amp;$C288&amp;"'!"&amp;"$"&amp;$D288&amp;$BD$1&amp;"")</f>
        <v>#REF!</v>
      </c>
      <c r="BE288" s="231"/>
      <c r="BF288" s="232"/>
      <c r="BG288" s="230"/>
      <c r="BH288" s="234"/>
      <c r="BI288" s="230"/>
      <c r="BJ288" s="234" t="e" cm="1">
        <f t="array" aca="1" ref="BJ288" ca="1">INDIRECT("'"&amp;$C288&amp;"'!"&amp;"$"&amp;$D288&amp;$BJ$1&amp;"")</f>
        <v>#REF!</v>
      </c>
      <c r="BK288" s="232"/>
      <c r="BL288" s="230"/>
      <c r="BM288" s="408"/>
      <c r="BN288" s="229" t="e" cm="1">
        <f t="array" aca="1" ref="BN288" ca="1">INDIRECT("'"&amp;$C288&amp;"'!"&amp;"$"&amp;$D288&amp;$BN$1&amp;"")</f>
        <v>#REF!</v>
      </c>
      <c r="BO288" s="231"/>
      <c r="BP288" s="230"/>
      <c r="BQ288" s="234" t="e" cm="1">
        <f t="array" aca="1" ref="BQ288" ca="1">INDIRECT("'"&amp;$C288&amp;"'!"&amp;"$"&amp;$D288&amp;$BQ$1&amp;"")</f>
        <v>#REF!</v>
      </c>
      <c r="BR288" s="232"/>
      <c r="BS288" s="232"/>
      <c r="BT288" s="230"/>
      <c r="BU288" s="235" t="e" cm="1">
        <f t="array" aca="1" ref="BU288" ca="1">INDIRECT("'"&amp;$C288&amp;"'!"&amp;"$"&amp;$D288&amp;$BU$1&amp;"")</f>
        <v>#REF!</v>
      </c>
      <c r="BV288" s="232"/>
      <c r="BW288" s="232"/>
      <c r="BX288" s="230"/>
      <c r="BY288" s="235"/>
      <c r="BZ288" s="232"/>
      <c r="CA288" s="232"/>
      <c r="CB288" s="230"/>
    </row>
    <row r="289" spans="1:80" ht="15" x14ac:dyDescent="0.2">
      <c r="A289" s="344">
        <f t="shared" si="21"/>
        <v>46003</v>
      </c>
      <c r="B289" s="261">
        <v>0.375</v>
      </c>
      <c r="C289" s="247">
        <f t="shared" si="22"/>
        <v>12</v>
      </c>
      <c r="D289" s="248" t="s">
        <v>143</v>
      </c>
      <c r="E289" s="222"/>
      <c r="F289" s="223"/>
      <c r="G289" s="224" t="e" cm="1">
        <f t="array" aca="1" ref="G289" ca="1">INDIRECT("'"&amp;$C289&amp;"'!"&amp;"$"&amp;$D289&amp;$G$1&amp;"")</f>
        <v>#REF!</v>
      </c>
      <c r="H289" s="225" t="s">
        <v>1</v>
      </c>
      <c r="I289" s="223" t="s">
        <v>1</v>
      </c>
      <c r="J289" s="224" t="e" cm="1">
        <f t="array" aca="1" ref="J289" ca="1">INDIRECT("'"&amp;$C289&amp;"'!"&amp;"$"&amp;$D289&amp;$J$1&amp;"")</f>
        <v>#REF!</v>
      </c>
      <c r="K289" s="225"/>
      <c r="L289" s="225"/>
      <c r="M289" s="226"/>
      <c r="N289" s="222" t="e" cm="1">
        <f t="array" aca="1" ref="N289" ca="1">INDIRECT("'"&amp;$C289&amp;"'!"&amp;"$"&amp;$D289&amp;$N$1&amp;"")</f>
        <v>#REF!</v>
      </c>
      <c r="O289" s="225"/>
      <c r="P289" s="225"/>
      <c r="Q289" s="223"/>
      <c r="R289" s="352" t="e" cm="1">
        <f t="array" aca="1" ref="R289" ca="1">INDIRECT("'"&amp;$C289&amp;"'!"&amp;"$"&amp;$D289&amp;$R$1&amp;"")</f>
        <v>#REF!</v>
      </c>
      <c r="S289" s="225"/>
      <c r="T289" s="225"/>
      <c r="U289" s="226"/>
      <c r="V289" s="222"/>
      <c r="W289" s="227" t="e" cm="1">
        <f t="array" aca="1" ref="W289" ca="1">INDIRECT("'"&amp;$C289&amp;"'!"&amp;"$"&amp;$D289&amp;$W$1&amp;"")</f>
        <v>#REF!</v>
      </c>
      <c r="X289" s="225"/>
      <c r="Y289" s="223"/>
      <c r="Z289" s="224" t="e" cm="1">
        <f t="array" aca="1" ref="Z289" ca="1">INDIRECT("'"&amp;$C289&amp;"'!"&amp;"$"&amp;$D289&amp;$Z$1&amp;"")</f>
        <v>#REF!</v>
      </c>
      <c r="AA289" s="225" t="s">
        <v>1</v>
      </c>
      <c r="AB289" s="225" t="s">
        <v>1</v>
      </c>
      <c r="AC289" s="226" t="s">
        <v>1</v>
      </c>
      <c r="AD289" s="222" t="e" cm="1">
        <f t="array" aca="1" ref="AD289" ca="1">INDIRECT("'"&amp;$C289&amp;"'!"&amp;"$"&amp;$D289&amp;$AD$1&amp;"")</f>
        <v>#REF!</v>
      </c>
      <c r="AE289" s="225" t="s">
        <v>1</v>
      </c>
      <c r="AF289" s="225" t="s">
        <v>1</v>
      </c>
      <c r="AG289" s="223" t="s">
        <v>1</v>
      </c>
      <c r="AH289" s="224" t="e" cm="1">
        <f t="array" aca="1" ref="AH289" ca="1">INDIRECT("'"&amp;$C289&amp;"'!"&amp;"$"&amp;$D289&amp;$AH$1&amp;"")</f>
        <v>#REF!</v>
      </c>
      <c r="AI289" s="225" t="s">
        <v>1</v>
      </c>
      <c r="AJ289" s="225" t="s">
        <v>1</v>
      </c>
      <c r="AK289" s="226" t="s">
        <v>1</v>
      </c>
      <c r="AL289" s="222" t="e" cm="1">
        <f t="array" aca="1" ref="AL289" ca="1">INDIRECT("'"&amp;$C289&amp;"'!"&amp;"$"&amp;$D289&amp;$AL$1&amp;"")</f>
        <v>#REF!</v>
      </c>
      <c r="AM289" s="225" t="s">
        <v>1</v>
      </c>
      <c r="AN289" s="225" t="s">
        <v>1</v>
      </c>
      <c r="AO289" s="223" t="s">
        <v>1</v>
      </c>
      <c r="AP289" s="222"/>
      <c r="AQ289" s="226"/>
      <c r="AR289" s="222" t="e" cm="1">
        <f t="array" aca="1" ref="AR289" ca="1">INDIRECT("'"&amp;$C289&amp;"'!"&amp;"$"&amp;$D289&amp;$AR$1&amp;"")</f>
        <v>#REF!</v>
      </c>
      <c r="AS289" s="225"/>
      <c r="AT289" s="223"/>
      <c r="AU289" s="224" t="e" cm="1">
        <f t="array" aca="1" ref="AU289" ca="1">INDIRECT("'"&amp;$C289&amp;"'!"&amp;"$"&amp;$D289&amp;$AU$1&amp;"")</f>
        <v>#REF!</v>
      </c>
      <c r="AV289" s="225"/>
      <c r="AW289" s="223"/>
      <c r="AX289" s="222"/>
      <c r="AY289" s="226"/>
      <c r="AZ289" s="225" t="e" cm="1">
        <f t="array" aca="1" ref="AZ289" ca="1">INDIRECT("'"&amp;$C289&amp;"'!"&amp;"$"&amp;$D289&amp;$AZ$1&amp;"")</f>
        <v>#REF!</v>
      </c>
      <c r="BA289" s="224"/>
      <c r="BB289" s="225"/>
      <c r="BC289" s="223"/>
      <c r="BD289" s="225" t="e" cm="1">
        <f t="array" aca="1" ref="BD289" ca="1">INDIRECT("'"&amp;$C289&amp;"'!"&amp;"$"&amp;$D289&amp;$BD$1&amp;"")</f>
        <v>#REF!</v>
      </c>
      <c r="BE289" s="224"/>
      <c r="BF289" s="225"/>
      <c r="BG289" s="223"/>
      <c r="BH289" s="227"/>
      <c r="BI289" s="223"/>
      <c r="BJ289" s="227" t="e" cm="1">
        <f t="array" aca="1" ref="BJ289" ca="1">INDIRECT("'"&amp;$C289&amp;"'!"&amp;"$"&amp;$D289&amp;$BJ$1&amp;"")</f>
        <v>#REF!</v>
      </c>
      <c r="BK289" s="225"/>
      <c r="BL289" s="223"/>
      <c r="BM289" s="407"/>
      <c r="BN289" s="222" t="e" cm="1">
        <f t="array" aca="1" ref="BN289" ca="1">INDIRECT("'"&amp;$C289&amp;"'!"&amp;"$"&amp;$D289&amp;$BN$1&amp;"")</f>
        <v>#REF!</v>
      </c>
      <c r="BO289" s="224"/>
      <c r="BP289" s="223"/>
      <c r="BQ289" s="227" t="e" cm="1">
        <f t="array" aca="1" ref="BQ289" ca="1">INDIRECT("'"&amp;$C289&amp;"'!"&amp;"$"&amp;$D289&amp;$BQ$1&amp;"")</f>
        <v>#REF!</v>
      </c>
      <c r="BR289" s="225"/>
      <c r="BS289" s="225"/>
      <c r="BT289" s="223"/>
      <c r="BU289" s="228" t="e" cm="1">
        <f t="array" aca="1" ref="BU289" ca="1">INDIRECT("'"&amp;$C289&amp;"'!"&amp;"$"&amp;$D289&amp;$BU$1&amp;"")</f>
        <v>#REF!</v>
      </c>
      <c r="BV289" s="225"/>
      <c r="BW289" s="225"/>
      <c r="BX289" s="223"/>
      <c r="BY289" s="228"/>
      <c r="BZ289" s="225"/>
      <c r="CA289" s="225"/>
      <c r="CB289" s="223"/>
    </row>
    <row r="290" spans="1:80" ht="15" x14ac:dyDescent="0.2">
      <c r="A290" s="344">
        <f t="shared" si="21"/>
        <v>46003</v>
      </c>
      <c r="B290" s="261">
        <v>0.41666666666666702</v>
      </c>
      <c r="C290" s="247">
        <f t="shared" si="22"/>
        <v>12</v>
      </c>
      <c r="D290" s="248" t="s">
        <v>144</v>
      </c>
      <c r="E290" s="229"/>
      <c r="F290" s="230"/>
      <c r="G290" s="231" t="e" cm="1">
        <f t="array" aca="1" ref="G290" ca="1">INDIRECT("'"&amp;$C290&amp;"'!"&amp;"$"&amp;$D290&amp;$G$1&amp;"")</f>
        <v>#REF!</v>
      </c>
      <c r="H290" s="232" t="s">
        <v>1</v>
      </c>
      <c r="I290" s="230" t="s">
        <v>1</v>
      </c>
      <c r="J290" s="231" t="e" cm="1">
        <f t="array" aca="1" ref="J290" ca="1">INDIRECT("'"&amp;$C290&amp;"'!"&amp;"$"&amp;$D290&amp;$J$1&amp;"")</f>
        <v>#REF!</v>
      </c>
      <c r="K290" s="232"/>
      <c r="L290" s="232"/>
      <c r="M290" s="233"/>
      <c r="N290" s="229" t="e" cm="1">
        <f t="array" aca="1" ref="N290" ca="1">INDIRECT("'"&amp;$C290&amp;"'!"&amp;"$"&amp;$D290&amp;$N$1&amp;"")</f>
        <v>#REF!</v>
      </c>
      <c r="O290" s="232"/>
      <c r="P290" s="232"/>
      <c r="Q290" s="230"/>
      <c r="R290" s="229" t="e" cm="1">
        <f t="array" aca="1" ref="R290" ca="1">INDIRECT("'"&amp;$C290&amp;"'!"&amp;"$"&amp;$D290&amp;$R$1&amp;"")</f>
        <v>#REF!</v>
      </c>
      <c r="S290" s="232"/>
      <c r="T290" s="232"/>
      <c r="U290" s="233"/>
      <c r="V290" s="229"/>
      <c r="W290" s="234" t="e" cm="1">
        <f t="array" aca="1" ref="W290" ca="1">INDIRECT("'"&amp;$C290&amp;"'!"&amp;"$"&amp;$D290&amp;$W$1&amp;"")</f>
        <v>#REF!</v>
      </c>
      <c r="X290" s="232"/>
      <c r="Y290" s="230"/>
      <c r="Z290" s="231" t="e" cm="1">
        <f t="array" aca="1" ref="Z290" ca="1">INDIRECT("'"&amp;$C290&amp;"'!"&amp;"$"&amp;$D290&amp;$Z$1&amp;"")</f>
        <v>#REF!</v>
      </c>
      <c r="AA290" s="232" t="s">
        <v>1</v>
      </c>
      <c r="AB290" s="232" t="s">
        <v>1</v>
      </c>
      <c r="AC290" s="233" t="s">
        <v>1</v>
      </c>
      <c r="AD290" s="229" t="e" cm="1">
        <f t="array" aca="1" ref="AD290" ca="1">INDIRECT("'"&amp;$C290&amp;"'!"&amp;"$"&amp;$D290&amp;$AD$1&amp;"")</f>
        <v>#REF!</v>
      </c>
      <c r="AE290" s="232" t="s">
        <v>1</v>
      </c>
      <c r="AF290" s="232" t="s">
        <v>1</v>
      </c>
      <c r="AG290" s="230" t="s">
        <v>1</v>
      </c>
      <c r="AH290" s="231" t="e" cm="1">
        <f t="array" aca="1" ref="AH290" ca="1">INDIRECT("'"&amp;$C290&amp;"'!"&amp;"$"&amp;$D290&amp;$AH$1&amp;"")</f>
        <v>#REF!</v>
      </c>
      <c r="AI290" s="232" t="s">
        <v>1</v>
      </c>
      <c r="AJ290" s="232" t="s">
        <v>1</v>
      </c>
      <c r="AK290" s="233" t="s">
        <v>1</v>
      </c>
      <c r="AL290" s="229" t="e" cm="1">
        <f t="array" aca="1" ref="AL290" ca="1">INDIRECT("'"&amp;$C290&amp;"'!"&amp;"$"&amp;$D290&amp;$AL$1&amp;"")</f>
        <v>#REF!</v>
      </c>
      <c r="AM290" s="232" t="s">
        <v>1</v>
      </c>
      <c r="AN290" s="232" t="s">
        <v>1</v>
      </c>
      <c r="AO290" s="230" t="s">
        <v>1</v>
      </c>
      <c r="AP290" s="229"/>
      <c r="AQ290" s="233"/>
      <c r="AR290" s="229" t="e" cm="1">
        <f t="array" aca="1" ref="AR290" ca="1">INDIRECT("'"&amp;$C290&amp;"'!"&amp;"$"&amp;$D290&amp;$AR$1&amp;"")</f>
        <v>#REF!</v>
      </c>
      <c r="AS290" s="232"/>
      <c r="AT290" s="230"/>
      <c r="AU290" s="231" t="e" cm="1">
        <f t="array" aca="1" ref="AU290" ca="1">INDIRECT("'"&amp;$C290&amp;"'!"&amp;"$"&amp;$D290&amp;$AU$1&amp;"")</f>
        <v>#REF!</v>
      </c>
      <c r="AV290" s="232"/>
      <c r="AW290" s="230"/>
      <c r="AX290" s="229"/>
      <c r="AY290" s="233"/>
      <c r="AZ290" s="232" t="e" cm="1">
        <f t="array" aca="1" ref="AZ290" ca="1">INDIRECT("'"&amp;$C290&amp;"'!"&amp;"$"&amp;$D290&amp;$AZ$1&amp;"")</f>
        <v>#REF!</v>
      </c>
      <c r="BA290" s="231"/>
      <c r="BB290" s="232"/>
      <c r="BC290" s="230"/>
      <c r="BD290" s="232" t="e" cm="1">
        <f t="array" aca="1" ref="BD290" ca="1">INDIRECT("'"&amp;$C290&amp;"'!"&amp;"$"&amp;$D290&amp;$BD$1&amp;"")</f>
        <v>#REF!</v>
      </c>
      <c r="BE290" s="231"/>
      <c r="BF290" s="232"/>
      <c r="BG290" s="230"/>
      <c r="BH290" s="234"/>
      <c r="BI290" s="230"/>
      <c r="BJ290" s="234" t="e" cm="1">
        <f t="array" aca="1" ref="BJ290" ca="1">INDIRECT("'"&amp;$C290&amp;"'!"&amp;"$"&amp;$D290&amp;$BJ$1&amp;"")</f>
        <v>#REF!</v>
      </c>
      <c r="BK290" s="232"/>
      <c r="BL290" s="230"/>
      <c r="BM290" s="408"/>
      <c r="BN290" s="229" t="e" cm="1">
        <f t="array" aca="1" ref="BN290" ca="1">INDIRECT("'"&amp;$C290&amp;"'!"&amp;"$"&amp;$D290&amp;$BN$1&amp;"")</f>
        <v>#REF!</v>
      </c>
      <c r="BO290" s="231"/>
      <c r="BP290" s="230"/>
      <c r="BQ290" s="234" t="e" cm="1">
        <f t="array" aca="1" ref="BQ290" ca="1">INDIRECT("'"&amp;$C290&amp;"'!"&amp;"$"&amp;$D290&amp;$BQ$1&amp;"")</f>
        <v>#REF!</v>
      </c>
      <c r="BR290" s="232"/>
      <c r="BS290" s="232"/>
      <c r="BT290" s="230"/>
      <c r="BU290" s="235" t="e" cm="1">
        <f t="array" aca="1" ref="BU290" ca="1">INDIRECT("'"&amp;$C290&amp;"'!"&amp;"$"&amp;$D290&amp;$BU$1&amp;"")</f>
        <v>#REF!</v>
      </c>
      <c r="BV290" s="232"/>
      <c r="BW290" s="232"/>
      <c r="BX290" s="230"/>
      <c r="BY290" s="235"/>
      <c r="BZ290" s="232"/>
      <c r="CA290" s="232"/>
      <c r="CB290" s="230"/>
    </row>
    <row r="291" spans="1:80" ht="15" x14ac:dyDescent="0.2">
      <c r="A291" s="344">
        <f t="shared" si="21"/>
        <v>46003</v>
      </c>
      <c r="B291" s="261">
        <v>0.45833333333333398</v>
      </c>
      <c r="C291" s="247">
        <f t="shared" si="22"/>
        <v>12</v>
      </c>
      <c r="D291" s="248" t="s">
        <v>145</v>
      </c>
      <c r="E291" s="222"/>
      <c r="F291" s="223"/>
      <c r="G291" s="224" t="e" cm="1">
        <f t="array" aca="1" ref="G291" ca="1">INDIRECT("'"&amp;$C291&amp;"'!"&amp;"$"&amp;$D291&amp;$G$1&amp;"")</f>
        <v>#REF!</v>
      </c>
      <c r="H291" s="225" t="s">
        <v>1</v>
      </c>
      <c r="I291" s="223" t="s">
        <v>1</v>
      </c>
      <c r="J291" s="224" t="e" cm="1">
        <f t="array" aca="1" ref="J291" ca="1">INDIRECT("'"&amp;$C291&amp;"'!"&amp;"$"&amp;$D291&amp;$J$1&amp;"")</f>
        <v>#REF!</v>
      </c>
      <c r="K291" s="225"/>
      <c r="L291" s="225"/>
      <c r="M291" s="226"/>
      <c r="N291" s="222" t="e" cm="1">
        <f t="array" aca="1" ref="N291" ca="1">INDIRECT("'"&amp;$C291&amp;"'!"&amp;"$"&amp;$D291&amp;$N$1&amp;"")</f>
        <v>#REF!</v>
      </c>
      <c r="O291" s="225"/>
      <c r="P291" s="225"/>
      <c r="Q291" s="223"/>
      <c r="R291" s="352" t="e" cm="1">
        <f t="array" aca="1" ref="R291" ca="1">INDIRECT("'"&amp;$C291&amp;"'!"&amp;"$"&amp;$D291&amp;$R$1&amp;"")</f>
        <v>#REF!</v>
      </c>
      <c r="S291" s="225"/>
      <c r="T291" s="225"/>
      <c r="U291" s="226"/>
      <c r="V291" s="222"/>
      <c r="W291" s="227" t="e" cm="1">
        <f t="array" aca="1" ref="W291" ca="1">INDIRECT("'"&amp;$C291&amp;"'!"&amp;"$"&amp;$D291&amp;$W$1&amp;"")</f>
        <v>#REF!</v>
      </c>
      <c r="X291" s="225"/>
      <c r="Y291" s="223"/>
      <c r="Z291" s="224" t="e" cm="1">
        <f t="array" aca="1" ref="Z291" ca="1">INDIRECT("'"&amp;$C291&amp;"'!"&amp;"$"&amp;$D291&amp;$Z$1&amp;"")</f>
        <v>#REF!</v>
      </c>
      <c r="AA291" s="225" t="s">
        <v>1</v>
      </c>
      <c r="AB291" s="225" t="s">
        <v>1</v>
      </c>
      <c r="AC291" s="226" t="s">
        <v>1</v>
      </c>
      <c r="AD291" s="222" t="e" cm="1">
        <f t="array" aca="1" ref="AD291" ca="1">INDIRECT("'"&amp;$C291&amp;"'!"&amp;"$"&amp;$D291&amp;$AD$1&amp;"")</f>
        <v>#REF!</v>
      </c>
      <c r="AE291" s="225" t="s">
        <v>1</v>
      </c>
      <c r="AF291" s="225" t="s">
        <v>1</v>
      </c>
      <c r="AG291" s="223" t="s">
        <v>1</v>
      </c>
      <c r="AH291" s="224" t="e" cm="1">
        <f t="array" aca="1" ref="AH291" ca="1">INDIRECT("'"&amp;$C291&amp;"'!"&amp;"$"&amp;$D291&amp;$AH$1&amp;"")</f>
        <v>#REF!</v>
      </c>
      <c r="AI291" s="225" t="s">
        <v>1</v>
      </c>
      <c r="AJ291" s="225" t="s">
        <v>1</v>
      </c>
      <c r="AK291" s="226" t="s">
        <v>1</v>
      </c>
      <c r="AL291" s="222" t="e" cm="1">
        <f t="array" aca="1" ref="AL291" ca="1">INDIRECT("'"&amp;$C291&amp;"'!"&amp;"$"&amp;$D291&amp;$AL$1&amp;"")</f>
        <v>#REF!</v>
      </c>
      <c r="AM291" s="225" t="s">
        <v>1</v>
      </c>
      <c r="AN291" s="225" t="s">
        <v>1</v>
      </c>
      <c r="AO291" s="223" t="s">
        <v>1</v>
      </c>
      <c r="AP291" s="222"/>
      <c r="AQ291" s="226"/>
      <c r="AR291" s="222" t="e" cm="1">
        <f t="array" aca="1" ref="AR291" ca="1">INDIRECT("'"&amp;$C291&amp;"'!"&amp;"$"&amp;$D291&amp;$AR$1&amp;"")</f>
        <v>#REF!</v>
      </c>
      <c r="AS291" s="225"/>
      <c r="AT291" s="223"/>
      <c r="AU291" s="224" t="e" cm="1">
        <f t="array" aca="1" ref="AU291" ca="1">INDIRECT("'"&amp;$C291&amp;"'!"&amp;"$"&amp;$D291&amp;$AU$1&amp;"")</f>
        <v>#REF!</v>
      </c>
      <c r="AV291" s="225"/>
      <c r="AW291" s="223"/>
      <c r="AX291" s="222"/>
      <c r="AY291" s="226"/>
      <c r="AZ291" s="225" t="e" cm="1">
        <f t="array" aca="1" ref="AZ291" ca="1">INDIRECT("'"&amp;$C291&amp;"'!"&amp;"$"&amp;$D291&amp;$AZ$1&amp;"")</f>
        <v>#REF!</v>
      </c>
      <c r="BA291" s="224"/>
      <c r="BB291" s="225"/>
      <c r="BC291" s="223"/>
      <c r="BD291" s="225" t="e" cm="1">
        <f t="array" aca="1" ref="BD291" ca="1">INDIRECT("'"&amp;$C291&amp;"'!"&amp;"$"&amp;$D291&amp;$BD$1&amp;"")</f>
        <v>#REF!</v>
      </c>
      <c r="BE291" s="224"/>
      <c r="BF291" s="225"/>
      <c r="BG291" s="223"/>
      <c r="BH291" s="227"/>
      <c r="BI291" s="223"/>
      <c r="BJ291" s="227" t="e" cm="1">
        <f t="array" aca="1" ref="BJ291" ca="1">INDIRECT("'"&amp;$C291&amp;"'!"&amp;"$"&amp;$D291&amp;$BJ$1&amp;"")</f>
        <v>#REF!</v>
      </c>
      <c r="BK291" s="225"/>
      <c r="BL291" s="223"/>
      <c r="BM291" s="407"/>
      <c r="BN291" s="222" t="e" cm="1">
        <f t="array" aca="1" ref="BN291" ca="1">INDIRECT("'"&amp;$C291&amp;"'!"&amp;"$"&amp;$D291&amp;$BN$1&amp;"")</f>
        <v>#REF!</v>
      </c>
      <c r="BO291" s="224"/>
      <c r="BP291" s="223"/>
      <c r="BQ291" s="227" t="e" cm="1">
        <f t="array" aca="1" ref="BQ291" ca="1">INDIRECT("'"&amp;$C291&amp;"'!"&amp;"$"&amp;$D291&amp;$BQ$1&amp;"")</f>
        <v>#REF!</v>
      </c>
      <c r="BR291" s="225"/>
      <c r="BS291" s="225"/>
      <c r="BT291" s="223"/>
      <c r="BU291" s="228" t="e" cm="1">
        <f t="array" aca="1" ref="BU291" ca="1">INDIRECT("'"&amp;$C291&amp;"'!"&amp;"$"&amp;$D291&amp;$BU$1&amp;"")</f>
        <v>#REF!</v>
      </c>
      <c r="BV291" s="225"/>
      <c r="BW291" s="225"/>
      <c r="BX291" s="223"/>
      <c r="BY291" s="228"/>
      <c r="BZ291" s="225"/>
      <c r="CA291" s="225"/>
      <c r="CB291" s="223"/>
    </row>
    <row r="292" spans="1:80" ht="15" x14ac:dyDescent="0.2">
      <c r="A292" s="344">
        <f t="shared" si="21"/>
        <v>46003</v>
      </c>
      <c r="B292" s="261">
        <v>0.5</v>
      </c>
      <c r="C292" s="247">
        <f t="shared" si="22"/>
        <v>12</v>
      </c>
      <c r="D292" s="248" t="s">
        <v>146</v>
      </c>
      <c r="E292" s="229"/>
      <c r="F292" s="230"/>
      <c r="G292" s="231" t="e" cm="1">
        <f t="array" aca="1" ref="G292" ca="1">INDIRECT("'"&amp;$C292&amp;"'!"&amp;"$"&amp;$D292&amp;$G$1&amp;"")</f>
        <v>#REF!</v>
      </c>
      <c r="H292" s="232" t="s">
        <v>1</v>
      </c>
      <c r="I292" s="230" t="s">
        <v>1</v>
      </c>
      <c r="J292" s="231" t="e" cm="1">
        <f t="array" aca="1" ref="J292" ca="1">INDIRECT("'"&amp;$C292&amp;"'!"&amp;"$"&amp;$D292&amp;$J$1&amp;"")</f>
        <v>#REF!</v>
      </c>
      <c r="K292" s="232"/>
      <c r="L292" s="232"/>
      <c r="M292" s="233"/>
      <c r="N292" s="229" t="e" cm="1">
        <f t="array" aca="1" ref="N292" ca="1">INDIRECT("'"&amp;$C292&amp;"'!"&amp;"$"&amp;$D292&amp;$N$1&amp;"")</f>
        <v>#REF!</v>
      </c>
      <c r="O292" s="232"/>
      <c r="P292" s="232"/>
      <c r="Q292" s="230"/>
      <c r="R292" s="229" t="e" cm="1">
        <f t="array" aca="1" ref="R292" ca="1">INDIRECT("'"&amp;$C292&amp;"'!"&amp;"$"&amp;$D292&amp;$R$1&amp;"")</f>
        <v>#REF!</v>
      </c>
      <c r="S292" s="232"/>
      <c r="T292" s="232"/>
      <c r="U292" s="233"/>
      <c r="V292" s="229"/>
      <c r="W292" s="234" t="e" cm="1">
        <f t="array" aca="1" ref="W292" ca="1">INDIRECT("'"&amp;$C292&amp;"'!"&amp;"$"&amp;$D292&amp;$W$1&amp;"")</f>
        <v>#REF!</v>
      </c>
      <c r="X292" s="232"/>
      <c r="Y292" s="230"/>
      <c r="Z292" s="231" t="e" cm="1">
        <f t="array" aca="1" ref="Z292" ca="1">INDIRECT("'"&amp;$C292&amp;"'!"&amp;"$"&amp;$D292&amp;$Z$1&amp;"")</f>
        <v>#REF!</v>
      </c>
      <c r="AA292" s="232" t="s">
        <v>1</v>
      </c>
      <c r="AB292" s="232" t="s">
        <v>1</v>
      </c>
      <c r="AC292" s="233" t="s">
        <v>1</v>
      </c>
      <c r="AD292" s="229" t="e" cm="1">
        <f t="array" aca="1" ref="AD292" ca="1">INDIRECT("'"&amp;$C292&amp;"'!"&amp;"$"&amp;$D292&amp;$AD$1&amp;"")</f>
        <v>#REF!</v>
      </c>
      <c r="AE292" s="232" t="s">
        <v>1</v>
      </c>
      <c r="AF292" s="232" t="s">
        <v>1</v>
      </c>
      <c r="AG292" s="230" t="s">
        <v>1</v>
      </c>
      <c r="AH292" s="231" t="e" cm="1">
        <f t="array" aca="1" ref="AH292" ca="1">INDIRECT("'"&amp;$C292&amp;"'!"&amp;"$"&amp;$D292&amp;$AH$1&amp;"")</f>
        <v>#REF!</v>
      </c>
      <c r="AI292" s="232" t="s">
        <v>1</v>
      </c>
      <c r="AJ292" s="232" t="s">
        <v>1</v>
      </c>
      <c r="AK292" s="233" t="s">
        <v>1</v>
      </c>
      <c r="AL292" s="229" t="e" cm="1">
        <f t="array" aca="1" ref="AL292" ca="1">INDIRECT("'"&amp;$C292&amp;"'!"&amp;"$"&amp;$D292&amp;$AL$1&amp;"")</f>
        <v>#REF!</v>
      </c>
      <c r="AM292" s="232" t="s">
        <v>1</v>
      </c>
      <c r="AN292" s="232" t="s">
        <v>1</v>
      </c>
      <c r="AO292" s="230" t="s">
        <v>1</v>
      </c>
      <c r="AP292" s="229"/>
      <c r="AQ292" s="233"/>
      <c r="AR292" s="229" t="e" cm="1">
        <f t="array" aca="1" ref="AR292" ca="1">INDIRECT("'"&amp;$C292&amp;"'!"&amp;"$"&amp;$D292&amp;$AR$1&amp;"")</f>
        <v>#REF!</v>
      </c>
      <c r="AS292" s="232"/>
      <c r="AT292" s="230"/>
      <c r="AU292" s="231" t="e" cm="1">
        <f t="array" aca="1" ref="AU292" ca="1">INDIRECT("'"&amp;$C292&amp;"'!"&amp;"$"&amp;$D292&amp;$AU$1&amp;"")</f>
        <v>#REF!</v>
      </c>
      <c r="AV292" s="232"/>
      <c r="AW292" s="230"/>
      <c r="AX292" s="229"/>
      <c r="AY292" s="233"/>
      <c r="AZ292" s="232" t="e" cm="1">
        <f t="array" aca="1" ref="AZ292" ca="1">INDIRECT("'"&amp;$C292&amp;"'!"&amp;"$"&amp;$D292&amp;$AZ$1&amp;"")</f>
        <v>#REF!</v>
      </c>
      <c r="BA292" s="231"/>
      <c r="BB292" s="232"/>
      <c r="BC292" s="230"/>
      <c r="BD292" s="232" t="e" cm="1">
        <f t="array" aca="1" ref="BD292" ca="1">INDIRECT("'"&amp;$C292&amp;"'!"&amp;"$"&amp;$D292&amp;$BD$1&amp;"")</f>
        <v>#REF!</v>
      </c>
      <c r="BE292" s="231"/>
      <c r="BF292" s="232"/>
      <c r="BG292" s="230"/>
      <c r="BH292" s="234"/>
      <c r="BI292" s="230"/>
      <c r="BJ292" s="234" t="e" cm="1">
        <f t="array" aca="1" ref="BJ292" ca="1">INDIRECT("'"&amp;$C292&amp;"'!"&amp;"$"&amp;$D292&amp;$BJ$1&amp;"")</f>
        <v>#REF!</v>
      </c>
      <c r="BK292" s="232"/>
      <c r="BL292" s="230"/>
      <c r="BM292" s="408"/>
      <c r="BN292" s="229" t="e" cm="1">
        <f t="array" aca="1" ref="BN292" ca="1">INDIRECT("'"&amp;$C292&amp;"'!"&amp;"$"&amp;$D292&amp;$BN$1&amp;"")</f>
        <v>#REF!</v>
      </c>
      <c r="BO292" s="231"/>
      <c r="BP292" s="230"/>
      <c r="BQ292" s="234" t="e" cm="1">
        <f t="array" aca="1" ref="BQ292" ca="1">INDIRECT("'"&amp;$C292&amp;"'!"&amp;"$"&amp;$D292&amp;$BQ$1&amp;"")</f>
        <v>#REF!</v>
      </c>
      <c r="BR292" s="232"/>
      <c r="BS292" s="232"/>
      <c r="BT292" s="230"/>
      <c r="BU292" s="235" t="e" cm="1">
        <f t="array" aca="1" ref="BU292" ca="1">INDIRECT("'"&amp;$C292&amp;"'!"&amp;"$"&amp;$D292&amp;$BU$1&amp;"")</f>
        <v>#REF!</v>
      </c>
      <c r="BV292" s="232"/>
      <c r="BW292" s="232"/>
      <c r="BX292" s="230"/>
      <c r="BY292" s="235"/>
      <c r="BZ292" s="232"/>
      <c r="CA292" s="232"/>
      <c r="CB292" s="230"/>
    </row>
    <row r="293" spans="1:80" ht="15" x14ac:dyDescent="0.2">
      <c r="A293" s="344">
        <f t="shared" si="21"/>
        <v>46003</v>
      </c>
      <c r="B293" s="261">
        <v>0.54166666666666696</v>
      </c>
      <c r="C293" s="247">
        <f t="shared" si="22"/>
        <v>12</v>
      </c>
      <c r="D293" s="248" t="s">
        <v>147</v>
      </c>
      <c r="E293" s="222"/>
      <c r="F293" s="223"/>
      <c r="G293" s="224" t="e" cm="1">
        <f t="array" aca="1" ref="G293" ca="1">INDIRECT("'"&amp;$C293&amp;"'!"&amp;"$"&amp;$D293&amp;$G$1&amp;"")</f>
        <v>#REF!</v>
      </c>
      <c r="H293" s="225" t="s">
        <v>1</v>
      </c>
      <c r="I293" s="223" t="s">
        <v>1</v>
      </c>
      <c r="J293" s="224" t="e" cm="1">
        <f t="array" aca="1" ref="J293" ca="1">INDIRECT("'"&amp;$C293&amp;"'!"&amp;"$"&amp;$D293&amp;$J$1&amp;"")</f>
        <v>#REF!</v>
      </c>
      <c r="K293" s="225"/>
      <c r="L293" s="225"/>
      <c r="M293" s="223"/>
      <c r="N293" s="222" t="e" cm="1">
        <f t="array" aca="1" ref="N293" ca="1">INDIRECT("'"&amp;$C293&amp;"'!"&amp;"$"&amp;$D293&amp;$N$1&amp;"")</f>
        <v>#REF!</v>
      </c>
      <c r="O293" s="225"/>
      <c r="P293" s="225"/>
      <c r="Q293" s="223"/>
      <c r="R293" s="352" t="e" cm="1">
        <f t="array" aca="1" ref="R293" ca="1">INDIRECT("'"&amp;$C293&amp;"'!"&amp;"$"&amp;$D293&amp;$R$1&amp;"")</f>
        <v>#REF!</v>
      </c>
      <c r="S293" s="225"/>
      <c r="T293" s="225"/>
      <c r="U293" s="226"/>
      <c r="V293" s="222"/>
      <c r="W293" s="227" t="e" cm="1">
        <f t="array" aca="1" ref="W293" ca="1">INDIRECT("'"&amp;$C293&amp;"'!"&amp;"$"&amp;$D293&amp;$W$1&amp;"")</f>
        <v>#REF!</v>
      </c>
      <c r="X293" s="225"/>
      <c r="Y293" s="223"/>
      <c r="Z293" s="224" t="e" cm="1">
        <f t="array" aca="1" ref="Z293" ca="1">INDIRECT("'"&amp;$C293&amp;"'!"&amp;"$"&amp;$D293&amp;$Z$1&amp;"")</f>
        <v>#REF!</v>
      </c>
      <c r="AA293" s="225" t="s">
        <v>1</v>
      </c>
      <c r="AB293" s="225" t="s">
        <v>1</v>
      </c>
      <c r="AC293" s="226" t="s">
        <v>1</v>
      </c>
      <c r="AD293" s="222" t="e" cm="1">
        <f t="array" aca="1" ref="AD293" ca="1">INDIRECT("'"&amp;$C293&amp;"'!"&amp;"$"&amp;$D293&amp;$AD$1&amp;"")</f>
        <v>#REF!</v>
      </c>
      <c r="AE293" s="225" t="s">
        <v>1</v>
      </c>
      <c r="AF293" s="225" t="s">
        <v>1</v>
      </c>
      <c r="AG293" s="223" t="s">
        <v>1</v>
      </c>
      <c r="AH293" s="224" t="e" cm="1">
        <f t="array" aca="1" ref="AH293" ca="1">INDIRECT("'"&amp;$C293&amp;"'!"&amp;"$"&amp;$D293&amp;$AH$1&amp;"")</f>
        <v>#REF!</v>
      </c>
      <c r="AI293" s="225" t="s">
        <v>1</v>
      </c>
      <c r="AJ293" s="225" t="s">
        <v>1</v>
      </c>
      <c r="AK293" s="226" t="s">
        <v>1</v>
      </c>
      <c r="AL293" s="222" t="e" cm="1">
        <f t="array" aca="1" ref="AL293" ca="1">INDIRECT("'"&amp;$C293&amp;"'!"&amp;"$"&amp;$D293&amp;$AL$1&amp;"")</f>
        <v>#REF!</v>
      </c>
      <c r="AM293" s="225" t="s">
        <v>1</v>
      </c>
      <c r="AN293" s="225" t="s">
        <v>1</v>
      </c>
      <c r="AO293" s="223" t="s">
        <v>1</v>
      </c>
      <c r="AP293" s="222"/>
      <c r="AQ293" s="226"/>
      <c r="AR293" s="222" t="e" cm="1">
        <f t="array" aca="1" ref="AR293" ca="1">INDIRECT("'"&amp;$C293&amp;"'!"&amp;"$"&amp;$D293&amp;$AR$1&amp;"")</f>
        <v>#REF!</v>
      </c>
      <c r="AS293" s="225"/>
      <c r="AT293" s="223"/>
      <c r="AU293" s="224" t="e" cm="1">
        <f t="array" aca="1" ref="AU293" ca="1">INDIRECT("'"&amp;$C293&amp;"'!"&amp;"$"&amp;$D293&amp;$AU$1&amp;"")</f>
        <v>#REF!</v>
      </c>
      <c r="AV293" s="225"/>
      <c r="AW293" s="223"/>
      <c r="AX293" s="222"/>
      <c r="AY293" s="226"/>
      <c r="AZ293" s="225" t="e" cm="1">
        <f t="array" aca="1" ref="AZ293" ca="1">INDIRECT("'"&amp;$C293&amp;"'!"&amp;"$"&amp;$D293&amp;$AZ$1&amp;"")</f>
        <v>#REF!</v>
      </c>
      <c r="BA293" s="224"/>
      <c r="BB293" s="225"/>
      <c r="BC293" s="223"/>
      <c r="BD293" s="225" t="e" cm="1">
        <f t="array" aca="1" ref="BD293" ca="1">INDIRECT("'"&amp;$C293&amp;"'!"&amp;"$"&amp;$D293&amp;$BD$1&amp;"")</f>
        <v>#REF!</v>
      </c>
      <c r="BE293" s="224"/>
      <c r="BF293" s="225"/>
      <c r="BG293" s="223"/>
      <c r="BH293" s="227"/>
      <c r="BI293" s="223"/>
      <c r="BJ293" s="227" t="e" cm="1">
        <f t="array" aca="1" ref="BJ293" ca="1">INDIRECT("'"&amp;$C293&amp;"'!"&amp;"$"&amp;$D293&amp;$BJ$1&amp;"")</f>
        <v>#REF!</v>
      </c>
      <c r="BK293" s="225"/>
      <c r="BL293" s="223"/>
      <c r="BM293" s="407"/>
      <c r="BN293" s="222" t="e" cm="1">
        <f t="array" aca="1" ref="BN293" ca="1">INDIRECT("'"&amp;$C293&amp;"'!"&amp;"$"&amp;$D293&amp;$BN$1&amp;"")</f>
        <v>#REF!</v>
      </c>
      <c r="BO293" s="224"/>
      <c r="BP293" s="223"/>
      <c r="BQ293" s="227" t="e" cm="1">
        <f t="array" aca="1" ref="BQ293" ca="1">INDIRECT("'"&amp;$C293&amp;"'!"&amp;"$"&amp;$D293&amp;$BQ$1&amp;"")</f>
        <v>#REF!</v>
      </c>
      <c r="BR293" s="225"/>
      <c r="BS293" s="225"/>
      <c r="BT293" s="223"/>
      <c r="BU293" s="228" t="e" cm="1">
        <f t="array" aca="1" ref="BU293" ca="1">INDIRECT("'"&amp;$C293&amp;"'!"&amp;"$"&amp;$D293&amp;$BU$1&amp;"")</f>
        <v>#REF!</v>
      </c>
      <c r="BV293" s="225"/>
      <c r="BW293" s="225"/>
      <c r="BX293" s="223"/>
      <c r="BY293" s="228"/>
      <c r="BZ293" s="225"/>
      <c r="CA293" s="225"/>
      <c r="CB293" s="223"/>
    </row>
    <row r="294" spans="1:80" ht="15" x14ac:dyDescent="0.2">
      <c r="A294" s="344">
        <f t="shared" si="21"/>
        <v>46003</v>
      </c>
      <c r="B294" s="261">
        <v>0.58333333333333404</v>
      </c>
      <c r="C294" s="247">
        <f t="shared" si="22"/>
        <v>12</v>
      </c>
      <c r="D294" s="248" t="s">
        <v>148</v>
      </c>
      <c r="E294" s="229"/>
      <c r="F294" s="230"/>
      <c r="G294" s="231" t="e" cm="1">
        <f t="array" aca="1" ref="G294" ca="1">INDIRECT("'"&amp;$C294&amp;"'!"&amp;"$"&amp;$D294&amp;$G$1&amp;"")</f>
        <v>#REF!</v>
      </c>
      <c r="H294" s="232" t="s">
        <v>1</v>
      </c>
      <c r="I294" s="230" t="s">
        <v>1</v>
      </c>
      <c r="J294" s="231" t="e" cm="1">
        <f t="array" aca="1" ref="J294" ca="1">INDIRECT("'"&amp;$C294&amp;"'!"&amp;"$"&amp;$D294&amp;$J$1&amp;"")</f>
        <v>#REF!</v>
      </c>
      <c r="K294" s="232"/>
      <c r="L294" s="232"/>
      <c r="M294" s="233"/>
      <c r="N294" s="229" t="e" cm="1">
        <f t="array" aca="1" ref="N294" ca="1">INDIRECT("'"&amp;$C294&amp;"'!"&amp;"$"&amp;$D294&amp;$N$1&amp;"")</f>
        <v>#REF!</v>
      </c>
      <c r="O294" s="232"/>
      <c r="P294" s="232"/>
      <c r="Q294" s="230"/>
      <c r="R294" s="229" t="e" cm="1">
        <f t="array" aca="1" ref="R294" ca="1">INDIRECT("'"&amp;$C294&amp;"'!"&amp;"$"&amp;$D294&amp;$R$1&amp;"")</f>
        <v>#REF!</v>
      </c>
      <c r="S294" s="232"/>
      <c r="T294" s="232"/>
      <c r="U294" s="233"/>
      <c r="V294" s="229"/>
      <c r="W294" s="234" t="e" cm="1">
        <f t="array" aca="1" ref="W294" ca="1">INDIRECT("'"&amp;$C294&amp;"'!"&amp;"$"&amp;$D294&amp;$W$1&amp;"")</f>
        <v>#REF!</v>
      </c>
      <c r="X294" s="232"/>
      <c r="Y294" s="230"/>
      <c r="Z294" s="231" t="e" cm="1">
        <f t="array" aca="1" ref="Z294" ca="1">INDIRECT("'"&amp;$C294&amp;"'!"&amp;"$"&amp;$D294&amp;$Z$1&amp;"")</f>
        <v>#REF!</v>
      </c>
      <c r="AA294" s="232" t="s">
        <v>1</v>
      </c>
      <c r="AB294" s="232" t="s">
        <v>1</v>
      </c>
      <c r="AC294" s="233" t="s">
        <v>1</v>
      </c>
      <c r="AD294" s="229" t="e" cm="1">
        <f t="array" aca="1" ref="AD294" ca="1">INDIRECT("'"&amp;$C294&amp;"'!"&amp;"$"&amp;$D294&amp;$AD$1&amp;"")</f>
        <v>#REF!</v>
      </c>
      <c r="AE294" s="232" t="s">
        <v>1</v>
      </c>
      <c r="AF294" s="232" t="s">
        <v>1</v>
      </c>
      <c r="AG294" s="230" t="s">
        <v>1</v>
      </c>
      <c r="AH294" s="231" t="e" cm="1">
        <f t="array" aca="1" ref="AH294" ca="1">INDIRECT("'"&amp;$C294&amp;"'!"&amp;"$"&amp;$D294&amp;$AH$1&amp;"")</f>
        <v>#REF!</v>
      </c>
      <c r="AI294" s="232" t="s">
        <v>1</v>
      </c>
      <c r="AJ294" s="232" t="s">
        <v>1</v>
      </c>
      <c r="AK294" s="233" t="s">
        <v>1</v>
      </c>
      <c r="AL294" s="229" t="e" cm="1">
        <f t="array" aca="1" ref="AL294" ca="1">INDIRECT("'"&amp;$C294&amp;"'!"&amp;"$"&amp;$D294&amp;$AL$1&amp;"")</f>
        <v>#REF!</v>
      </c>
      <c r="AM294" s="232" t="s">
        <v>1</v>
      </c>
      <c r="AN294" s="232" t="s">
        <v>1</v>
      </c>
      <c r="AO294" s="230" t="s">
        <v>1</v>
      </c>
      <c r="AP294" s="229"/>
      <c r="AQ294" s="233"/>
      <c r="AR294" s="229" t="e" cm="1">
        <f t="array" aca="1" ref="AR294" ca="1">INDIRECT("'"&amp;$C294&amp;"'!"&amp;"$"&amp;$D294&amp;$AR$1&amp;"")</f>
        <v>#REF!</v>
      </c>
      <c r="AS294" s="232"/>
      <c r="AT294" s="230"/>
      <c r="AU294" s="231" t="e" cm="1">
        <f t="array" aca="1" ref="AU294" ca="1">INDIRECT("'"&amp;$C294&amp;"'!"&amp;"$"&amp;$D294&amp;$AU$1&amp;"")</f>
        <v>#REF!</v>
      </c>
      <c r="AV294" s="232"/>
      <c r="AW294" s="230"/>
      <c r="AX294" s="229"/>
      <c r="AY294" s="233"/>
      <c r="AZ294" s="232" t="e" cm="1">
        <f t="array" aca="1" ref="AZ294" ca="1">INDIRECT("'"&amp;$C294&amp;"'!"&amp;"$"&amp;$D294&amp;$AZ$1&amp;"")</f>
        <v>#REF!</v>
      </c>
      <c r="BA294" s="231"/>
      <c r="BB294" s="232"/>
      <c r="BC294" s="230"/>
      <c r="BD294" s="232" t="e" cm="1">
        <f t="array" aca="1" ref="BD294" ca="1">INDIRECT("'"&amp;$C294&amp;"'!"&amp;"$"&amp;$D294&amp;$BD$1&amp;"")</f>
        <v>#REF!</v>
      </c>
      <c r="BE294" s="231"/>
      <c r="BF294" s="232"/>
      <c r="BG294" s="230"/>
      <c r="BH294" s="234"/>
      <c r="BI294" s="230"/>
      <c r="BJ294" s="234" t="e" cm="1">
        <f t="array" aca="1" ref="BJ294" ca="1">INDIRECT("'"&amp;$C294&amp;"'!"&amp;"$"&amp;$D294&amp;$BJ$1&amp;"")</f>
        <v>#REF!</v>
      </c>
      <c r="BK294" s="232"/>
      <c r="BL294" s="230"/>
      <c r="BM294" s="408"/>
      <c r="BN294" s="229" t="e" cm="1">
        <f t="array" aca="1" ref="BN294" ca="1">INDIRECT("'"&amp;$C294&amp;"'!"&amp;"$"&amp;$D294&amp;$BN$1&amp;"")</f>
        <v>#REF!</v>
      </c>
      <c r="BO294" s="231"/>
      <c r="BP294" s="230"/>
      <c r="BQ294" s="234" t="e" cm="1">
        <f t="array" aca="1" ref="BQ294" ca="1">INDIRECT("'"&amp;$C294&amp;"'!"&amp;"$"&amp;$D294&amp;$BQ$1&amp;"")</f>
        <v>#REF!</v>
      </c>
      <c r="BR294" s="232"/>
      <c r="BS294" s="232"/>
      <c r="BT294" s="230"/>
      <c r="BU294" s="235" t="e" cm="1">
        <f t="array" aca="1" ref="BU294" ca="1">INDIRECT("'"&amp;$C294&amp;"'!"&amp;"$"&amp;$D294&amp;$BU$1&amp;"")</f>
        <v>#REF!</v>
      </c>
      <c r="BV294" s="232"/>
      <c r="BW294" s="232"/>
      <c r="BX294" s="230"/>
      <c r="BY294" s="235"/>
      <c r="BZ294" s="232"/>
      <c r="CA294" s="232"/>
      <c r="CB294" s="230"/>
    </row>
    <row r="295" spans="1:80" ht="15" x14ac:dyDescent="0.2">
      <c r="A295" s="344">
        <f t="shared" si="21"/>
        <v>46003</v>
      </c>
      <c r="B295" s="261">
        <v>0.625</v>
      </c>
      <c r="C295" s="247">
        <f t="shared" si="22"/>
        <v>12</v>
      </c>
      <c r="D295" s="248" t="s">
        <v>149</v>
      </c>
      <c r="E295" s="222"/>
      <c r="F295" s="223"/>
      <c r="G295" s="224" t="e" cm="1">
        <f t="array" aca="1" ref="G295" ca="1">INDIRECT("'"&amp;$C295&amp;"'!"&amp;"$"&amp;$D295&amp;$G$1&amp;"")</f>
        <v>#REF!</v>
      </c>
      <c r="H295" s="225" t="s">
        <v>1</v>
      </c>
      <c r="I295" s="223" t="s">
        <v>1</v>
      </c>
      <c r="J295" s="224" t="e" cm="1">
        <f t="array" aca="1" ref="J295" ca="1">INDIRECT("'"&amp;$C295&amp;"'!"&amp;"$"&amp;$D295&amp;$J$1&amp;"")</f>
        <v>#REF!</v>
      </c>
      <c r="K295" s="225"/>
      <c r="L295" s="225"/>
      <c r="M295" s="226"/>
      <c r="N295" s="222" t="e" cm="1">
        <f t="array" aca="1" ref="N295" ca="1">INDIRECT("'"&amp;$C295&amp;"'!"&amp;"$"&amp;$D295&amp;$N$1&amp;"")</f>
        <v>#REF!</v>
      </c>
      <c r="O295" s="225"/>
      <c r="P295" s="225"/>
      <c r="Q295" s="223"/>
      <c r="R295" s="352" t="e" cm="1">
        <f t="array" aca="1" ref="R295" ca="1">INDIRECT("'"&amp;$C295&amp;"'!"&amp;"$"&amp;$D295&amp;$R$1&amp;"")</f>
        <v>#REF!</v>
      </c>
      <c r="S295" s="225"/>
      <c r="T295" s="225"/>
      <c r="U295" s="226"/>
      <c r="V295" s="222"/>
      <c r="W295" s="227" t="e" cm="1">
        <f t="array" aca="1" ref="W295" ca="1">INDIRECT("'"&amp;$C295&amp;"'!"&amp;"$"&amp;$D295&amp;$W$1&amp;"")</f>
        <v>#REF!</v>
      </c>
      <c r="X295" s="225"/>
      <c r="Y295" s="223"/>
      <c r="Z295" s="224" t="e" cm="1">
        <f t="array" aca="1" ref="Z295" ca="1">INDIRECT("'"&amp;$C295&amp;"'!"&amp;"$"&amp;$D295&amp;$Z$1&amp;"")</f>
        <v>#REF!</v>
      </c>
      <c r="AA295" s="225" t="s">
        <v>1</v>
      </c>
      <c r="AB295" s="225" t="s">
        <v>1</v>
      </c>
      <c r="AC295" s="226" t="s">
        <v>1</v>
      </c>
      <c r="AD295" s="222" t="e" cm="1">
        <f t="array" aca="1" ref="AD295" ca="1">INDIRECT("'"&amp;$C295&amp;"'!"&amp;"$"&amp;$D295&amp;$AD$1&amp;"")</f>
        <v>#REF!</v>
      </c>
      <c r="AE295" s="225" t="s">
        <v>1</v>
      </c>
      <c r="AF295" s="225" t="s">
        <v>1</v>
      </c>
      <c r="AG295" s="223" t="s">
        <v>1</v>
      </c>
      <c r="AH295" s="224" t="e" cm="1">
        <f t="array" aca="1" ref="AH295" ca="1">INDIRECT("'"&amp;$C295&amp;"'!"&amp;"$"&amp;$D295&amp;$AH$1&amp;"")</f>
        <v>#REF!</v>
      </c>
      <c r="AI295" s="225" t="s">
        <v>1</v>
      </c>
      <c r="AJ295" s="225" t="s">
        <v>1</v>
      </c>
      <c r="AK295" s="226" t="s">
        <v>1</v>
      </c>
      <c r="AL295" s="222" t="e" cm="1">
        <f t="array" aca="1" ref="AL295" ca="1">INDIRECT("'"&amp;$C295&amp;"'!"&amp;"$"&amp;$D295&amp;$AL$1&amp;"")</f>
        <v>#REF!</v>
      </c>
      <c r="AM295" s="225" t="s">
        <v>1</v>
      </c>
      <c r="AN295" s="225" t="s">
        <v>1</v>
      </c>
      <c r="AO295" s="223" t="s">
        <v>1</v>
      </c>
      <c r="AP295" s="222"/>
      <c r="AQ295" s="226"/>
      <c r="AR295" s="222" t="e" cm="1">
        <f t="array" aca="1" ref="AR295" ca="1">INDIRECT("'"&amp;$C295&amp;"'!"&amp;"$"&amp;$D295&amp;$AR$1&amp;"")</f>
        <v>#REF!</v>
      </c>
      <c r="AS295" s="225"/>
      <c r="AT295" s="223"/>
      <c r="AU295" s="224" t="e" cm="1">
        <f t="array" aca="1" ref="AU295" ca="1">INDIRECT("'"&amp;$C295&amp;"'!"&amp;"$"&amp;$D295&amp;$AU$1&amp;"")</f>
        <v>#REF!</v>
      </c>
      <c r="AV295" s="225"/>
      <c r="AW295" s="223"/>
      <c r="AX295" s="222"/>
      <c r="AY295" s="226"/>
      <c r="AZ295" s="225" t="e" cm="1">
        <f t="array" aca="1" ref="AZ295" ca="1">INDIRECT("'"&amp;$C295&amp;"'!"&amp;"$"&amp;$D295&amp;$AZ$1&amp;"")</f>
        <v>#REF!</v>
      </c>
      <c r="BA295" s="224"/>
      <c r="BB295" s="225"/>
      <c r="BC295" s="223"/>
      <c r="BD295" s="225" t="e" cm="1">
        <f t="array" aca="1" ref="BD295" ca="1">INDIRECT("'"&amp;$C295&amp;"'!"&amp;"$"&amp;$D295&amp;$BD$1&amp;"")</f>
        <v>#REF!</v>
      </c>
      <c r="BE295" s="224"/>
      <c r="BF295" s="225"/>
      <c r="BG295" s="223"/>
      <c r="BH295" s="227"/>
      <c r="BI295" s="223"/>
      <c r="BJ295" s="227" t="e" cm="1">
        <f t="array" aca="1" ref="BJ295" ca="1">INDIRECT("'"&amp;$C295&amp;"'!"&amp;"$"&amp;$D295&amp;$BJ$1&amp;"")</f>
        <v>#REF!</v>
      </c>
      <c r="BK295" s="225"/>
      <c r="BL295" s="223"/>
      <c r="BM295" s="407"/>
      <c r="BN295" s="222" t="e" cm="1">
        <f t="array" aca="1" ref="BN295" ca="1">INDIRECT("'"&amp;$C295&amp;"'!"&amp;"$"&amp;$D295&amp;$BN$1&amp;"")</f>
        <v>#REF!</v>
      </c>
      <c r="BO295" s="224"/>
      <c r="BP295" s="223"/>
      <c r="BQ295" s="227" t="e" cm="1">
        <f t="array" aca="1" ref="BQ295" ca="1">INDIRECT("'"&amp;$C295&amp;"'!"&amp;"$"&amp;$D295&amp;$BQ$1&amp;"")</f>
        <v>#REF!</v>
      </c>
      <c r="BR295" s="225"/>
      <c r="BS295" s="225"/>
      <c r="BT295" s="223"/>
      <c r="BU295" s="228" t="e" cm="1">
        <f t="array" aca="1" ref="BU295" ca="1">INDIRECT("'"&amp;$C295&amp;"'!"&amp;"$"&amp;$D295&amp;$BU$1&amp;"")</f>
        <v>#REF!</v>
      </c>
      <c r="BV295" s="225"/>
      <c r="BW295" s="225"/>
      <c r="BX295" s="223"/>
      <c r="BY295" s="228"/>
      <c r="BZ295" s="225"/>
      <c r="CA295" s="225"/>
      <c r="CB295" s="223"/>
    </row>
    <row r="296" spans="1:80" ht="15" x14ac:dyDescent="0.2">
      <c r="A296" s="344">
        <f t="shared" si="21"/>
        <v>46003</v>
      </c>
      <c r="B296" s="261">
        <v>0.66666666666666696</v>
      </c>
      <c r="C296" s="247">
        <f t="shared" si="22"/>
        <v>12</v>
      </c>
      <c r="D296" s="248" t="s">
        <v>150</v>
      </c>
      <c r="E296" s="229"/>
      <c r="F296" s="230"/>
      <c r="G296" s="231" t="e" cm="1">
        <f t="array" aca="1" ref="G296" ca="1">INDIRECT("'"&amp;$C296&amp;"'!"&amp;"$"&amp;$D296&amp;$G$1&amp;"")</f>
        <v>#REF!</v>
      </c>
      <c r="H296" s="232" t="s">
        <v>1</v>
      </c>
      <c r="I296" s="230" t="s">
        <v>1</v>
      </c>
      <c r="J296" s="231" t="e" cm="1">
        <f t="array" aca="1" ref="J296" ca="1">INDIRECT("'"&amp;$C296&amp;"'!"&amp;"$"&amp;$D296&amp;$J$1&amp;"")</f>
        <v>#REF!</v>
      </c>
      <c r="K296" s="232"/>
      <c r="L296" s="232"/>
      <c r="M296" s="233"/>
      <c r="N296" s="229" t="e" cm="1">
        <f t="array" aca="1" ref="N296" ca="1">INDIRECT("'"&amp;$C296&amp;"'!"&amp;"$"&amp;$D296&amp;$N$1&amp;"")</f>
        <v>#REF!</v>
      </c>
      <c r="O296" s="232"/>
      <c r="P296" s="232"/>
      <c r="Q296" s="230"/>
      <c r="R296" s="353" t="e" cm="1">
        <f t="array" aca="1" ref="R296" ca="1">INDIRECT("'"&amp;$C296&amp;"'!"&amp;"$"&amp;$D296&amp;$R$1&amp;"")</f>
        <v>#REF!</v>
      </c>
      <c r="S296" s="232"/>
      <c r="T296" s="232"/>
      <c r="U296" s="233"/>
      <c r="V296" s="229"/>
      <c r="W296" s="234" t="e" cm="1">
        <f t="array" aca="1" ref="W296" ca="1">INDIRECT("'"&amp;$C296&amp;"'!"&amp;"$"&amp;$D296&amp;$W$1&amp;"")</f>
        <v>#REF!</v>
      </c>
      <c r="X296" s="232"/>
      <c r="Y296" s="230"/>
      <c r="Z296" s="231" t="e" cm="1">
        <f t="array" aca="1" ref="Z296" ca="1">INDIRECT("'"&amp;$C296&amp;"'!"&amp;"$"&amp;$D296&amp;$Z$1&amp;"")</f>
        <v>#REF!</v>
      </c>
      <c r="AA296" s="232" t="s">
        <v>1</v>
      </c>
      <c r="AB296" s="232" t="s">
        <v>1</v>
      </c>
      <c r="AC296" s="233" t="s">
        <v>1</v>
      </c>
      <c r="AD296" s="229" t="e" cm="1">
        <f t="array" aca="1" ref="AD296" ca="1">INDIRECT("'"&amp;$C296&amp;"'!"&amp;"$"&amp;$D296&amp;$AD$1&amp;"")</f>
        <v>#REF!</v>
      </c>
      <c r="AE296" s="232" t="s">
        <v>1</v>
      </c>
      <c r="AF296" s="232" t="s">
        <v>1</v>
      </c>
      <c r="AG296" s="230" t="s">
        <v>1</v>
      </c>
      <c r="AH296" s="231" t="e" cm="1">
        <f t="array" aca="1" ref="AH296" ca="1">INDIRECT("'"&amp;$C296&amp;"'!"&amp;"$"&amp;$D296&amp;$AH$1&amp;"")</f>
        <v>#REF!</v>
      </c>
      <c r="AI296" s="232" t="s">
        <v>1</v>
      </c>
      <c r="AJ296" s="232" t="s">
        <v>1</v>
      </c>
      <c r="AK296" s="233" t="s">
        <v>1</v>
      </c>
      <c r="AL296" s="229" t="e" cm="1">
        <f t="array" aca="1" ref="AL296" ca="1">INDIRECT("'"&amp;$C296&amp;"'!"&amp;"$"&amp;$D296&amp;$AL$1&amp;"")</f>
        <v>#REF!</v>
      </c>
      <c r="AM296" s="232" t="s">
        <v>1</v>
      </c>
      <c r="AN296" s="232" t="s">
        <v>1</v>
      </c>
      <c r="AO296" s="230" t="s">
        <v>1</v>
      </c>
      <c r="AP296" s="229"/>
      <c r="AQ296" s="233"/>
      <c r="AR296" s="229" t="e" cm="1">
        <f t="array" aca="1" ref="AR296" ca="1">INDIRECT("'"&amp;$C296&amp;"'!"&amp;"$"&amp;$D296&amp;$AR$1&amp;"")</f>
        <v>#REF!</v>
      </c>
      <c r="AS296" s="232"/>
      <c r="AT296" s="230"/>
      <c r="AU296" s="231" t="e" cm="1">
        <f t="array" aca="1" ref="AU296" ca="1">INDIRECT("'"&amp;$C296&amp;"'!"&amp;"$"&amp;$D296&amp;$AU$1&amp;"")</f>
        <v>#REF!</v>
      </c>
      <c r="AV296" s="232"/>
      <c r="AW296" s="230"/>
      <c r="AX296" s="229"/>
      <c r="AY296" s="233"/>
      <c r="AZ296" s="232" t="e" cm="1">
        <f t="array" aca="1" ref="AZ296" ca="1">INDIRECT("'"&amp;$C296&amp;"'!"&amp;"$"&amp;$D296&amp;$AZ$1&amp;"")</f>
        <v>#REF!</v>
      </c>
      <c r="BA296" s="231"/>
      <c r="BB296" s="232"/>
      <c r="BC296" s="230"/>
      <c r="BD296" s="232" t="e" cm="1">
        <f t="array" aca="1" ref="BD296" ca="1">INDIRECT("'"&amp;$C296&amp;"'!"&amp;"$"&amp;$D296&amp;$BD$1&amp;"")</f>
        <v>#REF!</v>
      </c>
      <c r="BE296" s="231"/>
      <c r="BF296" s="232"/>
      <c r="BG296" s="230"/>
      <c r="BH296" s="234"/>
      <c r="BI296" s="230"/>
      <c r="BJ296" s="234" t="e" cm="1">
        <f t="array" aca="1" ref="BJ296" ca="1">INDIRECT("'"&amp;$C296&amp;"'!"&amp;"$"&amp;$D296&amp;$BJ$1&amp;"")</f>
        <v>#REF!</v>
      </c>
      <c r="BK296" s="232"/>
      <c r="BL296" s="230"/>
      <c r="BM296" s="408"/>
      <c r="BN296" s="229" t="e" cm="1">
        <f t="array" aca="1" ref="BN296" ca="1">INDIRECT("'"&amp;$C296&amp;"'!"&amp;"$"&amp;$D296&amp;$BN$1&amp;"")</f>
        <v>#REF!</v>
      </c>
      <c r="BO296" s="231"/>
      <c r="BP296" s="230"/>
      <c r="BQ296" s="234" t="e" cm="1">
        <f t="array" aca="1" ref="BQ296" ca="1">INDIRECT("'"&amp;$C296&amp;"'!"&amp;"$"&amp;$D296&amp;$BQ$1&amp;"")</f>
        <v>#REF!</v>
      </c>
      <c r="BR296" s="232"/>
      <c r="BS296" s="232"/>
      <c r="BT296" s="230"/>
      <c r="BU296" s="235" t="e" cm="1">
        <f t="array" aca="1" ref="BU296" ca="1">INDIRECT("'"&amp;$C296&amp;"'!"&amp;"$"&amp;$D296&amp;$BU$1&amp;"")</f>
        <v>#REF!</v>
      </c>
      <c r="BV296" s="232"/>
      <c r="BW296" s="232"/>
      <c r="BX296" s="230"/>
      <c r="BY296" s="235"/>
      <c r="BZ296" s="232"/>
      <c r="CA296" s="232"/>
      <c r="CB296" s="230"/>
    </row>
    <row r="297" spans="1:80" ht="15" x14ac:dyDescent="0.2">
      <c r="A297" s="344">
        <f t="shared" si="21"/>
        <v>46003</v>
      </c>
      <c r="B297" s="261">
        <v>0.70833333333333404</v>
      </c>
      <c r="C297" s="247">
        <f t="shared" si="22"/>
        <v>12</v>
      </c>
      <c r="D297" s="248" t="s">
        <v>151</v>
      </c>
      <c r="E297" s="222"/>
      <c r="F297" s="223"/>
      <c r="G297" s="224" t="e" cm="1">
        <f t="array" aca="1" ref="G297" ca="1">INDIRECT("'"&amp;$C297&amp;"'!"&amp;"$"&amp;$D297&amp;$G$1&amp;"")</f>
        <v>#REF!</v>
      </c>
      <c r="H297" s="225" t="s">
        <v>1</v>
      </c>
      <c r="I297" s="223" t="s">
        <v>1</v>
      </c>
      <c r="J297" s="224" t="e" cm="1">
        <f t="array" aca="1" ref="J297" ca="1">INDIRECT("'"&amp;$C297&amp;"'!"&amp;"$"&amp;$D297&amp;$J$1&amp;"")</f>
        <v>#REF!</v>
      </c>
      <c r="K297" s="225"/>
      <c r="L297" s="225"/>
      <c r="M297" s="226"/>
      <c r="N297" s="222" t="e" cm="1">
        <f t="array" aca="1" ref="N297" ca="1">INDIRECT("'"&amp;$C297&amp;"'!"&amp;"$"&amp;$D297&amp;$N$1&amp;"")</f>
        <v>#REF!</v>
      </c>
      <c r="O297" s="225"/>
      <c r="P297" s="225"/>
      <c r="Q297" s="226"/>
      <c r="R297" s="352" t="e" cm="1">
        <f t="array" aca="1" ref="R297" ca="1">INDIRECT("'"&amp;$C297&amp;"'!"&amp;"$"&amp;$D297&amp;$R$1&amp;"")</f>
        <v>#REF!</v>
      </c>
      <c r="S297" s="225"/>
      <c r="T297" s="225"/>
      <c r="U297" s="226"/>
      <c r="V297" s="222"/>
      <c r="W297" s="227" t="e" cm="1">
        <f t="array" aca="1" ref="W297" ca="1">INDIRECT("'"&amp;$C297&amp;"'!"&amp;"$"&amp;$D297&amp;$W$1&amp;"")</f>
        <v>#REF!</v>
      </c>
      <c r="X297" s="225"/>
      <c r="Y297" s="223"/>
      <c r="Z297" s="224" t="e" cm="1">
        <f t="array" aca="1" ref="Z297" ca="1">INDIRECT("'"&amp;$C297&amp;"'!"&amp;"$"&amp;$D297&amp;$Z$1&amp;"")</f>
        <v>#REF!</v>
      </c>
      <c r="AA297" s="225" t="s">
        <v>1</v>
      </c>
      <c r="AB297" s="225" t="s">
        <v>1</v>
      </c>
      <c r="AC297" s="226" t="s">
        <v>1</v>
      </c>
      <c r="AD297" s="222" t="e" cm="1">
        <f t="array" aca="1" ref="AD297" ca="1">INDIRECT("'"&amp;$C297&amp;"'!"&amp;"$"&amp;$D297&amp;$AD$1&amp;"")</f>
        <v>#REF!</v>
      </c>
      <c r="AE297" s="225" t="s">
        <v>1</v>
      </c>
      <c r="AF297" s="225" t="s">
        <v>1</v>
      </c>
      <c r="AG297" s="223" t="s">
        <v>1</v>
      </c>
      <c r="AH297" s="224" t="e" cm="1">
        <f t="array" aca="1" ref="AH297" ca="1">INDIRECT("'"&amp;$C297&amp;"'!"&amp;"$"&amp;$D297&amp;$AH$1&amp;"")</f>
        <v>#REF!</v>
      </c>
      <c r="AI297" s="225" t="s">
        <v>1</v>
      </c>
      <c r="AJ297" s="225" t="s">
        <v>1</v>
      </c>
      <c r="AK297" s="226" t="s">
        <v>1</v>
      </c>
      <c r="AL297" s="222" t="e" cm="1">
        <f t="array" aca="1" ref="AL297" ca="1">INDIRECT("'"&amp;$C297&amp;"'!"&amp;"$"&amp;$D297&amp;$AL$1&amp;"")</f>
        <v>#REF!</v>
      </c>
      <c r="AM297" s="225" t="s">
        <v>1</v>
      </c>
      <c r="AN297" s="225" t="s">
        <v>1</v>
      </c>
      <c r="AO297" s="223" t="s">
        <v>1</v>
      </c>
      <c r="AP297" s="222"/>
      <c r="AQ297" s="226"/>
      <c r="AR297" s="222" t="e" cm="1">
        <f t="array" aca="1" ref="AR297" ca="1">INDIRECT("'"&amp;$C297&amp;"'!"&amp;"$"&amp;$D297&amp;$AR$1&amp;"")</f>
        <v>#REF!</v>
      </c>
      <c r="AS297" s="225"/>
      <c r="AT297" s="223"/>
      <c r="AU297" s="224" t="e" cm="1">
        <f t="array" aca="1" ref="AU297" ca="1">INDIRECT("'"&amp;$C297&amp;"'!"&amp;"$"&amp;$D297&amp;$AU$1&amp;"")</f>
        <v>#REF!</v>
      </c>
      <c r="AV297" s="225"/>
      <c r="AW297" s="223"/>
      <c r="AX297" s="222"/>
      <c r="AY297" s="226"/>
      <c r="AZ297" s="225" t="e" cm="1">
        <f t="array" aca="1" ref="AZ297" ca="1">INDIRECT("'"&amp;$C297&amp;"'!"&amp;"$"&amp;$D297&amp;$AZ$1&amp;"")</f>
        <v>#REF!</v>
      </c>
      <c r="BA297" s="224"/>
      <c r="BB297" s="225"/>
      <c r="BC297" s="223"/>
      <c r="BD297" s="225" t="e" cm="1">
        <f t="array" aca="1" ref="BD297" ca="1">INDIRECT("'"&amp;$C297&amp;"'!"&amp;"$"&amp;$D297&amp;$BD$1&amp;"")</f>
        <v>#REF!</v>
      </c>
      <c r="BE297" s="224"/>
      <c r="BF297" s="225"/>
      <c r="BG297" s="223"/>
      <c r="BH297" s="227"/>
      <c r="BI297" s="223"/>
      <c r="BJ297" s="227" t="e" cm="1">
        <f t="array" aca="1" ref="BJ297" ca="1">INDIRECT("'"&amp;$C297&amp;"'!"&amp;"$"&amp;$D297&amp;$BJ$1&amp;"")</f>
        <v>#REF!</v>
      </c>
      <c r="BK297" s="225"/>
      <c r="BL297" s="223"/>
      <c r="BM297" s="407"/>
      <c r="BN297" s="222" t="e" cm="1">
        <f t="array" aca="1" ref="BN297" ca="1">INDIRECT("'"&amp;$C297&amp;"'!"&amp;"$"&amp;$D297&amp;$BN$1&amp;"")</f>
        <v>#REF!</v>
      </c>
      <c r="BO297" s="224"/>
      <c r="BP297" s="223"/>
      <c r="BQ297" s="227" t="e" cm="1">
        <f t="array" aca="1" ref="BQ297" ca="1">INDIRECT("'"&amp;$C297&amp;"'!"&amp;"$"&amp;$D297&amp;$BQ$1&amp;"")</f>
        <v>#REF!</v>
      </c>
      <c r="BR297" s="225"/>
      <c r="BS297" s="225"/>
      <c r="BT297" s="223"/>
      <c r="BU297" s="228" t="e" cm="1">
        <f t="array" aca="1" ref="BU297" ca="1">INDIRECT("'"&amp;$C297&amp;"'!"&amp;"$"&amp;$D297&amp;$BU$1&amp;"")</f>
        <v>#REF!</v>
      </c>
      <c r="BV297" s="225"/>
      <c r="BW297" s="225"/>
      <c r="BX297" s="223"/>
      <c r="BY297" s="228"/>
      <c r="BZ297" s="225"/>
      <c r="CA297" s="225"/>
      <c r="CB297" s="223"/>
    </row>
    <row r="298" spans="1:80" ht="15" x14ac:dyDescent="0.2">
      <c r="A298" s="344">
        <f t="shared" si="21"/>
        <v>46003</v>
      </c>
      <c r="B298" s="261">
        <v>0.750000000000001</v>
      </c>
      <c r="C298" s="247">
        <f t="shared" si="22"/>
        <v>12</v>
      </c>
      <c r="D298" s="248" t="s">
        <v>152</v>
      </c>
      <c r="E298" s="229"/>
      <c r="F298" s="230"/>
      <c r="G298" s="231" t="e" cm="1">
        <f t="array" aca="1" ref="G298" ca="1">INDIRECT("'"&amp;$C298&amp;"'!"&amp;"$"&amp;$D298&amp;$G$1&amp;"")</f>
        <v>#REF!</v>
      </c>
      <c r="H298" s="232" t="s">
        <v>1</v>
      </c>
      <c r="I298" s="230" t="s">
        <v>1</v>
      </c>
      <c r="J298" s="231" t="e" cm="1">
        <f t="array" aca="1" ref="J298" ca="1">INDIRECT("'"&amp;$C298&amp;"'!"&amp;"$"&amp;$D298&amp;$J$1&amp;"")</f>
        <v>#REF!</v>
      </c>
      <c r="K298" s="232"/>
      <c r="L298" s="232"/>
      <c r="M298" s="233"/>
      <c r="N298" s="229" t="e" cm="1">
        <f t="array" aca="1" ref="N298" ca="1">INDIRECT("'"&amp;$C298&amp;"'!"&amp;"$"&amp;$D298&amp;$N$1&amp;"")</f>
        <v>#REF!</v>
      </c>
      <c r="O298" s="232"/>
      <c r="P298" s="232"/>
      <c r="Q298" s="230"/>
      <c r="R298" s="229" t="e" cm="1">
        <f t="array" aca="1" ref="R298" ca="1">INDIRECT("'"&amp;$C298&amp;"'!"&amp;"$"&amp;$D298&amp;$R$1&amp;"")</f>
        <v>#REF!</v>
      </c>
      <c r="S298" s="232"/>
      <c r="T298" s="232"/>
      <c r="U298" s="233"/>
      <c r="V298" s="229"/>
      <c r="W298" s="234" t="e" cm="1">
        <f t="array" aca="1" ref="W298" ca="1">INDIRECT("'"&amp;$C298&amp;"'!"&amp;"$"&amp;$D298&amp;$W$1&amp;"")</f>
        <v>#REF!</v>
      </c>
      <c r="X298" s="232"/>
      <c r="Y298" s="230"/>
      <c r="Z298" s="231" t="e" cm="1">
        <f t="array" aca="1" ref="Z298" ca="1">INDIRECT("'"&amp;$C298&amp;"'!"&amp;"$"&amp;$D298&amp;$Z$1&amp;"")</f>
        <v>#REF!</v>
      </c>
      <c r="AA298" s="232" t="s">
        <v>1</v>
      </c>
      <c r="AB298" s="232" t="s">
        <v>1</v>
      </c>
      <c r="AC298" s="233" t="s">
        <v>1</v>
      </c>
      <c r="AD298" s="229" t="e" cm="1">
        <f t="array" aca="1" ref="AD298" ca="1">INDIRECT("'"&amp;$C298&amp;"'!"&amp;"$"&amp;$D298&amp;$AD$1&amp;"")</f>
        <v>#REF!</v>
      </c>
      <c r="AE298" s="232" t="s">
        <v>1</v>
      </c>
      <c r="AF298" s="232" t="s">
        <v>1</v>
      </c>
      <c r="AG298" s="230" t="s">
        <v>1</v>
      </c>
      <c r="AH298" s="231" t="e" cm="1">
        <f t="array" aca="1" ref="AH298" ca="1">INDIRECT("'"&amp;$C298&amp;"'!"&amp;"$"&amp;$D298&amp;$AH$1&amp;"")</f>
        <v>#REF!</v>
      </c>
      <c r="AI298" s="232" t="s">
        <v>1</v>
      </c>
      <c r="AJ298" s="232" t="s">
        <v>1</v>
      </c>
      <c r="AK298" s="233" t="s">
        <v>1</v>
      </c>
      <c r="AL298" s="229" t="e" cm="1">
        <f t="array" aca="1" ref="AL298" ca="1">INDIRECT("'"&amp;$C298&amp;"'!"&amp;"$"&amp;$D298&amp;$AL$1&amp;"")</f>
        <v>#REF!</v>
      </c>
      <c r="AM298" s="232" t="s">
        <v>1</v>
      </c>
      <c r="AN298" s="232" t="s">
        <v>1</v>
      </c>
      <c r="AO298" s="230" t="s">
        <v>1</v>
      </c>
      <c r="AP298" s="229"/>
      <c r="AQ298" s="233"/>
      <c r="AR298" s="229" t="e" cm="1">
        <f t="array" aca="1" ref="AR298" ca="1">INDIRECT("'"&amp;$C298&amp;"'!"&amp;"$"&amp;$D298&amp;$AR$1&amp;"")</f>
        <v>#REF!</v>
      </c>
      <c r="AS298" s="232"/>
      <c r="AT298" s="230"/>
      <c r="AU298" s="231" t="e" cm="1">
        <f t="array" aca="1" ref="AU298" ca="1">INDIRECT("'"&amp;$C298&amp;"'!"&amp;"$"&amp;$D298&amp;$AU$1&amp;"")</f>
        <v>#REF!</v>
      </c>
      <c r="AV298" s="232"/>
      <c r="AW298" s="230"/>
      <c r="AX298" s="229"/>
      <c r="AY298" s="233"/>
      <c r="AZ298" s="232" t="e" cm="1">
        <f t="array" aca="1" ref="AZ298" ca="1">INDIRECT("'"&amp;$C298&amp;"'!"&amp;"$"&amp;$D298&amp;$AZ$1&amp;"")</f>
        <v>#REF!</v>
      </c>
      <c r="BA298" s="231"/>
      <c r="BB298" s="232"/>
      <c r="BC298" s="230"/>
      <c r="BD298" s="232" t="e" cm="1">
        <f t="array" aca="1" ref="BD298" ca="1">INDIRECT("'"&amp;$C298&amp;"'!"&amp;"$"&amp;$D298&amp;$BD$1&amp;"")</f>
        <v>#REF!</v>
      </c>
      <c r="BE298" s="231"/>
      <c r="BF298" s="232"/>
      <c r="BG298" s="230"/>
      <c r="BH298" s="234"/>
      <c r="BI298" s="230"/>
      <c r="BJ298" s="234" t="e" cm="1">
        <f t="array" aca="1" ref="BJ298" ca="1">INDIRECT("'"&amp;$C298&amp;"'!"&amp;"$"&amp;$D298&amp;$BJ$1&amp;"")</f>
        <v>#REF!</v>
      </c>
      <c r="BK298" s="232"/>
      <c r="BL298" s="230"/>
      <c r="BM298" s="408"/>
      <c r="BN298" s="229" t="e" cm="1">
        <f t="array" aca="1" ref="BN298" ca="1">INDIRECT("'"&amp;$C298&amp;"'!"&amp;"$"&amp;$D298&amp;$BN$1&amp;"")</f>
        <v>#REF!</v>
      </c>
      <c r="BO298" s="231"/>
      <c r="BP298" s="230"/>
      <c r="BQ298" s="234" t="e" cm="1">
        <f t="array" aca="1" ref="BQ298" ca="1">INDIRECT("'"&amp;$C298&amp;"'!"&amp;"$"&amp;$D298&amp;$BQ$1&amp;"")</f>
        <v>#REF!</v>
      </c>
      <c r="BR298" s="232"/>
      <c r="BS298" s="232"/>
      <c r="BT298" s="230"/>
      <c r="BU298" s="235" t="e" cm="1">
        <f t="array" aca="1" ref="BU298" ca="1">INDIRECT("'"&amp;$C298&amp;"'!"&amp;"$"&amp;$D298&amp;$BU$1&amp;"")</f>
        <v>#REF!</v>
      </c>
      <c r="BV298" s="232"/>
      <c r="BW298" s="232"/>
      <c r="BX298" s="230"/>
      <c r="BY298" s="235"/>
      <c r="BZ298" s="232"/>
      <c r="CA298" s="232"/>
      <c r="CB298" s="230"/>
    </row>
    <row r="299" spans="1:80" ht="15" x14ac:dyDescent="0.2">
      <c r="A299" s="344">
        <f t="shared" si="21"/>
        <v>46003</v>
      </c>
      <c r="B299" s="261">
        <v>0.79166666666666696</v>
      </c>
      <c r="C299" s="247">
        <f t="shared" si="22"/>
        <v>12</v>
      </c>
      <c r="D299" s="248" t="s">
        <v>153</v>
      </c>
      <c r="E299" s="222"/>
      <c r="F299" s="223"/>
      <c r="G299" s="224" t="e" cm="1">
        <f t="array" aca="1" ref="G299" ca="1">INDIRECT("'"&amp;$C299&amp;"'!"&amp;"$"&amp;$D299&amp;$G$1&amp;"")</f>
        <v>#REF!</v>
      </c>
      <c r="H299" s="225" t="s">
        <v>1</v>
      </c>
      <c r="I299" s="223" t="s">
        <v>1</v>
      </c>
      <c r="J299" s="224" t="e" cm="1">
        <f t="array" aca="1" ref="J299" ca="1">INDIRECT("'"&amp;$C299&amp;"'!"&amp;"$"&amp;$D299&amp;$J$1&amp;"")</f>
        <v>#REF!</v>
      </c>
      <c r="K299" s="493"/>
      <c r="L299" s="225"/>
      <c r="M299" s="226"/>
      <c r="N299" s="222" t="e" cm="1">
        <f t="array" aca="1" ref="N299" ca="1">INDIRECT("'"&amp;$C299&amp;"'!"&amp;"$"&amp;$D299&amp;$N$1&amp;"")</f>
        <v>#REF!</v>
      </c>
      <c r="O299" s="225"/>
      <c r="P299" s="225"/>
      <c r="Q299" s="223"/>
      <c r="R299" s="352" t="e" cm="1">
        <f t="array" aca="1" ref="R299" ca="1">INDIRECT("'"&amp;$C299&amp;"'!"&amp;"$"&amp;$D299&amp;$R$1&amp;"")</f>
        <v>#REF!</v>
      </c>
      <c r="S299" s="225"/>
      <c r="T299" s="225"/>
      <c r="U299" s="226"/>
      <c r="V299" s="222"/>
      <c r="W299" s="227" t="e" cm="1">
        <f t="array" aca="1" ref="W299" ca="1">INDIRECT("'"&amp;$C299&amp;"'!"&amp;"$"&amp;$D299&amp;$W$1&amp;"")</f>
        <v>#REF!</v>
      </c>
      <c r="X299" s="225"/>
      <c r="Y299" s="223"/>
      <c r="Z299" s="224" t="e" cm="1">
        <f t="array" aca="1" ref="Z299" ca="1">INDIRECT("'"&amp;$C299&amp;"'!"&amp;"$"&amp;$D299&amp;$Z$1&amp;"")</f>
        <v>#REF!</v>
      </c>
      <c r="AA299" s="225" t="s">
        <v>1</v>
      </c>
      <c r="AB299" s="225" t="s">
        <v>1</v>
      </c>
      <c r="AC299" s="226" t="s">
        <v>1</v>
      </c>
      <c r="AD299" s="222" t="e" cm="1">
        <f t="array" aca="1" ref="AD299" ca="1">INDIRECT("'"&amp;$C299&amp;"'!"&amp;"$"&amp;$D299&amp;$AD$1&amp;"")</f>
        <v>#REF!</v>
      </c>
      <c r="AE299" s="225" t="s">
        <v>1</v>
      </c>
      <c r="AF299" s="225" t="s">
        <v>1</v>
      </c>
      <c r="AG299" s="223" t="s">
        <v>1</v>
      </c>
      <c r="AH299" s="224" t="e" cm="1">
        <f t="array" aca="1" ref="AH299" ca="1">INDIRECT("'"&amp;$C299&amp;"'!"&amp;"$"&amp;$D299&amp;$AH$1&amp;"")</f>
        <v>#REF!</v>
      </c>
      <c r="AI299" s="225" t="s">
        <v>1</v>
      </c>
      <c r="AJ299" s="225" t="s">
        <v>1</v>
      </c>
      <c r="AK299" s="226" t="s">
        <v>1</v>
      </c>
      <c r="AL299" s="222" t="e" cm="1">
        <f t="array" aca="1" ref="AL299" ca="1">INDIRECT("'"&amp;$C299&amp;"'!"&amp;"$"&amp;$D299&amp;$AL$1&amp;"")</f>
        <v>#REF!</v>
      </c>
      <c r="AM299" s="225" t="s">
        <v>1</v>
      </c>
      <c r="AN299" s="225" t="s">
        <v>1</v>
      </c>
      <c r="AO299" s="223" t="s">
        <v>1</v>
      </c>
      <c r="AP299" s="222"/>
      <c r="AQ299" s="226"/>
      <c r="AR299" s="222" t="e" cm="1">
        <f t="array" aca="1" ref="AR299" ca="1">INDIRECT("'"&amp;$C299&amp;"'!"&amp;"$"&amp;$D299&amp;$AR$1&amp;"")</f>
        <v>#REF!</v>
      </c>
      <c r="AS299" s="225"/>
      <c r="AT299" s="223"/>
      <c r="AU299" s="224" t="e" cm="1">
        <f t="array" aca="1" ref="AU299" ca="1">INDIRECT("'"&amp;$C299&amp;"'!"&amp;"$"&amp;$D299&amp;$AU$1&amp;"")</f>
        <v>#REF!</v>
      </c>
      <c r="AV299" s="225"/>
      <c r="AW299" s="223"/>
      <c r="AX299" s="222"/>
      <c r="AY299" s="226"/>
      <c r="AZ299" s="225" t="e" cm="1">
        <f t="array" aca="1" ref="AZ299" ca="1">INDIRECT("'"&amp;$C299&amp;"'!"&amp;"$"&amp;$D299&amp;$AZ$1&amp;"")</f>
        <v>#REF!</v>
      </c>
      <c r="BA299" s="224"/>
      <c r="BB299" s="225"/>
      <c r="BC299" s="223"/>
      <c r="BD299" s="225" t="e" cm="1">
        <f t="array" aca="1" ref="BD299" ca="1">INDIRECT("'"&amp;$C299&amp;"'!"&amp;"$"&amp;$D299&amp;$BD$1&amp;"")</f>
        <v>#REF!</v>
      </c>
      <c r="BE299" s="224"/>
      <c r="BF299" s="225"/>
      <c r="BG299" s="223"/>
      <c r="BH299" s="227"/>
      <c r="BI299" s="223"/>
      <c r="BJ299" s="227" t="e" cm="1">
        <f t="array" aca="1" ref="BJ299" ca="1">INDIRECT("'"&amp;$C299&amp;"'!"&amp;"$"&amp;$D299&amp;$BJ$1&amp;"")</f>
        <v>#REF!</v>
      </c>
      <c r="BK299" s="225"/>
      <c r="BL299" s="223"/>
      <c r="BM299" s="407"/>
      <c r="BN299" s="222" t="e" cm="1">
        <f t="array" aca="1" ref="BN299" ca="1">INDIRECT("'"&amp;$C299&amp;"'!"&amp;"$"&amp;$D299&amp;$BN$1&amp;"")</f>
        <v>#REF!</v>
      </c>
      <c r="BO299" s="224"/>
      <c r="BP299" s="223"/>
      <c r="BQ299" s="227" t="e" cm="1">
        <f t="array" aca="1" ref="BQ299" ca="1">INDIRECT("'"&amp;$C299&amp;"'!"&amp;"$"&amp;$D299&amp;$BQ$1&amp;"")</f>
        <v>#REF!</v>
      </c>
      <c r="BR299" s="225"/>
      <c r="BS299" s="225"/>
      <c r="BT299" s="223"/>
      <c r="BU299" s="228" t="e" cm="1">
        <f t="array" aca="1" ref="BU299" ca="1">INDIRECT("'"&amp;$C299&amp;"'!"&amp;"$"&amp;$D299&amp;$BU$1&amp;"")</f>
        <v>#REF!</v>
      </c>
      <c r="BV299" s="225"/>
      <c r="BW299" s="225"/>
      <c r="BX299" s="223"/>
      <c r="BY299" s="228"/>
      <c r="BZ299" s="225"/>
      <c r="CA299" s="225"/>
      <c r="CB299" s="223"/>
    </row>
    <row r="300" spans="1:80" ht="15" x14ac:dyDescent="0.2">
      <c r="A300" s="344">
        <f t="shared" si="21"/>
        <v>46003</v>
      </c>
      <c r="B300" s="261">
        <v>0.83333333333333337</v>
      </c>
      <c r="C300" s="247">
        <f t="shared" si="22"/>
        <v>12</v>
      </c>
      <c r="D300" s="248" t="s">
        <v>154</v>
      </c>
      <c r="E300" s="229"/>
      <c r="F300" s="230"/>
      <c r="G300" s="231" t="e" cm="1">
        <f t="array" aca="1" ref="G300" ca="1">INDIRECT("'"&amp;$C300&amp;"'!"&amp;"$"&amp;$D300&amp;$G$1&amp;"")</f>
        <v>#REF!</v>
      </c>
      <c r="H300" s="232" t="s">
        <v>1</v>
      </c>
      <c r="I300" s="230" t="s">
        <v>1</v>
      </c>
      <c r="J300" s="231" t="e" cm="1">
        <f t="array" aca="1" ref="J300" ca="1">INDIRECT("'"&amp;$C300&amp;"'!"&amp;"$"&amp;$D300&amp;$J$1&amp;"")</f>
        <v>#REF!</v>
      </c>
      <c r="K300" s="232"/>
      <c r="L300" s="232"/>
      <c r="M300" s="233"/>
      <c r="N300" s="229" t="e" cm="1">
        <f t="array" aca="1" ref="N300" ca="1">INDIRECT("'"&amp;$C300&amp;"'!"&amp;"$"&amp;$D300&amp;$N$1&amp;"")</f>
        <v>#REF!</v>
      </c>
      <c r="O300" s="232"/>
      <c r="P300" s="232"/>
      <c r="Q300" s="230"/>
      <c r="R300" s="229" t="e" cm="1">
        <f t="array" aca="1" ref="R300" ca="1">INDIRECT("'"&amp;$C300&amp;"'!"&amp;"$"&amp;$D300&amp;$R$1&amp;"")</f>
        <v>#REF!</v>
      </c>
      <c r="S300" s="232"/>
      <c r="T300" s="232"/>
      <c r="U300" s="233"/>
      <c r="V300" s="229"/>
      <c r="W300" s="234" t="e" cm="1">
        <f t="array" aca="1" ref="W300" ca="1">INDIRECT("'"&amp;$C300&amp;"'!"&amp;"$"&amp;$D300&amp;$W$1&amp;"")</f>
        <v>#REF!</v>
      </c>
      <c r="X300" s="232"/>
      <c r="Y300" s="230"/>
      <c r="Z300" s="231" t="e" cm="1">
        <f t="array" aca="1" ref="Z300" ca="1">INDIRECT("'"&amp;$C300&amp;"'!"&amp;"$"&amp;$D300&amp;$Z$1&amp;"")</f>
        <v>#REF!</v>
      </c>
      <c r="AA300" s="232" t="s">
        <v>1</v>
      </c>
      <c r="AB300" s="232" t="s">
        <v>1</v>
      </c>
      <c r="AC300" s="233" t="s">
        <v>1</v>
      </c>
      <c r="AD300" s="229" t="e" cm="1">
        <f t="array" aca="1" ref="AD300" ca="1">INDIRECT("'"&amp;$C300&amp;"'!"&amp;"$"&amp;$D300&amp;$AD$1&amp;"")</f>
        <v>#REF!</v>
      </c>
      <c r="AE300" s="232" t="s">
        <v>1</v>
      </c>
      <c r="AF300" s="232" t="s">
        <v>1</v>
      </c>
      <c r="AG300" s="230" t="s">
        <v>1</v>
      </c>
      <c r="AH300" s="231" t="e" cm="1">
        <f t="array" aca="1" ref="AH300" ca="1">INDIRECT("'"&amp;$C300&amp;"'!"&amp;"$"&amp;$D300&amp;$AH$1&amp;"")</f>
        <v>#REF!</v>
      </c>
      <c r="AI300" s="232" t="s">
        <v>1</v>
      </c>
      <c r="AJ300" s="232" t="s">
        <v>1</v>
      </c>
      <c r="AK300" s="233" t="s">
        <v>1</v>
      </c>
      <c r="AL300" s="229" t="e" cm="1">
        <f t="array" aca="1" ref="AL300" ca="1">INDIRECT("'"&amp;$C300&amp;"'!"&amp;"$"&amp;$D300&amp;$AL$1&amp;"")</f>
        <v>#REF!</v>
      </c>
      <c r="AM300" s="232" t="s">
        <v>1</v>
      </c>
      <c r="AN300" s="232" t="s">
        <v>1</v>
      </c>
      <c r="AO300" s="230" t="s">
        <v>1</v>
      </c>
      <c r="AP300" s="229"/>
      <c r="AQ300" s="233"/>
      <c r="AR300" s="229" t="e" cm="1">
        <f t="array" aca="1" ref="AR300" ca="1">INDIRECT("'"&amp;$C300&amp;"'!"&amp;"$"&amp;$D300&amp;$AR$1&amp;"")</f>
        <v>#REF!</v>
      </c>
      <c r="AS300" s="232"/>
      <c r="AT300" s="230"/>
      <c r="AU300" s="231" t="e" cm="1">
        <f t="array" aca="1" ref="AU300" ca="1">INDIRECT("'"&amp;$C300&amp;"'!"&amp;"$"&amp;$D300&amp;$AU$1&amp;"")</f>
        <v>#REF!</v>
      </c>
      <c r="AV300" s="232"/>
      <c r="AW300" s="230"/>
      <c r="AX300" s="229"/>
      <c r="AY300" s="233"/>
      <c r="AZ300" s="232" t="e" cm="1">
        <f t="array" aca="1" ref="AZ300" ca="1">INDIRECT("'"&amp;$C300&amp;"'!"&amp;"$"&amp;$D300&amp;$AZ$1&amp;"")</f>
        <v>#REF!</v>
      </c>
      <c r="BA300" s="231"/>
      <c r="BB300" s="232"/>
      <c r="BC300" s="230"/>
      <c r="BD300" s="232" t="e" cm="1">
        <f t="array" aca="1" ref="BD300" ca="1">INDIRECT("'"&amp;$C300&amp;"'!"&amp;"$"&amp;$D300&amp;$BD$1&amp;"")</f>
        <v>#REF!</v>
      </c>
      <c r="BE300" s="231"/>
      <c r="BF300" s="232"/>
      <c r="BG300" s="230"/>
      <c r="BH300" s="234"/>
      <c r="BI300" s="230"/>
      <c r="BJ300" s="234" t="e" cm="1">
        <f t="array" aca="1" ref="BJ300" ca="1">INDIRECT("'"&amp;$C300&amp;"'!"&amp;"$"&amp;$D300&amp;$BJ$1&amp;"")</f>
        <v>#REF!</v>
      </c>
      <c r="BK300" s="232"/>
      <c r="BL300" s="230"/>
      <c r="BM300" s="408"/>
      <c r="BN300" s="229" t="e" cm="1">
        <f t="array" aca="1" ref="BN300" ca="1">INDIRECT("'"&amp;$C300&amp;"'!"&amp;"$"&amp;$D300&amp;$BN$1&amp;"")</f>
        <v>#REF!</v>
      </c>
      <c r="BO300" s="231"/>
      <c r="BP300" s="230"/>
      <c r="BQ300" s="234" t="e" cm="1">
        <f t="array" aca="1" ref="BQ300" ca="1">INDIRECT("'"&amp;$C300&amp;"'!"&amp;"$"&amp;$D300&amp;$BQ$1&amp;"")</f>
        <v>#REF!</v>
      </c>
      <c r="BR300" s="232"/>
      <c r="BS300" s="232"/>
      <c r="BT300" s="230"/>
      <c r="BU300" s="235" t="e" cm="1">
        <f t="array" aca="1" ref="BU300" ca="1">INDIRECT("'"&amp;$C300&amp;"'!"&amp;"$"&amp;$D300&amp;$BU$1&amp;"")</f>
        <v>#REF!</v>
      </c>
      <c r="BV300" s="232"/>
      <c r="BW300" s="232"/>
      <c r="BX300" s="230"/>
      <c r="BY300" s="235"/>
      <c r="BZ300" s="232"/>
      <c r="CA300" s="232"/>
      <c r="CB300" s="230"/>
    </row>
    <row r="301" spans="1:80" ht="15" x14ac:dyDescent="0.2">
      <c r="A301" s="344">
        <f t="shared" si="21"/>
        <v>46003</v>
      </c>
      <c r="B301" s="261">
        <v>0.875000000000001</v>
      </c>
      <c r="C301" s="247">
        <f t="shared" si="22"/>
        <v>12</v>
      </c>
      <c r="D301" s="248" t="s">
        <v>155</v>
      </c>
      <c r="E301" s="222"/>
      <c r="F301" s="223"/>
      <c r="G301" s="224" t="e" cm="1">
        <f t="array" aca="1" ref="G301" ca="1">INDIRECT("'"&amp;$C301&amp;"'!"&amp;"$"&amp;$D301&amp;$G$1&amp;"")</f>
        <v>#REF!</v>
      </c>
      <c r="H301" s="225" t="s">
        <v>1</v>
      </c>
      <c r="I301" s="223" t="s">
        <v>1</v>
      </c>
      <c r="J301" s="224" t="e" cm="1">
        <f t="array" aca="1" ref="J301" ca="1">INDIRECT("'"&amp;$C301&amp;"'!"&amp;"$"&amp;$D301&amp;$J$1&amp;"")</f>
        <v>#REF!</v>
      </c>
      <c r="K301" s="225"/>
      <c r="L301" s="225"/>
      <c r="M301" s="226"/>
      <c r="N301" s="222" t="e" cm="1">
        <f t="array" aca="1" ref="N301" ca="1">INDIRECT("'"&amp;$C301&amp;"'!"&amp;"$"&amp;$D301&amp;$N$1&amp;"")</f>
        <v>#REF!</v>
      </c>
      <c r="O301" s="225"/>
      <c r="P301" s="225"/>
      <c r="Q301" s="223"/>
      <c r="R301" s="352" t="e" cm="1">
        <f t="array" aca="1" ref="R301" ca="1">INDIRECT("'"&amp;$C301&amp;"'!"&amp;"$"&amp;$D301&amp;$R$1&amp;"")</f>
        <v>#REF!</v>
      </c>
      <c r="S301" s="225"/>
      <c r="T301" s="225"/>
      <c r="U301" s="226"/>
      <c r="V301" s="222"/>
      <c r="W301" s="227" t="e" cm="1">
        <f t="array" aca="1" ref="W301" ca="1">INDIRECT("'"&amp;$C301&amp;"'!"&amp;"$"&amp;$D301&amp;$W$1&amp;"")</f>
        <v>#REF!</v>
      </c>
      <c r="X301" s="225"/>
      <c r="Y301" s="223"/>
      <c r="Z301" s="224" t="e" cm="1">
        <f t="array" aca="1" ref="Z301" ca="1">INDIRECT("'"&amp;$C301&amp;"'!"&amp;"$"&amp;$D301&amp;$Z$1&amp;"")</f>
        <v>#REF!</v>
      </c>
      <c r="AA301" s="225" t="s">
        <v>1</v>
      </c>
      <c r="AB301" s="225" t="s">
        <v>1</v>
      </c>
      <c r="AC301" s="226" t="s">
        <v>1</v>
      </c>
      <c r="AD301" s="222" t="e" cm="1">
        <f t="array" aca="1" ref="AD301" ca="1">INDIRECT("'"&amp;$C301&amp;"'!"&amp;"$"&amp;$D301&amp;$AD$1&amp;"")</f>
        <v>#REF!</v>
      </c>
      <c r="AE301" s="225" t="s">
        <v>1</v>
      </c>
      <c r="AF301" s="225" t="s">
        <v>1</v>
      </c>
      <c r="AG301" s="223" t="s">
        <v>1</v>
      </c>
      <c r="AH301" s="224" t="e" cm="1">
        <f t="array" aca="1" ref="AH301" ca="1">INDIRECT("'"&amp;$C301&amp;"'!"&amp;"$"&amp;$D301&amp;$AH$1&amp;"")</f>
        <v>#REF!</v>
      </c>
      <c r="AI301" s="225" t="s">
        <v>1</v>
      </c>
      <c r="AJ301" s="225" t="s">
        <v>1</v>
      </c>
      <c r="AK301" s="226" t="s">
        <v>1</v>
      </c>
      <c r="AL301" s="222" t="e" cm="1">
        <f t="array" aca="1" ref="AL301" ca="1">INDIRECT("'"&amp;$C301&amp;"'!"&amp;"$"&amp;$D301&amp;$AL$1&amp;"")</f>
        <v>#REF!</v>
      </c>
      <c r="AM301" s="225" t="s">
        <v>1</v>
      </c>
      <c r="AN301" s="225" t="s">
        <v>1</v>
      </c>
      <c r="AO301" s="223" t="s">
        <v>1</v>
      </c>
      <c r="AP301" s="222"/>
      <c r="AQ301" s="226"/>
      <c r="AR301" s="222" t="e" cm="1">
        <f t="array" aca="1" ref="AR301" ca="1">INDIRECT("'"&amp;$C301&amp;"'!"&amp;"$"&amp;$D301&amp;$AR$1&amp;"")</f>
        <v>#REF!</v>
      </c>
      <c r="AS301" s="225"/>
      <c r="AT301" s="223"/>
      <c r="AU301" s="224" t="e" cm="1">
        <f t="array" aca="1" ref="AU301" ca="1">INDIRECT("'"&amp;$C301&amp;"'!"&amp;"$"&amp;$D301&amp;$AU$1&amp;"")</f>
        <v>#REF!</v>
      </c>
      <c r="AV301" s="225"/>
      <c r="AW301" s="223"/>
      <c r="AX301" s="222"/>
      <c r="AY301" s="226"/>
      <c r="AZ301" s="225" t="e" cm="1">
        <f t="array" aca="1" ref="AZ301" ca="1">INDIRECT("'"&amp;$C301&amp;"'!"&amp;"$"&amp;$D301&amp;$AZ$1&amp;"")</f>
        <v>#REF!</v>
      </c>
      <c r="BA301" s="224"/>
      <c r="BB301" s="225"/>
      <c r="BC301" s="223"/>
      <c r="BD301" s="225" t="e" cm="1">
        <f t="array" aca="1" ref="BD301" ca="1">INDIRECT("'"&amp;$C301&amp;"'!"&amp;"$"&amp;$D301&amp;$BD$1&amp;"")</f>
        <v>#REF!</v>
      </c>
      <c r="BE301" s="224"/>
      <c r="BF301" s="225"/>
      <c r="BG301" s="223"/>
      <c r="BH301" s="227"/>
      <c r="BI301" s="223"/>
      <c r="BJ301" s="227" t="e" cm="1">
        <f t="array" aca="1" ref="BJ301" ca="1">INDIRECT("'"&amp;$C301&amp;"'!"&amp;"$"&amp;$D301&amp;$BJ$1&amp;"")</f>
        <v>#REF!</v>
      </c>
      <c r="BK301" s="225"/>
      <c r="BL301" s="223"/>
      <c r="BM301" s="407"/>
      <c r="BN301" s="222" t="e" cm="1">
        <f t="array" aca="1" ref="BN301" ca="1">INDIRECT("'"&amp;$C301&amp;"'!"&amp;"$"&amp;$D301&amp;$BN$1&amp;"")</f>
        <v>#REF!</v>
      </c>
      <c r="BO301" s="224"/>
      <c r="BP301" s="223"/>
      <c r="BQ301" s="227" t="e" cm="1">
        <f t="array" aca="1" ref="BQ301" ca="1">INDIRECT("'"&amp;$C301&amp;"'!"&amp;"$"&amp;$D301&amp;$BQ$1&amp;"")</f>
        <v>#REF!</v>
      </c>
      <c r="BR301" s="225"/>
      <c r="BS301" s="225"/>
      <c r="BT301" s="223"/>
      <c r="BU301" s="228" t="e" cm="1">
        <f t="array" aca="1" ref="BU301" ca="1">INDIRECT("'"&amp;$C301&amp;"'!"&amp;"$"&amp;$D301&amp;$BU$1&amp;"")</f>
        <v>#REF!</v>
      </c>
      <c r="BV301" s="225"/>
      <c r="BW301" s="225"/>
      <c r="BX301" s="223"/>
      <c r="BY301" s="228"/>
      <c r="BZ301" s="225"/>
      <c r="CA301" s="225"/>
      <c r="CB301" s="223"/>
    </row>
    <row r="302" spans="1:80" ht="15" x14ac:dyDescent="0.2">
      <c r="A302" s="344">
        <f t="shared" si="21"/>
        <v>46003</v>
      </c>
      <c r="B302" s="261">
        <v>0.91666666666666696</v>
      </c>
      <c r="C302" s="247">
        <f t="shared" si="22"/>
        <v>12</v>
      </c>
      <c r="D302" s="248" t="s">
        <v>156</v>
      </c>
      <c r="E302" s="229"/>
      <c r="F302" s="230"/>
      <c r="G302" s="231" t="e" cm="1">
        <f t="array" aca="1" ref="G302" ca="1">INDIRECT("'"&amp;$C302&amp;"'!"&amp;"$"&amp;$D302&amp;$G$1&amp;"")</f>
        <v>#REF!</v>
      </c>
      <c r="H302" s="232" t="s">
        <v>1</v>
      </c>
      <c r="I302" s="230" t="s">
        <v>1</v>
      </c>
      <c r="J302" s="231" t="e" cm="1">
        <f t="array" aca="1" ref="J302" ca="1">INDIRECT("'"&amp;$C302&amp;"'!"&amp;"$"&amp;$D302&amp;$J$1&amp;"")</f>
        <v>#REF!</v>
      </c>
      <c r="K302" s="232"/>
      <c r="L302" s="232"/>
      <c r="M302" s="233"/>
      <c r="N302" s="229" t="e" cm="1">
        <f t="array" aca="1" ref="N302" ca="1">INDIRECT("'"&amp;$C302&amp;"'!"&amp;"$"&amp;$D302&amp;$N$1&amp;"")</f>
        <v>#REF!</v>
      </c>
      <c r="O302" s="232"/>
      <c r="P302" s="232"/>
      <c r="Q302" s="230"/>
      <c r="R302" s="229" t="e" cm="1">
        <f t="array" aca="1" ref="R302" ca="1">INDIRECT("'"&amp;$C302&amp;"'!"&amp;"$"&amp;$D302&amp;$R$1&amp;"")</f>
        <v>#REF!</v>
      </c>
      <c r="S302" s="232"/>
      <c r="T302" s="232"/>
      <c r="U302" s="233"/>
      <c r="V302" s="229"/>
      <c r="W302" s="234" t="e" cm="1">
        <f t="array" aca="1" ref="W302" ca="1">INDIRECT("'"&amp;$C302&amp;"'!"&amp;"$"&amp;$D302&amp;$W$1&amp;"")</f>
        <v>#REF!</v>
      </c>
      <c r="X302" s="232"/>
      <c r="Y302" s="230"/>
      <c r="Z302" s="231" t="e" cm="1">
        <f t="array" aca="1" ref="Z302" ca="1">INDIRECT("'"&amp;$C302&amp;"'!"&amp;"$"&amp;$D302&amp;$Z$1&amp;"")</f>
        <v>#REF!</v>
      </c>
      <c r="AA302" s="232" t="s">
        <v>1</v>
      </c>
      <c r="AB302" s="232" t="s">
        <v>1</v>
      </c>
      <c r="AC302" s="233" t="s">
        <v>1</v>
      </c>
      <c r="AD302" s="229" t="e" cm="1">
        <f t="array" aca="1" ref="AD302" ca="1">INDIRECT("'"&amp;$C302&amp;"'!"&amp;"$"&amp;$D302&amp;$AD$1&amp;"")</f>
        <v>#REF!</v>
      </c>
      <c r="AE302" s="232" t="s">
        <v>1</v>
      </c>
      <c r="AF302" s="232" t="s">
        <v>1</v>
      </c>
      <c r="AG302" s="230" t="s">
        <v>1</v>
      </c>
      <c r="AH302" s="231" t="e" cm="1">
        <f t="array" aca="1" ref="AH302" ca="1">INDIRECT("'"&amp;$C302&amp;"'!"&amp;"$"&amp;$D302&amp;$AH$1&amp;"")</f>
        <v>#REF!</v>
      </c>
      <c r="AI302" s="232" t="s">
        <v>1</v>
      </c>
      <c r="AJ302" s="232" t="s">
        <v>1</v>
      </c>
      <c r="AK302" s="233" t="s">
        <v>1</v>
      </c>
      <c r="AL302" s="229" t="e" cm="1">
        <f t="array" aca="1" ref="AL302" ca="1">INDIRECT("'"&amp;$C302&amp;"'!"&amp;"$"&amp;$D302&amp;$AL$1&amp;"")</f>
        <v>#REF!</v>
      </c>
      <c r="AM302" s="232" t="s">
        <v>1</v>
      </c>
      <c r="AN302" s="232" t="s">
        <v>1</v>
      </c>
      <c r="AO302" s="230" t="s">
        <v>1</v>
      </c>
      <c r="AP302" s="229"/>
      <c r="AQ302" s="233"/>
      <c r="AR302" s="229" t="e" cm="1">
        <f t="array" aca="1" ref="AR302" ca="1">INDIRECT("'"&amp;$C302&amp;"'!"&amp;"$"&amp;$D302&amp;$AR$1&amp;"")</f>
        <v>#REF!</v>
      </c>
      <c r="AS302" s="232"/>
      <c r="AT302" s="230"/>
      <c r="AU302" s="231" t="e" cm="1">
        <f t="array" aca="1" ref="AU302" ca="1">INDIRECT("'"&amp;$C302&amp;"'!"&amp;"$"&amp;$D302&amp;$AU$1&amp;"")</f>
        <v>#REF!</v>
      </c>
      <c r="AV302" s="232"/>
      <c r="AW302" s="230"/>
      <c r="AX302" s="229"/>
      <c r="AY302" s="233"/>
      <c r="AZ302" s="232" t="e" cm="1">
        <f t="array" aca="1" ref="AZ302" ca="1">INDIRECT("'"&amp;$C302&amp;"'!"&amp;"$"&amp;$D302&amp;$AZ$1&amp;"")</f>
        <v>#REF!</v>
      </c>
      <c r="BA302" s="231"/>
      <c r="BB302" s="232"/>
      <c r="BC302" s="230"/>
      <c r="BD302" s="232" t="e" cm="1">
        <f t="array" aca="1" ref="BD302" ca="1">INDIRECT("'"&amp;$C302&amp;"'!"&amp;"$"&amp;$D302&amp;$BD$1&amp;"")</f>
        <v>#REF!</v>
      </c>
      <c r="BE302" s="231"/>
      <c r="BF302" s="232"/>
      <c r="BG302" s="230"/>
      <c r="BH302" s="234"/>
      <c r="BI302" s="230"/>
      <c r="BJ302" s="234" t="e" cm="1">
        <f t="array" aca="1" ref="BJ302" ca="1">INDIRECT("'"&amp;$C302&amp;"'!"&amp;"$"&amp;$D302&amp;$BJ$1&amp;"")</f>
        <v>#REF!</v>
      </c>
      <c r="BK302" s="232"/>
      <c r="BL302" s="230"/>
      <c r="BM302" s="408"/>
      <c r="BN302" s="229" t="e" cm="1">
        <f t="array" aca="1" ref="BN302" ca="1">INDIRECT("'"&amp;$C302&amp;"'!"&amp;"$"&amp;$D302&amp;$BN$1&amp;"")</f>
        <v>#REF!</v>
      </c>
      <c r="BO302" s="231"/>
      <c r="BP302" s="230"/>
      <c r="BQ302" s="234" t="e" cm="1">
        <f t="array" aca="1" ref="BQ302" ca="1">INDIRECT("'"&amp;$C302&amp;"'!"&amp;"$"&amp;$D302&amp;$BQ$1&amp;"")</f>
        <v>#REF!</v>
      </c>
      <c r="BR302" s="232"/>
      <c r="BS302" s="232"/>
      <c r="BT302" s="230"/>
      <c r="BU302" s="235" t="e" cm="1">
        <f t="array" aca="1" ref="BU302" ca="1">INDIRECT("'"&amp;$C302&amp;"'!"&amp;"$"&amp;$D302&amp;$BU$1&amp;"")</f>
        <v>#REF!</v>
      </c>
      <c r="BV302" s="232"/>
      <c r="BW302" s="232"/>
      <c r="BX302" s="230"/>
      <c r="BY302" s="235"/>
      <c r="BZ302" s="232"/>
      <c r="CA302" s="232"/>
      <c r="CB302" s="230"/>
    </row>
    <row r="303" spans="1:80" ht="15.75" thickBot="1" x14ac:dyDescent="0.25">
      <c r="A303" s="345">
        <f t="shared" si="21"/>
        <v>46003</v>
      </c>
      <c r="B303" s="262">
        <v>0.95833333333333404</v>
      </c>
      <c r="C303" s="249">
        <f t="shared" si="22"/>
        <v>12</v>
      </c>
      <c r="D303" s="250" t="s">
        <v>157</v>
      </c>
      <c r="E303" s="236"/>
      <c r="F303" s="237"/>
      <c r="G303" s="238" t="e" cm="1">
        <f t="array" aca="1" ref="G303" ca="1">INDIRECT("'"&amp;$C303&amp;"'!"&amp;"$"&amp;$D303&amp;$G$1&amp;"")</f>
        <v>#REF!</v>
      </c>
      <c r="H303" s="239" t="s">
        <v>1</v>
      </c>
      <c r="I303" s="237" t="s">
        <v>1</v>
      </c>
      <c r="J303" s="238" t="e" cm="1">
        <f t="array" aca="1" ref="J303" ca="1">INDIRECT("'"&amp;$C303&amp;"'!"&amp;"$"&amp;$D303&amp;$J$1&amp;"")</f>
        <v>#REF!</v>
      </c>
      <c r="K303" s="239"/>
      <c r="L303" s="239"/>
      <c r="M303" s="240"/>
      <c r="N303" s="236" t="e" cm="1">
        <f t="array" aca="1" ref="N303" ca="1">INDIRECT("'"&amp;$C303&amp;"'!"&amp;"$"&amp;$D303&amp;$N$1&amp;"")</f>
        <v>#REF!</v>
      </c>
      <c r="O303" s="239"/>
      <c r="P303" s="239"/>
      <c r="Q303" s="237"/>
      <c r="R303" s="354" t="e" cm="1">
        <f t="array" aca="1" ref="R303" ca="1">INDIRECT("'"&amp;$C303&amp;"'!"&amp;"$"&amp;$D303&amp;$R$1&amp;"")</f>
        <v>#REF!</v>
      </c>
      <c r="S303" s="239"/>
      <c r="T303" s="239"/>
      <c r="U303" s="240"/>
      <c r="V303" s="236"/>
      <c r="W303" s="241" t="e" cm="1">
        <f t="array" aca="1" ref="W303" ca="1">INDIRECT("'"&amp;$C303&amp;"'!"&amp;"$"&amp;$D303&amp;$W$1&amp;"")</f>
        <v>#REF!</v>
      </c>
      <c r="X303" s="239"/>
      <c r="Y303" s="237"/>
      <c r="Z303" s="238" t="e" cm="1">
        <f t="array" aca="1" ref="Z303" ca="1">INDIRECT("'"&amp;$C303&amp;"'!"&amp;"$"&amp;$D303&amp;$Z$1&amp;"")</f>
        <v>#REF!</v>
      </c>
      <c r="AA303" s="239" t="s">
        <v>1</v>
      </c>
      <c r="AB303" s="239" t="s">
        <v>1</v>
      </c>
      <c r="AC303" s="240" t="s">
        <v>1</v>
      </c>
      <c r="AD303" s="236" t="e" cm="1">
        <f t="array" aca="1" ref="AD303" ca="1">INDIRECT("'"&amp;$C303&amp;"'!"&amp;"$"&amp;$D303&amp;$AD$1&amp;"")</f>
        <v>#REF!</v>
      </c>
      <c r="AE303" s="239" t="s">
        <v>1</v>
      </c>
      <c r="AF303" s="239" t="s">
        <v>1</v>
      </c>
      <c r="AG303" s="237" t="s">
        <v>1</v>
      </c>
      <c r="AH303" s="238" t="e" cm="1">
        <f t="array" aca="1" ref="AH303" ca="1">INDIRECT("'"&amp;$C303&amp;"'!"&amp;"$"&amp;$D303&amp;$AH$1&amp;"")</f>
        <v>#REF!</v>
      </c>
      <c r="AI303" s="239" t="s">
        <v>1</v>
      </c>
      <c r="AJ303" s="239" t="s">
        <v>1</v>
      </c>
      <c r="AK303" s="240" t="s">
        <v>1</v>
      </c>
      <c r="AL303" s="236" t="e" cm="1">
        <f t="array" aca="1" ref="AL303" ca="1">INDIRECT("'"&amp;$C303&amp;"'!"&amp;"$"&amp;$D303&amp;$AL$1&amp;"")</f>
        <v>#REF!</v>
      </c>
      <c r="AM303" s="239" t="s">
        <v>1</v>
      </c>
      <c r="AN303" s="239" t="s">
        <v>1</v>
      </c>
      <c r="AO303" s="237" t="s">
        <v>1</v>
      </c>
      <c r="AP303" s="236"/>
      <c r="AQ303" s="240"/>
      <c r="AR303" s="236" t="e" cm="1">
        <f t="array" aca="1" ref="AR303" ca="1">INDIRECT("'"&amp;$C303&amp;"'!"&amp;"$"&amp;$D303&amp;$AR$1&amp;"")</f>
        <v>#REF!</v>
      </c>
      <c r="AS303" s="239"/>
      <c r="AT303" s="237"/>
      <c r="AU303" s="238" t="e" cm="1">
        <f t="array" aca="1" ref="AU303" ca="1">INDIRECT("'"&amp;$C303&amp;"'!"&amp;"$"&amp;$D303&amp;$AU$1&amp;"")</f>
        <v>#REF!</v>
      </c>
      <c r="AV303" s="239"/>
      <c r="AW303" s="237"/>
      <c r="AX303" s="236"/>
      <c r="AY303" s="240"/>
      <c r="AZ303" s="239" t="e" cm="1">
        <f t="array" aca="1" ref="AZ303" ca="1">INDIRECT("'"&amp;$C303&amp;"'!"&amp;"$"&amp;$D303&amp;$AZ$1&amp;"")</f>
        <v>#REF!</v>
      </c>
      <c r="BA303" s="238"/>
      <c r="BB303" s="239"/>
      <c r="BC303" s="237"/>
      <c r="BD303" s="239" t="e" cm="1">
        <f t="array" aca="1" ref="BD303" ca="1">INDIRECT("'"&amp;$C303&amp;"'!"&amp;"$"&amp;$D303&amp;$BD$1&amp;"")</f>
        <v>#REF!</v>
      </c>
      <c r="BE303" s="238"/>
      <c r="BF303" s="239"/>
      <c r="BG303" s="237"/>
      <c r="BH303" s="241"/>
      <c r="BI303" s="237"/>
      <c r="BJ303" s="241" t="e" cm="1">
        <f t="array" aca="1" ref="BJ303" ca="1">INDIRECT("'"&amp;$C303&amp;"'!"&amp;"$"&amp;$D303&amp;$BJ$1&amp;"")</f>
        <v>#REF!</v>
      </c>
      <c r="BK303" s="239"/>
      <c r="BL303" s="237"/>
      <c r="BM303" s="409"/>
      <c r="BN303" s="236" t="e" cm="1">
        <f t="array" aca="1" ref="BN303" ca="1">INDIRECT("'"&amp;$C303&amp;"'!"&amp;"$"&amp;$D303&amp;$BN$1&amp;"")</f>
        <v>#REF!</v>
      </c>
      <c r="BO303" s="238"/>
      <c r="BP303" s="237"/>
      <c r="BQ303" s="241" t="e" cm="1">
        <f t="array" aca="1" ref="BQ303" ca="1">INDIRECT("'"&amp;$C303&amp;"'!"&amp;"$"&amp;$D303&amp;$BQ$1&amp;"")</f>
        <v>#REF!</v>
      </c>
      <c r="BR303" s="239"/>
      <c r="BS303" s="239"/>
      <c r="BT303" s="237"/>
      <c r="BU303" s="242" t="e" cm="1">
        <f t="array" aca="1" ref="BU303" ca="1">INDIRECT("'"&amp;$C303&amp;"'!"&amp;"$"&amp;$D303&amp;$BU$1&amp;"")</f>
        <v>#REF!</v>
      </c>
      <c r="BV303" s="239"/>
      <c r="BW303" s="239"/>
      <c r="BX303" s="237"/>
      <c r="BY303" s="242"/>
      <c r="BZ303" s="239"/>
      <c r="CA303" s="239"/>
      <c r="CB303" s="237"/>
    </row>
    <row r="304" spans="1:80" ht="15" thickBot="1" x14ac:dyDescent="0.25">
      <c r="BI304" s="243"/>
    </row>
    <row r="305" spans="1:80" ht="15" x14ac:dyDescent="0.2">
      <c r="A305" s="263">
        <f>A280+1</f>
        <v>46004</v>
      </c>
      <c r="B305" s="260">
        <v>0</v>
      </c>
      <c r="C305" s="245">
        <f>DAY(A305)</f>
        <v>13</v>
      </c>
      <c r="D305" s="246" t="s">
        <v>134</v>
      </c>
      <c r="E305" s="216"/>
      <c r="F305" s="217"/>
      <c r="G305" s="218" t="e" cm="1">
        <f t="array" aca="1" ref="G305" ca="1">INDIRECT("'"&amp;$C305&amp;"'!"&amp;"$"&amp;$D305&amp;$G$1&amp;"")</f>
        <v>#REF!</v>
      </c>
      <c r="H305" s="219" t="s">
        <v>1</v>
      </c>
      <c r="I305" s="217" t="s">
        <v>1</v>
      </c>
      <c r="J305" s="218" t="e" cm="1">
        <f t="array" aca="1" ref="J305" ca="1">INDIRECT("'"&amp;$C305&amp;"'!"&amp;"$"&amp;$D305&amp;$J$1&amp;"")</f>
        <v>#REF!</v>
      </c>
      <c r="K305" s="219"/>
      <c r="L305" s="219"/>
      <c r="M305" s="220"/>
      <c r="N305" s="216" t="e" cm="1">
        <f t="array" aca="1" ref="N305" ca="1">INDIRECT("'"&amp;$C305&amp;"'!"&amp;"$"&amp;$D305&amp;$N$1&amp;"")</f>
        <v>#REF!</v>
      </c>
      <c r="O305" s="219"/>
      <c r="P305" s="219"/>
      <c r="Q305" s="217"/>
      <c r="R305" s="351" t="e" cm="1">
        <f t="array" aca="1" ref="R305" ca="1">INDIRECT("'"&amp;$C305&amp;"'!"&amp;"$"&amp;$D305&amp;$R$1&amp;"")</f>
        <v>#REF!</v>
      </c>
      <c r="S305" s="219"/>
      <c r="T305" s="219"/>
      <c r="U305" s="220"/>
      <c r="V305" s="216"/>
      <c r="W305" s="221" t="e" cm="1">
        <f t="array" aca="1" ref="W305" ca="1">INDIRECT("'"&amp;$C305&amp;"'!"&amp;"$"&amp;$D305&amp;$W$1&amp;"")</f>
        <v>#REF!</v>
      </c>
      <c r="X305" s="219"/>
      <c r="Y305" s="217"/>
      <c r="Z305" s="218"/>
      <c r="AA305" s="219"/>
      <c r="AB305" s="219"/>
      <c r="AC305" s="220"/>
      <c r="AD305" s="216"/>
      <c r="AE305" s="219"/>
      <c r="AF305" s="219"/>
      <c r="AG305" s="217"/>
      <c r="AH305" s="218"/>
      <c r="AI305" s="219"/>
      <c r="AJ305" s="219"/>
      <c r="AK305" s="217"/>
      <c r="AL305" s="216"/>
      <c r="AM305" s="219"/>
      <c r="AN305" s="219"/>
      <c r="AO305" s="217"/>
      <c r="AP305" s="216"/>
      <c r="AQ305" s="220"/>
      <c r="AR305" s="216" t="e" cm="1">
        <f t="array" aca="1" ref="AR305" ca="1">INDIRECT("'"&amp;$C305&amp;"'!"&amp;"$"&amp;$D305&amp;$AR$1&amp;"")</f>
        <v>#REF!</v>
      </c>
      <c r="AS305" s="219"/>
      <c r="AT305" s="217"/>
      <c r="AU305" s="218" t="e" cm="1">
        <f t="array" aca="1" ref="AU305" ca="1">INDIRECT("'"&amp;$C305&amp;"'!"&amp;"$"&amp;$D305&amp;$AU$1&amp;"")</f>
        <v>#REF!</v>
      </c>
      <c r="AV305" s="219"/>
      <c r="AW305" s="217"/>
      <c r="AX305" s="216"/>
      <c r="AY305" s="220"/>
      <c r="AZ305" s="219" t="e" cm="1">
        <f t="array" aca="1" ref="AZ305" ca="1">INDIRECT("'"&amp;$C305&amp;"'!"&amp;"$"&amp;$D305&amp;$AZ$1&amp;"")</f>
        <v>#REF!</v>
      </c>
      <c r="BA305" s="218"/>
      <c r="BB305" s="219"/>
      <c r="BC305" s="217"/>
      <c r="BD305" s="219" t="e" cm="1">
        <f t="array" aca="1" ref="BD305" ca="1">INDIRECT("'"&amp;$C305&amp;"'!"&amp;"$"&amp;$D305&amp;$BD$1&amp;"")</f>
        <v>#REF!</v>
      </c>
      <c r="BE305" s="218"/>
      <c r="BF305" s="219"/>
      <c r="BG305" s="217"/>
      <c r="BH305" s="221"/>
      <c r="BI305" s="217"/>
      <c r="BJ305" s="221" t="e" cm="1">
        <f t="array" aca="1" ref="BJ305" ca="1">INDIRECT("'"&amp;$C305&amp;"'!"&amp;"$"&amp;$D305&amp;$BJ$1&amp;"")</f>
        <v>#REF!</v>
      </c>
      <c r="BK305" s="219"/>
      <c r="BL305" s="217"/>
      <c r="BM305" s="406"/>
      <c r="BN305" s="216" t="e" cm="1">
        <f t="array" aca="1" ref="BN305" ca="1">INDIRECT("'"&amp;$C305&amp;"'!"&amp;"$"&amp;$D305&amp;$BN$1&amp;"")</f>
        <v>#REF!</v>
      </c>
      <c r="BO305" s="218"/>
      <c r="BP305" s="217"/>
      <c r="BQ305" s="221" t="e" cm="1">
        <f t="array" aca="1" ref="BQ305" ca="1">INDIRECT("'"&amp;$C305&amp;"'!"&amp;"$"&amp;$D305&amp;$BQ$1&amp;"")</f>
        <v>#REF!</v>
      </c>
      <c r="BR305" s="219"/>
      <c r="BS305" s="219"/>
      <c r="BT305" s="217"/>
      <c r="BU305" s="221" t="e" cm="1">
        <f t="array" aca="1" ref="BU305" ca="1">INDIRECT("'"&amp;$C305&amp;"'!"&amp;"$"&amp;$D305&amp;$BU$1&amp;"")</f>
        <v>#REF!</v>
      </c>
      <c r="BV305" s="219"/>
      <c r="BW305" s="219"/>
      <c r="BX305" s="217"/>
      <c r="BY305" s="274"/>
      <c r="BZ305" s="219"/>
      <c r="CA305" s="219"/>
      <c r="CB305" s="217"/>
    </row>
    <row r="306" spans="1:80" ht="15" x14ac:dyDescent="0.2">
      <c r="A306" s="344">
        <f t="shared" ref="A306:A328" si="23">A281+1</f>
        <v>46004</v>
      </c>
      <c r="B306" s="261">
        <v>4.1666666666666699E-2</v>
      </c>
      <c r="C306" s="247">
        <f>DAY(A306)</f>
        <v>13</v>
      </c>
      <c r="D306" s="248" t="s">
        <v>135</v>
      </c>
      <c r="E306" s="222"/>
      <c r="F306" s="223"/>
      <c r="G306" s="224" t="e" cm="1">
        <f t="array" aca="1" ref="G306" ca="1">INDIRECT("'"&amp;$C306&amp;"'!"&amp;"$"&amp;$D306&amp;$G$1&amp;"")</f>
        <v>#REF!</v>
      </c>
      <c r="H306" s="225" t="s">
        <v>1</v>
      </c>
      <c r="I306" s="223" t="s">
        <v>1</v>
      </c>
      <c r="J306" s="224" t="e" cm="1">
        <f t="array" aca="1" ref="J306" ca="1">INDIRECT("'"&amp;$C306&amp;"'!"&amp;"$"&amp;$D306&amp;$J$1&amp;"")</f>
        <v>#REF!</v>
      </c>
      <c r="K306" s="225"/>
      <c r="L306" s="225"/>
      <c r="M306" s="226"/>
      <c r="N306" s="222" t="e" cm="1">
        <f t="array" aca="1" ref="N306" ca="1">INDIRECT("'"&amp;$C306&amp;"'!"&amp;"$"&amp;$D306&amp;$N$1&amp;"")</f>
        <v>#REF!</v>
      </c>
      <c r="O306" s="225"/>
      <c r="P306" s="225"/>
      <c r="Q306" s="223"/>
      <c r="R306" s="352" t="e" cm="1">
        <f t="array" aca="1" ref="R306" ca="1">INDIRECT("'"&amp;$C306&amp;"'!"&amp;"$"&amp;$D306&amp;$R$1&amp;"")</f>
        <v>#REF!</v>
      </c>
      <c r="S306" s="225"/>
      <c r="T306" s="225"/>
      <c r="U306" s="226"/>
      <c r="V306" s="222"/>
      <c r="W306" s="227" t="e" cm="1">
        <f t="array" aca="1" ref="W306" ca="1">INDIRECT("'"&amp;$C306&amp;"'!"&amp;"$"&amp;$D306&amp;$W$1&amp;"")</f>
        <v>#REF!</v>
      </c>
      <c r="X306" s="225"/>
      <c r="Y306" s="223"/>
      <c r="Z306" s="224"/>
      <c r="AA306" s="225"/>
      <c r="AB306" s="225"/>
      <c r="AC306" s="226"/>
      <c r="AD306" s="222"/>
      <c r="AE306" s="225"/>
      <c r="AF306" s="225"/>
      <c r="AG306" s="223"/>
      <c r="AH306" s="224"/>
      <c r="AI306" s="225"/>
      <c r="AJ306" s="225"/>
      <c r="AK306" s="226"/>
      <c r="AL306" s="222"/>
      <c r="AM306" s="225"/>
      <c r="AN306" s="225"/>
      <c r="AO306" s="223"/>
      <c r="AP306" s="222"/>
      <c r="AQ306" s="226"/>
      <c r="AR306" s="222" t="e" cm="1">
        <f t="array" aca="1" ref="AR306" ca="1">INDIRECT("'"&amp;$C306&amp;"'!"&amp;"$"&amp;$D306&amp;$AR$1&amp;"")</f>
        <v>#REF!</v>
      </c>
      <c r="AS306" s="225"/>
      <c r="AT306" s="223"/>
      <c r="AU306" s="224" t="e" cm="1">
        <f t="array" aca="1" ref="AU306" ca="1">INDIRECT("'"&amp;$C306&amp;"'!"&amp;"$"&amp;$D306&amp;$AU$1&amp;"")</f>
        <v>#REF!</v>
      </c>
      <c r="AV306" s="225"/>
      <c r="AW306" s="223"/>
      <c r="AX306" s="222"/>
      <c r="AY306" s="226"/>
      <c r="AZ306" s="225" t="e" cm="1">
        <f t="array" aca="1" ref="AZ306" ca="1">INDIRECT("'"&amp;$C306&amp;"'!"&amp;"$"&amp;$D306&amp;$AZ$1&amp;"")</f>
        <v>#REF!</v>
      </c>
      <c r="BA306" s="224"/>
      <c r="BB306" s="225"/>
      <c r="BC306" s="223"/>
      <c r="BD306" s="225" t="e" cm="1">
        <f t="array" aca="1" ref="BD306" ca="1">INDIRECT("'"&amp;$C306&amp;"'!"&amp;"$"&amp;$D306&amp;$BD$1&amp;"")</f>
        <v>#REF!</v>
      </c>
      <c r="BE306" s="224"/>
      <c r="BF306" s="225"/>
      <c r="BG306" s="223"/>
      <c r="BH306" s="227"/>
      <c r="BI306" s="223"/>
      <c r="BJ306" s="227" t="e" cm="1">
        <f t="array" aca="1" ref="BJ306" ca="1">INDIRECT("'"&amp;$C306&amp;"'!"&amp;"$"&amp;$D306&amp;$BJ$1&amp;"")</f>
        <v>#REF!</v>
      </c>
      <c r="BK306" s="225"/>
      <c r="BL306" s="223"/>
      <c r="BM306" s="407"/>
      <c r="BN306" s="222" t="e" cm="1">
        <f t="array" aca="1" ref="BN306" ca="1">INDIRECT("'"&amp;$C306&amp;"'!"&amp;"$"&amp;$D306&amp;$BN$1&amp;"")</f>
        <v>#REF!</v>
      </c>
      <c r="BO306" s="224"/>
      <c r="BP306" s="223"/>
      <c r="BQ306" s="227" t="e" cm="1">
        <f t="array" aca="1" ref="BQ306" ca="1">INDIRECT("'"&amp;$C306&amp;"'!"&amp;"$"&amp;$D306&amp;$BQ$1&amp;"")</f>
        <v>#REF!</v>
      </c>
      <c r="BR306" s="225"/>
      <c r="BS306" s="225"/>
      <c r="BT306" s="223"/>
      <c r="BU306" s="227" t="e" cm="1">
        <f t="array" aca="1" ref="BU306" ca="1">INDIRECT("'"&amp;$C306&amp;"'!"&amp;"$"&amp;$D306&amp;$BU$1&amp;"")</f>
        <v>#REF!</v>
      </c>
      <c r="BV306" s="225"/>
      <c r="BW306" s="225"/>
      <c r="BX306" s="223"/>
      <c r="BY306" s="228"/>
      <c r="BZ306" s="225"/>
      <c r="CA306" s="225"/>
      <c r="CB306" s="223"/>
    </row>
    <row r="307" spans="1:80" ht="15" x14ac:dyDescent="0.2">
      <c r="A307" s="344">
        <f t="shared" si="23"/>
        <v>46004</v>
      </c>
      <c r="B307" s="261">
        <v>8.3333333333333301E-2</v>
      </c>
      <c r="C307" s="247">
        <f>DAY(A307)</f>
        <v>13</v>
      </c>
      <c r="D307" s="248" t="s">
        <v>136</v>
      </c>
      <c r="E307" s="229"/>
      <c r="F307" s="230"/>
      <c r="G307" s="231" t="e" cm="1">
        <f t="array" aca="1" ref="G307" ca="1">INDIRECT("'"&amp;$C307&amp;"'!"&amp;"$"&amp;$D307&amp;$G$1&amp;"")</f>
        <v>#REF!</v>
      </c>
      <c r="H307" s="232" t="s">
        <v>1</v>
      </c>
      <c r="I307" s="230" t="s">
        <v>1</v>
      </c>
      <c r="J307" s="231" t="e" cm="1">
        <f t="array" aca="1" ref="J307" ca="1">INDIRECT("'"&amp;$C307&amp;"'!"&amp;"$"&amp;$D307&amp;$J$1&amp;"")</f>
        <v>#REF!</v>
      </c>
      <c r="K307" s="232"/>
      <c r="L307" s="232"/>
      <c r="M307" s="233"/>
      <c r="N307" s="229" t="e" cm="1">
        <f t="array" aca="1" ref="N307" ca="1">INDIRECT("'"&amp;$C307&amp;"'!"&amp;"$"&amp;$D307&amp;$N$1&amp;"")</f>
        <v>#REF!</v>
      </c>
      <c r="O307" s="232"/>
      <c r="P307" s="232"/>
      <c r="Q307" s="230"/>
      <c r="R307" s="229" t="e" cm="1">
        <f t="array" aca="1" ref="R307" ca="1">INDIRECT("'"&amp;$C307&amp;"'!"&amp;"$"&amp;$D307&amp;$R$1&amp;"")</f>
        <v>#REF!</v>
      </c>
      <c r="S307" s="232"/>
      <c r="T307" s="232"/>
      <c r="U307" s="233"/>
      <c r="V307" s="229"/>
      <c r="W307" s="234" t="e" cm="1">
        <f t="array" aca="1" ref="W307" ca="1">INDIRECT("'"&amp;$C307&amp;"'!"&amp;"$"&amp;$D307&amp;$W$1&amp;"")</f>
        <v>#REF!</v>
      </c>
      <c r="X307" s="232"/>
      <c r="Y307" s="230"/>
      <c r="Z307" s="231"/>
      <c r="AA307" s="232"/>
      <c r="AB307" s="232"/>
      <c r="AC307" s="233"/>
      <c r="AD307" s="229"/>
      <c r="AE307" s="232"/>
      <c r="AF307" s="232"/>
      <c r="AG307" s="230"/>
      <c r="AH307" s="231"/>
      <c r="AI307" s="232"/>
      <c r="AJ307" s="232"/>
      <c r="AK307" s="233"/>
      <c r="AL307" s="229"/>
      <c r="AM307" s="232"/>
      <c r="AN307" s="232"/>
      <c r="AO307" s="233"/>
      <c r="AP307" s="229"/>
      <c r="AQ307" s="233"/>
      <c r="AR307" s="229" t="e" cm="1">
        <f t="array" aca="1" ref="AR307" ca="1">INDIRECT("'"&amp;$C307&amp;"'!"&amp;"$"&amp;$D307&amp;$AR$1&amp;"")</f>
        <v>#REF!</v>
      </c>
      <c r="AS307" s="232"/>
      <c r="AT307" s="230"/>
      <c r="AU307" s="231" t="e" cm="1">
        <f t="array" aca="1" ref="AU307" ca="1">INDIRECT("'"&amp;$C307&amp;"'!"&amp;"$"&amp;$D307&amp;$AU$1&amp;"")</f>
        <v>#REF!</v>
      </c>
      <c r="AV307" s="232"/>
      <c r="AW307" s="230"/>
      <c r="AX307" s="229"/>
      <c r="AY307" s="233"/>
      <c r="AZ307" s="232" t="e" cm="1">
        <f t="array" aca="1" ref="AZ307" ca="1">INDIRECT("'"&amp;$C307&amp;"'!"&amp;"$"&amp;$D307&amp;$AZ$1&amp;"")</f>
        <v>#REF!</v>
      </c>
      <c r="BA307" s="231"/>
      <c r="BB307" s="232"/>
      <c r="BC307" s="230"/>
      <c r="BD307" s="232" t="e" cm="1">
        <f t="array" aca="1" ref="BD307" ca="1">INDIRECT("'"&amp;$C307&amp;"'!"&amp;"$"&amp;$D307&amp;$BD$1&amp;"")</f>
        <v>#REF!</v>
      </c>
      <c r="BE307" s="231"/>
      <c r="BF307" s="232"/>
      <c r="BG307" s="230"/>
      <c r="BH307" s="234"/>
      <c r="BI307" s="230"/>
      <c r="BJ307" s="234" t="e" cm="1">
        <f t="array" aca="1" ref="BJ307" ca="1">INDIRECT("'"&amp;$C307&amp;"'!"&amp;"$"&amp;$D307&amp;$BJ$1&amp;"")</f>
        <v>#REF!</v>
      </c>
      <c r="BK307" s="232"/>
      <c r="BL307" s="230"/>
      <c r="BM307" s="408"/>
      <c r="BN307" s="229" t="e" cm="1">
        <f t="array" aca="1" ref="BN307" ca="1">INDIRECT("'"&amp;$C307&amp;"'!"&amp;"$"&amp;$D307&amp;$BN$1&amp;"")</f>
        <v>#REF!</v>
      </c>
      <c r="BO307" s="231"/>
      <c r="BP307" s="230"/>
      <c r="BQ307" s="234" t="e" cm="1">
        <f t="array" aca="1" ref="BQ307" ca="1">INDIRECT("'"&amp;$C307&amp;"'!"&amp;"$"&amp;$D307&amp;$BQ$1&amp;"")</f>
        <v>#REF!</v>
      </c>
      <c r="BR307" s="232"/>
      <c r="BS307" s="232"/>
      <c r="BT307" s="230"/>
      <c r="BU307" s="234" t="e" cm="1">
        <f t="array" aca="1" ref="BU307" ca="1">INDIRECT("'"&amp;$C307&amp;"'!"&amp;"$"&amp;$D307&amp;$BU$1&amp;"")</f>
        <v>#REF!</v>
      </c>
      <c r="BV307" s="232"/>
      <c r="BW307" s="232"/>
      <c r="BX307" s="230"/>
      <c r="BY307" s="235"/>
      <c r="BZ307" s="232"/>
      <c r="CA307" s="232"/>
      <c r="CB307" s="230"/>
    </row>
    <row r="308" spans="1:80" ht="15" x14ac:dyDescent="0.2">
      <c r="A308" s="344">
        <f t="shared" si="23"/>
        <v>46004</v>
      </c>
      <c r="B308" s="261">
        <v>0.125</v>
      </c>
      <c r="C308" s="247">
        <f>DAY(A308)</f>
        <v>13</v>
      </c>
      <c r="D308" s="248" t="s">
        <v>137</v>
      </c>
      <c r="E308" s="222"/>
      <c r="F308" s="223"/>
      <c r="G308" s="224" t="e" cm="1">
        <f t="array" aca="1" ref="G308" ca="1">INDIRECT("'"&amp;$C308&amp;"'!"&amp;"$"&amp;$D308&amp;$G$1&amp;"")</f>
        <v>#REF!</v>
      </c>
      <c r="H308" s="225" t="s">
        <v>1</v>
      </c>
      <c r="I308" s="223" t="s">
        <v>1</v>
      </c>
      <c r="J308" s="224" t="e" cm="1">
        <f t="array" aca="1" ref="J308" ca="1">INDIRECT("'"&amp;$C308&amp;"'!"&amp;"$"&amp;$D308&amp;$J$1&amp;"")</f>
        <v>#REF!</v>
      </c>
      <c r="K308" s="225"/>
      <c r="L308" s="225"/>
      <c r="M308" s="226"/>
      <c r="N308" s="222" t="e" cm="1">
        <f t="array" aca="1" ref="N308" ca="1">INDIRECT("'"&amp;$C308&amp;"'!"&amp;"$"&amp;$D308&amp;$N$1&amp;"")</f>
        <v>#REF!</v>
      </c>
      <c r="O308" s="225"/>
      <c r="P308" s="225"/>
      <c r="Q308" s="223"/>
      <c r="R308" s="352" t="e" cm="1">
        <f t="array" aca="1" ref="R308" ca="1">INDIRECT("'"&amp;$C308&amp;"'!"&amp;"$"&amp;$D308&amp;$R$1&amp;"")</f>
        <v>#REF!</v>
      </c>
      <c r="S308" s="225"/>
      <c r="T308" s="225"/>
      <c r="U308" s="226"/>
      <c r="V308" s="222"/>
      <c r="W308" s="227" t="e" cm="1">
        <f t="array" aca="1" ref="W308" ca="1">INDIRECT("'"&amp;$C308&amp;"'!"&amp;"$"&amp;$D308&amp;$W$1&amp;"")</f>
        <v>#REF!</v>
      </c>
      <c r="X308" s="225"/>
      <c r="Y308" s="223"/>
      <c r="Z308" s="224"/>
      <c r="AA308" s="225"/>
      <c r="AB308" s="225"/>
      <c r="AC308" s="226"/>
      <c r="AD308" s="222"/>
      <c r="AE308" s="225"/>
      <c r="AF308" s="225"/>
      <c r="AG308" s="223"/>
      <c r="AH308" s="224"/>
      <c r="AI308" s="225"/>
      <c r="AJ308" s="225"/>
      <c r="AK308" s="226"/>
      <c r="AL308" s="222"/>
      <c r="AM308" s="225"/>
      <c r="AN308" s="225"/>
      <c r="AO308" s="223"/>
      <c r="AP308" s="222"/>
      <c r="AQ308" s="226"/>
      <c r="AR308" s="222" t="e" cm="1">
        <f t="array" aca="1" ref="AR308" ca="1">INDIRECT("'"&amp;$C308&amp;"'!"&amp;"$"&amp;$D308&amp;$AR$1&amp;"")</f>
        <v>#REF!</v>
      </c>
      <c r="AS308" s="225"/>
      <c r="AT308" s="223"/>
      <c r="AU308" s="224" t="e" cm="1">
        <f t="array" aca="1" ref="AU308" ca="1">INDIRECT("'"&amp;$C308&amp;"'!"&amp;"$"&amp;$D308&amp;$AU$1&amp;"")</f>
        <v>#REF!</v>
      </c>
      <c r="AV308" s="225"/>
      <c r="AW308" s="223"/>
      <c r="AX308" s="222"/>
      <c r="AY308" s="226"/>
      <c r="AZ308" s="225" t="e" cm="1">
        <f t="array" aca="1" ref="AZ308" ca="1">INDIRECT("'"&amp;$C308&amp;"'!"&amp;"$"&amp;$D308&amp;$AZ$1&amp;"")</f>
        <v>#REF!</v>
      </c>
      <c r="BA308" s="224"/>
      <c r="BB308" s="225"/>
      <c r="BC308" s="223"/>
      <c r="BD308" s="225" t="e" cm="1">
        <f t="array" aca="1" ref="BD308" ca="1">INDIRECT("'"&amp;$C308&amp;"'!"&amp;"$"&amp;$D308&amp;$BD$1&amp;"")</f>
        <v>#REF!</v>
      </c>
      <c r="BE308" s="224"/>
      <c r="BF308" s="225"/>
      <c r="BG308" s="223"/>
      <c r="BH308" s="227"/>
      <c r="BI308" s="223"/>
      <c r="BJ308" s="227" t="e" cm="1">
        <f t="array" aca="1" ref="BJ308" ca="1">INDIRECT("'"&amp;$C308&amp;"'!"&amp;"$"&amp;$D308&amp;$BJ$1&amp;"")</f>
        <v>#REF!</v>
      </c>
      <c r="BK308" s="225"/>
      <c r="BL308" s="223"/>
      <c r="BM308" s="407"/>
      <c r="BN308" s="222" t="e" cm="1">
        <f t="array" aca="1" ref="BN308" ca="1">INDIRECT("'"&amp;$C308&amp;"'!"&amp;"$"&amp;$D308&amp;$BN$1&amp;"")</f>
        <v>#REF!</v>
      </c>
      <c r="BO308" s="224"/>
      <c r="BP308" s="223"/>
      <c r="BQ308" s="227" t="e" cm="1">
        <f t="array" aca="1" ref="BQ308" ca="1">INDIRECT("'"&amp;$C308&amp;"'!"&amp;"$"&amp;$D308&amp;$BQ$1&amp;"")</f>
        <v>#REF!</v>
      </c>
      <c r="BR308" s="225"/>
      <c r="BS308" s="225"/>
      <c r="BT308" s="223"/>
      <c r="BU308" s="227" t="e" cm="1">
        <f t="array" aca="1" ref="BU308" ca="1">INDIRECT("'"&amp;$C308&amp;"'!"&amp;"$"&amp;$D308&amp;$BU$1&amp;"")</f>
        <v>#REF!</v>
      </c>
      <c r="BV308" s="225"/>
      <c r="BW308" s="225"/>
      <c r="BX308" s="223"/>
      <c r="BY308" s="228"/>
      <c r="BZ308" s="225"/>
      <c r="CA308" s="225"/>
      <c r="CB308" s="223"/>
    </row>
    <row r="309" spans="1:80" ht="15" x14ac:dyDescent="0.2">
      <c r="A309" s="344">
        <f t="shared" si="23"/>
        <v>46004</v>
      </c>
      <c r="B309" s="261">
        <v>0.16666666666666699</v>
      </c>
      <c r="C309" s="247">
        <f>DAY(A309)</f>
        <v>13</v>
      </c>
      <c r="D309" s="248" t="s">
        <v>138</v>
      </c>
      <c r="E309" s="229"/>
      <c r="F309" s="230"/>
      <c r="G309" s="231" t="e" cm="1">
        <f t="array" aca="1" ref="G309" ca="1">INDIRECT("'"&amp;$C309&amp;"'!"&amp;"$"&amp;$D309&amp;$G$1&amp;"")</f>
        <v>#REF!</v>
      </c>
      <c r="H309" s="232" t="s">
        <v>1</v>
      </c>
      <c r="I309" s="230" t="s">
        <v>1</v>
      </c>
      <c r="J309" s="231" t="e" cm="1">
        <f t="array" aca="1" ref="J309" ca="1">INDIRECT("'"&amp;$C309&amp;"'!"&amp;"$"&amp;$D309&amp;$J$1&amp;"")</f>
        <v>#REF!</v>
      </c>
      <c r="K309" s="232"/>
      <c r="L309" s="232"/>
      <c r="M309" s="233"/>
      <c r="N309" s="229" t="e" cm="1">
        <f t="array" aca="1" ref="N309" ca="1">INDIRECT("'"&amp;$C309&amp;"'!"&amp;"$"&amp;$D309&amp;$N$1&amp;"")</f>
        <v>#REF!</v>
      </c>
      <c r="O309" s="232"/>
      <c r="P309" s="232"/>
      <c r="Q309" s="230"/>
      <c r="R309" s="229" t="e" cm="1">
        <f t="array" aca="1" ref="R309" ca="1">INDIRECT("'"&amp;$C309&amp;"'!"&amp;"$"&amp;$D309&amp;$R$1&amp;"")</f>
        <v>#REF!</v>
      </c>
      <c r="S309" s="232"/>
      <c r="T309" s="232"/>
      <c r="U309" s="233"/>
      <c r="V309" s="229"/>
      <c r="W309" s="234" t="e" cm="1">
        <f t="array" aca="1" ref="W309" ca="1">INDIRECT("'"&amp;$C309&amp;"'!"&amp;"$"&amp;$D309&amp;$W$1&amp;"")</f>
        <v>#REF!</v>
      </c>
      <c r="X309" s="232"/>
      <c r="Y309" s="230"/>
      <c r="Z309" s="231"/>
      <c r="AA309" s="232"/>
      <c r="AB309" s="232"/>
      <c r="AC309" s="233"/>
      <c r="AD309" s="229"/>
      <c r="AE309" s="232"/>
      <c r="AF309" s="232"/>
      <c r="AG309" s="230"/>
      <c r="AH309" s="231"/>
      <c r="AI309" s="232"/>
      <c r="AJ309" s="232"/>
      <c r="AK309" s="233"/>
      <c r="AL309" s="229"/>
      <c r="AM309" s="232"/>
      <c r="AN309" s="232"/>
      <c r="AO309" s="230"/>
      <c r="AP309" s="229"/>
      <c r="AQ309" s="233"/>
      <c r="AR309" s="229" t="e" cm="1">
        <f t="array" aca="1" ref="AR309" ca="1">INDIRECT("'"&amp;$C309&amp;"'!"&amp;"$"&amp;$D309&amp;$AR$1&amp;"")</f>
        <v>#REF!</v>
      </c>
      <c r="AS309" s="232"/>
      <c r="AT309" s="230"/>
      <c r="AU309" s="231" t="e" cm="1">
        <f t="array" aca="1" ref="AU309" ca="1">INDIRECT("'"&amp;$C309&amp;"'!"&amp;"$"&amp;$D309&amp;$AU$1&amp;"")</f>
        <v>#REF!</v>
      </c>
      <c r="AV309" s="232"/>
      <c r="AW309" s="230"/>
      <c r="AX309" s="229"/>
      <c r="AY309" s="233"/>
      <c r="AZ309" s="232" t="e" cm="1">
        <f t="array" aca="1" ref="AZ309" ca="1">INDIRECT("'"&amp;$C309&amp;"'!"&amp;"$"&amp;$D309&amp;$AZ$1&amp;"")</f>
        <v>#REF!</v>
      </c>
      <c r="BA309" s="231"/>
      <c r="BB309" s="232"/>
      <c r="BC309" s="230"/>
      <c r="BD309" s="232" t="e" cm="1">
        <f t="array" aca="1" ref="BD309" ca="1">INDIRECT("'"&amp;$C309&amp;"'!"&amp;"$"&amp;$D309&amp;$BD$1&amp;"")</f>
        <v>#REF!</v>
      </c>
      <c r="BE309" s="231"/>
      <c r="BF309" s="232"/>
      <c r="BG309" s="230"/>
      <c r="BH309" s="234"/>
      <c r="BI309" s="230"/>
      <c r="BJ309" s="234" t="e" cm="1">
        <f t="array" aca="1" ref="BJ309" ca="1">INDIRECT("'"&amp;$C309&amp;"'!"&amp;"$"&amp;$D309&amp;$BJ$1&amp;"")</f>
        <v>#REF!</v>
      </c>
      <c r="BK309" s="232"/>
      <c r="BL309" s="230"/>
      <c r="BM309" s="408"/>
      <c r="BN309" s="229" t="e" cm="1">
        <f t="array" aca="1" ref="BN309" ca="1">INDIRECT("'"&amp;$C309&amp;"'!"&amp;"$"&amp;$D309&amp;$BN$1&amp;"")</f>
        <v>#REF!</v>
      </c>
      <c r="BO309" s="231"/>
      <c r="BP309" s="230"/>
      <c r="BQ309" s="234" t="e" cm="1">
        <f t="array" aca="1" ref="BQ309" ca="1">INDIRECT("'"&amp;$C309&amp;"'!"&amp;"$"&amp;$D309&amp;$BQ$1&amp;"")</f>
        <v>#REF!</v>
      </c>
      <c r="BR309" s="232"/>
      <c r="BS309" s="232"/>
      <c r="BT309" s="230"/>
      <c r="BU309" s="234" t="e" cm="1">
        <f t="array" aca="1" ref="BU309" ca="1">INDIRECT("'"&amp;$C309&amp;"'!"&amp;"$"&amp;$D309&amp;$BU$1&amp;"")</f>
        <v>#REF!</v>
      </c>
      <c r="BV309" s="232"/>
      <c r="BW309" s="232"/>
      <c r="BX309" s="230"/>
      <c r="BY309" s="235"/>
      <c r="BZ309" s="232"/>
      <c r="CA309" s="232"/>
      <c r="CB309" s="230"/>
    </row>
    <row r="310" spans="1:80" ht="15" x14ac:dyDescent="0.2">
      <c r="A310" s="344">
        <f t="shared" si="23"/>
        <v>46004</v>
      </c>
      <c r="B310" s="261">
        <v>0.20833333333333301</v>
      </c>
      <c r="C310" s="247">
        <f t="shared" ref="C310:C328" si="24">DAY(A310)</f>
        <v>13</v>
      </c>
      <c r="D310" s="248" t="s">
        <v>139</v>
      </c>
      <c r="E310" s="222"/>
      <c r="F310" s="223"/>
      <c r="G310" s="224" t="e" cm="1">
        <f t="array" aca="1" ref="G310" ca="1">INDIRECT("'"&amp;$C310&amp;"'!"&amp;"$"&amp;$D310&amp;$G$1&amp;"")</f>
        <v>#REF!</v>
      </c>
      <c r="H310" s="225" t="s">
        <v>1</v>
      </c>
      <c r="I310" s="223" t="s">
        <v>1</v>
      </c>
      <c r="J310" s="224" t="e" cm="1">
        <f t="array" aca="1" ref="J310" ca="1">INDIRECT("'"&amp;$C310&amp;"'!"&amp;"$"&amp;$D310&amp;$J$1&amp;"")</f>
        <v>#REF!</v>
      </c>
      <c r="K310" s="225"/>
      <c r="L310" s="225"/>
      <c r="M310" s="226"/>
      <c r="N310" s="222" t="e" cm="1">
        <f t="array" aca="1" ref="N310" ca="1">INDIRECT("'"&amp;$C310&amp;"'!"&amp;"$"&amp;$D310&amp;$N$1&amp;"")</f>
        <v>#REF!</v>
      </c>
      <c r="O310" s="225"/>
      <c r="P310" s="225"/>
      <c r="Q310" s="223"/>
      <c r="R310" s="352" t="e" cm="1">
        <f t="array" aca="1" ref="R310" ca="1">INDIRECT("'"&amp;$C310&amp;"'!"&amp;"$"&amp;$D310&amp;$R$1&amp;"")</f>
        <v>#REF!</v>
      </c>
      <c r="S310" s="225"/>
      <c r="T310" s="225"/>
      <c r="U310" s="226"/>
      <c r="V310" s="222"/>
      <c r="W310" s="227" t="e" cm="1">
        <f t="array" aca="1" ref="W310" ca="1">INDIRECT("'"&amp;$C310&amp;"'!"&amp;"$"&amp;$D310&amp;$W$1&amp;"")</f>
        <v>#REF!</v>
      </c>
      <c r="X310" s="225"/>
      <c r="Y310" s="223"/>
      <c r="Z310" s="224"/>
      <c r="AA310" s="225"/>
      <c r="AB310" s="225"/>
      <c r="AC310" s="226"/>
      <c r="AD310" s="222"/>
      <c r="AE310" s="225"/>
      <c r="AF310" s="225"/>
      <c r="AG310" s="223"/>
      <c r="AH310" s="224"/>
      <c r="AI310" s="225"/>
      <c r="AJ310" s="225"/>
      <c r="AK310" s="226"/>
      <c r="AL310" s="222"/>
      <c r="AM310" s="225"/>
      <c r="AN310" s="225"/>
      <c r="AO310" s="223"/>
      <c r="AP310" s="222"/>
      <c r="AQ310" s="226"/>
      <c r="AR310" s="222" t="e" cm="1">
        <f t="array" aca="1" ref="AR310" ca="1">INDIRECT("'"&amp;$C310&amp;"'!"&amp;"$"&amp;$D310&amp;$AR$1&amp;"")</f>
        <v>#REF!</v>
      </c>
      <c r="AS310" s="225"/>
      <c r="AT310" s="223"/>
      <c r="AU310" s="224" t="e" cm="1">
        <f t="array" aca="1" ref="AU310" ca="1">INDIRECT("'"&amp;$C310&amp;"'!"&amp;"$"&amp;$D310&amp;$AU$1&amp;"")</f>
        <v>#REF!</v>
      </c>
      <c r="AV310" s="225"/>
      <c r="AW310" s="223"/>
      <c r="AX310" s="222"/>
      <c r="AY310" s="226"/>
      <c r="AZ310" s="225" t="e" cm="1">
        <f t="array" aca="1" ref="AZ310" ca="1">INDIRECT("'"&amp;$C310&amp;"'!"&amp;"$"&amp;$D310&amp;$AZ$1&amp;"")</f>
        <v>#REF!</v>
      </c>
      <c r="BA310" s="224"/>
      <c r="BB310" s="225"/>
      <c r="BC310" s="223"/>
      <c r="BD310" s="225" t="e" cm="1">
        <f t="array" aca="1" ref="BD310" ca="1">INDIRECT("'"&amp;$C310&amp;"'!"&amp;"$"&amp;$D310&amp;$BD$1&amp;"")</f>
        <v>#REF!</v>
      </c>
      <c r="BE310" s="224"/>
      <c r="BF310" s="225"/>
      <c r="BG310" s="223"/>
      <c r="BH310" s="227"/>
      <c r="BI310" s="223"/>
      <c r="BJ310" s="227" t="e" cm="1">
        <f t="array" aca="1" ref="BJ310" ca="1">INDIRECT("'"&amp;$C310&amp;"'!"&amp;"$"&amp;$D310&amp;$BJ$1&amp;"")</f>
        <v>#REF!</v>
      </c>
      <c r="BK310" s="225"/>
      <c r="BL310" s="223"/>
      <c r="BM310" s="407"/>
      <c r="BN310" s="222" t="e" cm="1">
        <f t="array" aca="1" ref="BN310" ca="1">INDIRECT("'"&amp;$C310&amp;"'!"&amp;"$"&amp;$D310&amp;$BN$1&amp;"")</f>
        <v>#REF!</v>
      </c>
      <c r="BO310" s="224"/>
      <c r="BP310" s="223"/>
      <c r="BQ310" s="227" t="e" cm="1">
        <f t="array" aca="1" ref="BQ310" ca="1">INDIRECT("'"&amp;$C310&amp;"'!"&amp;"$"&amp;$D310&amp;$BQ$1&amp;"")</f>
        <v>#REF!</v>
      </c>
      <c r="BR310" s="225"/>
      <c r="BS310" s="225"/>
      <c r="BT310" s="223"/>
      <c r="BU310" s="227" t="e" cm="1">
        <f t="array" aca="1" ref="BU310" ca="1">INDIRECT("'"&amp;$C310&amp;"'!"&amp;"$"&amp;$D310&amp;$BU$1&amp;"")</f>
        <v>#REF!</v>
      </c>
      <c r="BV310" s="225"/>
      <c r="BW310" s="225"/>
      <c r="BX310" s="223"/>
      <c r="BY310" s="228"/>
      <c r="BZ310" s="225"/>
      <c r="CA310" s="225"/>
      <c r="CB310" s="223"/>
    </row>
    <row r="311" spans="1:80" ht="15" x14ac:dyDescent="0.2">
      <c r="A311" s="344">
        <f t="shared" si="23"/>
        <v>46004</v>
      </c>
      <c r="B311" s="261">
        <v>0.25</v>
      </c>
      <c r="C311" s="247">
        <f t="shared" si="24"/>
        <v>13</v>
      </c>
      <c r="D311" s="248" t="s">
        <v>140</v>
      </c>
      <c r="E311" s="229"/>
      <c r="F311" s="230"/>
      <c r="G311" s="231" t="e" cm="1">
        <f t="array" aca="1" ref="G311" ca="1">INDIRECT("'"&amp;$C311&amp;"'!"&amp;"$"&amp;$D311&amp;$G$1&amp;"")</f>
        <v>#REF!</v>
      </c>
      <c r="H311" s="232" t="s">
        <v>1</v>
      </c>
      <c r="I311" s="230" t="s">
        <v>1</v>
      </c>
      <c r="J311" s="231" t="e" cm="1">
        <f t="array" aca="1" ref="J311" ca="1">INDIRECT("'"&amp;$C311&amp;"'!"&amp;"$"&amp;$D311&amp;$J$1&amp;"")</f>
        <v>#REF!</v>
      </c>
      <c r="K311" s="232"/>
      <c r="L311" s="232"/>
      <c r="M311" s="233"/>
      <c r="N311" s="229" t="e" cm="1">
        <f t="array" aca="1" ref="N311" ca="1">INDIRECT("'"&amp;$C311&amp;"'!"&amp;"$"&amp;$D311&amp;$N$1&amp;"")</f>
        <v>#REF!</v>
      </c>
      <c r="O311" s="232"/>
      <c r="P311" s="232"/>
      <c r="Q311" s="230"/>
      <c r="R311" s="229" t="e" cm="1">
        <f t="array" aca="1" ref="R311" ca="1">INDIRECT("'"&amp;$C311&amp;"'!"&amp;"$"&amp;$D311&amp;$R$1&amp;"")</f>
        <v>#REF!</v>
      </c>
      <c r="S311" s="232"/>
      <c r="T311" s="232"/>
      <c r="U311" s="233"/>
      <c r="V311" s="229"/>
      <c r="W311" s="234" t="e" cm="1">
        <f t="array" aca="1" ref="W311" ca="1">INDIRECT("'"&amp;$C311&amp;"'!"&amp;"$"&amp;$D311&amp;$W$1&amp;"")</f>
        <v>#REF!</v>
      </c>
      <c r="X311" s="232"/>
      <c r="Y311" s="230"/>
      <c r="Z311" s="231"/>
      <c r="AA311" s="232"/>
      <c r="AB311" s="232"/>
      <c r="AC311" s="233"/>
      <c r="AD311" s="229"/>
      <c r="AE311" s="232"/>
      <c r="AF311" s="232"/>
      <c r="AG311" s="230"/>
      <c r="AH311" s="231"/>
      <c r="AI311" s="232"/>
      <c r="AJ311" s="232"/>
      <c r="AK311" s="233"/>
      <c r="AL311" s="229"/>
      <c r="AM311" s="232"/>
      <c r="AN311" s="232"/>
      <c r="AO311" s="230"/>
      <c r="AP311" s="229"/>
      <c r="AQ311" s="233"/>
      <c r="AR311" s="229" t="e" cm="1">
        <f t="array" aca="1" ref="AR311" ca="1">INDIRECT("'"&amp;$C311&amp;"'!"&amp;"$"&amp;$D311&amp;$AR$1&amp;"")</f>
        <v>#REF!</v>
      </c>
      <c r="AS311" s="232"/>
      <c r="AT311" s="230"/>
      <c r="AU311" s="231" t="e" cm="1">
        <f t="array" aca="1" ref="AU311" ca="1">INDIRECT("'"&amp;$C311&amp;"'!"&amp;"$"&amp;$D311&amp;$AU$1&amp;"")</f>
        <v>#REF!</v>
      </c>
      <c r="AV311" s="232"/>
      <c r="AW311" s="230"/>
      <c r="AX311" s="229"/>
      <c r="AY311" s="233"/>
      <c r="AZ311" s="232" t="e" cm="1">
        <f t="array" aca="1" ref="AZ311" ca="1">INDIRECT("'"&amp;$C311&amp;"'!"&amp;"$"&amp;$D311&amp;$AZ$1&amp;"")</f>
        <v>#REF!</v>
      </c>
      <c r="BA311" s="231"/>
      <c r="BB311" s="232"/>
      <c r="BC311" s="230"/>
      <c r="BD311" s="232" t="e" cm="1">
        <f t="array" aca="1" ref="BD311" ca="1">INDIRECT("'"&amp;$C311&amp;"'!"&amp;"$"&amp;$D311&amp;$BD$1&amp;"")</f>
        <v>#REF!</v>
      </c>
      <c r="BE311" s="231"/>
      <c r="BF311" s="232"/>
      <c r="BG311" s="230"/>
      <c r="BH311" s="234"/>
      <c r="BI311" s="230"/>
      <c r="BJ311" s="234" t="e" cm="1">
        <f t="array" aca="1" ref="BJ311" ca="1">INDIRECT("'"&amp;$C311&amp;"'!"&amp;"$"&amp;$D311&amp;$BJ$1&amp;"")</f>
        <v>#REF!</v>
      </c>
      <c r="BK311" s="232"/>
      <c r="BL311" s="230"/>
      <c r="BM311" s="408"/>
      <c r="BN311" s="229" t="e" cm="1">
        <f t="array" aca="1" ref="BN311" ca="1">INDIRECT("'"&amp;$C311&amp;"'!"&amp;"$"&amp;$D311&amp;$BN$1&amp;"")</f>
        <v>#REF!</v>
      </c>
      <c r="BO311" s="231"/>
      <c r="BP311" s="230"/>
      <c r="BQ311" s="234" t="e" cm="1">
        <f t="array" aca="1" ref="BQ311" ca="1">INDIRECT("'"&amp;$C311&amp;"'!"&amp;"$"&amp;$D311&amp;$BQ$1&amp;"")</f>
        <v>#REF!</v>
      </c>
      <c r="BR311" s="232"/>
      <c r="BS311" s="232"/>
      <c r="BT311" s="230"/>
      <c r="BU311" s="234" t="e" cm="1">
        <f t="array" aca="1" ref="BU311" ca="1">INDIRECT("'"&amp;$C311&amp;"'!"&amp;"$"&amp;$D311&amp;$BU$1&amp;"")</f>
        <v>#REF!</v>
      </c>
      <c r="BV311" s="232"/>
      <c r="BW311" s="232"/>
      <c r="BX311" s="230"/>
      <c r="BY311" s="235"/>
      <c r="BZ311" s="232"/>
      <c r="CA311" s="232"/>
      <c r="CB311" s="230"/>
    </row>
    <row r="312" spans="1:80" ht="15" x14ac:dyDescent="0.2">
      <c r="A312" s="344">
        <f t="shared" si="23"/>
        <v>46004</v>
      </c>
      <c r="B312" s="261">
        <v>0.29166666666666702</v>
      </c>
      <c r="C312" s="247">
        <f t="shared" si="24"/>
        <v>13</v>
      </c>
      <c r="D312" s="248" t="s">
        <v>141</v>
      </c>
      <c r="E312" s="222"/>
      <c r="F312" s="223"/>
      <c r="G312" s="224" t="e" cm="1">
        <f t="array" aca="1" ref="G312" ca="1">INDIRECT("'"&amp;$C312&amp;"'!"&amp;"$"&amp;$D312&amp;$G$1&amp;"")</f>
        <v>#REF!</v>
      </c>
      <c r="H312" s="225" t="s">
        <v>1</v>
      </c>
      <c r="I312" s="223" t="s">
        <v>1</v>
      </c>
      <c r="J312" s="224" t="e" cm="1">
        <f t="array" aca="1" ref="J312" ca="1">INDIRECT("'"&amp;$C312&amp;"'!"&amp;"$"&amp;$D312&amp;$J$1&amp;"")</f>
        <v>#REF!</v>
      </c>
      <c r="K312" s="225"/>
      <c r="L312" s="225"/>
      <c r="M312" s="226"/>
      <c r="N312" s="222" t="e" cm="1">
        <f t="array" aca="1" ref="N312" ca="1">INDIRECT("'"&amp;$C312&amp;"'!"&amp;"$"&amp;$D312&amp;$N$1&amp;"")</f>
        <v>#REF!</v>
      </c>
      <c r="O312" s="225"/>
      <c r="P312" s="225"/>
      <c r="Q312" s="223"/>
      <c r="R312" s="352" t="e" cm="1">
        <f t="array" aca="1" ref="R312" ca="1">INDIRECT("'"&amp;$C312&amp;"'!"&amp;"$"&amp;$D312&amp;$R$1&amp;"")</f>
        <v>#REF!</v>
      </c>
      <c r="S312" s="225"/>
      <c r="T312" s="225"/>
      <c r="U312" s="226"/>
      <c r="V312" s="222"/>
      <c r="W312" s="227" t="e" cm="1">
        <f t="array" aca="1" ref="W312" ca="1">INDIRECT("'"&amp;$C312&amp;"'!"&amp;"$"&amp;$D312&amp;$W$1&amp;"")</f>
        <v>#REF!</v>
      </c>
      <c r="X312" s="225"/>
      <c r="Y312" s="223"/>
      <c r="Z312" s="224" t="e" cm="1">
        <f t="array" aca="1" ref="Z312" ca="1">INDIRECT("'"&amp;$C312&amp;"'!"&amp;"$"&amp;$D312&amp;$Z$1&amp;"")</f>
        <v>#REF!</v>
      </c>
      <c r="AA312" s="225" t="s">
        <v>1</v>
      </c>
      <c r="AB312" s="225" t="s">
        <v>1</v>
      </c>
      <c r="AC312" s="226" t="s">
        <v>1</v>
      </c>
      <c r="AD312" s="222" t="e" cm="1">
        <f t="array" aca="1" ref="AD312" ca="1">INDIRECT("'"&amp;$C312&amp;"'!"&amp;"$"&amp;$D312&amp;$AD$1&amp;"")</f>
        <v>#REF!</v>
      </c>
      <c r="AE312" s="225" t="s">
        <v>1</v>
      </c>
      <c r="AF312" s="225" t="s">
        <v>1</v>
      </c>
      <c r="AG312" s="223" t="s">
        <v>1</v>
      </c>
      <c r="AH312" s="224" t="e" cm="1">
        <f t="array" aca="1" ref="AH312" ca="1">INDIRECT("'"&amp;$C312&amp;"'!"&amp;"$"&amp;$D312&amp;$AH$1&amp;"")</f>
        <v>#REF!</v>
      </c>
      <c r="AI312" s="225" t="s">
        <v>1</v>
      </c>
      <c r="AJ312" s="225" t="s">
        <v>1</v>
      </c>
      <c r="AK312" s="226" t="s">
        <v>1</v>
      </c>
      <c r="AL312" s="222" t="e" cm="1">
        <f t="array" aca="1" ref="AL312" ca="1">INDIRECT("'"&amp;$C312&amp;"'!"&amp;"$"&amp;$D312&amp;$AL$1&amp;"")</f>
        <v>#REF!</v>
      </c>
      <c r="AM312" s="225" t="s">
        <v>1</v>
      </c>
      <c r="AN312" s="225" t="s">
        <v>1</v>
      </c>
      <c r="AO312" s="223" t="s">
        <v>1</v>
      </c>
      <c r="AP312" s="222"/>
      <c r="AQ312" s="226"/>
      <c r="AR312" s="222" t="e" cm="1">
        <f t="array" aca="1" ref="AR312" ca="1">INDIRECT("'"&amp;$C312&amp;"'!"&amp;"$"&amp;$D312&amp;$AR$1&amp;"")</f>
        <v>#REF!</v>
      </c>
      <c r="AS312" s="225"/>
      <c r="AT312" s="223"/>
      <c r="AU312" s="224" t="e" cm="1">
        <f t="array" aca="1" ref="AU312" ca="1">INDIRECT("'"&amp;$C312&amp;"'!"&amp;"$"&amp;$D312&amp;$AU$1&amp;"")</f>
        <v>#REF!</v>
      </c>
      <c r="AV312" s="225"/>
      <c r="AW312" s="223"/>
      <c r="AX312" s="222"/>
      <c r="AY312" s="226"/>
      <c r="AZ312" s="225" t="e" cm="1">
        <f t="array" aca="1" ref="AZ312" ca="1">INDIRECT("'"&amp;$C312&amp;"'!"&amp;"$"&amp;$D312&amp;$AZ$1&amp;"")</f>
        <v>#REF!</v>
      </c>
      <c r="BA312" s="224"/>
      <c r="BB312" s="225"/>
      <c r="BC312" s="223"/>
      <c r="BD312" s="225" t="e" cm="1">
        <f t="array" aca="1" ref="BD312" ca="1">INDIRECT("'"&amp;$C312&amp;"'!"&amp;"$"&amp;$D312&amp;$BD$1&amp;"")</f>
        <v>#REF!</v>
      </c>
      <c r="BE312" s="224"/>
      <c r="BF312" s="225"/>
      <c r="BG312" s="223"/>
      <c r="BH312" s="227"/>
      <c r="BI312" s="223"/>
      <c r="BJ312" s="227" t="e" cm="1">
        <f t="array" aca="1" ref="BJ312" ca="1">INDIRECT("'"&amp;$C312&amp;"'!"&amp;"$"&amp;$D312&amp;$BJ$1&amp;"")</f>
        <v>#REF!</v>
      </c>
      <c r="BK312" s="225"/>
      <c r="BL312" s="223"/>
      <c r="BM312" s="407"/>
      <c r="BN312" s="222" t="e" cm="1">
        <f t="array" aca="1" ref="BN312" ca="1">INDIRECT("'"&amp;$C312&amp;"'!"&amp;"$"&amp;$D312&amp;$BN$1&amp;"")</f>
        <v>#REF!</v>
      </c>
      <c r="BO312" s="224"/>
      <c r="BP312" s="223"/>
      <c r="BQ312" s="227" t="e" cm="1">
        <f t="array" aca="1" ref="BQ312" ca="1">INDIRECT("'"&amp;$C312&amp;"'!"&amp;"$"&amp;$D312&amp;$BQ$1&amp;"")</f>
        <v>#REF!</v>
      </c>
      <c r="BR312" s="225"/>
      <c r="BS312" s="225"/>
      <c r="BT312" s="223"/>
      <c r="BU312" s="228" t="e" cm="1">
        <f t="array" aca="1" ref="BU312" ca="1">INDIRECT("'"&amp;$C312&amp;"'!"&amp;"$"&amp;$D312&amp;$BU$1&amp;"")</f>
        <v>#REF!</v>
      </c>
      <c r="BV312" s="225"/>
      <c r="BW312" s="225"/>
      <c r="BX312" s="223"/>
      <c r="BY312" s="228"/>
      <c r="BZ312" s="225"/>
      <c r="CA312" s="225"/>
      <c r="CB312" s="223"/>
    </row>
    <row r="313" spans="1:80" ht="15" x14ac:dyDescent="0.2">
      <c r="A313" s="344">
        <f t="shared" si="23"/>
        <v>46004</v>
      </c>
      <c r="B313" s="261">
        <v>0.33333333333333398</v>
      </c>
      <c r="C313" s="247">
        <f t="shared" si="24"/>
        <v>13</v>
      </c>
      <c r="D313" s="248" t="s">
        <v>142</v>
      </c>
      <c r="E313" s="229"/>
      <c r="F313" s="230"/>
      <c r="G313" s="231" t="e" cm="1">
        <f t="array" aca="1" ref="G313" ca="1">INDIRECT("'"&amp;$C313&amp;"'!"&amp;"$"&amp;$D313&amp;$G$1&amp;"")</f>
        <v>#REF!</v>
      </c>
      <c r="H313" s="232" t="s">
        <v>1</v>
      </c>
      <c r="I313" s="230" t="s">
        <v>1</v>
      </c>
      <c r="J313" s="231" t="e" cm="1">
        <f t="array" aca="1" ref="J313" ca="1">INDIRECT("'"&amp;$C313&amp;"'!"&amp;"$"&amp;$D313&amp;$J$1&amp;"")</f>
        <v>#REF!</v>
      </c>
      <c r="K313" s="232"/>
      <c r="L313" s="232"/>
      <c r="M313" s="233"/>
      <c r="N313" s="229" t="e" cm="1">
        <f t="array" aca="1" ref="N313" ca="1">INDIRECT("'"&amp;$C313&amp;"'!"&amp;"$"&amp;$D313&amp;$N$1&amp;"")</f>
        <v>#REF!</v>
      </c>
      <c r="O313" s="232"/>
      <c r="P313" s="232"/>
      <c r="Q313" s="230"/>
      <c r="R313" s="229" t="e" cm="1">
        <f t="array" aca="1" ref="R313" ca="1">INDIRECT("'"&amp;$C313&amp;"'!"&amp;"$"&amp;$D313&amp;$R$1&amp;"")</f>
        <v>#REF!</v>
      </c>
      <c r="S313" s="232"/>
      <c r="T313" s="232"/>
      <c r="U313" s="233"/>
      <c r="V313" s="229"/>
      <c r="W313" s="234" t="e" cm="1">
        <f t="array" aca="1" ref="W313" ca="1">INDIRECT("'"&amp;$C313&amp;"'!"&amp;"$"&amp;$D313&amp;$W$1&amp;"")</f>
        <v>#REF!</v>
      </c>
      <c r="X313" s="232"/>
      <c r="Y313" s="230"/>
      <c r="Z313" s="231" t="e" cm="1">
        <f t="array" aca="1" ref="Z313" ca="1">INDIRECT("'"&amp;$C313&amp;"'!"&amp;"$"&amp;$D313&amp;$Z$1&amp;"")</f>
        <v>#REF!</v>
      </c>
      <c r="AA313" s="232" t="s">
        <v>1</v>
      </c>
      <c r="AB313" s="232" t="s">
        <v>1</v>
      </c>
      <c r="AC313" s="233" t="s">
        <v>1</v>
      </c>
      <c r="AD313" s="229" t="e" cm="1">
        <f t="array" aca="1" ref="AD313" ca="1">INDIRECT("'"&amp;$C313&amp;"'!"&amp;"$"&amp;$D313&amp;$AD$1&amp;"")</f>
        <v>#REF!</v>
      </c>
      <c r="AE313" s="232" t="s">
        <v>1</v>
      </c>
      <c r="AF313" s="232" t="s">
        <v>1</v>
      </c>
      <c r="AG313" s="230" t="s">
        <v>1</v>
      </c>
      <c r="AH313" s="231" t="e" cm="1">
        <f t="array" aca="1" ref="AH313" ca="1">INDIRECT("'"&amp;$C313&amp;"'!"&amp;"$"&amp;$D313&amp;$AH$1&amp;"")</f>
        <v>#REF!</v>
      </c>
      <c r="AI313" s="232" t="s">
        <v>1</v>
      </c>
      <c r="AJ313" s="232" t="s">
        <v>1</v>
      </c>
      <c r="AK313" s="233" t="s">
        <v>1</v>
      </c>
      <c r="AL313" s="229" t="e" cm="1">
        <f t="array" aca="1" ref="AL313" ca="1">INDIRECT("'"&amp;$C313&amp;"'!"&amp;"$"&amp;$D313&amp;$AL$1&amp;"")</f>
        <v>#REF!</v>
      </c>
      <c r="AM313" s="232" t="s">
        <v>1</v>
      </c>
      <c r="AN313" s="232" t="s">
        <v>1</v>
      </c>
      <c r="AO313" s="230" t="s">
        <v>1</v>
      </c>
      <c r="AP313" s="229"/>
      <c r="AQ313" s="233"/>
      <c r="AR313" s="229" t="e" cm="1">
        <f t="array" aca="1" ref="AR313" ca="1">INDIRECT("'"&amp;$C313&amp;"'!"&amp;"$"&amp;$D313&amp;$AR$1&amp;"")</f>
        <v>#REF!</v>
      </c>
      <c r="AS313" s="232"/>
      <c r="AT313" s="230"/>
      <c r="AU313" s="231" t="e" cm="1">
        <f t="array" aca="1" ref="AU313" ca="1">INDIRECT("'"&amp;$C313&amp;"'!"&amp;"$"&amp;$D313&amp;$AU$1&amp;"")</f>
        <v>#REF!</v>
      </c>
      <c r="AV313" s="232"/>
      <c r="AW313" s="230"/>
      <c r="AX313" s="229"/>
      <c r="AY313" s="233"/>
      <c r="AZ313" s="232" t="e" cm="1">
        <f t="array" aca="1" ref="AZ313" ca="1">INDIRECT("'"&amp;$C313&amp;"'!"&amp;"$"&amp;$D313&amp;$AZ$1&amp;"")</f>
        <v>#REF!</v>
      </c>
      <c r="BA313" s="231"/>
      <c r="BB313" s="232"/>
      <c r="BC313" s="230"/>
      <c r="BD313" s="232" t="e" cm="1">
        <f t="array" aca="1" ref="BD313" ca="1">INDIRECT("'"&amp;$C313&amp;"'!"&amp;"$"&amp;$D313&amp;$BD$1&amp;"")</f>
        <v>#REF!</v>
      </c>
      <c r="BE313" s="231"/>
      <c r="BF313" s="232"/>
      <c r="BG313" s="230"/>
      <c r="BH313" s="234"/>
      <c r="BI313" s="230"/>
      <c r="BJ313" s="234" t="e" cm="1">
        <f t="array" aca="1" ref="BJ313" ca="1">INDIRECT("'"&amp;$C313&amp;"'!"&amp;"$"&amp;$D313&amp;$BJ$1&amp;"")</f>
        <v>#REF!</v>
      </c>
      <c r="BK313" s="232"/>
      <c r="BL313" s="230"/>
      <c r="BM313" s="408"/>
      <c r="BN313" s="229" t="e" cm="1">
        <f t="array" aca="1" ref="BN313" ca="1">INDIRECT("'"&amp;$C313&amp;"'!"&amp;"$"&amp;$D313&amp;$BN$1&amp;"")</f>
        <v>#REF!</v>
      </c>
      <c r="BO313" s="231"/>
      <c r="BP313" s="230"/>
      <c r="BQ313" s="234" t="e" cm="1">
        <f t="array" aca="1" ref="BQ313" ca="1">INDIRECT("'"&amp;$C313&amp;"'!"&amp;"$"&amp;$D313&amp;$BQ$1&amp;"")</f>
        <v>#REF!</v>
      </c>
      <c r="BR313" s="232"/>
      <c r="BS313" s="232"/>
      <c r="BT313" s="230"/>
      <c r="BU313" s="235" t="e" cm="1">
        <f t="array" aca="1" ref="BU313" ca="1">INDIRECT("'"&amp;$C313&amp;"'!"&amp;"$"&amp;$D313&amp;$BU$1&amp;"")</f>
        <v>#REF!</v>
      </c>
      <c r="BV313" s="232"/>
      <c r="BW313" s="232"/>
      <c r="BX313" s="230"/>
      <c r="BY313" s="235"/>
      <c r="BZ313" s="232"/>
      <c r="CA313" s="232"/>
      <c r="CB313" s="230"/>
    </row>
    <row r="314" spans="1:80" ht="15" x14ac:dyDescent="0.2">
      <c r="A314" s="344">
        <f t="shared" si="23"/>
        <v>46004</v>
      </c>
      <c r="B314" s="261">
        <v>0.375</v>
      </c>
      <c r="C314" s="247">
        <f t="shared" si="24"/>
        <v>13</v>
      </c>
      <c r="D314" s="248" t="s">
        <v>143</v>
      </c>
      <c r="E314" s="222"/>
      <c r="F314" s="223"/>
      <c r="G314" s="224" t="e" cm="1">
        <f t="array" aca="1" ref="G314" ca="1">INDIRECT("'"&amp;$C314&amp;"'!"&amp;"$"&amp;$D314&amp;$G$1&amp;"")</f>
        <v>#REF!</v>
      </c>
      <c r="H314" s="225" t="s">
        <v>1</v>
      </c>
      <c r="I314" s="223" t="s">
        <v>1</v>
      </c>
      <c r="J314" s="224" t="e" cm="1">
        <f t="array" aca="1" ref="J314" ca="1">INDIRECT("'"&amp;$C314&amp;"'!"&amp;"$"&amp;$D314&amp;$J$1&amp;"")</f>
        <v>#REF!</v>
      </c>
      <c r="K314" s="225"/>
      <c r="L314" s="225"/>
      <c r="M314" s="226"/>
      <c r="N314" s="222" t="e" cm="1">
        <f t="array" aca="1" ref="N314" ca="1">INDIRECT("'"&amp;$C314&amp;"'!"&amp;"$"&amp;$D314&amp;$N$1&amp;"")</f>
        <v>#REF!</v>
      </c>
      <c r="O314" s="225"/>
      <c r="P314" s="225"/>
      <c r="Q314" s="223"/>
      <c r="R314" s="352" t="e" cm="1">
        <f t="array" aca="1" ref="R314" ca="1">INDIRECT("'"&amp;$C314&amp;"'!"&amp;"$"&amp;$D314&amp;$R$1&amp;"")</f>
        <v>#REF!</v>
      </c>
      <c r="S314" s="225"/>
      <c r="T314" s="225"/>
      <c r="U314" s="226"/>
      <c r="V314" s="222"/>
      <c r="W314" s="227" t="e" cm="1">
        <f t="array" aca="1" ref="W314" ca="1">INDIRECT("'"&amp;$C314&amp;"'!"&amp;"$"&amp;$D314&amp;$W$1&amp;"")</f>
        <v>#REF!</v>
      </c>
      <c r="X314" s="225"/>
      <c r="Y314" s="223"/>
      <c r="Z314" s="224" t="e" cm="1">
        <f t="array" aca="1" ref="Z314" ca="1">INDIRECT("'"&amp;$C314&amp;"'!"&amp;"$"&amp;$D314&amp;$Z$1&amp;"")</f>
        <v>#REF!</v>
      </c>
      <c r="AA314" s="225" t="s">
        <v>1</v>
      </c>
      <c r="AB314" s="225" t="s">
        <v>1</v>
      </c>
      <c r="AC314" s="226" t="s">
        <v>1</v>
      </c>
      <c r="AD314" s="222" t="e" cm="1">
        <f t="array" aca="1" ref="AD314" ca="1">INDIRECT("'"&amp;$C314&amp;"'!"&amp;"$"&amp;$D314&amp;$AD$1&amp;"")</f>
        <v>#REF!</v>
      </c>
      <c r="AE314" s="225" t="s">
        <v>1</v>
      </c>
      <c r="AF314" s="225" t="s">
        <v>1</v>
      </c>
      <c r="AG314" s="223" t="s">
        <v>1</v>
      </c>
      <c r="AH314" s="224" t="e" cm="1">
        <f t="array" aca="1" ref="AH314" ca="1">INDIRECT("'"&amp;$C314&amp;"'!"&amp;"$"&amp;$D314&amp;$AH$1&amp;"")</f>
        <v>#REF!</v>
      </c>
      <c r="AI314" s="225" t="s">
        <v>1</v>
      </c>
      <c r="AJ314" s="225" t="s">
        <v>1</v>
      </c>
      <c r="AK314" s="226" t="s">
        <v>1</v>
      </c>
      <c r="AL314" s="222" t="e" cm="1">
        <f t="array" aca="1" ref="AL314" ca="1">INDIRECT("'"&amp;$C314&amp;"'!"&amp;"$"&amp;$D314&amp;$AL$1&amp;"")</f>
        <v>#REF!</v>
      </c>
      <c r="AM314" s="225" t="s">
        <v>1</v>
      </c>
      <c r="AN314" s="225" t="s">
        <v>1</v>
      </c>
      <c r="AO314" s="223" t="s">
        <v>1</v>
      </c>
      <c r="AP314" s="222"/>
      <c r="AQ314" s="226"/>
      <c r="AR314" s="222" t="e" cm="1">
        <f t="array" aca="1" ref="AR314" ca="1">INDIRECT("'"&amp;$C314&amp;"'!"&amp;"$"&amp;$D314&amp;$AR$1&amp;"")</f>
        <v>#REF!</v>
      </c>
      <c r="AS314" s="225"/>
      <c r="AT314" s="223"/>
      <c r="AU314" s="224" t="e" cm="1">
        <f t="array" aca="1" ref="AU314" ca="1">INDIRECT("'"&amp;$C314&amp;"'!"&amp;"$"&amp;$D314&amp;$AU$1&amp;"")</f>
        <v>#REF!</v>
      </c>
      <c r="AV314" s="225"/>
      <c r="AW314" s="223"/>
      <c r="AX314" s="222"/>
      <c r="AY314" s="226"/>
      <c r="AZ314" s="225" t="e" cm="1">
        <f t="array" aca="1" ref="AZ314" ca="1">INDIRECT("'"&amp;$C314&amp;"'!"&amp;"$"&amp;$D314&amp;$AZ$1&amp;"")</f>
        <v>#REF!</v>
      </c>
      <c r="BA314" s="224"/>
      <c r="BB314" s="225"/>
      <c r="BC314" s="223"/>
      <c r="BD314" s="225" t="e" cm="1">
        <f t="array" aca="1" ref="BD314" ca="1">INDIRECT("'"&amp;$C314&amp;"'!"&amp;"$"&amp;$D314&amp;$BD$1&amp;"")</f>
        <v>#REF!</v>
      </c>
      <c r="BE314" s="224"/>
      <c r="BF314" s="225"/>
      <c r="BG314" s="223"/>
      <c r="BH314" s="227"/>
      <c r="BI314" s="223"/>
      <c r="BJ314" s="227" t="e" cm="1">
        <f t="array" aca="1" ref="BJ314" ca="1">INDIRECT("'"&amp;$C314&amp;"'!"&amp;"$"&amp;$D314&amp;$BJ$1&amp;"")</f>
        <v>#REF!</v>
      </c>
      <c r="BK314" s="225"/>
      <c r="BL314" s="223"/>
      <c r="BM314" s="407"/>
      <c r="BN314" s="222" t="e" cm="1">
        <f t="array" aca="1" ref="BN314" ca="1">INDIRECT("'"&amp;$C314&amp;"'!"&amp;"$"&amp;$D314&amp;$BN$1&amp;"")</f>
        <v>#REF!</v>
      </c>
      <c r="BO314" s="224"/>
      <c r="BP314" s="223"/>
      <c r="BQ314" s="227" t="e" cm="1">
        <f t="array" aca="1" ref="BQ314" ca="1">INDIRECT("'"&amp;$C314&amp;"'!"&amp;"$"&amp;$D314&amp;$BQ$1&amp;"")</f>
        <v>#REF!</v>
      </c>
      <c r="BR314" s="225"/>
      <c r="BS314" s="225"/>
      <c r="BT314" s="223"/>
      <c r="BU314" s="228" t="e" cm="1">
        <f t="array" aca="1" ref="BU314" ca="1">INDIRECT("'"&amp;$C314&amp;"'!"&amp;"$"&amp;$D314&amp;$BU$1&amp;"")</f>
        <v>#REF!</v>
      </c>
      <c r="BV314" s="225"/>
      <c r="BW314" s="225"/>
      <c r="BX314" s="223"/>
      <c r="BY314" s="228"/>
      <c r="BZ314" s="225"/>
      <c r="CA314" s="225"/>
      <c r="CB314" s="223"/>
    </row>
    <row r="315" spans="1:80" ht="15" x14ac:dyDescent="0.2">
      <c r="A315" s="344">
        <f t="shared" si="23"/>
        <v>46004</v>
      </c>
      <c r="B315" s="261">
        <v>0.41666666666666702</v>
      </c>
      <c r="C315" s="247">
        <f t="shared" si="24"/>
        <v>13</v>
      </c>
      <c r="D315" s="248" t="s">
        <v>144</v>
      </c>
      <c r="E315" s="229"/>
      <c r="F315" s="230"/>
      <c r="G315" s="231" t="e" cm="1">
        <f t="array" aca="1" ref="G315" ca="1">INDIRECT("'"&amp;$C315&amp;"'!"&amp;"$"&amp;$D315&amp;$G$1&amp;"")</f>
        <v>#REF!</v>
      </c>
      <c r="H315" s="232" t="s">
        <v>1</v>
      </c>
      <c r="I315" s="230" t="s">
        <v>1</v>
      </c>
      <c r="J315" s="231" t="e" cm="1">
        <f t="array" aca="1" ref="J315" ca="1">INDIRECT("'"&amp;$C315&amp;"'!"&amp;"$"&amp;$D315&amp;$J$1&amp;"")</f>
        <v>#REF!</v>
      </c>
      <c r="K315" s="232"/>
      <c r="L315" s="232"/>
      <c r="M315" s="233"/>
      <c r="N315" s="229" t="e" cm="1">
        <f t="array" aca="1" ref="N315" ca="1">INDIRECT("'"&amp;$C315&amp;"'!"&amp;"$"&amp;$D315&amp;$N$1&amp;"")</f>
        <v>#REF!</v>
      </c>
      <c r="O315" s="232"/>
      <c r="P315" s="232"/>
      <c r="Q315" s="230"/>
      <c r="R315" s="229" t="e" cm="1">
        <f t="array" aca="1" ref="R315" ca="1">INDIRECT("'"&amp;$C315&amp;"'!"&amp;"$"&amp;$D315&amp;$R$1&amp;"")</f>
        <v>#REF!</v>
      </c>
      <c r="S315" s="232"/>
      <c r="T315" s="232"/>
      <c r="U315" s="233"/>
      <c r="V315" s="229"/>
      <c r="W315" s="234" t="e" cm="1">
        <f t="array" aca="1" ref="W315" ca="1">INDIRECT("'"&amp;$C315&amp;"'!"&amp;"$"&amp;$D315&amp;$W$1&amp;"")</f>
        <v>#REF!</v>
      </c>
      <c r="X315" s="232"/>
      <c r="Y315" s="230"/>
      <c r="Z315" s="231" t="e" cm="1">
        <f t="array" aca="1" ref="Z315" ca="1">INDIRECT("'"&amp;$C315&amp;"'!"&amp;"$"&amp;$D315&amp;$Z$1&amp;"")</f>
        <v>#REF!</v>
      </c>
      <c r="AA315" s="232" t="s">
        <v>1</v>
      </c>
      <c r="AB315" s="232" t="s">
        <v>1</v>
      </c>
      <c r="AC315" s="233" t="s">
        <v>1</v>
      </c>
      <c r="AD315" s="229" t="e" cm="1">
        <f t="array" aca="1" ref="AD315" ca="1">INDIRECT("'"&amp;$C315&amp;"'!"&amp;"$"&amp;$D315&amp;$AD$1&amp;"")</f>
        <v>#REF!</v>
      </c>
      <c r="AE315" s="232" t="s">
        <v>1</v>
      </c>
      <c r="AF315" s="232" t="s">
        <v>1</v>
      </c>
      <c r="AG315" s="230" t="s">
        <v>1</v>
      </c>
      <c r="AH315" s="231" t="e" cm="1">
        <f t="array" aca="1" ref="AH315" ca="1">INDIRECT("'"&amp;$C315&amp;"'!"&amp;"$"&amp;$D315&amp;$AH$1&amp;"")</f>
        <v>#REF!</v>
      </c>
      <c r="AI315" s="232" t="s">
        <v>1</v>
      </c>
      <c r="AJ315" s="232" t="s">
        <v>1</v>
      </c>
      <c r="AK315" s="233" t="s">
        <v>1</v>
      </c>
      <c r="AL315" s="229" t="e" cm="1">
        <f t="array" aca="1" ref="AL315" ca="1">INDIRECT("'"&amp;$C315&amp;"'!"&amp;"$"&amp;$D315&amp;$AL$1&amp;"")</f>
        <v>#REF!</v>
      </c>
      <c r="AM315" s="232" t="s">
        <v>1</v>
      </c>
      <c r="AN315" s="232" t="s">
        <v>1</v>
      </c>
      <c r="AO315" s="230" t="s">
        <v>1</v>
      </c>
      <c r="AP315" s="229"/>
      <c r="AQ315" s="233"/>
      <c r="AR315" s="229" t="e" cm="1">
        <f t="array" aca="1" ref="AR315" ca="1">INDIRECT("'"&amp;$C315&amp;"'!"&amp;"$"&amp;$D315&amp;$AR$1&amp;"")</f>
        <v>#REF!</v>
      </c>
      <c r="AS315" s="232"/>
      <c r="AT315" s="230"/>
      <c r="AU315" s="231" t="e" cm="1">
        <f t="array" aca="1" ref="AU315" ca="1">INDIRECT("'"&amp;$C315&amp;"'!"&amp;"$"&amp;$D315&amp;$AU$1&amp;"")</f>
        <v>#REF!</v>
      </c>
      <c r="AV315" s="232"/>
      <c r="AW315" s="230"/>
      <c r="AX315" s="229"/>
      <c r="AY315" s="233"/>
      <c r="AZ315" s="232" t="e" cm="1">
        <f t="array" aca="1" ref="AZ315" ca="1">INDIRECT("'"&amp;$C315&amp;"'!"&amp;"$"&amp;$D315&amp;$AZ$1&amp;"")</f>
        <v>#REF!</v>
      </c>
      <c r="BA315" s="231"/>
      <c r="BB315" s="232"/>
      <c r="BC315" s="230"/>
      <c r="BD315" s="232" t="e" cm="1">
        <f t="array" aca="1" ref="BD315" ca="1">INDIRECT("'"&amp;$C315&amp;"'!"&amp;"$"&amp;$D315&amp;$BD$1&amp;"")</f>
        <v>#REF!</v>
      </c>
      <c r="BE315" s="231"/>
      <c r="BF315" s="232"/>
      <c r="BG315" s="230"/>
      <c r="BH315" s="234"/>
      <c r="BI315" s="230"/>
      <c r="BJ315" s="234" t="e" cm="1">
        <f t="array" aca="1" ref="BJ315" ca="1">INDIRECT("'"&amp;$C315&amp;"'!"&amp;"$"&amp;$D315&amp;$BJ$1&amp;"")</f>
        <v>#REF!</v>
      </c>
      <c r="BK315" s="232"/>
      <c r="BL315" s="230"/>
      <c r="BM315" s="408"/>
      <c r="BN315" s="229" t="e" cm="1">
        <f t="array" aca="1" ref="BN315" ca="1">INDIRECT("'"&amp;$C315&amp;"'!"&amp;"$"&amp;$D315&amp;$BN$1&amp;"")</f>
        <v>#REF!</v>
      </c>
      <c r="BO315" s="231"/>
      <c r="BP315" s="230"/>
      <c r="BQ315" s="234" t="e" cm="1">
        <f t="array" aca="1" ref="BQ315" ca="1">INDIRECT("'"&amp;$C315&amp;"'!"&amp;"$"&amp;$D315&amp;$BQ$1&amp;"")</f>
        <v>#REF!</v>
      </c>
      <c r="BR315" s="232"/>
      <c r="BS315" s="232"/>
      <c r="BT315" s="230"/>
      <c r="BU315" s="235" t="e" cm="1">
        <f t="array" aca="1" ref="BU315" ca="1">INDIRECT("'"&amp;$C315&amp;"'!"&amp;"$"&amp;$D315&amp;$BU$1&amp;"")</f>
        <v>#REF!</v>
      </c>
      <c r="BV315" s="232"/>
      <c r="BW315" s="232"/>
      <c r="BX315" s="230"/>
      <c r="BY315" s="235"/>
      <c r="BZ315" s="232"/>
      <c r="CA315" s="232"/>
      <c r="CB315" s="230"/>
    </row>
    <row r="316" spans="1:80" ht="15" x14ac:dyDescent="0.2">
      <c r="A316" s="344">
        <f t="shared" si="23"/>
        <v>46004</v>
      </c>
      <c r="B316" s="261">
        <v>0.45833333333333398</v>
      </c>
      <c r="C316" s="247">
        <f t="shared" si="24"/>
        <v>13</v>
      </c>
      <c r="D316" s="248" t="s">
        <v>145</v>
      </c>
      <c r="E316" s="222"/>
      <c r="F316" s="223"/>
      <c r="G316" s="224" t="e" cm="1">
        <f t="array" aca="1" ref="G316" ca="1">INDIRECT("'"&amp;$C316&amp;"'!"&amp;"$"&amp;$D316&amp;$G$1&amp;"")</f>
        <v>#REF!</v>
      </c>
      <c r="H316" s="225" t="s">
        <v>1</v>
      </c>
      <c r="I316" s="223" t="s">
        <v>1</v>
      </c>
      <c r="J316" s="224" t="e" cm="1">
        <f t="array" aca="1" ref="J316" ca="1">INDIRECT("'"&amp;$C316&amp;"'!"&amp;"$"&amp;$D316&amp;$J$1&amp;"")</f>
        <v>#REF!</v>
      </c>
      <c r="K316" s="225"/>
      <c r="L316" s="225"/>
      <c r="M316" s="226"/>
      <c r="N316" s="222" t="e" cm="1">
        <f t="array" aca="1" ref="N316" ca="1">INDIRECT("'"&amp;$C316&amp;"'!"&amp;"$"&amp;$D316&amp;$N$1&amp;"")</f>
        <v>#REF!</v>
      </c>
      <c r="O316" s="225"/>
      <c r="P316" s="225"/>
      <c r="Q316" s="223"/>
      <c r="R316" s="352" t="e" cm="1">
        <f t="array" aca="1" ref="R316" ca="1">INDIRECT("'"&amp;$C316&amp;"'!"&amp;"$"&amp;$D316&amp;$R$1&amp;"")</f>
        <v>#REF!</v>
      </c>
      <c r="S316" s="225"/>
      <c r="T316" s="225"/>
      <c r="U316" s="226"/>
      <c r="V316" s="222"/>
      <c r="W316" s="227" t="e" cm="1">
        <f t="array" aca="1" ref="W316" ca="1">INDIRECT("'"&amp;$C316&amp;"'!"&amp;"$"&amp;$D316&amp;$W$1&amp;"")</f>
        <v>#REF!</v>
      </c>
      <c r="X316" s="225"/>
      <c r="Y316" s="223"/>
      <c r="Z316" s="224" t="e" cm="1">
        <f t="array" aca="1" ref="Z316" ca="1">INDIRECT("'"&amp;$C316&amp;"'!"&amp;"$"&amp;$D316&amp;$Z$1&amp;"")</f>
        <v>#REF!</v>
      </c>
      <c r="AA316" s="225" t="s">
        <v>1</v>
      </c>
      <c r="AB316" s="225" t="s">
        <v>1</v>
      </c>
      <c r="AC316" s="226" t="s">
        <v>1</v>
      </c>
      <c r="AD316" s="222" t="e" cm="1">
        <f t="array" aca="1" ref="AD316" ca="1">INDIRECT("'"&amp;$C316&amp;"'!"&amp;"$"&amp;$D316&amp;$AD$1&amp;"")</f>
        <v>#REF!</v>
      </c>
      <c r="AE316" s="225" t="s">
        <v>1</v>
      </c>
      <c r="AF316" s="225" t="s">
        <v>1</v>
      </c>
      <c r="AG316" s="223" t="s">
        <v>1</v>
      </c>
      <c r="AH316" s="224" t="e" cm="1">
        <f t="array" aca="1" ref="AH316" ca="1">INDIRECT("'"&amp;$C316&amp;"'!"&amp;"$"&amp;$D316&amp;$AH$1&amp;"")</f>
        <v>#REF!</v>
      </c>
      <c r="AI316" s="225" t="s">
        <v>1</v>
      </c>
      <c r="AJ316" s="225" t="s">
        <v>1</v>
      </c>
      <c r="AK316" s="226" t="s">
        <v>1</v>
      </c>
      <c r="AL316" s="222" t="e" cm="1">
        <f t="array" aca="1" ref="AL316" ca="1">INDIRECT("'"&amp;$C316&amp;"'!"&amp;"$"&amp;$D316&amp;$AL$1&amp;"")</f>
        <v>#REF!</v>
      </c>
      <c r="AM316" s="225" t="s">
        <v>1</v>
      </c>
      <c r="AN316" s="225" t="s">
        <v>1</v>
      </c>
      <c r="AO316" s="223" t="s">
        <v>1</v>
      </c>
      <c r="AP316" s="222"/>
      <c r="AQ316" s="226"/>
      <c r="AR316" s="222" t="e" cm="1">
        <f t="array" aca="1" ref="AR316" ca="1">INDIRECT("'"&amp;$C316&amp;"'!"&amp;"$"&amp;$D316&amp;$AR$1&amp;"")</f>
        <v>#REF!</v>
      </c>
      <c r="AS316" s="225"/>
      <c r="AT316" s="223"/>
      <c r="AU316" s="224" t="e" cm="1">
        <f t="array" aca="1" ref="AU316" ca="1">INDIRECT("'"&amp;$C316&amp;"'!"&amp;"$"&amp;$D316&amp;$AU$1&amp;"")</f>
        <v>#REF!</v>
      </c>
      <c r="AV316" s="225"/>
      <c r="AW316" s="223"/>
      <c r="AX316" s="222"/>
      <c r="AY316" s="226"/>
      <c r="AZ316" s="225" t="e" cm="1">
        <f t="array" aca="1" ref="AZ316" ca="1">INDIRECT("'"&amp;$C316&amp;"'!"&amp;"$"&amp;$D316&amp;$AZ$1&amp;"")</f>
        <v>#REF!</v>
      </c>
      <c r="BA316" s="224"/>
      <c r="BB316" s="225"/>
      <c r="BC316" s="223"/>
      <c r="BD316" s="225" t="e" cm="1">
        <f t="array" aca="1" ref="BD316" ca="1">INDIRECT("'"&amp;$C316&amp;"'!"&amp;"$"&amp;$D316&amp;$BD$1&amp;"")</f>
        <v>#REF!</v>
      </c>
      <c r="BE316" s="224"/>
      <c r="BF316" s="225"/>
      <c r="BG316" s="223"/>
      <c r="BH316" s="227"/>
      <c r="BI316" s="223"/>
      <c r="BJ316" s="227" t="e" cm="1">
        <f t="array" aca="1" ref="BJ316" ca="1">INDIRECT("'"&amp;$C316&amp;"'!"&amp;"$"&amp;$D316&amp;$BJ$1&amp;"")</f>
        <v>#REF!</v>
      </c>
      <c r="BK316" s="225"/>
      <c r="BL316" s="223"/>
      <c r="BM316" s="407"/>
      <c r="BN316" s="222" t="e" cm="1">
        <f t="array" aca="1" ref="BN316" ca="1">INDIRECT("'"&amp;$C316&amp;"'!"&amp;"$"&amp;$D316&amp;$BN$1&amp;"")</f>
        <v>#REF!</v>
      </c>
      <c r="BO316" s="224"/>
      <c r="BP316" s="223"/>
      <c r="BQ316" s="227" t="e" cm="1">
        <f t="array" aca="1" ref="BQ316" ca="1">INDIRECT("'"&amp;$C316&amp;"'!"&amp;"$"&amp;$D316&amp;$BQ$1&amp;"")</f>
        <v>#REF!</v>
      </c>
      <c r="BR316" s="225"/>
      <c r="BS316" s="225"/>
      <c r="BT316" s="223"/>
      <c r="BU316" s="228" t="e" cm="1">
        <f t="array" aca="1" ref="BU316" ca="1">INDIRECT("'"&amp;$C316&amp;"'!"&amp;"$"&amp;$D316&amp;$BU$1&amp;"")</f>
        <v>#REF!</v>
      </c>
      <c r="BV316" s="225"/>
      <c r="BW316" s="225"/>
      <c r="BX316" s="223"/>
      <c r="BY316" s="228"/>
      <c r="BZ316" s="225"/>
      <c r="CA316" s="225"/>
      <c r="CB316" s="223"/>
    </row>
    <row r="317" spans="1:80" ht="15" x14ac:dyDescent="0.2">
      <c r="A317" s="344">
        <f t="shared" si="23"/>
        <v>46004</v>
      </c>
      <c r="B317" s="261">
        <v>0.5</v>
      </c>
      <c r="C317" s="247">
        <f t="shared" si="24"/>
        <v>13</v>
      </c>
      <c r="D317" s="248" t="s">
        <v>146</v>
      </c>
      <c r="E317" s="229"/>
      <c r="F317" s="230"/>
      <c r="G317" s="231" t="e" cm="1">
        <f t="array" aca="1" ref="G317" ca="1">INDIRECT("'"&amp;$C317&amp;"'!"&amp;"$"&amp;$D317&amp;$G$1&amp;"")</f>
        <v>#REF!</v>
      </c>
      <c r="H317" s="232" t="s">
        <v>1</v>
      </c>
      <c r="I317" s="230" t="s">
        <v>1</v>
      </c>
      <c r="J317" s="231" t="e" cm="1">
        <f t="array" aca="1" ref="J317" ca="1">INDIRECT("'"&amp;$C317&amp;"'!"&amp;"$"&amp;$D317&amp;$J$1&amp;"")</f>
        <v>#REF!</v>
      </c>
      <c r="K317" s="232"/>
      <c r="L317" s="232"/>
      <c r="M317" s="233"/>
      <c r="N317" s="229" t="e" cm="1">
        <f t="array" aca="1" ref="N317" ca="1">INDIRECT("'"&amp;$C317&amp;"'!"&amp;"$"&amp;$D317&amp;$N$1&amp;"")</f>
        <v>#REF!</v>
      </c>
      <c r="O317" s="232"/>
      <c r="P317" s="232"/>
      <c r="Q317" s="230"/>
      <c r="R317" s="229" t="e" cm="1">
        <f t="array" aca="1" ref="R317" ca="1">INDIRECT("'"&amp;$C317&amp;"'!"&amp;"$"&amp;$D317&amp;$R$1&amp;"")</f>
        <v>#REF!</v>
      </c>
      <c r="S317" s="232"/>
      <c r="T317" s="232"/>
      <c r="U317" s="233"/>
      <c r="V317" s="229"/>
      <c r="W317" s="234" t="e" cm="1">
        <f t="array" aca="1" ref="W317" ca="1">INDIRECT("'"&amp;$C317&amp;"'!"&amp;"$"&amp;$D317&amp;$W$1&amp;"")</f>
        <v>#REF!</v>
      </c>
      <c r="X317" s="232"/>
      <c r="Y317" s="230"/>
      <c r="Z317" s="231" t="e" cm="1">
        <f t="array" aca="1" ref="Z317" ca="1">INDIRECT("'"&amp;$C317&amp;"'!"&amp;"$"&amp;$D317&amp;$Z$1&amp;"")</f>
        <v>#REF!</v>
      </c>
      <c r="AA317" s="232" t="s">
        <v>1</v>
      </c>
      <c r="AB317" s="232" t="s">
        <v>1</v>
      </c>
      <c r="AC317" s="233" t="s">
        <v>1</v>
      </c>
      <c r="AD317" s="229" t="e" cm="1">
        <f t="array" aca="1" ref="AD317" ca="1">INDIRECT("'"&amp;$C317&amp;"'!"&amp;"$"&amp;$D317&amp;$AD$1&amp;"")</f>
        <v>#REF!</v>
      </c>
      <c r="AE317" s="232" t="s">
        <v>1</v>
      </c>
      <c r="AF317" s="232" t="s">
        <v>1</v>
      </c>
      <c r="AG317" s="230" t="s">
        <v>1</v>
      </c>
      <c r="AH317" s="231" t="e" cm="1">
        <f t="array" aca="1" ref="AH317" ca="1">INDIRECT("'"&amp;$C317&amp;"'!"&amp;"$"&amp;$D317&amp;$AH$1&amp;"")</f>
        <v>#REF!</v>
      </c>
      <c r="AI317" s="232" t="s">
        <v>1</v>
      </c>
      <c r="AJ317" s="232" t="s">
        <v>1</v>
      </c>
      <c r="AK317" s="233" t="s">
        <v>1</v>
      </c>
      <c r="AL317" s="229" t="e" cm="1">
        <f t="array" aca="1" ref="AL317" ca="1">INDIRECT("'"&amp;$C317&amp;"'!"&amp;"$"&amp;$D317&amp;$AL$1&amp;"")</f>
        <v>#REF!</v>
      </c>
      <c r="AM317" s="232" t="s">
        <v>1</v>
      </c>
      <c r="AN317" s="232" t="s">
        <v>1</v>
      </c>
      <c r="AO317" s="230" t="s">
        <v>1</v>
      </c>
      <c r="AP317" s="229"/>
      <c r="AQ317" s="233"/>
      <c r="AR317" s="229" t="e" cm="1">
        <f t="array" aca="1" ref="AR317" ca="1">INDIRECT("'"&amp;$C317&amp;"'!"&amp;"$"&amp;$D317&amp;$AR$1&amp;"")</f>
        <v>#REF!</v>
      </c>
      <c r="AS317" s="232"/>
      <c r="AT317" s="230"/>
      <c r="AU317" s="231" t="e" cm="1">
        <f t="array" aca="1" ref="AU317" ca="1">INDIRECT("'"&amp;$C317&amp;"'!"&amp;"$"&amp;$D317&amp;$AU$1&amp;"")</f>
        <v>#REF!</v>
      </c>
      <c r="AV317" s="232"/>
      <c r="AW317" s="230"/>
      <c r="AX317" s="229"/>
      <c r="AY317" s="233"/>
      <c r="AZ317" s="232" t="e" cm="1">
        <f t="array" aca="1" ref="AZ317" ca="1">INDIRECT("'"&amp;$C317&amp;"'!"&amp;"$"&amp;$D317&amp;$AZ$1&amp;"")</f>
        <v>#REF!</v>
      </c>
      <c r="BA317" s="231"/>
      <c r="BB317" s="232"/>
      <c r="BC317" s="230"/>
      <c r="BD317" s="232" t="e" cm="1">
        <f t="array" aca="1" ref="BD317" ca="1">INDIRECT("'"&amp;$C317&amp;"'!"&amp;"$"&amp;$D317&amp;$BD$1&amp;"")</f>
        <v>#REF!</v>
      </c>
      <c r="BE317" s="231"/>
      <c r="BF317" s="232"/>
      <c r="BG317" s="230"/>
      <c r="BH317" s="234"/>
      <c r="BI317" s="230"/>
      <c r="BJ317" s="234" t="e" cm="1">
        <f t="array" aca="1" ref="BJ317" ca="1">INDIRECT("'"&amp;$C317&amp;"'!"&amp;"$"&amp;$D317&amp;$BJ$1&amp;"")</f>
        <v>#REF!</v>
      </c>
      <c r="BK317" s="232"/>
      <c r="BL317" s="230"/>
      <c r="BM317" s="408"/>
      <c r="BN317" s="229" t="e" cm="1">
        <f t="array" aca="1" ref="BN317" ca="1">INDIRECT("'"&amp;$C317&amp;"'!"&amp;"$"&amp;$D317&amp;$BN$1&amp;"")</f>
        <v>#REF!</v>
      </c>
      <c r="BO317" s="231"/>
      <c r="BP317" s="230"/>
      <c r="BQ317" s="234" t="e" cm="1">
        <f t="array" aca="1" ref="BQ317" ca="1">INDIRECT("'"&amp;$C317&amp;"'!"&amp;"$"&amp;$D317&amp;$BQ$1&amp;"")</f>
        <v>#REF!</v>
      </c>
      <c r="BR317" s="232"/>
      <c r="BS317" s="232"/>
      <c r="BT317" s="230"/>
      <c r="BU317" s="235" t="e" cm="1">
        <f t="array" aca="1" ref="BU317" ca="1">INDIRECT("'"&amp;$C317&amp;"'!"&amp;"$"&amp;$D317&amp;$BU$1&amp;"")</f>
        <v>#REF!</v>
      </c>
      <c r="BV317" s="232"/>
      <c r="BW317" s="232"/>
      <c r="BX317" s="230"/>
      <c r="BY317" s="235"/>
      <c r="BZ317" s="232"/>
      <c r="CA317" s="232"/>
      <c r="CB317" s="230"/>
    </row>
    <row r="318" spans="1:80" ht="15" x14ac:dyDescent="0.2">
      <c r="A318" s="344">
        <f t="shared" si="23"/>
        <v>46004</v>
      </c>
      <c r="B318" s="261">
        <v>0.54166666666666696</v>
      </c>
      <c r="C318" s="247">
        <f t="shared" si="24"/>
        <v>13</v>
      </c>
      <c r="D318" s="248" t="s">
        <v>147</v>
      </c>
      <c r="E318" s="222"/>
      <c r="F318" s="223"/>
      <c r="G318" s="224" t="e" cm="1">
        <f t="array" aca="1" ref="G318" ca="1">INDIRECT("'"&amp;$C318&amp;"'!"&amp;"$"&amp;$D318&amp;$G$1&amp;"")</f>
        <v>#REF!</v>
      </c>
      <c r="H318" s="225" t="s">
        <v>1</v>
      </c>
      <c r="I318" s="223" t="s">
        <v>1</v>
      </c>
      <c r="J318" s="224" t="e" cm="1">
        <f t="array" aca="1" ref="J318" ca="1">INDIRECT("'"&amp;$C318&amp;"'!"&amp;"$"&amp;$D318&amp;$J$1&amp;"")</f>
        <v>#REF!</v>
      </c>
      <c r="K318" s="225"/>
      <c r="L318" s="225"/>
      <c r="M318" s="223"/>
      <c r="N318" s="222" t="e" cm="1">
        <f t="array" aca="1" ref="N318" ca="1">INDIRECT("'"&amp;$C318&amp;"'!"&amp;"$"&amp;$D318&amp;$N$1&amp;"")</f>
        <v>#REF!</v>
      </c>
      <c r="O318" s="225"/>
      <c r="P318" s="225"/>
      <c r="Q318" s="223"/>
      <c r="R318" s="352" t="e" cm="1">
        <f t="array" aca="1" ref="R318" ca="1">INDIRECT("'"&amp;$C318&amp;"'!"&amp;"$"&amp;$D318&amp;$R$1&amp;"")</f>
        <v>#REF!</v>
      </c>
      <c r="S318" s="225"/>
      <c r="T318" s="225"/>
      <c r="U318" s="226"/>
      <c r="V318" s="222"/>
      <c r="W318" s="227" t="e" cm="1">
        <f t="array" aca="1" ref="W318" ca="1">INDIRECT("'"&amp;$C318&amp;"'!"&amp;"$"&amp;$D318&amp;$W$1&amp;"")</f>
        <v>#REF!</v>
      </c>
      <c r="X318" s="225"/>
      <c r="Y318" s="223"/>
      <c r="Z318" s="224" t="e" cm="1">
        <f t="array" aca="1" ref="Z318" ca="1">INDIRECT("'"&amp;$C318&amp;"'!"&amp;"$"&amp;$D318&amp;$Z$1&amp;"")</f>
        <v>#REF!</v>
      </c>
      <c r="AA318" s="225" t="s">
        <v>1</v>
      </c>
      <c r="AB318" s="225" t="s">
        <v>1</v>
      </c>
      <c r="AC318" s="226" t="s">
        <v>1</v>
      </c>
      <c r="AD318" s="222" t="e" cm="1">
        <f t="array" aca="1" ref="AD318" ca="1">INDIRECT("'"&amp;$C318&amp;"'!"&amp;"$"&amp;$D318&amp;$AD$1&amp;"")</f>
        <v>#REF!</v>
      </c>
      <c r="AE318" s="225" t="s">
        <v>1</v>
      </c>
      <c r="AF318" s="225" t="s">
        <v>1</v>
      </c>
      <c r="AG318" s="223" t="s">
        <v>1</v>
      </c>
      <c r="AH318" s="224" t="e" cm="1">
        <f t="array" aca="1" ref="AH318" ca="1">INDIRECT("'"&amp;$C318&amp;"'!"&amp;"$"&amp;$D318&amp;$AH$1&amp;"")</f>
        <v>#REF!</v>
      </c>
      <c r="AI318" s="225" t="s">
        <v>1</v>
      </c>
      <c r="AJ318" s="225" t="s">
        <v>1</v>
      </c>
      <c r="AK318" s="226" t="s">
        <v>1</v>
      </c>
      <c r="AL318" s="222" t="e" cm="1">
        <f t="array" aca="1" ref="AL318" ca="1">INDIRECT("'"&amp;$C318&amp;"'!"&amp;"$"&amp;$D318&amp;$AL$1&amp;"")</f>
        <v>#REF!</v>
      </c>
      <c r="AM318" s="225" t="s">
        <v>1</v>
      </c>
      <c r="AN318" s="225" t="s">
        <v>1</v>
      </c>
      <c r="AO318" s="223" t="s">
        <v>1</v>
      </c>
      <c r="AP318" s="222"/>
      <c r="AQ318" s="226"/>
      <c r="AR318" s="222" t="e" cm="1">
        <f t="array" aca="1" ref="AR318" ca="1">INDIRECT("'"&amp;$C318&amp;"'!"&amp;"$"&amp;$D318&amp;$AR$1&amp;"")</f>
        <v>#REF!</v>
      </c>
      <c r="AS318" s="225"/>
      <c r="AT318" s="223"/>
      <c r="AU318" s="224" t="e" cm="1">
        <f t="array" aca="1" ref="AU318" ca="1">INDIRECT("'"&amp;$C318&amp;"'!"&amp;"$"&amp;$D318&amp;$AU$1&amp;"")</f>
        <v>#REF!</v>
      </c>
      <c r="AV318" s="225"/>
      <c r="AW318" s="223"/>
      <c r="AX318" s="222"/>
      <c r="AY318" s="226"/>
      <c r="AZ318" s="225" t="e" cm="1">
        <f t="array" aca="1" ref="AZ318" ca="1">INDIRECT("'"&amp;$C318&amp;"'!"&amp;"$"&amp;$D318&amp;$AZ$1&amp;"")</f>
        <v>#REF!</v>
      </c>
      <c r="BA318" s="224"/>
      <c r="BB318" s="225"/>
      <c r="BC318" s="223"/>
      <c r="BD318" s="225" t="e" cm="1">
        <f t="array" aca="1" ref="BD318" ca="1">INDIRECT("'"&amp;$C318&amp;"'!"&amp;"$"&amp;$D318&amp;$BD$1&amp;"")</f>
        <v>#REF!</v>
      </c>
      <c r="BE318" s="224"/>
      <c r="BF318" s="225"/>
      <c r="BG318" s="223"/>
      <c r="BH318" s="227"/>
      <c r="BI318" s="223"/>
      <c r="BJ318" s="227" t="e" cm="1">
        <f t="array" aca="1" ref="BJ318" ca="1">INDIRECT("'"&amp;$C318&amp;"'!"&amp;"$"&amp;$D318&amp;$BJ$1&amp;"")</f>
        <v>#REF!</v>
      </c>
      <c r="BK318" s="225"/>
      <c r="BL318" s="223"/>
      <c r="BM318" s="407"/>
      <c r="BN318" s="222" t="e" cm="1">
        <f t="array" aca="1" ref="BN318" ca="1">INDIRECT("'"&amp;$C318&amp;"'!"&amp;"$"&amp;$D318&amp;$BN$1&amp;"")</f>
        <v>#REF!</v>
      </c>
      <c r="BO318" s="224"/>
      <c r="BP318" s="223"/>
      <c r="BQ318" s="227" t="e" cm="1">
        <f t="array" aca="1" ref="BQ318" ca="1">INDIRECT("'"&amp;$C318&amp;"'!"&amp;"$"&amp;$D318&amp;$BQ$1&amp;"")</f>
        <v>#REF!</v>
      </c>
      <c r="BR318" s="225"/>
      <c r="BS318" s="225"/>
      <c r="BT318" s="223"/>
      <c r="BU318" s="228" t="e" cm="1">
        <f t="array" aca="1" ref="BU318" ca="1">INDIRECT("'"&amp;$C318&amp;"'!"&amp;"$"&amp;$D318&amp;$BU$1&amp;"")</f>
        <v>#REF!</v>
      </c>
      <c r="BV318" s="225"/>
      <c r="BW318" s="225"/>
      <c r="BX318" s="223"/>
      <c r="BY318" s="228"/>
      <c r="BZ318" s="225"/>
      <c r="CA318" s="225"/>
      <c r="CB318" s="223"/>
    </row>
    <row r="319" spans="1:80" ht="15" x14ac:dyDescent="0.2">
      <c r="A319" s="344">
        <f t="shared" si="23"/>
        <v>46004</v>
      </c>
      <c r="B319" s="261">
        <v>0.58333333333333404</v>
      </c>
      <c r="C319" s="247">
        <f t="shared" si="24"/>
        <v>13</v>
      </c>
      <c r="D319" s="248" t="s">
        <v>148</v>
      </c>
      <c r="E319" s="229"/>
      <c r="F319" s="230"/>
      <c r="G319" s="231" t="e" cm="1">
        <f t="array" aca="1" ref="G319" ca="1">INDIRECT("'"&amp;$C319&amp;"'!"&amp;"$"&amp;$D319&amp;$G$1&amp;"")</f>
        <v>#REF!</v>
      </c>
      <c r="H319" s="232" t="s">
        <v>1</v>
      </c>
      <c r="I319" s="230" t="s">
        <v>1</v>
      </c>
      <c r="J319" s="231" t="e" cm="1">
        <f t="array" aca="1" ref="J319" ca="1">INDIRECT("'"&amp;$C319&amp;"'!"&amp;"$"&amp;$D319&amp;$J$1&amp;"")</f>
        <v>#REF!</v>
      </c>
      <c r="K319" s="232"/>
      <c r="L319" s="232"/>
      <c r="M319" s="233"/>
      <c r="N319" s="229" t="e" cm="1">
        <f t="array" aca="1" ref="N319" ca="1">INDIRECT("'"&amp;$C319&amp;"'!"&amp;"$"&amp;$D319&amp;$N$1&amp;"")</f>
        <v>#REF!</v>
      </c>
      <c r="O319" s="232"/>
      <c r="P319" s="232"/>
      <c r="Q319" s="230"/>
      <c r="R319" s="229" t="e" cm="1">
        <f t="array" aca="1" ref="R319" ca="1">INDIRECT("'"&amp;$C319&amp;"'!"&amp;"$"&amp;$D319&amp;$R$1&amp;"")</f>
        <v>#REF!</v>
      </c>
      <c r="S319" s="232"/>
      <c r="T319" s="232"/>
      <c r="U319" s="233"/>
      <c r="V319" s="229"/>
      <c r="W319" s="234" t="e" cm="1">
        <f t="array" aca="1" ref="W319" ca="1">INDIRECT("'"&amp;$C319&amp;"'!"&amp;"$"&amp;$D319&amp;$W$1&amp;"")</f>
        <v>#REF!</v>
      </c>
      <c r="X319" s="232"/>
      <c r="Y319" s="230"/>
      <c r="Z319" s="231" t="e" cm="1">
        <f t="array" aca="1" ref="Z319" ca="1">INDIRECT("'"&amp;$C319&amp;"'!"&amp;"$"&amp;$D319&amp;$Z$1&amp;"")</f>
        <v>#REF!</v>
      </c>
      <c r="AA319" s="232" t="s">
        <v>1</v>
      </c>
      <c r="AB319" s="232" t="s">
        <v>1</v>
      </c>
      <c r="AC319" s="233" t="s">
        <v>1</v>
      </c>
      <c r="AD319" s="229" t="e" cm="1">
        <f t="array" aca="1" ref="AD319" ca="1">INDIRECT("'"&amp;$C319&amp;"'!"&amp;"$"&amp;$D319&amp;$AD$1&amp;"")</f>
        <v>#REF!</v>
      </c>
      <c r="AE319" s="232" t="s">
        <v>1</v>
      </c>
      <c r="AF319" s="232" t="s">
        <v>1</v>
      </c>
      <c r="AG319" s="230" t="s">
        <v>1</v>
      </c>
      <c r="AH319" s="231" t="e" cm="1">
        <f t="array" aca="1" ref="AH319" ca="1">INDIRECT("'"&amp;$C319&amp;"'!"&amp;"$"&amp;$D319&amp;$AH$1&amp;"")</f>
        <v>#REF!</v>
      </c>
      <c r="AI319" s="232" t="s">
        <v>1</v>
      </c>
      <c r="AJ319" s="232" t="s">
        <v>1</v>
      </c>
      <c r="AK319" s="233" t="s">
        <v>1</v>
      </c>
      <c r="AL319" s="229" t="e" cm="1">
        <f t="array" aca="1" ref="AL319" ca="1">INDIRECT("'"&amp;$C319&amp;"'!"&amp;"$"&amp;$D319&amp;$AL$1&amp;"")</f>
        <v>#REF!</v>
      </c>
      <c r="AM319" s="232" t="s">
        <v>1</v>
      </c>
      <c r="AN319" s="232" t="s">
        <v>1</v>
      </c>
      <c r="AO319" s="230" t="s">
        <v>1</v>
      </c>
      <c r="AP319" s="229"/>
      <c r="AQ319" s="233"/>
      <c r="AR319" s="229" t="e" cm="1">
        <f t="array" aca="1" ref="AR319" ca="1">INDIRECT("'"&amp;$C319&amp;"'!"&amp;"$"&amp;$D319&amp;$AR$1&amp;"")</f>
        <v>#REF!</v>
      </c>
      <c r="AS319" s="232"/>
      <c r="AT319" s="230"/>
      <c r="AU319" s="231" t="e" cm="1">
        <f t="array" aca="1" ref="AU319" ca="1">INDIRECT("'"&amp;$C319&amp;"'!"&amp;"$"&amp;$D319&amp;$AU$1&amp;"")</f>
        <v>#REF!</v>
      </c>
      <c r="AV319" s="232"/>
      <c r="AW319" s="230"/>
      <c r="AX319" s="229"/>
      <c r="AY319" s="233"/>
      <c r="AZ319" s="232" t="e" cm="1">
        <f t="array" aca="1" ref="AZ319" ca="1">INDIRECT("'"&amp;$C319&amp;"'!"&amp;"$"&amp;$D319&amp;$AZ$1&amp;"")</f>
        <v>#REF!</v>
      </c>
      <c r="BA319" s="231"/>
      <c r="BB319" s="232"/>
      <c r="BC319" s="230"/>
      <c r="BD319" s="232" t="e" cm="1">
        <f t="array" aca="1" ref="BD319" ca="1">INDIRECT("'"&amp;$C319&amp;"'!"&amp;"$"&amp;$D319&amp;$BD$1&amp;"")</f>
        <v>#REF!</v>
      </c>
      <c r="BE319" s="231"/>
      <c r="BF319" s="232"/>
      <c r="BG319" s="230"/>
      <c r="BH319" s="234"/>
      <c r="BI319" s="230"/>
      <c r="BJ319" s="234" t="e" cm="1">
        <f t="array" aca="1" ref="BJ319" ca="1">INDIRECT("'"&amp;$C319&amp;"'!"&amp;"$"&amp;$D319&amp;$BJ$1&amp;"")</f>
        <v>#REF!</v>
      </c>
      <c r="BK319" s="232"/>
      <c r="BL319" s="230"/>
      <c r="BM319" s="408"/>
      <c r="BN319" s="229" t="e" cm="1">
        <f t="array" aca="1" ref="BN319" ca="1">INDIRECT("'"&amp;$C319&amp;"'!"&amp;"$"&amp;$D319&amp;$BN$1&amp;"")</f>
        <v>#REF!</v>
      </c>
      <c r="BO319" s="231"/>
      <c r="BP319" s="230"/>
      <c r="BQ319" s="234" t="e" cm="1">
        <f t="array" aca="1" ref="BQ319" ca="1">INDIRECT("'"&amp;$C319&amp;"'!"&amp;"$"&amp;$D319&amp;$BQ$1&amp;"")</f>
        <v>#REF!</v>
      </c>
      <c r="BR319" s="232"/>
      <c r="BS319" s="232"/>
      <c r="BT319" s="230"/>
      <c r="BU319" s="235" t="e" cm="1">
        <f t="array" aca="1" ref="BU319" ca="1">INDIRECT("'"&amp;$C319&amp;"'!"&amp;"$"&amp;$D319&amp;$BU$1&amp;"")</f>
        <v>#REF!</v>
      </c>
      <c r="BV319" s="232"/>
      <c r="BW319" s="232"/>
      <c r="BX319" s="230"/>
      <c r="BY319" s="235"/>
      <c r="BZ319" s="232"/>
      <c r="CA319" s="232"/>
      <c r="CB319" s="230"/>
    </row>
    <row r="320" spans="1:80" ht="15" x14ac:dyDescent="0.2">
      <c r="A320" s="344">
        <f t="shared" si="23"/>
        <v>46004</v>
      </c>
      <c r="B320" s="261">
        <v>0.625</v>
      </c>
      <c r="C320" s="247">
        <f t="shared" si="24"/>
        <v>13</v>
      </c>
      <c r="D320" s="248" t="s">
        <v>149</v>
      </c>
      <c r="E320" s="222"/>
      <c r="F320" s="223"/>
      <c r="G320" s="224" t="e" cm="1">
        <f t="array" aca="1" ref="G320" ca="1">INDIRECT("'"&amp;$C320&amp;"'!"&amp;"$"&amp;$D320&amp;$G$1&amp;"")</f>
        <v>#REF!</v>
      </c>
      <c r="H320" s="225" t="s">
        <v>1</v>
      </c>
      <c r="I320" s="223" t="s">
        <v>1</v>
      </c>
      <c r="J320" s="224" t="e" cm="1">
        <f t="array" aca="1" ref="J320" ca="1">INDIRECT("'"&amp;$C320&amp;"'!"&amp;"$"&amp;$D320&amp;$J$1&amp;"")</f>
        <v>#REF!</v>
      </c>
      <c r="K320" s="225"/>
      <c r="L320" s="225"/>
      <c r="M320" s="226"/>
      <c r="N320" s="222" t="e" cm="1">
        <f t="array" aca="1" ref="N320" ca="1">INDIRECT("'"&amp;$C320&amp;"'!"&amp;"$"&amp;$D320&amp;$N$1&amp;"")</f>
        <v>#REF!</v>
      </c>
      <c r="O320" s="225"/>
      <c r="P320" s="225"/>
      <c r="Q320" s="223"/>
      <c r="R320" s="352" t="e" cm="1">
        <f t="array" aca="1" ref="R320" ca="1">INDIRECT("'"&amp;$C320&amp;"'!"&amp;"$"&amp;$D320&amp;$R$1&amp;"")</f>
        <v>#REF!</v>
      </c>
      <c r="S320" s="225"/>
      <c r="T320" s="225"/>
      <c r="U320" s="226"/>
      <c r="V320" s="222"/>
      <c r="W320" s="227" t="e" cm="1">
        <f t="array" aca="1" ref="W320" ca="1">INDIRECT("'"&amp;$C320&amp;"'!"&amp;"$"&amp;$D320&amp;$W$1&amp;"")</f>
        <v>#REF!</v>
      </c>
      <c r="X320" s="225"/>
      <c r="Y320" s="223"/>
      <c r="Z320" s="224" t="e" cm="1">
        <f t="array" aca="1" ref="Z320" ca="1">INDIRECT("'"&amp;$C320&amp;"'!"&amp;"$"&amp;$D320&amp;$Z$1&amp;"")</f>
        <v>#REF!</v>
      </c>
      <c r="AA320" s="225" t="s">
        <v>1</v>
      </c>
      <c r="AB320" s="225" t="s">
        <v>1</v>
      </c>
      <c r="AC320" s="226" t="s">
        <v>1</v>
      </c>
      <c r="AD320" s="222" t="e" cm="1">
        <f t="array" aca="1" ref="AD320" ca="1">INDIRECT("'"&amp;$C320&amp;"'!"&amp;"$"&amp;$D320&amp;$AD$1&amp;"")</f>
        <v>#REF!</v>
      </c>
      <c r="AE320" s="225" t="s">
        <v>1</v>
      </c>
      <c r="AF320" s="225" t="s">
        <v>1</v>
      </c>
      <c r="AG320" s="223" t="s">
        <v>1</v>
      </c>
      <c r="AH320" s="224" t="e" cm="1">
        <f t="array" aca="1" ref="AH320" ca="1">INDIRECT("'"&amp;$C320&amp;"'!"&amp;"$"&amp;$D320&amp;$AH$1&amp;"")</f>
        <v>#REF!</v>
      </c>
      <c r="AI320" s="225" t="s">
        <v>1</v>
      </c>
      <c r="AJ320" s="225" t="s">
        <v>1</v>
      </c>
      <c r="AK320" s="226" t="s">
        <v>1</v>
      </c>
      <c r="AL320" s="222" t="e" cm="1">
        <f t="array" aca="1" ref="AL320" ca="1">INDIRECT("'"&amp;$C320&amp;"'!"&amp;"$"&amp;$D320&amp;$AL$1&amp;"")</f>
        <v>#REF!</v>
      </c>
      <c r="AM320" s="225" t="s">
        <v>1</v>
      </c>
      <c r="AN320" s="225" t="s">
        <v>1</v>
      </c>
      <c r="AO320" s="223" t="s">
        <v>1</v>
      </c>
      <c r="AP320" s="222"/>
      <c r="AQ320" s="226"/>
      <c r="AR320" s="222" t="e" cm="1">
        <f t="array" aca="1" ref="AR320" ca="1">INDIRECT("'"&amp;$C320&amp;"'!"&amp;"$"&amp;$D320&amp;$AR$1&amp;"")</f>
        <v>#REF!</v>
      </c>
      <c r="AS320" s="225"/>
      <c r="AT320" s="223"/>
      <c r="AU320" s="224" t="e" cm="1">
        <f t="array" aca="1" ref="AU320" ca="1">INDIRECT("'"&amp;$C320&amp;"'!"&amp;"$"&amp;$D320&amp;$AU$1&amp;"")</f>
        <v>#REF!</v>
      </c>
      <c r="AV320" s="225"/>
      <c r="AW320" s="223"/>
      <c r="AX320" s="222"/>
      <c r="AY320" s="226"/>
      <c r="AZ320" s="225" t="e" cm="1">
        <f t="array" aca="1" ref="AZ320" ca="1">INDIRECT("'"&amp;$C320&amp;"'!"&amp;"$"&amp;$D320&amp;$AZ$1&amp;"")</f>
        <v>#REF!</v>
      </c>
      <c r="BA320" s="224"/>
      <c r="BB320" s="225"/>
      <c r="BC320" s="223"/>
      <c r="BD320" s="225" t="e" cm="1">
        <f t="array" aca="1" ref="BD320" ca="1">INDIRECT("'"&amp;$C320&amp;"'!"&amp;"$"&amp;$D320&amp;$BD$1&amp;"")</f>
        <v>#REF!</v>
      </c>
      <c r="BE320" s="224"/>
      <c r="BF320" s="225"/>
      <c r="BG320" s="223"/>
      <c r="BH320" s="227"/>
      <c r="BI320" s="223"/>
      <c r="BJ320" s="227" t="e" cm="1">
        <f t="array" aca="1" ref="BJ320" ca="1">INDIRECT("'"&amp;$C320&amp;"'!"&amp;"$"&amp;$D320&amp;$BJ$1&amp;"")</f>
        <v>#REF!</v>
      </c>
      <c r="BK320" s="225"/>
      <c r="BL320" s="223"/>
      <c r="BM320" s="407"/>
      <c r="BN320" s="222" t="e" cm="1">
        <f t="array" aca="1" ref="BN320" ca="1">INDIRECT("'"&amp;$C320&amp;"'!"&amp;"$"&amp;$D320&amp;$BN$1&amp;"")</f>
        <v>#REF!</v>
      </c>
      <c r="BO320" s="224"/>
      <c r="BP320" s="223"/>
      <c r="BQ320" s="227" t="e" cm="1">
        <f t="array" aca="1" ref="BQ320" ca="1">INDIRECT("'"&amp;$C320&amp;"'!"&amp;"$"&amp;$D320&amp;$BQ$1&amp;"")</f>
        <v>#REF!</v>
      </c>
      <c r="BR320" s="225"/>
      <c r="BS320" s="225"/>
      <c r="BT320" s="223"/>
      <c r="BU320" s="228" t="e" cm="1">
        <f t="array" aca="1" ref="BU320" ca="1">INDIRECT("'"&amp;$C320&amp;"'!"&amp;"$"&amp;$D320&amp;$BU$1&amp;"")</f>
        <v>#REF!</v>
      </c>
      <c r="BV320" s="225"/>
      <c r="BW320" s="225"/>
      <c r="BX320" s="223"/>
      <c r="BY320" s="228"/>
      <c r="BZ320" s="225"/>
      <c r="CA320" s="225"/>
      <c r="CB320" s="223"/>
    </row>
    <row r="321" spans="1:80" ht="15" x14ac:dyDescent="0.2">
      <c r="A321" s="344">
        <f t="shared" si="23"/>
        <v>46004</v>
      </c>
      <c r="B321" s="261">
        <v>0.66666666666666696</v>
      </c>
      <c r="C321" s="247">
        <f t="shared" si="24"/>
        <v>13</v>
      </c>
      <c r="D321" s="248" t="s">
        <v>150</v>
      </c>
      <c r="E321" s="229"/>
      <c r="F321" s="230"/>
      <c r="G321" s="231" t="e" cm="1">
        <f t="array" aca="1" ref="G321" ca="1">INDIRECT("'"&amp;$C321&amp;"'!"&amp;"$"&amp;$D321&amp;$G$1&amp;"")</f>
        <v>#REF!</v>
      </c>
      <c r="H321" s="232" t="s">
        <v>1</v>
      </c>
      <c r="I321" s="230" t="s">
        <v>1</v>
      </c>
      <c r="J321" s="231" t="e" cm="1">
        <f t="array" aca="1" ref="J321" ca="1">INDIRECT("'"&amp;$C321&amp;"'!"&amp;"$"&amp;$D321&amp;$J$1&amp;"")</f>
        <v>#REF!</v>
      </c>
      <c r="K321" s="232"/>
      <c r="L321" s="232"/>
      <c r="M321" s="233"/>
      <c r="N321" s="229" t="e" cm="1">
        <f t="array" aca="1" ref="N321" ca="1">INDIRECT("'"&amp;$C321&amp;"'!"&amp;"$"&amp;$D321&amp;$N$1&amp;"")</f>
        <v>#REF!</v>
      </c>
      <c r="O321" s="232"/>
      <c r="P321" s="232"/>
      <c r="Q321" s="230"/>
      <c r="R321" s="353" t="e" cm="1">
        <f t="array" aca="1" ref="R321" ca="1">INDIRECT("'"&amp;$C321&amp;"'!"&amp;"$"&amp;$D321&amp;$R$1&amp;"")</f>
        <v>#REF!</v>
      </c>
      <c r="S321" s="232"/>
      <c r="T321" s="232"/>
      <c r="U321" s="233"/>
      <c r="V321" s="229"/>
      <c r="W321" s="234" t="e" cm="1">
        <f t="array" aca="1" ref="W321" ca="1">INDIRECT("'"&amp;$C321&amp;"'!"&amp;"$"&amp;$D321&amp;$W$1&amp;"")</f>
        <v>#REF!</v>
      </c>
      <c r="X321" s="232"/>
      <c r="Y321" s="230"/>
      <c r="Z321" s="231" t="e" cm="1">
        <f t="array" aca="1" ref="Z321" ca="1">INDIRECT("'"&amp;$C321&amp;"'!"&amp;"$"&amp;$D321&amp;$Z$1&amp;"")</f>
        <v>#REF!</v>
      </c>
      <c r="AA321" s="232" t="s">
        <v>1</v>
      </c>
      <c r="AB321" s="232" t="s">
        <v>1</v>
      </c>
      <c r="AC321" s="233" t="s">
        <v>1</v>
      </c>
      <c r="AD321" s="229" t="e" cm="1">
        <f t="array" aca="1" ref="AD321" ca="1">INDIRECT("'"&amp;$C321&amp;"'!"&amp;"$"&amp;$D321&amp;$AD$1&amp;"")</f>
        <v>#REF!</v>
      </c>
      <c r="AE321" s="232" t="s">
        <v>1</v>
      </c>
      <c r="AF321" s="232" t="s">
        <v>1</v>
      </c>
      <c r="AG321" s="230" t="s">
        <v>1</v>
      </c>
      <c r="AH321" s="231" t="e" cm="1">
        <f t="array" aca="1" ref="AH321" ca="1">INDIRECT("'"&amp;$C321&amp;"'!"&amp;"$"&amp;$D321&amp;$AH$1&amp;"")</f>
        <v>#REF!</v>
      </c>
      <c r="AI321" s="232" t="s">
        <v>1</v>
      </c>
      <c r="AJ321" s="232" t="s">
        <v>1</v>
      </c>
      <c r="AK321" s="233" t="s">
        <v>1</v>
      </c>
      <c r="AL321" s="229" t="e" cm="1">
        <f t="array" aca="1" ref="AL321" ca="1">INDIRECT("'"&amp;$C321&amp;"'!"&amp;"$"&amp;$D321&amp;$AL$1&amp;"")</f>
        <v>#REF!</v>
      </c>
      <c r="AM321" s="232" t="s">
        <v>1</v>
      </c>
      <c r="AN321" s="232" t="s">
        <v>1</v>
      </c>
      <c r="AO321" s="230" t="s">
        <v>1</v>
      </c>
      <c r="AP321" s="229"/>
      <c r="AQ321" s="233"/>
      <c r="AR321" s="229" t="e" cm="1">
        <f t="array" aca="1" ref="AR321" ca="1">INDIRECT("'"&amp;$C321&amp;"'!"&amp;"$"&amp;$D321&amp;$AR$1&amp;"")</f>
        <v>#REF!</v>
      </c>
      <c r="AS321" s="232"/>
      <c r="AT321" s="230"/>
      <c r="AU321" s="231" t="e" cm="1">
        <f t="array" aca="1" ref="AU321" ca="1">INDIRECT("'"&amp;$C321&amp;"'!"&amp;"$"&amp;$D321&amp;$AU$1&amp;"")</f>
        <v>#REF!</v>
      </c>
      <c r="AV321" s="232"/>
      <c r="AW321" s="230"/>
      <c r="AX321" s="229"/>
      <c r="AY321" s="233"/>
      <c r="AZ321" s="232" t="e" cm="1">
        <f t="array" aca="1" ref="AZ321" ca="1">INDIRECT("'"&amp;$C321&amp;"'!"&amp;"$"&amp;$D321&amp;$AZ$1&amp;"")</f>
        <v>#REF!</v>
      </c>
      <c r="BA321" s="231"/>
      <c r="BB321" s="232"/>
      <c r="BC321" s="230"/>
      <c r="BD321" s="232" t="e" cm="1">
        <f t="array" aca="1" ref="BD321" ca="1">INDIRECT("'"&amp;$C321&amp;"'!"&amp;"$"&amp;$D321&amp;$BD$1&amp;"")</f>
        <v>#REF!</v>
      </c>
      <c r="BE321" s="231"/>
      <c r="BF321" s="232"/>
      <c r="BG321" s="230"/>
      <c r="BH321" s="234"/>
      <c r="BI321" s="230"/>
      <c r="BJ321" s="234" t="e" cm="1">
        <f t="array" aca="1" ref="BJ321" ca="1">INDIRECT("'"&amp;$C321&amp;"'!"&amp;"$"&amp;$D321&amp;$BJ$1&amp;"")</f>
        <v>#REF!</v>
      </c>
      <c r="BK321" s="232"/>
      <c r="BL321" s="230"/>
      <c r="BM321" s="408"/>
      <c r="BN321" s="229" t="e" cm="1">
        <f t="array" aca="1" ref="BN321" ca="1">INDIRECT("'"&amp;$C321&amp;"'!"&amp;"$"&amp;$D321&amp;$BN$1&amp;"")</f>
        <v>#REF!</v>
      </c>
      <c r="BO321" s="231"/>
      <c r="BP321" s="230"/>
      <c r="BQ321" s="234" t="e" cm="1">
        <f t="array" aca="1" ref="BQ321" ca="1">INDIRECT("'"&amp;$C321&amp;"'!"&amp;"$"&amp;$D321&amp;$BQ$1&amp;"")</f>
        <v>#REF!</v>
      </c>
      <c r="BR321" s="232"/>
      <c r="BS321" s="232"/>
      <c r="BT321" s="230"/>
      <c r="BU321" s="235" t="e" cm="1">
        <f t="array" aca="1" ref="BU321" ca="1">INDIRECT("'"&amp;$C321&amp;"'!"&amp;"$"&amp;$D321&amp;$BU$1&amp;"")</f>
        <v>#REF!</v>
      </c>
      <c r="BV321" s="232"/>
      <c r="BW321" s="232"/>
      <c r="BX321" s="230"/>
      <c r="BY321" s="235"/>
      <c r="BZ321" s="232"/>
      <c r="CA321" s="232"/>
      <c r="CB321" s="230"/>
    </row>
    <row r="322" spans="1:80" ht="15" x14ac:dyDescent="0.2">
      <c r="A322" s="344">
        <f t="shared" si="23"/>
        <v>46004</v>
      </c>
      <c r="B322" s="261">
        <v>0.70833333333333404</v>
      </c>
      <c r="C322" s="247">
        <f t="shared" si="24"/>
        <v>13</v>
      </c>
      <c r="D322" s="248" t="s">
        <v>151</v>
      </c>
      <c r="E322" s="222"/>
      <c r="F322" s="223"/>
      <c r="G322" s="224" t="e" cm="1">
        <f t="array" aca="1" ref="G322" ca="1">INDIRECT("'"&amp;$C322&amp;"'!"&amp;"$"&amp;$D322&amp;$G$1&amp;"")</f>
        <v>#REF!</v>
      </c>
      <c r="H322" s="225" t="s">
        <v>1</v>
      </c>
      <c r="I322" s="223" t="s">
        <v>1</v>
      </c>
      <c r="J322" s="224" t="e" cm="1">
        <f t="array" aca="1" ref="J322" ca="1">INDIRECT("'"&amp;$C322&amp;"'!"&amp;"$"&amp;$D322&amp;$J$1&amp;"")</f>
        <v>#REF!</v>
      </c>
      <c r="K322" s="225"/>
      <c r="L322" s="225"/>
      <c r="M322" s="226"/>
      <c r="N322" s="222" t="e" cm="1">
        <f t="array" aca="1" ref="N322" ca="1">INDIRECT("'"&amp;$C322&amp;"'!"&amp;"$"&amp;$D322&amp;$N$1&amp;"")</f>
        <v>#REF!</v>
      </c>
      <c r="O322" s="225"/>
      <c r="P322" s="225"/>
      <c r="Q322" s="226"/>
      <c r="R322" s="352" t="e" cm="1">
        <f t="array" aca="1" ref="R322" ca="1">INDIRECT("'"&amp;$C322&amp;"'!"&amp;"$"&amp;$D322&amp;$R$1&amp;"")</f>
        <v>#REF!</v>
      </c>
      <c r="S322" s="225"/>
      <c r="T322" s="225"/>
      <c r="U322" s="226"/>
      <c r="V322" s="222"/>
      <c r="W322" s="227" t="e" cm="1">
        <f t="array" aca="1" ref="W322" ca="1">INDIRECT("'"&amp;$C322&amp;"'!"&amp;"$"&amp;$D322&amp;$W$1&amp;"")</f>
        <v>#REF!</v>
      </c>
      <c r="X322" s="225"/>
      <c r="Y322" s="223"/>
      <c r="Z322" s="224" t="e" cm="1">
        <f t="array" aca="1" ref="Z322" ca="1">INDIRECT("'"&amp;$C322&amp;"'!"&amp;"$"&amp;$D322&amp;$Z$1&amp;"")</f>
        <v>#REF!</v>
      </c>
      <c r="AA322" s="225" t="s">
        <v>1</v>
      </c>
      <c r="AB322" s="225" t="s">
        <v>1</v>
      </c>
      <c r="AC322" s="226" t="s">
        <v>1</v>
      </c>
      <c r="AD322" s="222" t="e" cm="1">
        <f t="array" aca="1" ref="AD322" ca="1">INDIRECT("'"&amp;$C322&amp;"'!"&amp;"$"&amp;$D322&amp;$AD$1&amp;"")</f>
        <v>#REF!</v>
      </c>
      <c r="AE322" s="225" t="s">
        <v>1</v>
      </c>
      <c r="AF322" s="225" t="s">
        <v>1</v>
      </c>
      <c r="AG322" s="223" t="s">
        <v>1</v>
      </c>
      <c r="AH322" s="224" t="e" cm="1">
        <f t="array" aca="1" ref="AH322" ca="1">INDIRECT("'"&amp;$C322&amp;"'!"&amp;"$"&amp;$D322&amp;$AH$1&amp;"")</f>
        <v>#REF!</v>
      </c>
      <c r="AI322" s="225" t="s">
        <v>1</v>
      </c>
      <c r="AJ322" s="225" t="s">
        <v>1</v>
      </c>
      <c r="AK322" s="226" t="s">
        <v>1</v>
      </c>
      <c r="AL322" s="222" t="e" cm="1">
        <f t="array" aca="1" ref="AL322" ca="1">INDIRECT("'"&amp;$C322&amp;"'!"&amp;"$"&amp;$D322&amp;$AL$1&amp;"")</f>
        <v>#REF!</v>
      </c>
      <c r="AM322" s="225" t="s">
        <v>1</v>
      </c>
      <c r="AN322" s="225" t="s">
        <v>1</v>
      </c>
      <c r="AO322" s="223" t="s">
        <v>1</v>
      </c>
      <c r="AP322" s="222"/>
      <c r="AQ322" s="226"/>
      <c r="AR322" s="222" t="e" cm="1">
        <f t="array" aca="1" ref="AR322" ca="1">INDIRECT("'"&amp;$C322&amp;"'!"&amp;"$"&amp;$D322&amp;$AR$1&amp;"")</f>
        <v>#REF!</v>
      </c>
      <c r="AS322" s="225"/>
      <c r="AT322" s="223"/>
      <c r="AU322" s="224" t="e" cm="1">
        <f t="array" aca="1" ref="AU322" ca="1">INDIRECT("'"&amp;$C322&amp;"'!"&amp;"$"&amp;$D322&amp;$AU$1&amp;"")</f>
        <v>#REF!</v>
      </c>
      <c r="AV322" s="225"/>
      <c r="AW322" s="223"/>
      <c r="AX322" s="222"/>
      <c r="AY322" s="226"/>
      <c r="AZ322" s="225" t="e" cm="1">
        <f t="array" aca="1" ref="AZ322" ca="1">INDIRECT("'"&amp;$C322&amp;"'!"&amp;"$"&amp;$D322&amp;$AZ$1&amp;"")</f>
        <v>#REF!</v>
      </c>
      <c r="BA322" s="224"/>
      <c r="BB322" s="225"/>
      <c r="BC322" s="223"/>
      <c r="BD322" s="225" t="e" cm="1">
        <f t="array" aca="1" ref="BD322" ca="1">INDIRECT("'"&amp;$C322&amp;"'!"&amp;"$"&amp;$D322&amp;$BD$1&amp;"")</f>
        <v>#REF!</v>
      </c>
      <c r="BE322" s="224"/>
      <c r="BF322" s="225"/>
      <c r="BG322" s="223"/>
      <c r="BH322" s="227"/>
      <c r="BI322" s="223"/>
      <c r="BJ322" s="227" t="e" cm="1">
        <f t="array" aca="1" ref="BJ322" ca="1">INDIRECT("'"&amp;$C322&amp;"'!"&amp;"$"&amp;$D322&amp;$BJ$1&amp;"")</f>
        <v>#REF!</v>
      </c>
      <c r="BK322" s="225"/>
      <c r="BL322" s="223"/>
      <c r="BM322" s="407"/>
      <c r="BN322" s="222" t="e" cm="1">
        <f t="array" aca="1" ref="BN322" ca="1">INDIRECT("'"&amp;$C322&amp;"'!"&amp;"$"&amp;$D322&amp;$BN$1&amp;"")</f>
        <v>#REF!</v>
      </c>
      <c r="BO322" s="224"/>
      <c r="BP322" s="223"/>
      <c r="BQ322" s="227" t="e" cm="1">
        <f t="array" aca="1" ref="BQ322" ca="1">INDIRECT("'"&amp;$C322&amp;"'!"&amp;"$"&amp;$D322&amp;$BQ$1&amp;"")</f>
        <v>#REF!</v>
      </c>
      <c r="BR322" s="225"/>
      <c r="BS322" s="225"/>
      <c r="BT322" s="223"/>
      <c r="BU322" s="228" t="e" cm="1">
        <f t="array" aca="1" ref="BU322" ca="1">INDIRECT("'"&amp;$C322&amp;"'!"&amp;"$"&amp;$D322&amp;$BU$1&amp;"")</f>
        <v>#REF!</v>
      </c>
      <c r="BV322" s="225"/>
      <c r="BW322" s="225"/>
      <c r="BX322" s="223"/>
      <c r="BY322" s="228"/>
      <c r="BZ322" s="225"/>
      <c r="CA322" s="225"/>
      <c r="CB322" s="223"/>
    </row>
    <row r="323" spans="1:80" ht="15" x14ac:dyDescent="0.2">
      <c r="A323" s="344">
        <f t="shared" si="23"/>
        <v>46004</v>
      </c>
      <c r="B323" s="261">
        <v>0.750000000000001</v>
      </c>
      <c r="C323" s="247">
        <f t="shared" si="24"/>
        <v>13</v>
      </c>
      <c r="D323" s="248" t="s">
        <v>152</v>
      </c>
      <c r="E323" s="229"/>
      <c r="F323" s="230"/>
      <c r="G323" s="231" t="e" cm="1">
        <f t="array" aca="1" ref="G323" ca="1">INDIRECT("'"&amp;$C323&amp;"'!"&amp;"$"&amp;$D323&amp;$G$1&amp;"")</f>
        <v>#REF!</v>
      </c>
      <c r="H323" s="232" t="s">
        <v>1</v>
      </c>
      <c r="I323" s="230" t="s">
        <v>1</v>
      </c>
      <c r="J323" s="231" t="e" cm="1">
        <f t="array" aca="1" ref="J323" ca="1">INDIRECT("'"&amp;$C323&amp;"'!"&amp;"$"&amp;$D323&amp;$J$1&amp;"")</f>
        <v>#REF!</v>
      </c>
      <c r="K323" s="232"/>
      <c r="L323" s="232"/>
      <c r="M323" s="233"/>
      <c r="N323" s="229" t="e" cm="1">
        <f t="array" aca="1" ref="N323" ca="1">INDIRECT("'"&amp;$C323&amp;"'!"&amp;"$"&amp;$D323&amp;$N$1&amp;"")</f>
        <v>#REF!</v>
      </c>
      <c r="O323" s="232"/>
      <c r="P323" s="232"/>
      <c r="Q323" s="230"/>
      <c r="R323" s="229" t="e" cm="1">
        <f t="array" aca="1" ref="R323" ca="1">INDIRECT("'"&amp;$C323&amp;"'!"&amp;"$"&amp;$D323&amp;$R$1&amp;"")</f>
        <v>#REF!</v>
      </c>
      <c r="S323" s="232"/>
      <c r="T323" s="232"/>
      <c r="U323" s="233"/>
      <c r="V323" s="229"/>
      <c r="W323" s="234" t="e" cm="1">
        <f t="array" aca="1" ref="W323" ca="1">INDIRECT("'"&amp;$C323&amp;"'!"&amp;"$"&amp;$D323&amp;$W$1&amp;"")</f>
        <v>#REF!</v>
      </c>
      <c r="X323" s="232"/>
      <c r="Y323" s="230"/>
      <c r="Z323" s="231" t="e" cm="1">
        <f t="array" aca="1" ref="Z323" ca="1">INDIRECT("'"&amp;$C323&amp;"'!"&amp;"$"&amp;$D323&amp;$Z$1&amp;"")</f>
        <v>#REF!</v>
      </c>
      <c r="AA323" s="232" t="s">
        <v>1</v>
      </c>
      <c r="AB323" s="232" t="s">
        <v>1</v>
      </c>
      <c r="AC323" s="233" t="s">
        <v>1</v>
      </c>
      <c r="AD323" s="229" t="e" cm="1">
        <f t="array" aca="1" ref="AD323" ca="1">INDIRECT("'"&amp;$C323&amp;"'!"&amp;"$"&amp;$D323&amp;$AD$1&amp;"")</f>
        <v>#REF!</v>
      </c>
      <c r="AE323" s="232" t="s">
        <v>1</v>
      </c>
      <c r="AF323" s="232" t="s">
        <v>1</v>
      </c>
      <c r="AG323" s="230" t="s">
        <v>1</v>
      </c>
      <c r="AH323" s="231" t="e" cm="1">
        <f t="array" aca="1" ref="AH323" ca="1">INDIRECT("'"&amp;$C323&amp;"'!"&amp;"$"&amp;$D323&amp;$AH$1&amp;"")</f>
        <v>#REF!</v>
      </c>
      <c r="AI323" s="232" t="s">
        <v>1</v>
      </c>
      <c r="AJ323" s="232" t="s">
        <v>1</v>
      </c>
      <c r="AK323" s="233" t="s">
        <v>1</v>
      </c>
      <c r="AL323" s="229" t="e" cm="1">
        <f t="array" aca="1" ref="AL323" ca="1">INDIRECT("'"&amp;$C323&amp;"'!"&amp;"$"&amp;$D323&amp;$AL$1&amp;"")</f>
        <v>#REF!</v>
      </c>
      <c r="AM323" s="232" t="s">
        <v>1</v>
      </c>
      <c r="AN323" s="232" t="s">
        <v>1</v>
      </c>
      <c r="AO323" s="230" t="s">
        <v>1</v>
      </c>
      <c r="AP323" s="229"/>
      <c r="AQ323" s="233"/>
      <c r="AR323" s="229" t="e" cm="1">
        <f t="array" aca="1" ref="AR323" ca="1">INDIRECT("'"&amp;$C323&amp;"'!"&amp;"$"&amp;$D323&amp;$AR$1&amp;"")</f>
        <v>#REF!</v>
      </c>
      <c r="AS323" s="232"/>
      <c r="AT323" s="230"/>
      <c r="AU323" s="231" t="e" cm="1">
        <f t="array" aca="1" ref="AU323" ca="1">INDIRECT("'"&amp;$C323&amp;"'!"&amp;"$"&amp;$D323&amp;$AU$1&amp;"")</f>
        <v>#REF!</v>
      </c>
      <c r="AV323" s="232"/>
      <c r="AW323" s="230"/>
      <c r="AX323" s="229"/>
      <c r="AY323" s="233"/>
      <c r="AZ323" s="232" t="e" cm="1">
        <f t="array" aca="1" ref="AZ323" ca="1">INDIRECT("'"&amp;$C323&amp;"'!"&amp;"$"&amp;$D323&amp;$AZ$1&amp;"")</f>
        <v>#REF!</v>
      </c>
      <c r="BA323" s="231"/>
      <c r="BB323" s="232"/>
      <c r="BC323" s="230"/>
      <c r="BD323" s="232" t="e" cm="1">
        <f t="array" aca="1" ref="BD323" ca="1">INDIRECT("'"&amp;$C323&amp;"'!"&amp;"$"&amp;$D323&amp;$BD$1&amp;"")</f>
        <v>#REF!</v>
      </c>
      <c r="BE323" s="231"/>
      <c r="BF323" s="232"/>
      <c r="BG323" s="230"/>
      <c r="BH323" s="234"/>
      <c r="BI323" s="230"/>
      <c r="BJ323" s="234" t="e" cm="1">
        <f t="array" aca="1" ref="BJ323" ca="1">INDIRECT("'"&amp;$C323&amp;"'!"&amp;"$"&amp;$D323&amp;$BJ$1&amp;"")</f>
        <v>#REF!</v>
      </c>
      <c r="BK323" s="232"/>
      <c r="BL323" s="230"/>
      <c r="BM323" s="408"/>
      <c r="BN323" s="229" t="e" cm="1">
        <f t="array" aca="1" ref="BN323" ca="1">INDIRECT("'"&amp;$C323&amp;"'!"&amp;"$"&amp;$D323&amp;$BN$1&amp;"")</f>
        <v>#REF!</v>
      </c>
      <c r="BO323" s="231"/>
      <c r="BP323" s="230"/>
      <c r="BQ323" s="234" t="e" cm="1">
        <f t="array" aca="1" ref="BQ323" ca="1">INDIRECT("'"&amp;$C323&amp;"'!"&amp;"$"&amp;$D323&amp;$BQ$1&amp;"")</f>
        <v>#REF!</v>
      </c>
      <c r="BR323" s="232"/>
      <c r="BS323" s="232"/>
      <c r="BT323" s="230"/>
      <c r="BU323" s="235" t="e" cm="1">
        <f t="array" aca="1" ref="BU323" ca="1">INDIRECT("'"&amp;$C323&amp;"'!"&amp;"$"&amp;$D323&amp;$BU$1&amp;"")</f>
        <v>#REF!</v>
      </c>
      <c r="BV323" s="232"/>
      <c r="BW323" s="232"/>
      <c r="BX323" s="230"/>
      <c r="BY323" s="235"/>
      <c r="BZ323" s="232"/>
      <c r="CA323" s="232"/>
      <c r="CB323" s="230"/>
    </row>
    <row r="324" spans="1:80" ht="15" x14ac:dyDescent="0.2">
      <c r="A324" s="344">
        <f t="shared" si="23"/>
        <v>46004</v>
      </c>
      <c r="B324" s="261">
        <v>0.79166666666666696</v>
      </c>
      <c r="C324" s="247">
        <f t="shared" si="24"/>
        <v>13</v>
      </c>
      <c r="D324" s="248" t="s">
        <v>153</v>
      </c>
      <c r="E324" s="222"/>
      <c r="F324" s="223"/>
      <c r="G324" s="224" t="e" cm="1">
        <f t="array" aca="1" ref="G324" ca="1">INDIRECT("'"&amp;$C324&amp;"'!"&amp;"$"&amp;$D324&amp;$G$1&amp;"")</f>
        <v>#REF!</v>
      </c>
      <c r="H324" s="225" t="s">
        <v>1</v>
      </c>
      <c r="I324" s="223" t="s">
        <v>1</v>
      </c>
      <c r="J324" s="224" t="e" cm="1">
        <f t="array" aca="1" ref="J324" ca="1">INDIRECT("'"&amp;$C324&amp;"'!"&amp;"$"&amp;$D324&amp;$J$1&amp;"")</f>
        <v>#REF!</v>
      </c>
      <c r="K324" s="493"/>
      <c r="L324" s="225"/>
      <c r="M324" s="226"/>
      <c r="N324" s="222" t="e" cm="1">
        <f t="array" aca="1" ref="N324" ca="1">INDIRECT("'"&amp;$C324&amp;"'!"&amp;"$"&amp;$D324&amp;$N$1&amp;"")</f>
        <v>#REF!</v>
      </c>
      <c r="O324" s="225"/>
      <c r="P324" s="225"/>
      <c r="Q324" s="223"/>
      <c r="R324" s="352" t="e" cm="1">
        <f t="array" aca="1" ref="R324" ca="1">INDIRECT("'"&amp;$C324&amp;"'!"&amp;"$"&amp;$D324&amp;$R$1&amp;"")</f>
        <v>#REF!</v>
      </c>
      <c r="S324" s="225"/>
      <c r="T324" s="225"/>
      <c r="U324" s="226"/>
      <c r="V324" s="222"/>
      <c r="W324" s="227" t="e" cm="1">
        <f t="array" aca="1" ref="W324" ca="1">INDIRECT("'"&amp;$C324&amp;"'!"&amp;"$"&amp;$D324&amp;$W$1&amp;"")</f>
        <v>#REF!</v>
      </c>
      <c r="X324" s="225"/>
      <c r="Y324" s="223"/>
      <c r="Z324" s="224" t="e" cm="1">
        <f t="array" aca="1" ref="Z324" ca="1">INDIRECT("'"&amp;$C324&amp;"'!"&amp;"$"&amp;$D324&amp;$Z$1&amp;"")</f>
        <v>#REF!</v>
      </c>
      <c r="AA324" s="225" t="s">
        <v>1</v>
      </c>
      <c r="AB324" s="225" t="s">
        <v>1</v>
      </c>
      <c r="AC324" s="226" t="s">
        <v>1</v>
      </c>
      <c r="AD324" s="222" t="e" cm="1">
        <f t="array" aca="1" ref="AD324" ca="1">INDIRECT("'"&amp;$C324&amp;"'!"&amp;"$"&amp;$D324&amp;$AD$1&amp;"")</f>
        <v>#REF!</v>
      </c>
      <c r="AE324" s="225" t="s">
        <v>1</v>
      </c>
      <c r="AF324" s="225" t="s">
        <v>1</v>
      </c>
      <c r="AG324" s="223" t="s">
        <v>1</v>
      </c>
      <c r="AH324" s="224" t="e" cm="1">
        <f t="array" aca="1" ref="AH324" ca="1">INDIRECT("'"&amp;$C324&amp;"'!"&amp;"$"&amp;$D324&amp;$AH$1&amp;"")</f>
        <v>#REF!</v>
      </c>
      <c r="AI324" s="225" t="s">
        <v>1</v>
      </c>
      <c r="AJ324" s="225" t="s">
        <v>1</v>
      </c>
      <c r="AK324" s="226" t="s">
        <v>1</v>
      </c>
      <c r="AL324" s="222" t="e" cm="1">
        <f t="array" aca="1" ref="AL324" ca="1">INDIRECT("'"&amp;$C324&amp;"'!"&amp;"$"&amp;$D324&amp;$AL$1&amp;"")</f>
        <v>#REF!</v>
      </c>
      <c r="AM324" s="225" t="s">
        <v>1</v>
      </c>
      <c r="AN324" s="225" t="s">
        <v>1</v>
      </c>
      <c r="AO324" s="223" t="s">
        <v>1</v>
      </c>
      <c r="AP324" s="222"/>
      <c r="AQ324" s="226"/>
      <c r="AR324" s="222" t="e" cm="1">
        <f t="array" aca="1" ref="AR324" ca="1">INDIRECT("'"&amp;$C324&amp;"'!"&amp;"$"&amp;$D324&amp;$AR$1&amp;"")</f>
        <v>#REF!</v>
      </c>
      <c r="AS324" s="225"/>
      <c r="AT324" s="223"/>
      <c r="AU324" s="224" t="e" cm="1">
        <f t="array" aca="1" ref="AU324" ca="1">INDIRECT("'"&amp;$C324&amp;"'!"&amp;"$"&amp;$D324&amp;$AU$1&amp;"")</f>
        <v>#REF!</v>
      </c>
      <c r="AV324" s="225"/>
      <c r="AW324" s="223"/>
      <c r="AX324" s="222"/>
      <c r="AY324" s="226"/>
      <c r="AZ324" s="225" t="e" cm="1">
        <f t="array" aca="1" ref="AZ324" ca="1">INDIRECT("'"&amp;$C324&amp;"'!"&amp;"$"&amp;$D324&amp;$AZ$1&amp;"")</f>
        <v>#REF!</v>
      </c>
      <c r="BA324" s="224"/>
      <c r="BB324" s="225"/>
      <c r="BC324" s="223"/>
      <c r="BD324" s="225" t="e" cm="1">
        <f t="array" aca="1" ref="BD324" ca="1">INDIRECT("'"&amp;$C324&amp;"'!"&amp;"$"&amp;$D324&amp;$BD$1&amp;"")</f>
        <v>#REF!</v>
      </c>
      <c r="BE324" s="224"/>
      <c r="BF324" s="225"/>
      <c r="BG324" s="223"/>
      <c r="BH324" s="227"/>
      <c r="BI324" s="223"/>
      <c r="BJ324" s="227" t="e" cm="1">
        <f t="array" aca="1" ref="BJ324" ca="1">INDIRECT("'"&amp;$C324&amp;"'!"&amp;"$"&amp;$D324&amp;$BJ$1&amp;"")</f>
        <v>#REF!</v>
      </c>
      <c r="BK324" s="225"/>
      <c r="BL324" s="223"/>
      <c r="BM324" s="407"/>
      <c r="BN324" s="222" t="e" cm="1">
        <f t="array" aca="1" ref="BN324" ca="1">INDIRECT("'"&amp;$C324&amp;"'!"&amp;"$"&amp;$D324&amp;$BN$1&amp;"")</f>
        <v>#REF!</v>
      </c>
      <c r="BO324" s="224"/>
      <c r="BP324" s="223"/>
      <c r="BQ324" s="227" t="e" cm="1">
        <f t="array" aca="1" ref="BQ324" ca="1">INDIRECT("'"&amp;$C324&amp;"'!"&amp;"$"&amp;$D324&amp;$BQ$1&amp;"")</f>
        <v>#REF!</v>
      </c>
      <c r="BR324" s="225"/>
      <c r="BS324" s="225"/>
      <c r="BT324" s="223"/>
      <c r="BU324" s="228" t="e" cm="1">
        <f t="array" aca="1" ref="BU324" ca="1">INDIRECT("'"&amp;$C324&amp;"'!"&amp;"$"&amp;$D324&amp;$BU$1&amp;"")</f>
        <v>#REF!</v>
      </c>
      <c r="BV324" s="225"/>
      <c r="BW324" s="225"/>
      <c r="BX324" s="223"/>
      <c r="BY324" s="228"/>
      <c r="BZ324" s="225"/>
      <c r="CA324" s="225"/>
      <c r="CB324" s="223"/>
    </row>
    <row r="325" spans="1:80" ht="15" x14ac:dyDescent="0.2">
      <c r="A325" s="344">
        <f t="shared" si="23"/>
        <v>46004</v>
      </c>
      <c r="B325" s="261">
        <v>0.83333333333333337</v>
      </c>
      <c r="C325" s="247">
        <f t="shared" si="24"/>
        <v>13</v>
      </c>
      <c r="D325" s="248" t="s">
        <v>154</v>
      </c>
      <c r="E325" s="229"/>
      <c r="F325" s="230"/>
      <c r="G325" s="231" t="e" cm="1">
        <f t="array" aca="1" ref="G325" ca="1">INDIRECT("'"&amp;$C325&amp;"'!"&amp;"$"&amp;$D325&amp;$G$1&amp;"")</f>
        <v>#REF!</v>
      </c>
      <c r="H325" s="232" t="s">
        <v>1</v>
      </c>
      <c r="I325" s="230" t="s">
        <v>1</v>
      </c>
      <c r="J325" s="231" t="e" cm="1">
        <f t="array" aca="1" ref="J325" ca="1">INDIRECT("'"&amp;$C325&amp;"'!"&amp;"$"&amp;$D325&amp;$J$1&amp;"")</f>
        <v>#REF!</v>
      </c>
      <c r="K325" s="232"/>
      <c r="L325" s="232"/>
      <c r="M325" s="233"/>
      <c r="N325" s="229" t="e" cm="1">
        <f t="array" aca="1" ref="N325" ca="1">INDIRECT("'"&amp;$C325&amp;"'!"&amp;"$"&amp;$D325&amp;$N$1&amp;"")</f>
        <v>#REF!</v>
      </c>
      <c r="O325" s="232"/>
      <c r="P325" s="232"/>
      <c r="Q325" s="230"/>
      <c r="R325" s="229" t="e" cm="1">
        <f t="array" aca="1" ref="R325" ca="1">INDIRECT("'"&amp;$C325&amp;"'!"&amp;"$"&amp;$D325&amp;$R$1&amp;"")</f>
        <v>#REF!</v>
      </c>
      <c r="S325" s="232"/>
      <c r="T325" s="232"/>
      <c r="U325" s="233"/>
      <c r="V325" s="229"/>
      <c r="W325" s="234" t="e" cm="1">
        <f t="array" aca="1" ref="W325" ca="1">INDIRECT("'"&amp;$C325&amp;"'!"&amp;"$"&amp;$D325&amp;$W$1&amp;"")</f>
        <v>#REF!</v>
      </c>
      <c r="X325" s="232"/>
      <c r="Y325" s="230"/>
      <c r="Z325" s="231" t="e" cm="1">
        <f t="array" aca="1" ref="Z325" ca="1">INDIRECT("'"&amp;$C325&amp;"'!"&amp;"$"&amp;$D325&amp;$Z$1&amp;"")</f>
        <v>#REF!</v>
      </c>
      <c r="AA325" s="232" t="s">
        <v>1</v>
      </c>
      <c r="AB325" s="232" t="s">
        <v>1</v>
      </c>
      <c r="AC325" s="233" t="s">
        <v>1</v>
      </c>
      <c r="AD325" s="229" t="e" cm="1">
        <f t="array" aca="1" ref="AD325" ca="1">INDIRECT("'"&amp;$C325&amp;"'!"&amp;"$"&amp;$D325&amp;$AD$1&amp;"")</f>
        <v>#REF!</v>
      </c>
      <c r="AE325" s="232" t="s">
        <v>1</v>
      </c>
      <c r="AF325" s="232" t="s">
        <v>1</v>
      </c>
      <c r="AG325" s="230" t="s">
        <v>1</v>
      </c>
      <c r="AH325" s="231" t="e" cm="1">
        <f t="array" aca="1" ref="AH325" ca="1">INDIRECT("'"&amp;$C325&amp;"'!"&amp;"$"&amp;$D325&amp;$AH$1&amp;"")</f>
        <v>#REF!</v>
      </c>
      <c r="AI325" s="232" t="s">
        <v>1</v>
      </c>
      <c r="AJ325" s="232" t="s">
        <v>1</v>
      </c>
      <c r="AK325" s="233" t="s">
        <v>1</v>
      </c>
      <c r="AL325" s="229" t="e" cm="1">
        <f t="array" aca="1" ref="AL325" ca="1">INDIRECT("'"&amp;$C325&amp;"'!"&amp;"$"&amp;$D325&amp;$AL$1&amp;"")</f>
        <v>#REF!</v>
      </c>
      <c r="AM325" s="232" t="s">
        <v>1</v>
      </c>
      <c r="AN325" s="232" t="s">
        <v>1</v>
      </c>
      <c r="AO325" s="230" t="s">
        <v>1</v>
      </c>
      <c r="AP325" s="229"/>
      <c r="AQ325" s="233"/>
      <c r="AR325" s="229" t="e" cm="1">
        <f t="array" aca="1" ref="AR325" ca="1">INDIRECT("'"&amp;$C325&amp;"'!"&amp;"$"&amp;$D325&amp;$AR$1&amp;"")</f>
        <v>#REF!</v>
      </c>
      <c r="AS325" s="232"/>
      <c r="AT325" s="230"/>
      <c r="AU325" s="231" t="e" cm="1">
        <f t="array" aca="1" ref="AU325" ca="1">INDIRECT("'"&amp;$C325&amp;"'!"&amp;"$"&amp;$D325&amp;$AU$1&amp;"")</f>
        <v>#REF!</v>
      </c>
      <c r="AV325" s="232"/>
      <c r="AW325" s="230"/>
      <c r="AX325" s="229"/>
      <c r="AY325" s="233"/>
      <c r="AZ325" s="232" t="e" cm="1">
        <f t="array" aca="1" ref="AZ325" ca="1">INDIRECT("'"&amp;$C325&amp;"'!"&amp;"$"&amp;$D325&amp;$AZ$1&amp;"")</f>
        <v>#REF!</v>
      </c>
      <c r="BA325" s="231"/>
      <c r="BB325" s="232"/>
      <c r="BC325" s="230"/>
      <c r="BD325" s="232" t="e" cm="1">
        <f t="array" aca="1" ref="BD325" ca="1">INDIRECT("'"&amp;$C325&amp;"'!"&amp;"$"&amp;$D325&amp;$BD$1&amp;"")</f>
        <v>#REF!</v>
      </c>
      <c r="BE325" s="231"/>
      <c r="BF325" s="232"/>
      <c r="BG325" s="230"/>
      <c r="BH325" s="234"/>
      <c r="BI325" s="230"/>
      <c r="BJ325" s="234" t="e" cm="1">
        <f t="array" aca="1" ref="BJ325" ca="1">INDIRECT("'"&amp;$C325&amp;"'!"&amp;"$"&amp;$D325&amp;$BJ$1&amp;"")</f>
        <v>#REF!</v>
      </c>
      <c r="BK325" s="232"/>
      <c r="BL325" s="230"/>
      <c r="BM325" s="408"/>
      <c r="BN325" s="229" t="e" cm="1">
        <f t="array" aca="1" ref="BN325" ca="1">INDIRECT("'"&amp;$C325&amp;"'!"&amp;"$"&amp;$D325&amp;$BN$1&amp;"")</f>
        <v>#REF!</v>
      </c>
      <c r="BO325" s="231"/>
      <c r="BP325" s="230"/>
      <c r="BQ325" s="234" t="e" cm="1">
        <f t="array" aca="1" ref="BQ325" ca="1">INDIRECT("'"&amp;$C325&amp;"'!"&amp;"$"&amp;$D325&amp;$BQ$1&amp;"")</f>
        <v>#REF!</v>
      </c>
      <c r="BR325" s="232"/>
      <c r="BS325" s="232"/>
      <c r="BT325" s="230"/>
      <c r="BU325" s="235" t="e" cm="1">
        <f t="array" aca="1" ref="BU325" ca="1">INDIRECT("'"&amp;$C325&amp;"'!"&amp;"$"&amp;$D325&amp;$BU$1&amp;"")</f>
        <v>#REF!</v>
      </c>
      <c r="BV325" s="232"/>
      <c r="BW325" s="232"/>
      <c r="BX325" s="230"/>
      <c r="BY325" s="235"/>
      <c r="BZ325" s="232"/>
      <c r="CA325" s="232"/>
      <c r="CB325" s="230"/>
    </row>
    <row r="326" spans="1:80" ht="15" x14ac:dyDescent="0.2">
      <c r="A326" s="344">
        <f t="shared" si="23"/>
        <v>46004</v>
      </c>
      <c r="B326" s="261">
        <v>0.875000000000001</v>
      </c>
      <c r="C326" s="247">
        <f t="shared" si="24"/>
        <v>13</v>
      </c>
      <c r="D326" s="248" t="s">
        <v>155</v>
      </c>
      <c r="E326" s="222"/>
      <c r="F326" s="223"/>
      <c r="G326" s="224" t="e" cm="1">
        <f t="array" aca="1" ref="G326" ca="1">INDIRECT("'"&amp;$C326&amp;"'!"&amp;"$"&amp;$D326&amp;$G$1&amp;"")</f>
        <v>#REF!</v>
      </c>
      <c r="H326" s="225" t="s">
        <v>1</v>
      </c>
      <c r="I326" s="223" t="s">
        <v>1</v>
      </c>
      <c r="J326" s="224" t="e" cm="1">
        <f t="array" aca="1" ref="J326" ca="1">INDIRECT("'"&amp;$C326&amp;"'!"&amp;"$"&amp;$D326&amp;$J$1&amp;"")</f>
        <v>#REF!</v>
      </c>
      <c r="K326" s="225"/>
      <c r="L326" s="225"/>
      <c r="M326" s="226"/>
      <c r="N326" s="222" t="e" cm="1">
        <f t="array" aca="1" ref="N326" ca="1">INDIRECT("'"&amp;$C326&amp;"'!"&amp;"$"&amp;$D326&amp;$N$1&amp;"")</f>
        <v>#REF!</v>
      </c>
      <c r="O326" s="225"/>
      <c r="P326" s="225"/>
      <c r="Q326" s="223"/>
      <c r="R326" s="352" t="e" cm="1">
        <f t="array" aca="1" ref="R326" ca="1">INDIRECT("'"&amp;$C326&amp;"'!"&amp;"$"&amp;$D326&amp;$R$1&amp;"")</f>
        <v>#REF!</v>
      </c>
      <c r="S326" s="225"/>
      <c r="T326" s="225"/>
      <c r="U326" s="226"/>
      <c r="V326" s="222"/>
      <c r="W326" s="227" t="e" cm="1">
        <f t="array" aca="1" ref="W326" ca="1">INDIRECT("'"&amp;$C326&amp;"'!"&amp;"$"&amp;$D326&amp;$W$1&amp;"")</f>
        <v>#REF!</v>
      </c>
      <c r="X326" s="225"/>
      <c r="Y326" s="223"/>
      <c r="Z326" s="224" t="e" cm="1">
        <f t="array" aca="1" ref="Z326" ca="1">INDIRECT("'"&amp;$C326&amp;"'!"&amp;"$"&amp;$D326&amp;$Z$1&amp;"")</f>
        <v>#REF!</v>
      </c>
      <c r="AA326" s="225" t="s">
        <v>1</v>
      </c>
      <c r="AB326" s="225" t="s">
        <v>1</v>
      </c>
      <c r="AC326" s="226" t="s">
        <v>1</v>
      </c>
      <c r="AD326" s="222" t="e" cm="1">
        <f t="array" aca="1" ref="AD326" ca="1">INDIRECT("'"&amp;$C326&amp;"'!"&amp;"$"&amp;$D326&amp;$AD$1&amp;"")</f>
        <v>#REF!</v>
      </c>
      <c r="AE326" s="225" t="s">
        <v>1</v>
      </c>
      <c r="AF326" s="225" t="s">
        <v>1</v>
      </c>
      <c r="AG326" s="223" t="s">
        <v>1</v>
      </c>
      <c r="AH326" s="224" t="e" cm="1">
        <f t="array" aca="1" ref="AH326" ca="1">INDIRECT("'"&amp;$C326&amp;"'!"&amp;"$"&amp;$D326&amp;$AH$1&amp;"")</f>
        <v>#REF!</v>
      </c>
      <c r="AI326" s="225" t="s">
        <v>1</v>
      </c>
      <c r="AJ326" s="225" t="s">
        <v>1</v>
      </c>
      <c r="AK326" s="226" t="s">
        <v>1</v>
      </c>
      <c r="AL326" s="222" t="e" cm="1">
        <f t="array" aca="1" ref="AL326" ca="1">INDIRECT("'"&amp;$C326&amp;"'!"&amp;"$"&amp;$D326&amp;$AL$1&amp;"")</f>
        <v>#REF!</v>
      </c>
      <c r="AM326" s="225" t="s">
        <v>1</v>
      </c>
      <c r="AN326" s="225" t="s">
        <v>1</v>
      </c>
      <c r="AO326" s="223" t="s">
        <v>1</v>
      </c>
      <c r="AP326" s="222"/>
      <c r="AQ326" s="226"/>
      <c r="AR326" s="222" t="e" cm="1">
        <f t="array" aca="1" ref="AR326" ca="1">INDIRECT("'"&amp;$C326&amp;"'!"&amp;"$"&amp;$D326&amp;$AR$1&amp;"")</f>
        <v>#REF!</v>
      </c>
      <c r="AS326" s="225"/>
      <c r="AT326" s="223"/>
      <c r="AU326" s="224" t="e" cm="1">
        <f t="array" aca="1" ref="AU326" ca="1">INDIRECT("'"&amp;$C326&amp;"'!"&amp;"$"&amp;$D326&amp;$AU$1&amp;"")</f>
        <v>#REF!</v>
      </c>
      <c r="AV326" s="225"/>
      <c r="AW326" s="223"/>
      <c r="AX326" s="222"/>
      <c r="AY326" s="226"/>
      <c r="AZ326" s="225" t="e" cm="1">
        <f t="array" aca="1" ref="AZ326" ca="1">INDIRECT("'"&amp;$C326&amp;"'!"&amp;"$"&amp;$D326&amp;$AZ$1&amp;"")</f>
        <v>#REF!</v>
      </c>
      <c r="BA326" s="224"/>
      <c r="BB326" s="225"/>
      <c r="BC326" s="223"/>
      <c r="BD326" s="225" t="e" cm="1">
        <f t="array" aca="1" ref="BD326" ca="1">INDIRECT("'"&amp;$C326&amp;"'!"&amp;"$"&amp;$D326&amp;$BD$1&amp;"")</f>
        <v>#REF!</v>
      </c>
      <c r="BE326" s="224"/>
      <c r="BF326" s="225"/>
      <c r="BG326" s="223"/>
      <c r="BH326" s="227"/>
      <c r="BI326" s="223"/>
      <c r="BJ326" s="227" t="e" cm="1">
        <f t="array" aca="1" ref="BJ326" ca="1">INDIRECT("'"&amp;$C326&amp;"'!"&amp;"$"&amp;$D326&amp;$BJ$1&amp;"")</f>
        <v>#REF!</v>
      </c>
      <c r="BK326" s="225"/>
      <c r="BL326" s="223"/>
      <c r="BM326" s="407"/>
      <c r="BN326" s="222" t="e" cm="1">
        <f t="array" aca="1" ref="BN326" ca="1">INDIRECT("'"&amp;$C326&amp;"'!"&amp;"$"&amp;$D326&amp;$BN$1&amp;"")</f>
        <v>#REF!</v>
      </c>
      <c r="BO326" s="224"/>
      <c r="BP326" s="223"/>
      <c r="BQ326" s="227" t="e" cm="1">
        <f t="array" aca="1" ref="BQ326" ca="1">INDIRECT("'"&amp;$C326&amp;"'!"&amp;"$"&amp;$D326&amp;$BQ$1&amp;"")</f>
        <v>#REF!</v>
      </c>
      <c r="BR326" s="225"/>
      <c r="BS326" s="225"/>
      <c r="BT326" s="223"/>
      <c r="BU326" s="228" t="e" cm="1">
        <f t="array" aca="1" ref="BU326" ca="1">INDIRECT("'"&amp;$C326&amp;"'!"&amp;"$"&amp;$D326&amp;$BU$1&amp;"")</f>
        <v>#REF!</v>
      </c>
      <c r="BV326" s="225"/>
      <c r="BW326" s="225"/>
      <c r="BX326" s="223"/>
      <c r="BY326" s="228"/>
      <c r="BZ326" s="225"/>
      <c r="CA326" s="225"/>
      <c r="CB326" s="223"/>
    </row>
    <row r="327" spans="1:80" ht="15" x14ac:dyDescent="0.2">
      <c r="A327" s="344">
        <f t="shared" si="23"/>
        <v>46004</v>
      </c>
      <c r="B327" s="261">
        <v>0.91666666666666696</v>
      </c>
      <c r="C327" s="247">
        <f t="shared" si="24"/>
        <v>13</v>
      </c>
      <c r="D327" s="248" t="s">
        <v>156</v>
      </c>
      <c r="E327" s="229"/>
      <c r="F327" s="230"/>
      <c r="G327" s="231" t="e" cm="1">
        <f t="array" aca="1" ref="G327" ca="1">INDIRECT("'"&amp;$C327&amp;"'!"&amp;"$"&amp;$D327&amp;$G$1&amp;"")</f>
        <v>#REF!</v>
      </c>
      <c r="H327" s="232" t="s">
        <v>1</v>
      </c>
      <c r="I327" s="230" t="s">
        <v>1</v>
      </c>
      <c r="J327" s="231" t="e" cm="1">
        <f t="array" aca="1" ref="J327" ca="1">INDIRECT("'"&amp;$C327&amp;"'!"&amp;"$"&amp;$D327&amp;$J$1&amp;"")</f>
        <v>#REF!</v>
      </c>
      <c r="K327" s="232"/>
      <c r="L327" s="232"/>
      <c r="M327" s="233"/>
      <c r="N327" s="229" t="e" cm="1">
        <f t="array" aca="1" ref="N327" ca="1">INDIRECT("'"&amp;$C327&amp;"'!"&amp;"$"&amp;$D327&amp;$N$1&amp;"")</f>
        <v>#REF!</v>
      </c>
      <c r="O327" s="232"/>
      <c r="P327" s="232"/>
      <c r="Q327" s="230"/>
      <c r="R327" s="229" t="e" cm="1">
        <f t="array" aca="1" ref="R327" ca="1">INDIRECT("'"&amp;$C327&amp;"'!"&amp;"$"&amp;$D327&amp;$R$1&amp;"")</f>
        <v>#REF!</v>
      </c>
      <c r="S327" s="232"/>
      <c r="T327" s="232"/>
      <c r="U327" s="233"/>
      <c r="V327" s="229"/>
      <c r="W327" s="234" t="e" cm="1">
        <f t="array" aca="1" ref="W327" ca="1">INDIRECT("'"&amp;$C327&amp;"'!"&amp;"$"&amp;$D327&amp;$W$1&amp;"")</f>
        <v>#REF!</v>
      </c>
      <c r="X327" s="232"/>
      <c r="Y327" s="230"/>
      <c r="Z327" s="231" t="e" cm="1">
        <f t="array" aca="1" ref="Z327" ca="1">INDIRECT("'"&amp;$C327&amp;"'!"&amp;"$"&amp;$D327&amp;$Z$1&amp;"")</f>
        <v>#REF!</v>
      </c>
      <c r="AA327" s="232" t="s">
        <v>1</v>
      </c>
      <c r="AB327" s="232" t="s">
        <v>1</v>
      </c>
      <c r="AC327" s="233" t="s">
        <v>1</v>
      </c>
      <c r="AD327" s="229" t="e" cm="1">
        <f t="array" aca="1" ref="AD327" ca="1">INDIRECT("'"&amp;$C327&amp;"'!"&amp;"$"&amp;$D327&amp;$AD$1&amp;"")</f>
        <v>#REF!</v>
      </c>
      <c r="AE327" s="232" t="s">
        <v>1</v>
      </c>
      <c r="AF327" s="232" t="s">
        <v>1</v>
      </c>
      <c r="AG327" s="230" t="s">
        <v>1</v>
      </c>
      <c r="AH327" s="231" t="e" cm="1">
        <f t="array" aca="1" ref="AH327" ca="1">INDIRECT("'"&amp;$C327&amp;"'!"&amp;"$"&amp;$D327&amp;$AH$1&amp;"")</f>
        <v>#REF!</v>
      </c>
      <c r="AI327" s="232" t="s">
        <v>1</v>
      </c>
      <c r="AJ327" s="232" t="s">
        <v>1</v>
      </c>
      <c r="AK327" s="233" t="s">
        <v>1</v>
      </c>
      <c r="AL327" s="229" t="e" cm="1">
        <f t="array" aca="1" ref="AL327" ca="1">INDIRECT("'"&amp;$C327&amp;"'!"&amp;"$"&amp;$D327&amp;$AL$1&amp;"")</f>
        <v>#REF!</v>
      </c>
      <c r="AM327" s="232" t="s">
        <v>1</v>
      </c>
      <c r="AN327" s="232" t="s">
        <v>1</v>
      </c>
      <c r="AO327" s="230" t="s">
        <v>1</v>
      </c>
      <c r="AP327" s="229"/>
      <c r="AQ327" s="233"/>
      <c r="AR327" s="229" t="e" cm="1">
        <f t="array" aca="1" ref="AR327" ca="1">INDIRECT("'"&amp;$C327&amp;"'!"&amp;"$"&amp;$D327&amp;$AR$1&amp;"")</f>
        <v>#REF!</v>
      </c>
      <c r="AS327" s="232"/>
      <c r="AT327" s="230"/>
      <c r="AU327" s="231" t="e" cm="1">
        <f t="array" aca="1" ref="AU327" ca="1">INDIRECT("'"&amp;$C327&amp;"'!"&amp;"$"&amp;$D327&amp;$AU$1&amp;"")</f>
        <v>#REF!</v>
      </c>
      <c r="AV327" s="232"/>
      <c r="AW327" s="230"/>
      <c r="AX327" s="229"/>
      <c r="AY327" s="233"/>
      <c r="AZ327" s="232" t="e" cm="1">
        <f t="array" aca="1" ref="AZ327" ca="1">INDIRECT("'"&amp;$C327&amp;"'!"&amp;"$"&amp;$D327&amp;$AZ$1&amp;"")</f>
        <v>#REF!</v>
      </c>
      <c r="BA327" s="231"/>
      <c r="BB327" s="232"/>
      <c r="BC327" s="230"/>
      <c r="BD327" s="232" t="e" cm="1">
        <f t="array" aca="1" ref="BD327" ca="1">INDIRECT("'"&amp;$C327&amp;"'!"&amp;"$"&amp;$D327&amp;$BD$1&amp;"")</f>
        <v>#REF!</v>
      </c>
      <c r="BE327" s="231"/>
      <c r="BF327" s="232"/>
      <c r="BG327" s="230"/>
      <c r="BH327" s="234"/>
      <c r="BI327" s="230"/>
      <c r="BJ327" s="234" t="e" cm="1">
        <f t="array" aca="1" ref="BJ327" ca="1">INDIRECT("'"&amp;$C327&amp;"'!"&amp;"$"&amp;$D327&amp;$BJ$1&amp;"")</f>
        <v>#REF!</v>
      </c>
      <c r="BK327" s="232"/>
      <c r="BL327" s="230"/>
      <c r="BM327" s="408"/>
      <c r="BN327" s="229" t="e" cm="1">
        <f t="array" aca="1" ref="BN327" ca="1">INDIRECT("'"&amp;$C327&amp;"'!"&amp;"$"&amp;$D327&amp;$BN$1&amp;"")</f>
        <v>#REF!</v>
      </c>
      <c r="BO327" s="231"/>
      <c r="BP327" s="230"/>
      <c r="BQ327" s="234" t="e" cm="1">
        <f t="array" aca="1" ref="BQ327" ca="1">INDIRECT("'"&amp;$C327&amp;"'!"&amp;"$"&amp;$D327&amp;$BQ$1&amp;"")</f>
        <v>#REF!</v>
      </c>
      <c r="BR327" s="232"/>
      <c r="BS327" s="232"/>
      <c r="BT327" s="230"/>
      <c r="BU327" s="235" t="e" cm="1">
        <f t="array" aca="1" ref="BU327" ca="1">INDIRECT("'"&amp;$C327&amp;"'!"&amp;"$"&amp;$D327&amp;$BU$1&amp;"")</f>
        <v>#REF!</v>
      </c>
      <c r="BV327" s="232"/>
      <c r="BW327" s="232"/>
      <c r="BX327" s="230"/>
      <c r="BY327" s="235"/>
      <c r="BZ327" s="232"/>
      <c r="CA327" s="232"/>
      <c r="CB327" s="230"/>
    </row>
    <row r="328" spans="1:80" ht="15.75" thickBot="1" x14ac:dyDescent="0.25">
      <c r="A328" s="345">
        <f t="shared" si="23"/>
        <v>46004</v>
      </c>
      <c r="B328" s="262">
        <v>0.95833333333333404</v>
      </c>
      <c r="C328" s="249">
        <f t="shared" si="24"/>
        <v>13</v>
      </c>
      <c r="D328" s="250" t="s">
        <v>157</v>
      </c>
      <c r="E328" s="236"/>
      <c r="F328" s="237"/>
      <c r="G328" s="238" t="e" cm="1">
        <f t="array" aca="1" ref="G328" ca="1">INDIRECT("'"&amp;$C328&amp;"'!"&amp;"$"&amp;$D328&amp;$G$1&amp;"")</f>
        <v>#REF!</v>
      </c>
      <c r="H328" s="239" t="s">
        <v>1</v>
      </c>
      <c r="I328" s="237" t="s">
        <v>1</v>
      </c>
      <c r="J328" s="238" t="e" cm="1">
        <f t="array" aca="1" ref="J328" ca="1">INDIRECT("'"&amp;$C328&amp;"'!"&amp;"$"&amp;$D328&amp;$J$1&amp;"")</f>
        <v>#REF!</v>
      </c>
      <c r="K328" s="239"/>
      <c r="L328" s="239"/>
      <c r="M328" s="240"/>
      <c r="N328" s="236" t="e" cm="1">
        <f t="array" aca="1" ref="N328" ca="1">INDIRECT("'"&amp;$C328&amp;"'!"&amp;"$"&amp;$D328&amp;$N$1&amp;"")</f>
        <v>#REF!</v>
      </c>
      <c r="O328" s="239"/>
      <c r="P328" s="239"/>
      <c r="Q328" s="237"/>
      <c r="R328" s="354" t="e" cm="1">
        <f t="array" aca="1" ref="R328" ca="1">INDIRECT("'"&amp;$C328&amp;"'!"&amp;"$"&amp;$D328&amp;$R$1&amp;"")</f>
        <v>#REF!</v>
      </c>
      <c r="S328" s="239"/>
      <c r="T328" s="239"/>
      <c r="U328" s="240"/>
      <c r="V328" s="236"/>
      <c r="W328" s="241" t="e" cm="1">
        <f t="array" aca="1" ref="W328" ca="1">INDIRECT("'"&amp;$C328&amp;"'!"&amp;"$"&amp;$D328&amp;$W$1&amp;"")</f>
        <v>#REF!</v>
      </c>
      <c r="X328" s="239"/>
      <c r="Y328" s="237"/>
      <c r="Z328" s="238" t="e" cm="1">
        <f t="array" aca="1" ref="Z328" ca="1">INDIRECT("'"&amp;$C328&amp;"'!"&amp;"$"&amp;$D328&amp;$Z$1&amp;"")</f>
        <v>#REF!</v>
      </c>
      <c r="AA328" s="239" t="s">
        <v>1</v>
      </c>
      <c r="AB328" s="239" t="s">
        <v>1</v>
      </c>
      <c r="AC328" s="240" t="s">
        <v>1</v>
      </c>
      <c r="AD328" s="236" t="e" cm="1">
        <f t="array" aca="1" ref="AD328" ca="1">INDIRECT("'"&amp;$C328&amp;"'!"&amp;"$"&amp;$D328&amp;$AD$1&amp;"")</f>
        <v>#REF!</v>
      </c>
      <c r="AE328" s="239" t="s">
        <v>1</v>
      </c>
      <c r="AF328" s="239" t="s">
        <v>1</v>
      </c>
      <c r="AG328" s="237" t="s">
        <v>1</v>
      </c>
      <c r="AH328" s="238" t="e" cm="1">
        <f t="array" aca="1" ref="AH328" ca="1">INDIRECT("'"&amp;$C328&amp;"'!"&amp;"$"&amp;$D328&amp;$AH$1&amp;"")</f>
        <v>#REF!</v>
      </c>
      <c r="AI328" s="239" t="s">
        <v>1</v>
      </c>
      <c r="AJ328" s="239" t="s">
        <v>1</v>
      </c>
      <c r="AK328" s="240" t="s">
        <v>1</v>
      </c>
      <c r="AL328" s="236" t="e" cm="1">
        <f t="array" aca="1" ref="AL328" ca="1">INDIRECT("'"&amp;$C328&amp;"'!"&amp;"$"&amp;$D328&amp;$AL$1&amp;"")</f>
        <v>#REF!</v>
      </c>
      <c r="AM328" s="239" t="s">
        <v>1</v>
      </c>
      <c r="AN328" s="239" t="s">
        <v>1</v>
      </c>
      <c r="AO328" s="237" t="s">
        <v>1</v>
      </c>
      <c r="AP328" s="236"/>
      <c r="AQ328" s="240"/>
      <c r="AR328" s="236" t="e" cm="1">
        <f t="array" aca="1" ref="AR328" ca="1">INDIRECT("'"&amp;$C328&amp;"'!"&amp;"$"&amp;$D328&amp;$AR$1&amp;"")</f>
        <v>#REF!</v>
      </c>
      <c r="AS328" s="239"/>
      <c r="AT328" s="237"/>
      <c r="AU328" s="238" t="e" cm="1">
        <f t="array" aca="1" ref="AU328" ca="1">INDIRECT("'"&amp;$C328&amp;"'!"&amp;"$"&amp;$D328&amp;$AU$1&amp;"")</f>
        <v>#REF!</v>
      </c>
      <c r="AV328" s="239"/>
      <c r="AW328" s="237"/>
      <c r="AX328" s="236"/>
      <c r="AY328" s="240"/>
      <c r="AZ328" s="239" t="e" cm="1">
        <f t="array" aca="1" ref="AZ328" ca="1">INDIRECT("'"&amp;$C328&amp;"'!"&amp;"$"&amp;$D328&amp;$AZ$1&amp;"")</f>
        <v>#REF!</v>
      </c>
      <c r="BA328" s="238"/>
      <c r="BB328" s="239"/>
      <c r="BC328" s="237"/>
      <c r="BD328" s="239" t="e" cm="1">
        <f t="array" aca="1" ref="BD328" ca="1">INDIRECT("'"&amp;$C328&amp;"'!"&amp;"$"&amp;$D328&amp;$BD$1&amp;"")</f>
        <v>#REF!</v>
      </c>
      <c r="BE328" s="238"/>
      <c r="BF328" s="239"/>
      <c r="BG328" s="237"/>
      <c r="BH328" s="241"/>
      <c r="BI328" s="237"/>
      <c r="BJ328" s="241" t="e" cm="1">
        <f t="array" aca="1" ref="BJ328" ca="1">INDIRECT("'"&amp;$C328&amp;"'!"&amp;"$"&amp;$D328&amp;$BJ$1&amp;"")</f>
        <v>#REF!</v>
      </c>
      <c r="BK328" s="239"/>
      <c r="BL328" s="237"/>
      <c r="BM328" s="409"/>
      <c r="BN328" s="236" t="e" cm="1">
        <f t="array" aca="1" ref="BN328" ca="1">INDIRECT("'"&amp;$C328&amp;"'!"&amp;"$"&amp;$D328&amp;$BN$1&amp;"")</f>
        <v>#REF!</v>
      </c>
      <c r="BO328" s="238"/>
      <c r="BP328" s="237"/>
      <c r="BQ328" s="241" t="e" cm="1">
        <f t="array" aca="1" ref="BQ328" ca="1">INDIRECT("'"&amp;$C328&amp;"'!"&amp;"$"&amp;$D328&amp;$BQ$1&amp;"")</f>
        <v>#REF!</v>
      </c>
      <c r="BR328" s="239"/>
      <c r="BS328" s="239"/>
      <c r="BT328" s="237"/>
      <c r="BU328" s="242" t="e" cm="1">
        <f t="array" aca="1" ref="BU328" ca="1">INDIRECT("'"&amp;$C328&amp;"'!"&amp;"$"&amp;$D328&amp;$BU$1&amp;"")</f>
        <v>#REF!</v>
      </c>
      <c r="BV328" s="239"/>
      <c r="BW328" s="239"/>
      <c r="BX328" s="237"/>
      <c r="BY328" s="242"/>
      <c r="BZ328" s="239"/>
      <c r="CA328" s="239"/>
      <c r="CB328" s="237"/>
    </row>
    <row r="329" spans="1:80" ht="15" thickBot="1" x14ac:dyDescent="0.25">
      <c r="BI329" s="243"/>
    </row>
    <row r="330" spans="1:80" ht="15" x14ac:dyDescent="0.2">
      <c r="A330" s="263">
        <f>A305+1</f>
        <v>46005</v>
      </c>
      <c r="B330" s="260">
        <v>0</v>
      </c>
      <c r="C330" s="245">
        <f>DAY(A330)</f>
        <v>14</v>
      </c>
      <c r="D330" s="246" t="s">
        <v>134</v>
      </c>
      <c r="E330" s="216"/>
      <c r="F330" s="217"/>
      <c r="G330" s="218" t="e" cm="1">
        <f t="array" aca="1" ref="G330" ca="1">INDIRECT("'"&amp;$C330&amp;"'!"&amp;"$"&amp;$D330&amp;$G$1&amp;"")</f>
        <v>#REF!</v>
      </c>
      <c r="H330" s="219" t="s">
        <v>1</v>
      </c>
      <c r="I330" s="217" t="s">
        <v>1</v>
      </c>
      <c r="J330" s="218" t="e" cm="1">
        <f t="array" aca="1" ref="J330" ca="1">INDIRECT("'"&amp;$C330&amp;"'!"&amp;"$"&amp;$D330&amp;$J$1&amp;"")</f>
        <v>#REF!</v>
      </c>
      <c r="K330" s="219"/>
      <c r="L330" s="219"/>
      <c r="M330" s="220"/>
      <c r="N330" s="216" t="e" cm="1">
        <f t="array" aca="1" ref="N330" ca="1">INDIRECT("'"&amp;$C330&amp;"'!"&amp;"$"&amp;$D330&amp;$N$1&amp;"")</f>
        <v>#REF!</v>
      </c>
      <c r="O330" s="219"/>
      <c r="P330" s="219"/>
      <c r="Q330" s="217"/>
      <c r="R330" s="351" t="e" cm="1">
        <f t="array" aca="1" ref="R330" ca="1">INDIRECT("'"&amp;$C330&amp;"'!"&amp;"$"&amp;$D330&amp;$R$1&amp;"")</f>
        <v>#REF!</v>
      </c>
      <c r="S330" s="219"/>
      <c r="T330" s="219"/>
      <c r="U330" s="220"/>
      <c r="V330" s="216"/>
      <c r="W330" s="221" t="e" cm="1">
        <f t="array" aca="1" ref="W330" ca="1">INDIRECT("'"&amp;$C330&amp;"'!"&amp;"$"&amp;$D330&amp;$W$1&amp;"")</f>
        <v>#REF!</v>
      </c>
      <c r="X330" s="219"/>
      <c r="Y330" s="217"/>
      <c r="Z330" s="218"/>
      <c r="AA330" s="219"/>
      <c r="AB330" s="219"/>
      <c r="AC330" s="220"/>
      <c r="AD330" s="216"/>
      <c r="AE330" s="219"/>
      <c r="AF330" s="219"/>
      <c r="AG330" s="217"/>
      <c r="AH330" s="218"/>
      <c r="AI330" s="219"/>
      <c r="AJ330" s="219"/>
      <c r="AK330" s="217"/>
      <c r="AL330" s="216"/>
      <c r="AM330" s="219"/>
      <c r="AN330" s="219"/>
      <c r="AO330" s="217"/>
      <c r="AP330" s="216"/>
      <c r="AQ330" s="220"/>
      <c r="AR330" s="216" t="e" cm="1">
        <f t="array" aca="1" ref="AR330" ca="1">INDIRECT("'"&amp;$C330&amp;"'!"&amp;"$"&amp;$D330&amp;$AR$1&amp;"")</f>
        <v>#REF!</v>
      </c>
      <c r="AS330" s="219"/>
      <c r="AT330" s="217"/>
      <c r="AU330" s="218" t="e" cm="1">
        <f t="array" aca="1" ref="AU330" ca="1">INDIRECT("'"&amp;$C330&amp;"'!"&amp;"$"&amp;$D330&amp;$AU$1&amp;"")</f>
        <v>#REF!</v>
      </c>
      <c r="AV330" s="219"/>
      <c r="AW330" s="217"/>
      <c r="AX330" s="216"/>
      <c r="AY330" s="220"/>
      <c r="AZ330" s="219" t="e" cm="1">
        <f t="array" aca="1" ref="AZ330" ca="1">INDIRECT("'"&amp;$C330&amp;"'!"&amp;"$"&amp;$D330&amp;$AZ$1&amp;"")</f>
        <v>#REF!</v>
      </c>
      <c r="BA330" s="218"/>
      <c r="BB330" s="219"/>
      <c r="BC330" s="217"/>
      <c r="BD330" s="219" t="e" cm="1">
        <f t="array" aca="1" ref="BD330" ca="1">INDIRECT("'"&amp;$C330&amp;"'!"&amp;"$"&amp;$D330&amp;$BD$1&amp;"")</f>
        <v>#REF!</v>
      </c>
      <c r="BE330" s="218"/>
      <c r="BF330" s="219"/>
      <c r="BG330" s="217"/>
      <c r="BH330" s="221"/>
      <c r="BI330" s="217"/>
      <c r="BJ330" s="221" t="e" cm="1">
        <f t="array" aca="1" ref="BJ330" ca="1">INDIRECT("'"&amp;$C330&amp;"'!"&amp;"$"&amp;$D330&amp;$BJ$1&amp;"")</f>
        <v>#REF!</v>
      </c>
      <c r="BK330" s="219"/>
      <c r="BL330" s="217"/>
      <c r="BM330" s="406"/>
      <c r="BN330" s="216" t="e" cm="1">
        <f t="array" aca="1" ref="BN330" ca="1">INDIRECT("'"&amp;$C330&amp;"'!"&amp;"$"&amp;$D330&amp;$BN$1&amp;"")</f>
        <v>#REF!</v>
      </c>
      <c r="BO330" s="218"/>
      <c r="BP330" s="217"/>
      <c r="BQ330" s="221" t="e" cm="1">
        <f t="array" aca="1" ref="BQ330" ca="1">INDIRECT("'"&amp;$C330&amp;"'!"&amp;"$"&amp;$D330&amp;$BQ$1&amp;"")</f>
        <v>#REF!</v>
      </c>
      <c r="BR330" s="219"/>
      <c r="BS330" s="219"/>
      <c r="BT330" s="217"/>
      <c r="BU330" s="221" t="e" cm="1">
        <f t="array" aca="1" ref="BU330" ca="1">INDIRECT("'"&amp;$C330&amp;"'!"&amp;"$"&amp;$D330&amp;$BU$1&amp;"")</f>
        <v>#REF!</v>
      </c>
      <c r="BV330" s="219"/>
      <c r="BW330" s="219"/>
      <c r="BX330" s="217"/>
      <c r="BY330" s="274"/>
      <c r="BZ330" s="219"/>
      <c r="CA330" s="219"/>
      <c r="CB330" s="217"/>
    </row>
    <row r="331" spans="1:80" ht="15" x14ac:dyDescent="0.2">
      <c r="A331" s="344">
        <f t="shared" ref="A331:A353" si="25">A306+1</f>
        <v>46005</v>
      </c>
      <c r="B331" s="261">
        <v>4.1666666666666699E-2</v>
      </c>
      <c r="C331" s="247">
        <f>DAY(A331)</f>
        <v>14</v>
      </c>
      <c r="D331" s="248" t="s">
        <v>135</v>
      </c>
      <c r="E331" s="222"/>
      <c r="F331" s="223"/>
      <c r="G331" s="224" t="e" cm="1">
        <f t="array" aca="1" ref="G331" ca="1">INDIRECT("'"&amp;$C331&amp;"'!"&amp;"$"&amp;$D331&amp;$G$1&amp;"")</f>
        <v>#REF!</v>
      </c>
      <c r="H331" s="225" t="s">
        <v>1</v>
      </c>
      <c r="I331" s="223" t="s">
        <v>1</v>
      </c>
      <c r="J331" s="224" t="e" cm="1">
        <f t="array" aca="1" ref="J331" ca="1">INDIRECT("'"&amp;$C331&amp;"'!"&amp;"$"&amp;$D331&amp;$J$1&amp;"")</f>
        <v>#REF!</v>
      </c>
      <c r="K331" s="225"/>
      <c r="L331" s="225"/>
      <c r="M331" s="226"/>
      <c r="N331" s="222" t="e" cm="1">
        <f t="array" aca="1" ref="N331" ca="1">INDIRECT("'"&amp;$C331&amp;"'!"&amp;"$"&amp;$D331&amp;$N$1&amp;"")</f>
        <v>#REF!</v>
      </c>
      <c r="O331" s="225"/>
      <c r="P331" s="225"/>
      <c r="Q331" s="223"/>
      <c r="R331" s="352" t="e" cm="1">
        <f t="array" aca="1" ref="R331" ca="1">INDIRECT("'"&amp;$C331&amp;"'!"&amp;"$"&amp;$D331&amp;$R$1&amp;"")</f>
        <v>#REF!</v>
      </c>
      <c r="S331" s="225"/>
      <c r="T331" s="225"/>
      <c r="U331" s="226"/>
      <c r="V331" s="222"/>
      <c r="W331" s="227" t="e" cm="1">
        <f t="array" aca="1" ref="W331" ca="1">INDIRECT("'"&amp;$C331&amp;"'!"&amp;"$"&amp;$D331&amp;$W$1&amp;"")</f>
        <v>#REF!</v>
      </c>
      <c r="X331" s="225"/>
      <c r="Y331" s="223"/>
      <c r="Z331" s="224"/>
      <c r="AA331" s="225"/>
      <c r="AB331" s="225"/>
      <c r="AC331" s="226"/>
      <c r="AD331" s="222"/>
      <c r="AE331" s="225"/>
      <c r="AF331" s="225"/>
      <c r="AG331" s="223"/>
      <c r="AH331" s="224"/>
      <c r="AI331" s="225"/>
      <c r="AJ331" s="225"/>
      <c r="AK331" s="226"/>
      <c r="AL331" s="222"/>
      <c r="AM331" s="225"/>
      <c r="AN331" s="225"/>
      <c r="AO331" s="223"/>
      <c r="AP331" s="222"/>
      <c r="AQ331" s="226"/>
      <c r="AR331" s="222" t="e" cm="1">
        <f t="array" aca="1" ref="AR331" ca="1">INDIRECT("'"&amp;$C331&amp;"'!"&amp;"$"&amp;$D331&amp;$AR$1&amp;"")</f>
        <v>#REF!</v>
      </c>
      <c r="AS331" s="225"/>
      <c r="AT331" s="223"/>
      <c r="AU331" s="224" t="e" cm="1">
        <f t="array" aca="1" ref="AU331" ca="1">INDIRECT("'"&amp;$C331&amp;"'!"&amp;"$"&amp;$D331&amp;$AU$1&amp;"")</f>
        <v>#REF!</v>
      </c>
      <c r="AV331" s="225"/>
      <c r="AW331" s="223"/>
      <c r="AX331" s="222"/>
      <c r="AY331" s="226"/>
      <c r="AZ331" s="225" t="e" cm="1">
        <f t="array" aca="1" ref="AZ331" ca="1">INDIRECT("'"&amp;$C331&amp;"'!"&amp;"$"&amp;$D331&amp;$AZ$1&amp;"")</f>
        <v>#REF!</v>
      </c>
      <c r="BA331" s="224"/>
      <c r="BB331" s="225"/>
      <c r="BC331" s="223"/>
      <c r="BD331" s="225" t="e" cm="1">
        <f t="array" aca="1" ref="BD331" ca="1">INDIRECT("'"&amp;$C331&amp;"'!"&amp;"$"&amp;$D331&amp;$BD$1&amp;"")</f>
        <v>#REF!</v>
      </c>
      <c r="BE331" s="224"/>
      <c r="BF331" s="225"/>
      <c r="BG331" s="223"/>
      <c r="BH331" s="227"/>
      <c r="BI331" s="223"/>
      <c r="BJ331" s="227" t="e" cm="1">
        <f t="array" aca="1" ref="BJ331" ca="1">INDIRECT("'"&amp;$C331&amp;"'!"&amp;"$"&amp;$D331&amp;$BJ$1&amp;"")</f>
        <v>#REF!</v>
      </c>
      <c r="BK331" s="225"/>
      <c r="BL331" s="223"/>
      <c r="BM331" s="407"/>
      <c r="BN331" s="222" t="e" cm="1">
        <f t="array" aca="1" ref="BN331" ca="1">INDIRECT("'"&amp;$C331&amp;"'!"&amp;"$"&amp;$D331&amp;$BN$1&amp;"")</f>
        <v>#REF!</v>
      </c>
      <c r="BO331" s="224"/>
      <c r="BP331" s="223"/>
      <c r="BQ331" s="227" t="e" cm="1">
        <f t="array" aca="1" ref="BQ331" ca="1">INDIRECT("'"&amp;$C331&amp;"'!"&amp;"$"&amp;$D331&amp;$BQ$1&amp;"")</f>
        <v>#REF!</v>
      </c>
      <c r="BR331" s="225"/>
      <c r="BS331" s="225"/>
      <c r="BT331" s="223"/>
      <c r="BU331" s="227" t="e" cm="1">
        <f t="array" aca="1" ref="BU331" ca="1">INDIRECT("'"&amp;$C331&amp;"'!"&amp;"$"&amp;$D331&amp;$BU$1&amp;"")</f>
        <v>#REF!</v>
      </c>
      <c r="BV331" s="225"/>
      <c r="BW331" s="225"/>
      <c r="BX331" s="223"/>
      <c r="BY331" s="228"/>
      <c r="BZ331" s="225"/>
      <c r="CA331" s="225"/>
      <c r="CB331" s="223"/>
    </row>
    <row r="332" spans="1:80" ht="15" x14ac:dyDescent="0.2">
      <c r="A332" s="344">
        <f t="shared" si="25"/>
        <v>46005</v>
      </c>
      <c r="B332" s="261">
        <v>8.3333333333333301E-2</v>
      </c>
      <c r="C332" s="247">
        <f>DAY(A332)</f>
        <v>14</v>
      </c>
      <c r="D332" s="248" t="s">
        <v>136</v>
      </c>
      <c r="E332" s="229"/>
      <c r="F332" s="230"/>
      <c r="G332" s="231" t="e" cm="1">
        <f t="array" aca="1" ref="G332" ca="1">INDIRECT("'"&amp;$C332&amp;"'!"&amp;"$"&amp;$D332&amp;$G$1&amp;"")</f>
        <v>#REF!</v>
      </c>
      <c r="H332" s="232" t="s">
        <v>1</v>
      </c>
      <c r="I332" s="230" t="s">
        <v>1</v>
      </c>
      <c r="J332" s="231" t="e" cm="1">
        <f t="array" aca="1" ref="J332" ca="1">INDIRECT("'"&amp;$C332&amp;"'!"&amp;"$"&amp;$D332&amp;$J$1&amp;"")</f>
        <v>#REF!</v>
      </c>
      <c r="K332" s="232"/>
      <c r="L332" s="232"/>
      <c r="M332" s="233"/>
      <c r="N332" s="229" t="e" cm="1">
        <f t="array" aca="1" ref="N332" ca="1">INDIRECT("'"&amp;$C332&amp;"'!"&amp;"$"&amp;$D332&amp;$N$1&amp;"")</f>
        <v>#REF!</v>
      </c>
      <c r="O332" s="232"/>
      <c r="P332" s="232"/>
      <c r="Q332" s="230"/>
      <c r="R332" s="229" t="e" cm="1">
        <f t="array" aca="1" ref="R332" ca="1">INDIRECT("'"&amp;$C332&amp;"'!"&amp;"$"&amp;$D332&amp;$R$1&amp;"")</f>
        <v>#REF!</v>
      </c>
      <c r="S332" s="232"/>
      <c r="T332" s="232"/>
      <c r="U332" s="233"/>
      <c r="V332" s="229"/>
      <c r="W332" s="234" t="e" cm="1">
        <f t="array" aca="1" ref="W332" ca="1">INDIRECT("'"&amp;$C332&amp;"'!"&amp;"$"&amp;$D332&amp;$W$1&amp;"")</f>
        <v>#REF!</v>
      </c>
      <c r="X332" s="232"/>
      <c r="Y332" s="230"/>
      <c r="Z332" s="231"/>
      <c r="AA332" s="232"/>
      <c r="AB332" s="232"/>
      <c r="AC332" s="233"/>
      <c r="AD332" s="229"/>
      <c r="AE332" s="232"/>
      <c r="AF332" s="232"/>
      <c r="AG332" s="230"/>
      <c r="AH332" s="231"/>
      <c r="AI332" s="232"/>
      <c r="AJ332" s="232"/>
      <c r="AK332" s="233"/>
      <c r="AL332" s="229"/>
      <c r="AM332" s="232"/>
      <c r="AN332" s="232"/>
      <c r="AO332" s="233"/>
      <c r="AP332" s="229"/>
      <c r="AQ332" s="233"/>
      <c r="AR332" s="229" t="e" cm="1">
        <f t="array" aca="1" ref="AR332" ca="1">INDIRECT("'"&amp;$C332&amp;"'!"&amp;"$"&amp;$D332&amp;$AR$1&amp;"")</f>
        <v>#REF!</v>
      </c>
      <c r="AS332" s="232"/>
      <c r="AT332" s="230"/>
      <c r="AU332" s="231" t="e" cm="1">
        <f t="array" aca="1" ref="AU332" ca="1">INDIRECT("'"&amp;$C332&amp;"'!"&amp;"$"&amp;$D332&amp;$AU$1&amp;"")</f>
        <v>#REF!</v>
      </c>
      <c r="AV332" s="232"/>
      <c r="AW332" s="230"/>
      <c r="AX332" s="229"/>
      <c r="AY332" s="233"/>
      <c r="AZ332" s="232" t="e" cm="1">
        <f t="array" aca="1" ref="AZ332" ca="1">INDIRECT("'"&amp;$C332&amp;"'!"&amp;"$"&amp;$D332&amp;$AZ$1&amp;"")</f>
        <v>#REF!</v>
      </c>
      <c r="BA332" s="231"/>
      <c r="BB332" s="232"/>
      <c r="BC332" s="230"/>
      <c r="BD332" s="232" t="e" cm="1">
        <f t="array" aca="1" ref="BD332" ca="1">INDIRECT("'"&amp;$C332&amp;"'!"&amp;"$"&amp;$D332&amp;$BD$1&amp;"")</f>
        <v>#REF!</v>
      </c>
      <c r="BE332" s="231"/>
      <c r="BF332" s="232"/>
      <c r="BG332" s="230"/>
      <c r="BH332" s="234"/>
      <c r="BI332" s="230"/>
      <c r="BJ332" s="234" t="e" cm="1">
        <f t="array" aca="1" ref="BJ332" ca="1">INDIRECT("'"&amp;$C332&amp;"'!"&amp;"$"&amp;$D332&amp;$BJ$1&amp;"")</f>
        <v>#REF!</v>
      </c>
      <c r="BK332" s="232"/>
      <c r="BL332" s="230"/>
      <c r="BM332" s="408"/>
      <c r="BN332" s="229" t="e" cm="1">
        <f t="array" aca="1" ref="BN332" ca="1">INDIRECT("'"&amp;$C332&amp;"'!"&amp;"$"&amp;$D332&amp;$BN$1&amp;"")</f>
        <v>#REF!</v>
      </c>
      <c r="BO332" s="231"/>
      <c r="BP332" s="230"/>
      <c r="BQ332" s="234" t="e" cm="1">
        <f t="array" aca="1" ref="BQ332" ca="1">INDIRECT("'"&amp;$C332&amp;"'!"&amp;"$"&amp;$D332&amp;$BQ$1&amp;"")</f>
        <v>#REF!</v>
      </c>
      <c r="BR332" s="232"/>
      <c r="BS332" s="232"/>
      <c r="BT332" s="230"/>
      <c r="BU332" s="234" t="e" cm="1">
        <f t="array" aca="1" ref="BU332" ca="1">INDIRECT("'"&amp;$C332&amp;"'!"&amp;"$"&amp;$D332&amp;$BU$1&amp;"")</f>
        <v>#REF!</v>
      </c>
      <c r="BV332" s="232"/>
      <c r="BW332" s="232"/>
      <c r="BX332" s="230"/>
      <c r="BY332" s="235"/>
      <c r="BZ332" s="232"/>
      <c r="CA332" s="232"/>
      <c r="CB332" s="230"/>
    </row>
    <row r="333" spans="1:80" ht="15" x14ac:dyDescent="0.2">
      <c r="A333" s="344">
        <f t="shared" si="25"/>
        <v>46005</v>
      </c>
      <c r="B333" s="261">
        <v>0.125</v>
      </c>
      <c r="C333" s="247">
        <f>DAY(A333)</f>
        <v>14</v>
      </c>
      <c r="D333" s="248" t="s">
        <v>137</v>
      </c>
      <c r="E333" s="222"/>
      <c r="F333" s="223"/>
      <c r="G333" s="224" t="e" cm="1">
        <f t="array" aca="1" ref="G333" ca="1">INDIRECT("'"&amp;$C333&amp;"'!"&amp;"$"&amp;$D333&amp;$G$1&amp;"")</f>
        <v>#REF!</v>
      </c>
      <c r="H333" s="225" t="s">
        <v>1</v>
      </c>
      <c r="I333" s="223" t="s">
        <v>1</v>
      </c>
      <c r="J333" s="224" t="e" cm="1">
        <f t="array" aca="1" ref="J333" ca="1">INDIRECT("'"&amp;$C333&amp;"'!"&amp;"$"&amp;$D333&amp;$J$1&amp;"")</f>
        <v>#REF!</v>
      </c>
      <c r="K333" s="225"/>
      <c r="L333" s="225"/>
      <c r="M333" s="226"/>
      <c r="N333" s="222" t="e" cm="1">
        <f t="array" aca="1" ref="N333" ca="1">INDIRECT("'"&amp;$C333&amp;"'!"&amp;"$"&amp;$D333&amp;$N$1&amp;"")</f>
        <v>#REF!</v>
      </c>
      <c r="O333" s="225"/>
      <c r="P333" s="225"/>
      <c r="Q333" s="223"/>
      <c r="R333" s="352" t="e" cm="1">
        <f t="array" aca="1" ref="R333" ca="1">INDIRECT("'"&amp;$C333&amp;"'!"&amp;"$"&amp;$D333&amp;$R$1&amp;"")</f>
        <v>#REF!</v>
      </c>
      <c r="S333" s="225"/>
      <c r="T333" s="225"/>
      <c r="U333" s="226"/>
      <c r="V333" s="222"/>
      <c r="W333" s="227" t="e" cm="1">
        <f t="array" aca="1" ref="W333" ca="1">INDIRECT("'"&amp;$C333&amp;"'!"&amp;"$"&amp;$D333&amp;$W$1&amp;"")</f>
        <v>#REF!</v>
      </c>
      <c r="X333" s="225"/>
      <c r="Y333" s="223"/>
      <c r="Z333" s="224"/>
      <c r="AA333" s="225"/>
      <c r="AB333" s="225"/>
      <c r="AC333" s="226"/>
      <c r="AD333" s="222"/>
      <c r="AE333" s="225"/>
      <c r="AF333" s="225"/>
      <c r="AG333" s="223"/>
      <c r="AH333" s="224"/>
      <c r="AI333" s="225"/>
      <c r="AJ333" s="225"/>
      <c r="AK333" s="226"/>
      <c r="AL333" s="222"/>
      <c r="AM333" s="225"/>
      <c r="AN333" s="225"/>
      <c r="AO333" s="223"/>
      <c r="AP333" s="222"/>
      <c r="AQ333" s="226"/>
      <c r="AR333" s="222" t="e" cm="1">
        <f t="array" aca="1" ref="AR333" ca="1">INDIRECT("'"&amp;$C333&amp;"'!"&amp;"$"&amp;$D333&amp;$AR$1&amp;"")</f>
        <v>#REF!</v>
      </c>
      <c r="AS333" s="225"/>
      <c r="AT333" s="223"/>
      <c r="AU333" s="224" t="e" cm="1">
        <f t="array" aca="1" ref="AU333" ca="1">INDIRECT("'"&amp;$C333&amp;"'!"&amp;"$"&amp;$D333&amp;$AU$1&amp;"")</f>
        <v>#REF!</v>
      </c>
      <c r="AV333" s="225"/>
      <c r="AW333" s="223"/>
      <c r="AX333" s="222"/>
      <c r="AY333" s="226"/>
      <c r="AZ333" s="225" t="e" cm="1">
        <f t="array" aca="1" ref="AZ333" ca="1">INDIRECT("'"&amp;$C333&amp;"'!"&amp;"$"&amp;$D333&amp;$AZ$1&amp;"")</f>
        <v>#REF!</v>
      </c>
      <c r="BA333" s="224"/>
      <c r="BB333" s="225"/>
      <c r="BC333" s="223"/>
      <c r="BD333" s="225" t="e" cm="1">
        <f t="array" aca="1" ref="BD333" ca="1">INDIRECT("'"&amp;$C333&amp;"'!"&amp;"$"&amp;$D333&amp;$BD$1&amp;"")</f>
        <v>#REF!</v>
      </c>
      <c r="BE333" s="224"/>
      <c r="BF333" s="225"/>
      <c r="BG333" s="223"/>
      <c r="BH333" s="227"/>
      <c r="BI333" s="223"/>
      <c r="BJ333" s="227" t="e" cm="1">
        <f t="array" aca="1" ref="BJ333" ca="1">INDIRECT("'"&amp;$C333&amp;"'!"&amp;"$"&amp;$D333&amp;$BJ$1&amp;"")</f>
        <v>#REF!</v>
      </c>
      <c r="BK333" s="225"/>
      <c r="BL333" s="223"/>
      <c r="BM333" s="407"/>
      <c r="BN333" s="222" t="e" cm="1">
        <f t="array" aca="1" ref="BN333" ca="1">INDIRECT("'"&amp;$C333&amp;"'!"&amp;"$"&amp;$D333&amp;$BN$1&amp;"")</f>
        <v>#REF!</v>
      </c>
      <c r="BO333" s="224"/>
      <c r="BP333" s="223"/>
      <c r="BQ333" s="227" t="e" cm="1">
        <f t="array" aca="1" ref="BQ333" ca="1">INDIRECT("'"&amp;$C333&amp;"'!"&amp;"$"&amp;$D333&amp;$BQ$1&amp;"")</f>
        <v>#REF!</v>
      </c>
      <c r="BR333" s="225"/>
      <c r="BS333" s="225"/>
      <c r="BT333" s="223"/>
      <c r="BU333" s="227" t="e" cm="1">
        <f t="array" aca="1" ref="BU333" ca="1">INDIRECT("'"&amp;$C333&amp;"'!"&amp;"$"&amp;$D333&amp;$BU$1&amp;"")</f>
        <v>#REF!</v>
      </c>
      <c r="BV333" s="225"/>
      <c r="BW333" s="225"/>
      <c r="BX333" s="223"/>
      <c r="BY333" s="228"/>
      <c r="BZ333" s="225"/>
      <c r="CA333" s="225"/>
      <c r="CB333" s="223"/>
    </row>
    <row r="334" spans="1:80" ht="15" x14ac:dyDescent="0.2">
      <c r="A334" s="344">
        <f t="shared" si="25"/>
        <v>46005</v>
      </c>
      <c r="B334" s="261">
        <v>0.16666666666666699</v>
      </c>
      <c r="C334" s="247">
        <f>DAY(A334)</f>
        <v>14</v>
      </c>
      <c r="D334" s="248" t="s">
        <v>138</v>
      </c>
      <c r="E334" s="229"/>
      <c r="F334" s="230"/>
      <c r="G334" s="231" t="e" cm="1">
        <f t="array" aca="1" ref="G334" ca="1">INDIRECT("'"&amp;$C334&amp;"'!"&amp;"$"&amp;$D334&amp;$G$1&amp;"")</f>
        <v>#REF!</v>
      </c>
      <c r="H334" s="232" t="s">
        <v>1</v>
      </c>
      <c r="I334" s="230" t="s">
        <v>1</v>
      </c>
      <c r="J334" s="231" t="e" cm="1">
        <f t="array" aca="1" ref="J334" ca="1">INDIRECT("'"&amp;$C334&amp;"'!"&amp;"$"&amp;$D334&amp;$J$1&amp;"")</f>
        <v>#REF!</v>
      </c>
      <c r="K334" s="232"/>
      <c r="L334" s="232"/>
      <c r="M334" s="233"/>
      <c r="N334" s="229" t="e" cm="1">
        <f t="array" aca="1" ref="N334" ca="1">INDIRECT("'"&amp;$C334&amp;"'!"&amp;"$"&amp;$D334&amp;$N$1&amp;"")</f>
        <v>#REF!</v>
      </c>
      <c r="O334" s="232"/>
      <c r="P334" s="232"/>
      <c r="Q334" s="230"/>
      <c r="R334" s="229" t="e" cm="1">
        <f t="array" aca="1" ref="R334" ca="1">INDIRECT("'"&amp;$C334&amp;"'!"&amp;"$"&amp;$D334&amp;$R$1&amp;"")</f>
        <v>#REF!</v>
      </c>
      <c r="S334" s="232"/>
      <c r="T334" s="232"/>
      <c r="U334" s="233"/>
      <c r="V334" s="229"/>
      <c r="W334" s="234" t="e" cm="1">
        <f t="array" aca="1" ref="W334" ca="1">INDIRECT("'"&amp;$C334&amp;"'!"&amp;"$"&amp;$D334&amp;$W$1&amp;"")</f>
        <v>#REF!</v>
      </c>
      <c r="X334" s="232"/>
      <c r="Y334" s="230"/>
      <c r="Z334" s="231"/>
      <c r="AA334" s="232"/>
      <c r="AB334" s="232"/>
      <c r="AC334" s="233"/>
      <c r="AD334" s="229"/>
      <c r="AE334" s="232"/>
      <c r="AF334" s="232"/>
      <c r="AG334" s="230"/>
      <c r="AH334" s="231"/>
      <c r="AI334" s="232"/>
      <c r="AJ334" s="232"/>
      <c r="AK334" s="233"/>
      <c r="AL334" s="229"/>
      <c r="AM334" s="232"/>
      <c r="AN334" s="232"/>
      <c r="AO334" s="230"/>
      <c r="AP334" s="229"/>
      <c r="AQ334" s="233"/>
      <c r="AR334" s="229" t="e" cm="1">
        <f t="array" aca="1" ref="AR334" ca="1">INDIRECT("'"&amp;$C334&amp;"'!"&amp;"$"&amp;$D334&amp;$AR$1&amp;"")</f>
        <v>#REF!</v>
      </c>
      <c r="AS334" s="232"/>
      <c r="AT334" s="230"/>
      <c r="AU334" s="231" t="e" cm="1">
        <f t="array" aca="1" ref="AU334" ca="1">INDIRECT("'"&amp;$C334&amp;"'!"&amp;"$"&amp;$D334&amp;$AU$1&amp;"")</f>
        <v>#REF!</v>
      </c>
      <c r="AV334" s="232"/>
      <c r="AW334" s="230"/>
      <c r="AX334" s="229"/>
      <c r="AY334" s="233"/>
      <c r="AZ334" s="232" t="e" cm="1">
        <f t="array" aca="1" ref="AZ334" ca="1">INDIRECT("'"&amp;$C334&amp;"'!"&amp;"$"&amp;$D334&amp;$AZ$1&amp;"")</f>
        <v>#REF!</v>
      </c>
      <c r="BA334" s="231"/>
      <c r="BB334" s="232"/>
      <c r="BC334" s="230"/>
      <c r="BD334" s="232" t="e" cm="1">
        <f t="array" aca="1" ref="BD334" ca="1">INDIRECT("'"&amp;$C334&amp;"'!"&amp;"$"&amp;$D334&amp;$BD$1&amp;"")</f>
        <v>#REF!</v>
      </c>
      <c r="BE334" s="231"/>
      <c r="BF334" s="232"/>
      <c r="BG334" s="230"/>
      <c r="BH334" s="234"/>
      <c r="BI334" s="230"/>
      <c r="BJ334" s="234" t="e" cm="1">
        <f t="array" aca="1" ref="BJ334" ca="1">INDIRECT("'"&amp;$C334&amp;"'!"&amp;"$"&amp;$D334&amp;$BJ$1&amp;"")</f>
        <v>#REF!</v>
      </c>
      <c r="BK334" s="232"/>
      <c r="BL334" s="230"/>
      <c r="BM334" s="408"/>
      <c r="BN334" s="229" t="e" cm="1">
        <f t="array" aca="1" ref="BN334" ca="1">INDIRECT("'"&amp;$C334&amp;"'!"&amp;"$"&amp;$D334&amp;$BN$1&amp;"")</f>
        <v>#REF!</v>
      </c>
      <c r="BO334" s="231"/>
      <c r="BP334" s="230"/>
      <c r="BQ334" s="234" t="e" cm="1">
        <f t="array" aca="1" ref="BQ334" ca="1">INDIRECT("'"&amp;$C334&amp;"'!"&amp;"$"&amp;$D334&amp;$BQ$1&amp;"")</f>
        <v>#REF!</v>
      </c>
      <c r="BR334" s="232"/>
      <c r="BS334" s="232"/>
      <c r="BT334" s="230"/>
      <c r="BU334" s="234" t="e" cm="1">
        <f t="array" aca="1" ref="BU334" ca="1">INDIRECT("'"&amp;$C334&amp;"'!"&amp;"$"&amp;$D334&amp;$BU$1&amp;"")</f>
        <v>#REF!</v>
      </c>
      <c r="BV334" s="232"/>
      <c r="BW334" s="232"/>
      <c r="BX334" s="230"/>
      <c r="BY334" s="235"/>
      <c r="BZ334" s="232"/>
      <c r="CA334" s="232"/>
      <c r="CB334" s="230"/>
    </row>
    <row r="335" spans="1:80" ht="15" x14ac:dyDescent="0.2">
      <c r="A335" s="344">
        <f t="shared" si="25"/>
        <v>46005</v>
      </c>
      <c r="B335" s="261">
        <v>0.20833333333333301</v>
      </c>
      <c r="C335" s="247">
        <f t="shared" ref="C335:C353" si="26">DAY(A335)</f>
        <v>14</v>
      </c>
      <c r="D335" s="248" t="s">
        <v>139</v>
      </c>
      <c r="E335" s="222"/>
      <c r="F335" s="223"/>
      <c r="G335" s="224" t="e" cm="1">
        <f t="array" aca="1" ref="G335" ca="1">INDIRECT("'"&amp;$C335&amp;"'!"&amp;"$"&amp;$D335&amp;$G$1&amp;"")</f>
        <v>#REF!</v>
      </c>
      <c r="H335" s="225" t="s">
        <v>1</v>
      </c>
      <c r="I335" s="223" t="s">
        <v>1</v>
      </c>
      <c r="J335" s="224" t="e" cm="1">
        <f t="array" aca="1" ref="J335" ca="1">INDIRECT("'"&amp;$C335&amp;"'!"&amp;"$"&amp;$D335&amp;$J$1&amp;"")</f>
        <v>#REF!</v>
      </c>
      <c r="K335" s="225"/>
      <c r="L335" s="225"/>
      <c r="M335" s="226"/>
      <c r="N335" s="222" t="e" cm="1">
        <f t="array" aca="1" ref="N335" ca="1">INDIRECT("'"&amp;$C335&amp;"'!"&amp;"$"&amp;$D335&amp;$N$1&amp;"")</f>
        <v>#REF!</v>
      </c>
      <c r="O335" s="225"/>
      <c r="P335" s="225"/>
      <c r="Q335" s="223"/>
      <c r="R335" s="352" t="e" cm="1">
        <f t="array" aca="1" ref="R335" ca="1">INDIRECT("'"&amp;$C335&amp;"'!"&amp;"$"&amp;$D335&amp;$R$1&amp;"")</f>
        <v>#REF!</v>
      </c>
      <c r="S335" s="225"/>
      <c r="T335" s="225"/>
      <c r="U335" s="226"/>
      <c r="V335" s="222"/>
      <c r="W335" s="227" t="e" cm="1">
        <f t="array" aca="1" ref="W335" ca="1">INDIRECT("'"&amp;$C335&amp;"'!"&amp;"$"&amp;$D335&amp;$W$1&amp;"")</f>
        <v>#REF!</v>
      </c>
      <c r="X335" s="225"/>
      <c r="Y335" s="223"/>
      <c r="Z335" s="224"/>
      <c r="AA335" s="225"/>
      <c r="AB335" s="225"/>
      <c r="AC335" s="226"/>
      <c r="AD335" s="222"/>
      <c r="AE335" s="225"/>
      <c r="AF335" s="225"/>
      <c r="AG335" s="223"/>
      <c r="AH335" s="224"/>
      <c r="AI335" s="225"/>
      <c r="AJ335" s="225"/>
      <c r="AK335" s="226"/>
      <c r="AL335" s="222"/>
      <c r="AM335" s="225"/>
      <c r="AN335" s="225"/>
      <c r="AO335" s="223"/>
      <c r="AP335" s="222"/>
      <c r="AQ335" s="226"/>
      <c r="AR335" s="222" t="e" cm="1">
        <f t="array" aca="1" ref="AR335" ca="1">INDIRECT("'"&amp;$C335&amp;"'!"&amp;"$"&amp;$D335&amp;$AR$1&amp;"")</f>
        <v>#REF!</v>
      </c>
      <c r="AS335" s="225"/>
      <c r="AT335" s="223"/>
      <c r="AU335" s="224" t="e" cm="1">
        <f t="array" aca="1" ref="AU335" ca="1">INDIRECT("'"&amp;$C335&amp;"'!"&amp;"$"&amp;$D335&amp;$AU$1&amp;"")</f>
        <v>#REF!</v>
      </c>
      <c r="AV335" s="225"/>
      <c r="AW335" s="223"/>
      <c r="AX335" s="222"/>
      <c r="AY335" s="226"/>
      <c r="AZ335" s="225" t="e" cm="1">
        <f t="array" aca="1" ref="AZ335" ca="1">INDIRECT("'"&amp;$C335&amp;"'!"&amp;"$"&amp;$D335&amp;$AZ$1&amp;"")</f>
        <v>#REF!</v>
      </c>
      <c r="BA335" s="224"/>
      <c r="BB335" s="225"/>
      <c r="BC335" s="223"/>
      <c r="BD335" s="225" t="e" cm="1">
        <f t="array" aca="1" ref="BD335" ca="1">INDIRECT("'"&amp;$C335&amp;"'!"&amp;"$"&amp;$D335&amp;$BD$1&amp;"")</f>
        <v>#REF!</v>
      </c>
      <c r="BE335" s="224"/>
      <c r="BF335" s="225"/>
      <c r="BG335" s="223"/>
      <c r="BH335" s="227"/>
      <c r="BI335" s="223"/>
      <c r="BJ335" s="227" t="e" cm="1">
        <f t="array" aca="1" ref="BJ335" ca="1">INDIRECT("'"&amp;$C335&amp;"'!"&amp;"$"&amp;$D335&amp;$BJ$1&amp;"")</f>
        <v>#REF!</v>
      </c>
      <c r="BK335" s="225"/>
      <c r="BL335" s="223"/>
      <c r="BM335" s="407"/>
      <c r="BN335" s="222" t="e" cm="1">
        <f t="array" aca="1" ref="BN335" ca="1">INDIRECT("'"&amp;$C335&amp;"'!"&amp;"$"&amp;$D335&amp;$BN$1&amp;"")</f>
        <v>#REF!</v>
      </c>
      <c r="BO335" s="224"/>
      <c r="BP335" s="223"/>
      <c r="BQ335" s="227" t="e" cm="1">
        <f t="array" aca="1" ref="BQ335" ca="1">INDIRECT("'"&amp;$C335&amp;"'!"&amp;"$"&amp;$D335&amp;$BQ$1&amp;"")</f>
        <v>#REF!</v>
      </c>
      <c r="BR335" s="225"/>
      <c r="BS335" s="225"/>
      <c r="BT335" s="223"/>
      <c r="BU335" s="227" t="e" cm="1">
        <f t="array" aca="1" ref="BU335" ca="1">INDIRECT("'"&amp;$C335&amp;"'!"&amp;"$"&amp;$D335&amp;$BU$1&amp;"")</f>
        <v>#REF!</v>
      </c>
      <c r="BV335" s="225"/>
      <c r="BW335" s="225"/>
      <c r="BX335" s="223"/>
      <c r="BY335" s="228"/>
      <c r="BZ335" s="225"/>
      <c r="CA335" s="225"/>
      <c r="CB335" s="223"/>
    </row>
    <row r="336" spans="1:80" ht="15" x14ac:dyDescent="0.2">
      <c r="A336" s="344">
        <f t="shared" si="25"/>
        <v>46005</v>
      </c>
      <c r="B336" s="261">
        <v>0.25</v>
      </c>
      <c r="C336" s="247">
        <f t="shared" si="26"/>
        <v>14</v>
      </c>
      <c r="D336" s="248" t="s">
        <v>140</v>
      </c>
      <c r="E336" s="229"/>
      <c r="F336" s="230"/>
      <c r="G336" s="231" t="e" cm="1">
        <f t="array" aca="1" ref="G336" ca="1">INDIRECT("'"&amp;$C336&amp;"'!"&amp;"$"&amp;$D336&amp;$G$1&amp;"")</f>
        <v>#REF!</v>
      </c>
      <c r="H336" s="232" t="s">
        <v>1</v>
      </c>
      <c r="I336" s="230" t="s">
        <v>1</v>
      </c>
      <c r="J336" s="231" t="e" cm="1">
        <f t="array" aca="1" ref="J336" ca="1">INDIRECT("'"&amp;$C336&amp;"'!"&amp;"$"&amp;$D336&amp;$J$1&amp;"")</f>
        <v>#REF!</v>
      </c>
      <c r="K336" s="232"/>
      <c r="L336" s="232"/>
      <c r="M336" s="233"/>
      <c r="N336" s="229" t="e" cm="1">
        <f t="array" aca="1" ref="N336" ca="1">INDIRECT("'"&amp;$C336&amp;"'!"&amp;"$"&amp;$D336&amp;$N$1&amp;"")</f>
        <v>#REF!</v>
      </c>
      <c r="O336" s="232"/>
      <c r="P336" s="232"/>
      <c r="Q336" s="230"/>
      <c r="R336" s="229" t="e" cm="1">
        <f t="array" aca="1" ref="R336" ca="1">INDIRECT("'"&amp;$C336&amp;"'!"&amp;"$"&amp;$D336&amp;$R$1&amp;"")</f>
        <v>#REF!</v>
      </c>
      <c r="S336" s="232"/>
      <c r="T336" s="232"/>
      <c r="U336" s="233"/>
      <c r="V336" s="229"/>
      <c r="W336" s="234" t="e" cm="1">
        <f t="array" aca="1" ref="W336" ca="1">INDIRECT("'"&amp;$C336&amp;"'!"&amp;"$"&amp;$D336&amp;$W$1&amp;"")</f>
        <v>#REF!</v>
      </c>
      <c r="X336" s="232"/>
      <c r="Y336" s="230"/>
      <c r="Z336" s="231"/>
      <c r="AA336" s="232"/>
      <c r="AB336" s="232"/>
      <c r="AC336" s="233"/>
      <c r="AD336" s="229"/>
      <c r="AE336" s="232"/>
      <c r="AF336" s="232"/>
      <c r="AG336" s="230"/>
      <c r="AH336" s="231"/>
      <c r="AI336" s="232"/>
      <c r="AJ336" s="232"/>
      <c r="AK336" s="233"/>
      <c r="AL336" s="229"/>
      <c r="AM336" s="232"/>
      <c r="AN336" s="232"/>
      <c r="AO336" s="230"/>
      <c r="AP336" s="229"/>
      <c r="AQ336" s="233"/>
      <c r="AR336" s="229" t="e" cm="1">
        <f t="array" aca="1" ref="AR336" ca="1">INDIRECT("'"&amp;$C336&amp;"'!"&amp;"$"&amp;$D336&amp;$AR$1&amp;"")</f>
        <v>#REF!</v>
      </c>
      <c r="AS336" s="232"/>
      <c r="AT336" s="230"/>
      <c r="AU336" s="231" t="e" cm="1">
        <f t="array" aca="1" ref="AU336" ca="1">INDIRECT("'"&amp;$C336&amp;"'!"&amp;"$"&amp;$D336&amp;$AU$1&amp;"")</f>
        <v>#REF!</v>
      </c>
      <c r="AV336" s="232"/>
      <c r="AW336" s="230"/>
      <c r="AX336" s="229"/>
      <c r="AY336" s="233"/>
      <c r="AZ336" s="232" t="e" cm="1">
        <f t="array" aca="1" ref="AZ336" ca="1">INDIRECT("'"&amp;$C336&amp;"'!"&amp;"$"&amp;$D336&amp;$AZ$1&amp;"")</f>
        <v>#REF!</v>
      </c>
      <c r="BA336" s="231"/>
      <c r="BB336" s="232"/>
      <c r="BC336" s="230"/>
      <c r="BD336" s="232" t="e" cm="1">
        <f t="array" aca="1" ref="BD336" ca="1">INDIRECT("'"&amp;$C336&amp;"'!"&amp;"$"&amp;$D336&amp;$BD$1&amp;"")</f>
        <v>#REF!</v>
      </c>
      <c r="BE336" s="231"/>
      <c r="BF336" s="232"/>
      <c r="BG336" s="230"/>
      <c r="BH336" s="234"/>
      <c r="BI336" s="230"/>
      <c r="BJ336" s="234" t="e" cm="1">
        <f t="array" aca="1" ref="BJ336" ca="1">INDIRECT("'"&amp;$C336&amp;"'!"&amp;"$"&amp;$D336&amp;$BJ$1&amp;"")</f>
        <v>#REF!</v>
      </c>
      <c r="BK336" s="232"/>
      <c r="BL336" s="230"/>
      <c r="BM336" s="408"/>
      <c r="BN336" s="229" t="e" cm="1">
        <f t="array" aca="1" ref="BN336" ca="1">INDIRECT("'"&amp;$C336&amp;"'!"&amp;"$"&amp;$D336&amp;$BN$1&amp;"")</f>
        <v>#REF!</v>
      </c>
      <c r="BO336" s="231"/>
      <c r="BP336" s="230"/>
      <c r="BQ336" s="234" t="e" cm="1">
        <f t="array" aca="1" ref="BQ336" ca="1">INDIRECT("'"&amp;$C336&amp;"'!"&amp;"$"&amp;$D336&amp;$BQ$1&amp;"")</f>
        <v>#REF!</v>
      </c>
      <c r="BR336" s="232"/>
      <c r="BS336" s="232"/>
      <c r="BT336" s="230"/>
      <c r="BU336" s="234" t="e" cm="1">
        <f t="array" aca="1" ref="BU336" ca="1">INDIRECT("'"&amp;$C336&amp;"'!"&amp;"$"&amp;$D336&amp;$BU$1&amp;"")</f>
        <v>#REF!</v>
      </c>
      <c r="BV336" s="232"/>
      <c r="BW336" s="232"/>
      <c r="BX336" s="230"/>
      <c r="BY336" s="235"/>
      <c r="BZ336" s="232"/>
      <c r="CA336" s="232"/>
      <c r="CB336" s="230"/>
    </row>
    <row r="337" spans="1:80" ht="15" x14ac:dyDescent="0.2">
      <c r="A337" s="344">
        <f t="shared" si="25"/>
        <v>46005</v>
      </c>
      <c r="B337" s="261">
        <v>0.29166666666666702</v>
      </c>
      <c r="C337" s="247">
        <f t="shared" si="26"/>
        <v>14</v>
      </c>
      <c r="D337" s="248" t="s">
        <v>141</v>
      </c>
      <c r="E337" s="222"/>
      <c r="F337" s="223"/>
      <c r="G337" s="224" t="e" cm="1">
        <f t="array" aca="1" ref="G337" ca="1">INDIRECT("'"&amp;$C337&amp;"'!"&amp;"$"&amp;$D337&amp;$G$1&amp;"")</f>
        <v>#REF!</v>
      </c>
      <c r="H337" s="225" t="s">
        <v>1</v>
      </c>
      <c r="I337" s="223" t="s">
        <v>1</v>
      </c>
      <c r="J337" s="224" t="e" cm="1">
        <f t="array" aca="1" ref="J337" ca="1">INDIRECT("'"&amp;$C337&amp;"'!"&amp;"$"&amp;$D337&amp;$J$1&amp;"")</f>
        <v>#REF!</v>
      </c>
      <c r="K337" s="225"/>
      <c r="L337" s="225"/>
      <c r="M337" s="226"/>
      <c r="N337" s="222" t="e" cm="1">
        <f t="array" aca="1" ref="N337" ca="1">INDIRECT("'"&amp;$C337&amp;"'!"&amp;"$"&amp;$D337&amp;$N$1&amp;"")</f>
        <v>#REF!</v>
      </c>
      <c r="O337" s="225"/>
      <c r="P337" s="225"/>
      <c r="Q337" s="223"/>
      <c r="R337" s="352" t="e" cm="1">
        <f t="array" aca="1" ref="R337" ca="1">INDIRECT("'"&amp;$C337&amp;"'!"&amp;"$"&amp;$D337&amp;$R$1&amp;"")</f>
        <v>#REF!</v>
      </c>
      <c r="S337" s="225"/>
      <c r="T337" s="225"/>
      <c r="U337" s="226"/>
      <c r="V337" s="222"/>
      <c r="W337" s="227" t="e" cm="1">
        <f t="array" aca="1" ref="W337" ca="1">INDIRECT("'"&amp;$C337&amp;"'!"&amp;"$"&amp;$D337&amp;$W$1&amp;"")</f>
        <v>#REF!</v>
      </c>
      <c r="X337" s="225"/>
      <c r="Y337" s="223"/>
      <c r="Z337" s="224" t="e" cm="1">
        <f t="array" aca="1" ref="Z337" ca="1">INDIRECT("'"&amp;$C337&amp;"'!"&amp;"$"&amp;$D337&amp;$Z$1&amp;"")</f>
        <v>#REF!</v>
      </c>
      <c r="AA337" s="225" t="s">
        <v>1</v>
      </c>
      <c r="AB337" s="225" t="s">
        <v>1</v>
      </c>
      <c r="AC337" s="226" t="s">
        <v>1</v>
      </c>
      <c r="AD337" s="222" t="e" cm="1">
        <f t="array" aca="1" ref="AD337" ca="1">INDIRECT("'"&amp;$C337&amp;"'!"&amp;"$"&amp;$D337&amp;$AD$1&amp;"")</f>
        <v>#REF!</v>
      </c>
      <c r="AE337" s="225" t="s">
        <v>1</v>
      </c>
      <c r="AF337" s="225" t="s">
        <v>1</v>
      </c>
      <c r="AG337" s="223" t="s">
        <v>1</v>
      </c>
      <c r="AH337" s="224" t="e" cm="1">
        <f t="array" aca="1" ref="AH337" ca="1">INDIRECT("'"&amp;$C337&amp;"'!"&amp;"$"&amp;$D337&amp;$AH$1&amp;"")</f>
        <v>#REF!</v>
      </c>
      <c r="AI337" s="225" t="s">
        <v>1</v>
      </c>
      <c r="AJ337" s="225" t="s">
        <v>1</v>
      </c>
      <c r="AK337" s="226" t="s">
        <v>1</v>
      </c>
      <c r="AL337" s="222" t="e" cm="1">
        <f t="array" aca="1" ref="AL337" ca="1">INDIRECT("'"&amp;$C337&amp;"'!"&amp;"$"&amp;$D337&amp;$AL$1&amp;"")</f>
        <v>#REF!</v>
      </c>
      <c r="AM337" s="225" t="s">
        <v>1</v>
      </c>
      <c r="AN337" s="225" t="s">
        <v>1</v>
      </c>
      <c r="AO337" s="223" t="s">
        <v>1</v>
      </c>
      <c r="AP337" s="222"/>
      <c r="AQ337" s="226"/>
      <c r="AR337" s="222" t="e" cm="1">
        <f t="array" aca="1" ref="AR337" ca="1">INDIRECT("'"&amp;$C337&amp;"'!"&amp;"$"&amp;$D337&amp;$AR$1&amp;"")</f>
        <v>#REF!</v>
      </c>
      <c r="AS337" s="225"/>
      <c r="AT337" s="223"/>
      <c r="AU337" s="224" t="e" cm="1">
        <f t="array" aca="1" ref="AU337" ca="1">INDIRECT("'"&amp;$C337&amp;"'!"&amp;"$"&amp;$D337&amp;$AU$1&amp;"")</f>
        <v>#REF!</v>
      </c>
      <c r="AV337" s="225"/>
      <c r="AW337" s="223"/>
      <c r="AX337" s="222"/>
      <c r="AY337" s="226"/>
      <c r="AZ337" s="225" t="e" cm="1">
        <f t="array" aca="1" ref="AZ337" ca="1">INDIRECT("'"&amp;$C337&amp;"'!"&amp;"$"&amp;$D337&amp;$AZ$1&amp;"")</f>
        <v>#REF!</v>
      </c>
      <c r="BA337" s="224"/>
      <c r="BB337" s="225"/>
      <c r="BC337" s="223"/>
      <c r="BD337" s="225" t="e" cm="1">
        <f t="array" aca="1" ref="BD337" ca="1">INDIRECT("'"&amp;$C337&amp;"'!"&amp;"$"&amp;$D337&amp;$BD$1&amp;"")</f>
        <v>#REF!</v>
      </c>
      <c r="BE337" s="224"/>
      <c r="BF337" s="225"/>
      <c r="BG337" s="223"/>
      <c r="BH337" s="227"/>
      <c r="BI337" s="223"/>
      <c r="BJ337" s="227" t="e" cm="1">
        <f t="array" aca="1" ref="BJ337" ca="1">INDIRECT("'"&amp;$C337&amp;"'!"&amp;"$"&amp;$D337&amp;$BJ$1&amp;"")</f>
        <v>#REF!</v>
      </c>
      <c r="BK337" s="225"/>
      <c r="BL337" s="223"/>
      <c r="BM337" s="407"/>
      <c r="BN337" s="222" t="e" cm="1">
        <f t="array" aca="1" ref="BN337" ca="1">INDIRECT("'"&amp;$C337&amp;"'!"&amp;"$"&amp;$D337&amp;$BN$1&amp;"")</f>
        <v>#REF!</v>
      </c>
      <c r="BO337" s="224"/>
      <c r="BP337" s="223"/>
      <c r="BQ337" s="227" t="e" cm="1">
        <f t="array" aca="1" ref="BQ337" ca="1">INDIRECT("'"&amp;$C337&amp;"'!"&amp;"$"&amp;$D337&amp;$BQ$1&amp;"")</f>
        <v>#REF!</v>
      </c>
      <c r="BR337" s="225"/>
      <c r="BS337" s="225"/>
      <c r="BT337" s="223"/>
      <c r="BU337" s="228" t="e" cm="1">
        <f t="array" aca="1" ref="BU337" ca="1">INDIRECT("'"&amp;$C337&amp;"'!"&amp;"$"&amp;$D337&amp;$BU$1&amp;"")</f>
        <v>#REF!</v>
      </c>
      <c r="BV337" s="225"/>
      <c r="BW337" s="225"/>
      <c r="BX337" s="223"/>
      <c r="BY337" s="228"/>
      <c r="BZ337" s="225"/>
      <c r="CA337" s="225"/>
      <c r="CB337" s="223"/>
    </row>
    <row r="338" spans="1:80" ht="15" x14ac:dyDescent="0.2">
      <c r="A338" s="344">
        <f t="shared" si="25"/>
        <v>46005</v>
      </c>
      <c r="B338" s="261">
        <v>0.33333333333333398</v>
      </c>
      <c r="C338" s="247">
        <f t="shared" si="26"/>
        <v>14</v>
      </c>
      <c r="D338" s="248" t="s">
        <v>142</v>
      </c>
      <c r="E338" s="229"/>
      <c r="F338" s="230"/>
      <c r="G338" s="231" t="e" cm="1">
        <f t="array" aca="1" ref="G338" ca="1">INDIRECT("'"&amp;$C338&amp;"'!"&amp;"$"&amp;$D338&amp;$G$1&amp;"")</f>
        <v>#REF!</v>
      </c>
      <c r="H338" s="232" t="s">
        <v>1</v>
      </c>
      <c r="I338" s="230" t="s">
        <v>1</v>
      </c>
      <c r="J338" s="231" t="e" cm="1">
        <f t="array" aca="1" ref="J338" ca="1">INDIRECT("'"&amp;$C338&amp;"'!"&amp;"$"&amp;$D338&amp;$J$1&amp;"")</f>
        <v>#REF!</v>
      </c>
      <c r="K338" s="232"/>
      <c r="L338" s="232"/>
      <c r="M338" s="233"/>
      <c r="N338" s="229" t="e" cm="1">
        <f t="array" aca="1" ref="N338" ca="1">INDIRECT("'"&amp;$C338&amp;"'!"&amp;"$"&amp;$D338&amp;$N$1&amp;"")</f>
        <v>#REF!</v>
      </c>
      <c r="O338" s="232"/>
      <c r="P338" s="232"/>
      <c r="Q338" s="230"/>
      <c r="R338" s="229" t="e" cm="1">
        <f t="array" aca="1" ref="R338" ca="1">INDIRECT("'"&amp;$C338&amp;"'!"&amp;"$"&amp;$D338&amp;$R$1&amp;"")</f>
        <v>#REF!</v>
      </c>
      <c r="S338" s="232"/>
      <c r="T338" s="232"/>
      <c r="U338" s="233"/>
      <c r="V338" s="229"/>
      <c r="W338" s="234" t="e" cm="1">
        <f t="array" aca="1" ref="W338" ca="1">INDIRECT("'"&amp;$C338&amp;"'!"&amp;"$"&amp;$D338&amp;$W$1&amp;"")</f>
        <v>#REF!</v>
      </c>
      <c r="X338" s="232"/>
      <c r="Y338" s="230"/>
      <c r="Z338" s="231" t="e" cm="1">
        <f t="array" aca="1" ref="Z338" ca="1">INDIRECT("'"&amp;$C338&amp;"'!"&amp;"$"&amp;$D338&amp;$Z$1&amp;"")</f>
        <v>#REF!</v>
      </c>
      <c r="AA338" s="232" t="s">
        <v>1</v>
      </c>
      <c r="AB338" s="232" t="s">
        <v>1</v>
      </c>
      <c r="AC338" s="233" t="s">
        <v>1</v>
      </c>
      <c r="AD338" s="229" t="e" cm="1">
        <f t="array" aca="1" ref="AD338" ca="1">INDIRECT("'"&amp;$C338&amp;"'!"&amp;"$"&amp;$D338&amp;$AD$1&amp;"")</f>
        <v>#REF!</v>
      </c>
      <c r="AE338" s="232" t="s">
        <v>1</v>
      </c>
      <c r="AF338" s="232" t="s">
        <v>1</v>
      </c>
      <c r="AG338" s="230" t="s">
        <v>1</v>
      </c>
      <c r="AH338" s="231" t="e" cm="1">
        <f t="array" aca="1" ref="AH338" ca="1">INDIRECT("'"&amp;$C338&amp;"'!"&amp;"$"&amp;$D338&amp;$AH$1&amp;"")</f>
        <v>#REF!</v>
      </c>
      <c r="AI338" s="232" t="s">
        <v>1</v>
      </c>
      <c r="AJ338" s="232" t="s">
        <v>1</v>
      </c>
      <c r="AK338" s="233" t="s">
        <v>1</v>
      </c>
      <c r="AL338" s="229" t="e" cm="1">
        <f t="array" aca="1" ref="AL338" ca="1">INDIRECT("'"&amp;$C338&amp;"'!"&amp;"$"&amp;$D338&amp;$AL$1&amp;"")</f>
        <v>#REF!</v>
      </c>
      <c r="AM338" s="232" t="s">
        <v>1</v>
      </c>
      <c r="AN338" s="232" t="s">
        <v>1</v>
      </c>
      <c r="AO338" s="230" t="s">
        <v>1</v>
      </c>
      <c r="AP338" s="229"/>
      <c r="AQ338" s="233"/>
      <c r="AR338" s="229" t="e" cm="1">
        <f t="array" aca="1" ref="AR338" ca="1">INDIRECT("'"&amp;$C338&amp;"'!"&amp;"$"&amp;$D338&amp;$AR$1&amp;"")</f>
        <v>#REF!</v>
      </c>
      <c r="AS338" s="232"/>
      <c r="AT338" s="230"/>
      <c r="AU338" s="231" t="e" cm="1">
        <f t="array" aca="1" ref="AU338" ca="1">INDIRECT("'"&amp;$C338&amp;"'!"&amp;"$"&amp;$D338&amp;$AU$1&amp;"")</f>
        <v>#REF!</v>
      </c>
      <c r="AV338" s="232"/>
      <c r="AW338" s="230"/>
      <c r="AX338" s="229"/>
      <c r="AY338" s="233"/>
      <c r="AZ338" s="232" t="e" cm="1">
        <f t="array" aca="1" ref="AZ338" ca="1">INDIRECT("'"&amp;$C338&amp;"'!"&amp;"$"&amp;$D338&amp;$AZ$1&amp;"")</f>
        <v>#REF!</v>
      </c>
      <c r="BA338" s="231"/>
      <c r="BB338" s="232"/>
      <c r="BC338" s="230"/>
      <c r="BD338" s="232" t="e" cm="1">
        <f t="array" aca="1" ref="BD338" ca="1">INDIRECT("'"&amp;$C338&amp;"'!"&amp;"$"&amp;$D338&amp;$BD$1&amp;"")</f>
        <v>#REF!</v>
      </c>
      <c r="BE338" s="231"/>
      <c r="BF338" s="232"/>
      <c r="BG338" s="230"/>
      <c r="BH338" s="234"/>
      <c r="BI338" s="230"/>
      <c r="BJ338" s="234" t="e" cm="1">
        <f t="array" aca="1" ref="BJ338" ca="1">INDIRECT("'"&amp;$C338&amp;"'!"&amp;"$"&amp;$D338&amp;$BJ$1&amp;"")</f>
        <v>#REF!</v>
      </c>
      <c r="BK338" s="232"/>
      <c r="BL338" s="230"/>
      <c r="BM338" s="408"/>
      <c r="BN338" s="229" t="e" cm="1">
        <f t="array" aca="1" ref="BN338" ca="1">INDIRECT("'"&amp;$C338&amp;"'!"&amp;"$"&amp;$D338&amp;$BN$1&amp;"")</f>
        <v>#REF!</v>
      </c>
      <c r="BO338" s="231"/>
      <c r="BP338" s="230"/>
      <c r="BQ338" s="234" t="e" cm="1">
        <f t="array" aca="1" ref="BQ338" ca="1">INDIRECT("'"&amp;$C338&amp;"'!"&amp;"$"&amp;$D338&amp;$BQ$1&amp;"")</f>
        <v>#REF!</v>
      </c>
      <c r="BR338" s="232"/>
      <c r="BS338" s="232"/>
      <c r="BT338" s="230"/>
      <c r="BU338" s="235" t="e" cm="1">
        <f t="array" aca="1" ref="BU338" ca="1">INDIRECT("'"&amp;$C338&amp;"'!"&amp;"$"&amp;$D338&amp;$BU$1&amp;"")</f>
        <v>#REF!</v>
      </c>
      <c r="BV338" s="232"/>
      <c r="BW338" s="232"/>
      <c r="BX338" s="230"/>
      <c r="BY338" s="235"/>
      <c r="BZ338" s="232"/>
      <c r="CA338" s="232"/>
      <c r="CB338" s="230"/>
    </row>
    <row r="339" spans="1:80" ht="15" x14ac:dyDescent="0.2">
      <c r="A339" s="344">
        <f t="shared" si="25"/>
        <v>46005</v>
      </c>
      <c r="B339" s="261">
        <v>0.375</v>
      </c>
      <c r="C339" s="247">
        <f t="shared" si="26"/>
        <v>14</v>
      </c>
      <c r="D339" s="248" t="s">
        <v>143</v>
      </c>
      <c r="E339" s="222"/>
      <c r="F339" s="223"/>
      <c r="G339" s="224" t="e" cm="1">
        <f t="array" aca="1" ref="G339" ca="1">INDIRECT("'"&amp;$C339&amp;"'!"&amp;"$"&amp;$D339&amp;$G$1&amp;"")</f>
        <v>#REF!</v>
      </c>
      <c r="H339" s="225" t="s">
        <v>1</v>
      </c>
      <c r="I339" s="223" t="s">
        <v>1</v>
      </c>
      <c r="J339" s="224" t="e" cm="1">
        <f t="array" aca="1" ref="J339" ca="1">INDIRECT("'"&amp;$C339&amp;"'!"&amp;"$"&amp;$D339&amp;$J$1&amp;"")</f>
        <v>#REF!</v>
      </c>
      <c r="K339" s="225"/>
      <c r="L339" s="225"/>
      <c r="M339" s="226"/>
      <c r="N339" s="222" t="e" cm="1">
        <f t="array" aca="1" ref="N339" ca="1">INDIRECT("'"&amp;$C339&amp;"'!"&amp;"$"&amp;$D339&amp;$N$1&amp;"")</f>
        <v>#REF!</v>
      </c>
      <c r="O339" s="225"/>
      <c r="P339" s="225"/>
      <c r="Q339" s="223"/>
      <c r="R339" s="352" t="e" cm="1">
        <f t="array" aca="1" ref="R339" ca="1">INDIRECT("'"&amp;$C339&amp;"'!"&amp;"$"&amp;$D339&amp;$R$1&amp;"")</f>
        <v>#REF!</v>
      </c>
      <c r="S339" s="225"/>
      <c r="T339" s="225"/>
      <c r="U339" s="226"/>
      <c r="V339" s="222"/>
      <c r="W339" s="227" t="e" cm="1">
        <f t="array" aca="1" ref="W339" ca="1">INDIRECT("'"&amp;$C339&amp;"'!"&amp;"$"&amp;$D339&amp;$W$1&amp;"")</f>
        <v>#REF!</v>
      </c>
      <c r="X339" s="225"/>
      <c r="Y339" s="223"/>
      <c r="Z339" s="224" t="e" cm="1">
        <f t="array" aca="1" ref="Z339" ca="1">INDIRECT("'"&amp;$C339&amp;"'!"&amp;"$"&amp;$D339&amp;$Z$1&amp;"")</f>
        <v>#REF!</v>
      </c>
      <c r="AA339" s="225" t="s">
        <v>1</v>
      </c>
      <c r="AB339" s="225" t="s">
        <v>1</v>
      </c>
      <c r="AC339" s="226" t="s">
        <v>1</v>
      </c>
      <c r="AD339" s="222" t="e" cm="1">
        <f t="array" aca="1" ref="AD339" ca="1">INDIRECT("'"&amp;$C339&amp;"'!"&amp;"$"&amp;$D339&amp;$AD$1&amp;"")</f>
        <v>#REF!</v>
      </c>
      <c r="AE339" s="225" t="s">
        <v>1</v>
      </c>
      <c r="AF339" s="225" t="s">
        <v>1</v>
      </c>
      <c r="AG339" s="223" t="s">
        <v>1</v>
      </c>
      <c r="AH339" s="224" t="e" cm="1">
        <f t="array" aca="1" ref="AH339" ca="1">INDIRECT("'"&amp;$C339&amp;"'!"&amp;"$"&amp;$D339&amp;$AH$1&amp;"")</f>
        <v>#REF!</v>
      </c>
      <c r="AI339" s="225" t="s">
        <v>1</v>
      </c>
      <c r="AJ339" s="225" t="s">
        <v>1</v>
      </c>
      <c r="AK339" s="226" t="s">
        <v>1</v>
      </c>
      <c r="AL339" s="222" t="e" cm="1">
        <f t="array" aca="1" ref="AL339" ca="1">INDIRECT("'"&amp;$C339&amp;"'!"&amp;"$"&amp;$D339&amp;$AL$1&amp;"")</f>
        <v>#REF!</v>
      </c>
      <c r="AM339" s="225" t="s">
        <v>1</v>
      </c>
      <c r="AN339" s="225" t="s">
        <v>1</v>
      </c>
      <c r="AO339" s="223" t="s">
        <v>1</v>
      </c>
      <c r="AP339" s="222"/>
      <c r="AQ339" s="226"/>
      <c r="AR339" s="222" t="e" cm="1">
        <f t="array" aca="1" ref="AR339" ca="1">INDIRECT("'"&amp;$C339&amp;"'!"&amp;"$"&amp;$D339&amp;$AR$1&amp;"")</f>
        <v>#REF!</v>
      </c>
      <c r="AS339" s="225"/>
      <c r="AT339" s="223"/>
      <c r="AU339" s="224" t="e" cm="1">
        <f t="array" aca="1" ref="AU339" ca="1">INDIRECT("'"&amp;$C339&amp;"'!"&amp;"$"&amp;$D339&amp;$AU$1&amp;"")</f>
        <v>#REF!</v>
      </c>
      <c r="AV339" s="225"/>
      <c r="AW339" s="223"/>
      <c r="AX339" s="222"/>
      <c r="AY339" s="226"/>
      <c r="AZ339" s="225" t="e" cm="1">
        <f t="array" aca="1" ref="AZ339" ca="1">INDIRECT("'"&amp;$C339&amp;"'!"&amp;"$"&amp;$D339&amp;$AZ$1&amp;"")</f>
        <v>#REF!</v>
      </c>
      <c r="BA339" s="224"/>
      <c r="BB339" s="225"/>
      <c r="BC339" s="223"/>
      <c r="BD339" s="225" t="e" cm="1">
        <f t="array" aca="1" ref="BD339" ca="1">INDIRECT("'"&amp;$C339&amp;"'!"&amp;"$"&amp;$D339&amp;$BD$1&amp;"")</f>
        <v>#REF!</v>
      </c>
      <c r="BE339" s="224"/>
      <c r="BF339" s="225"/>
      <c r="BG339" s="223"/>
      <c r="BH339" s="227"/>
      <c r="BI339" s="223"/>
      <c r="BJ339" s="227" t="e" cm="1">
        <f t="array" aca="1" ref="BJ339" ca="1">INDIRECT("'"&amp;$C339&amp;"'!"&amp;"$"&amp;$D339&amp;$BJ$1&amp;"")</f>
        <v>#REF!</v>
      </c>
      <c r="BK339" s="225"/>
      <c r="BL339" s="223"/>
      <c r="BM339" s="407"/>
      <c r="BN339" s="222" t="e" cm="1">
        <f t="array" aca="1" ref="BN339" ca="1">INDIRECT("'"&amp;$C339&amp;"'!"&amp;"$"&amp;$D339&amp;$BN$1&amp;"")</f>
        <v>#REF!</v>
      </c>
      <c r="BO339" s="224"/>
      <c r="BP339" s="223"/>
      <c r="BQ339" s="227" t="e" cm="1">
        <f t="array" aca="1" ref="BQ339" ca="1">INDIRECT("'"&amp;$C339&amp;"'!"&amp;"$"&amp;$D339&amp;$BQ$1&amp;"")</f>
        <v>#REF!</v>
      </c>
      <c r="BR339" s="225"/>
      <c r="BS339" s="225"/>
      <c r="BT339" s="223"/>
      <c r="BU339" s="228" t="e" cm="1">
        <f t="array" aca="1" ref="BU339" ca="1">INDIRECT("'"&amp;$C339&amp;"'!"&amp;"$"&amp;$D339&amp;$BU$1&amp;"")</f>
        <v>#REF!</v>
      </c>
      <c r="BV339" s="225"/>
      <c r="BW339" s="225"/>
      <c r="BX339" s="223"/>
      <c r="BY339" s="228"/>
      <c r="BZ339" s="225"/>
      <c r="CA339" s="225"/>
      <c r="CB339" s="223"/>
    </row>
    <row r="340" spans="1:80" ht="15" x14ac:dyDescent="0.2">
      <c r="A340" s="344">
        <f t="shared" si="25"/>
        <v>46005</v>
      </c>
      <c r="B340" s="261">
        <v>0.41666666666666702</v>
      </c>
      <c r="C340" s="247">
        <f t="shared" si="26"/>
        <v>14</v>
      </c>
      <c r="D340" s="248" t="s">
        <v>144</v>
      </c>
      <c r="E340" s="229"/>
      <c r="F340" s="230"/>
      <c r="G340" s="231" t="e" cm="1">
        <f t="array" aca="1" ref="G340" ca="1">INDIRECT("'"&amp;$C340&amp;"'!"&amp;"$"&amp;$D340&amp;$G$1&amp;"")</f>
        <v>#REF!</v>
      </c>
      <c r="H340" s="232" t="s">
        <v>1</v>
      </c>
      <c r="I340" s="230" t="s">
        <v>1</v>
      </c>
      <c r="J340" s="231" t="e" cm="1">
        <f t="array" aca="1" ref="J340" ca="1">INDIRECT("'"&amp;$C340&amp;"'!"&amp;"$"&amp;$D340&amp;$J$1&amp;"")</f>
        <v>#REF!</v>
      </c>
      <c r="K340" s="232"/>
      <c r="L340" s="232"/>
      <c r="M340" s="233"/>
      <c r="N340" s="229" t="e" cm="1">
        <f t="array" aca="1" ref="N340" ca="1">INDIRECT("'"&amp;$C340&amp;"'!"&amp;"$"&amp;$D340&amp;$N$1&amp;"")</f>
        <v>#REF!</v>
      </c>
      <c r="O340" s="232"/>
      <c r="P340" s="232"/>
      <c r="Q340" s="230"/>
      <c r="R340" s="229" t="e" cm="1">
        <f t="array" aca="1" ref="R340" ca="1">INDIRECT("'"&amp;$C340&amp;"'!"&amp;"$"&amp;$D340&amp;$R$1&amp;"")</f>
        <v>#REF!</v>
      </c>
      <c r="S340" s="232"/>
      <c r="T340" s="232"/>
      <c r="U340" s="233"/>
      <c r="V340" s="229"/>
      <c r="W340" s="234" t="e" cm="1">
        <f t="array" aca="1" ref="W340" ca="1">INDIRECT("'"&amp;$C340&amp;"'!"&amp;"$"&amp;$D340&amp;$W$1&amp;"")</f>
        <v>#REF!</v>
      </c>
      <c r="X340" s="232"/>
      <c r="Y340" s="230"/>
      <c r="Z340" s="231" t="e" cm="1">
        <f t="array" aca="1" ref="Z340" ca="1">INDIRECT("'"&amp;$C340&amp;"'!"&amp;"$"&amp;$D340&amp;$Z$1&amp;"")</f>
        <v>#REF!</v>
      </c>
      <c r="AA340" s="232" t="s">
        <v>1</v>
      </c>
      <c r="AB340" s="232" t="s">
        <v>1</v>
      </c>
      <c r="AC340" s="233" t="s">
        <v>1</v>
      </c>
      <c r="AD340" s="229" t="e" cm="1">
        <f t="array" aca="1" ref="AD340" ca="1">INDIRECT("'"&amp;$C340&amp;"'!"&amp;"$"&amp;$D340&amp;$AD$1&amp;"")</f>
        <v>#REF!</v>
      </c>
      <c r="AE340" s="232" t="s">
        <v>1</v>
      </c>
      <c r="AF340" s="232" t="s">
        <v>1</v>
      </c>
      <c r="AG340" s="230" t="s">
        <v>1</v>
      </c>
      <c r="AH340" s="231" t="e" cm="1">
        <f t="array" aca="1" ref="AH340" ca="1">INDIRECT("'"&amp;$C340&amp;"'!"&amp;"$"&amp;$D340&amp;$AH$1&amp;"")</f>
        <v>#REF!</v>
      </c>
      <c r="AI340" s="232" t="s">
        <v>1</v>
      </c>
      <c r="AJ340" s="232" t="s">
        <v>1</v>
      </c>
      <c r="AK340" s="233" t="s">
        <v>1</v>
      </c>
      <c r="AL340" s="229" t="e" cm="1">
        <f t="array" aca="1" ref="AL340" ca="1">INDIRECT("'"&amp;$C340&amp;"'!"&amp;"$"&amp;$D340&amp;$AL$1&amp;"")</f>
        <v>#REF!</v>
      </c>
      <c r="AM340" s="232" t="s">
        <v>1</v>
      </c>
      <c r="AN340" s="232" t="s">
        <v>1</v>
      </c>
      <c r="AO340" s="230" t="s">
        <v>1</v>
      </c>
      <c r="AP340" s="229"/>
      <c r="AQ340" s="233"/>
      <c r="AR340" s="229" t="e" cm="1">
        <f t="array" aca="1" ref="AR340" ca="1">INDIRECT("'"&amp;$C340&amp;"'!"&amp;"$"&amp;$D340&amp;$AR$1&amp;"")</f>
        <v>#REF!</v>
      </c>
      <c r="AS340" s="232"/>
      <c r="AT340" s="230"/>
      <c r="AU340" s="231" t="e" cm="1">
        <f t="array" aca="1" ref="AU340" ca="1">INDIRECT("'"&amp;$C340&amp;"'!"&amp;"$"&amp;$D340&amp;$AU$1&amp;"")</f>
        <v>#REF!</v>
      </c>
      <c r="AV340" s="232"/>
      <c r="AW340" s="230"/>
      <c r="AX340" s="229"/>
      <c r="AY340" s="233"/>
      <c r="AZ340" s="232" t="e" cm="1">
        <f t="array" aca="1" ref="AZ340" ca="1">INDIRECT("'"&amp;$C340&amp;"'!"&amp;"$"&amp;$D340&amp;$AZ$1&amp;"")</f>
        <v>#REF!</v>
      </c>
      <c r="BA340" s="231"/>
      <c r="BB340" s="232"/>
      <c r="BC340" s="230"/>
      <c r="BD340" s="232" t="e" cm="1">
        <f t="array" aca="1" ref="BD340" ca="1">INDIRECT("'"&amp;$C340&amp;"'!"&amp;"$"&amp;$D340&amp;$BD$1&amp;"")</f>
        <v>#REF!</v>
      </c>
      <c r="BE340" s="231"/>
      <c r="BF340" s="232"/>
      <c r="BG340" s="230"/>
      <c r="BH340" s="234"/>
      <c r="BI340" s="230"/>
      <c r="BJ340" s="234" t="e" cm="1">
        <f t="array" aca="1" ref="BJ340" ca="1">INDIRECT("'"&amp;$C340&amp;"'!"&amp;"$"&amp;$D340&amp;$BJ$1&amp;"")</f>
        <v>#REF!</v>
      </c>
      <c r="BK340" s="232"/>
      <c r="BL340" s="230"/>
      <c r="BM340" s="408"/>
      <c r="BN340" s="229" t="e" cm="1">
        <f t="array" aca="1" ref="BN340" ca="1">INDIRECT("'"&amp;$C340&amp;"'!"&amp;"$"&amp;$D340&amp;$BN$1&amp;"")</f>
        <v>#REF!</v>
      </c>
      <c r="BO340" s="231"/>
      <c r="BP340" s="230"/>
      <c r="BQ340" s="234" t="e" cm="1">
        <f t="array" aca="1" ref="BQ340" ca="1">INDIRECT("'"&amp;$C340&amp;"'!"&amp;"$"&amp;$D340&amp;$BQ$1&amp;"")</f>
        <v>#REF!</v>
      </c>
      <c r="BR340" s="232"/>
      <c r="BS340" s="232"/>
      <c r="BT340" s="230"/>
      <c r="BU340" s="235" t="e" cm="1">
        <f t="array" aca="1" ref="BU340" ca="1">INDIRECT("'"&amp;$C340&amp;"'!"&amp;"$"&amp;$D340&amp;$BU$1&amp;"")</f>
        <v>#REF!</v>
      </c>
      <c r="BV340" s="232"/>
      <c r="BW340" s="232"/>
      <c r="BX340" s="230"/>
      <c r="BY340" s="235"/>
      <c r="BZ340" s="232"/>
      <c r="CA340" s="232"/>
      <c r="CB340" s="230"/>
    </row>
    <row r="341" spans="1:80" ht="15" x14ac:dyDescent="0.2">
      <c r="A341" s="344">
        <f t="shared" si="25"/>
        <v>46005</v>
      </c>
      <c r="B341" s="261">
        <v>0.45833333333333398</v>
      </c>
      <c r="C341" s="247">
        <f t="shared" si="26"/>
        <v>14</v>
      </c>
      <c r="D341" s="248" t="s">
        <v>145</v>
      </c>
      <c r="E341" s="222"/>
      <c r="F341" s="223"/>
      <c r="G341" s="224" t="e" cm="1">
        <f t="array" aca="1" ref="G341" ca="1">INDIRECT("'"&amp;$C341&amp;"'!"&amp;"$"&amp;$D341&amp;$G$1&amp;"")</f>
        <v>#REF!</v>
      </c>
      <c r="H341" s="225" t="s">
        <v>1</v>
      </c>
      <c r="I341" s="223" t="s">
        <v>1</v>
      </c>
      <c r="J341" s="224" t="e" cm="1">
        <f t="array" aca="1" ref="J341" ca="1">INDIRECT("'"&amp;$C341&amp;"'!"&amp;"$"&amp;$D341&amp;$J$1&amp;"")</f>
        <v>#REF!</v>
      </c>
      <c r="K341" s="225"/>
      <c r="L341" s="225"/>
      <c r="M341" s="226"/>
      <c r="N341" s="222" t="e" cm="1">
        <f t="array" aca="1" ref="N341" ca="1">INDIRECT("'"&amp;$C341&amp;"'!"&amp;"$"&amp;$D341&amp;$N$1&amp;"")</f>
        <v>#REF!</v>
      </c>
      <c r="O341" s="225"/>
      <c r="P341" s="225"/>
      <c r="Q341" s="223"/>
      <c r="R341" s="352" t="e" cm="1">
        <f t="array" aca="1" ref="R341" ca="1">INDIRECT("'"&amp;$C341&amp;"'!"&amp;"$"&amp;$D341&amp;$R$1&amp;"")</f>
        <v>#REF!</v>
      </c>
      <c r="S341" s="225"/>
      <c r="T341" s="225"/>
      <c r="U341" s="226"/>
      <c r="V341" s="222"/>
      <c r="W341" s="227" t="e" cm="1">
        <f t="array" aca="1" ref="W341" ca="1">INDIRECT("'"&amp;$C341&amp;"'!"&amp;"$"&amp;$D341&amp;$W$1&amp;"")</f>
        <v>#REF!</v>
      </c>
      <c r="X341" s="225"/>
      <c r="Y341" s="223"/>
      <c r="Z341" s="224" t="e" cm="1">
        <f t="array" aca="1" ref="Z341" ca="1">INDIRECT("'"&amp;$C341&amp;"'!"&amp;"$"&amp;$D341&amp;$Z$1&amp;"")</f>
        <v>#REF!</v>
      </c>
      <c r="AA341" s="225" t="s">
        <v>1</v>
      </c>
      <c r="AB341" s="225" t="s">
        <v>1</v>
      </c>
      <c r="AC341" s="226" t="s">
        <v>1</v>
      </c>
      <c r="AD341" s="222" t="e" cm="1">
        <f t="array" aca="1" ref="AD341" ca="1">INDIRECT("'"&amp;$C341&amp;"'!"&amp;"$"&amp;$D341&amp;$AD$1&amp;"")</f>
        <v>#REF!</v>
      </c>
      <c r="AE341" s="225" t="s">
        <v>1</v>
      </c>
      <c r="AF341" s="225" t="s">
        <v>1</v>
      </c>
      <c r="AG341" s="223" t="s">
        <v>1</v>
      </c>
      <c r="AH341" s="224" t="e" cm="1">
        <f t="array" aca="1" ref="AH341" ca="1">INDIRECT("'"&amp;$C341&amp;"'!"&amp;"$"&amp;$D341&amp;$AH$1&amp;"")</f>
        <v>#REF!</v>
      </c>
      <c r="AI341" s="225" t="s">
        <v>1</v>
      </c>
      <c r="AJ341" s="225" t="s">
        <v>1</v>
      </c>
      <c r="AK341" s="226" t="s">
        <v>1</v>
      </c>
      <c r="AL341" s="222" t="e" cm="1">
        <f t="array" aca="1" ref="AL341" ca="1">INDIRECT("'"&amp;$C341&amp;"'!"&amp;"$"&amp;$D341&amp;$AL$1&amp;"")</f>
        <v>#REF!</v>
      </c>
      <c r="AM341" s="225" t="s">
        <v>1</v>
      </c>
      <c r="AN341" s="225" t="s">
        <v>1</v>
      </c>
      <c r="AO341" s="223" t="s">
        <v>1</v>
      </c>
      <c r="AP341" s="222"/>
      <c r="AQ341" s="226"/>
      <c r="AR341" s="222" t="e" cm="1">
        <f t="array" aca="1" ref="AR341" ca="1">INDIRECT("'"&amp;$C341&amp;"'!"&amp;"$"&amp;$D341&amp;$AR$1&amp;"")</f>
        <v>#REF!</v>
      </c>
      <c r="AS341" s="225"/>
      <c r="AT341" s="223"/>
      <c r="AU341" s="224" t="e" cm="1">
        <f t="array" aca="1" ref="AU341" ca="1">INDIRECT("'"&amp;$C341&amp;"'!"&amp;"$"&amp;$D341&amp;$AU$1&amp;"")</f>
        <v>#REF!</v>
      </c>
      <c r="AV341" s="225"/>
      <c r="AW341" s="223"/>
      <c r="AX341" s="222"/>
      <c r="AY341" s="226"/>
      <c r="AZ341" s="225" t="e" cm="1">
        <f t="array" aca="1" ref="AZ341" ca="1">INDIRECT("'"&amp;$C341&amp;"'!"&amp;"$"&amp;$D341&amp;$AZ$1&amp;"")</f>
        <v>#REF!</v>
      </c>
      <c r="BA341" s="224"/>
      <c r="BB341" s="225"/>
      <c r="BC341" s="223"/>
      <c r="BD341" s="225" t="e" cm="1">
        <f t="array" aca="1" ref="BD341" ca="1">INDIRECT("'"&amp;$C341&amp;"'!"&amp;"$"&amp;$D341&amp;$BD$1&amp;"")</f>
        <v>#REF!</v>
      </c>
      <c r="BE341" s="224"/>
      <c r="BF341" s="225"/>
      <c r="BG341" s="223"/>
      <c r="BH341" s="227"/>
      <c r="BI341" s="223"/>
      <c r="BJ341" s="227" t="e" cm="1">
        <f t="array" aca="1" ref="BJ341" ca="1">INDIRECT("'"&amp;$C341&amp;"'!"&amp;"$"&amp;$D341&amp;$BJ$1&amp;"")</f>
        <v>#REF!</v>
      </c>
      <c r="BK341" s="225"/>
      <c r="BL341" s="223"/>
      <c r="BM341" s="407"/>
      <c r="BN341" s="222" t="e" cm="1">
        <f t="array" aca="1" ref="BN341" ca="1">INDIRECT("'"&amp;$C341&amp;"'!"&amp;"$"&amp;$D341&amp;$BN$1&amp;"")</f>
        <v>#REF!</v>
      </c>
      <c r="BO341" s="224"/>
      <c r="BP341" s="223"/>
      <c r="BQ341" s="227" t="e" cm="1">
        <f t="array" aca="1" ref="BQ341" ca="1">INDIRECT("'"&amp;$C341&amp;"'!"&amp;"$"&amp;$D341&amp;$BQ$1&amp;"")</f>
        <v>#REF!</v>
      </c>
      <c r="BR341" s="225"/>
      <c r="BS341" s="225"/>
      <c r="BT341" s="223"/>
      <c r="BU341" s="228" t="e" cm="1">
        <f t="array" aca="1" ref="BU341" ca="1">INDIRECT("'"&amp;$C341&amp;"'!"&amp;"$"&amp;$D341&amp;$BU$1&amp;"")</f>
        <v>#REF!</v>
      </c>
      <c r="BV341" s="225"/>
      <c r="BW341" s="225"/>
      <c r="BX341" s="223"/>
      <c r="BY341" s="228"/>
      <c r="BZ341" s="225"/>
      <c r="CA341" s="225"/>
      <c r="CB341" s="223"/>
    </row>
    <row r="342" spans="1:80" ht="15" x14ac:dyDescent="0.2">
      <c r="A342" s="344">
        <f t="shared" si="25"/>
        <v>46005</v>
      </c>
      <c r="B342" s="261">
        <v>0.5</v>
      </c>
      <c r="C342" s="247">
        <f t="shared" si="26"/>
        <v>14</v>
      </c>
      <c r="D342" s="248" t="s">
        <v>146</v>
      </c>
      <c r="E342" s="229"/>
      <c r="F342" s="230"/>
      <c r="G342" s="231" t="e" cm="1">
        <f t="array" aca="1" ref="G342" ca="1">INDIRECT("'"&amp;$C342&amp;"'!"&amp;"$"&amp;$D342&amp;$G$1&amp;"")</f>
        <v>#REF!</v>
      </c>
      <c r="H342" s="232" t="s">
        <v>1</v>
      </c>
      <c r="I342" s="230" t="s">
        <v>1</v>
      </c>
      <c r="J342" s="231" t="e" cm="1">
        <f t="array" aca="1" ref="J342" ca="1">INDIRECT("'"&amp;$C342&amp;"'!"&amp;"$"&amp;$D342&amp;$J$1&amp;"")</f>
        <v>#REF!</v>
      </c>
      <c r="K342" s="232"/>
      <c r="L342" s="232"/>
      <c r="M342" s="233"/>
      <c r="N342" s="229" t="e" cm="1">
        <f t="array" aca="1" ref="N342" ca="1">INDIRECT("'"&amp;$C342&amp;"'!"&amp;"$"&amp;$D342&amp;$N$1&amp;"")</f>
        <v>#REF!</v>
      </c>
      <c r="O342" s="232"/>
      <c r="P342" s="232"/>
      <c r="Q342" s="230"/>
      <c r="R342" s="229" t="e" cm="1">
        <f t="array" aca="1" ref="R342" ca="1">INDIRECT("'"&amp;$C342&amp;"'!"&amp;"$"&amp;$D342&amp;$R$1&amp;"")</f>
        <v>#REF!</v>
      </c>
      <c r="S342" s="232"/>
      <c r="T342" s="232"/>
      <c r="U342" s="233"/>
      <c r="V342" s="229"/>
      <c r="W342" s="234" t="e" cm="1">
        <f t="array" aca="1" ref="W342" ca="1">INDIRECT("'"&amp;$C342&amp;"'!"&amp;"$"&amp;$D342&amp;$W$1&amp;"")</f>
        <v>#REF!</v>
      </c>
      <c r="X342" s="232"/>
      <c r="Y342" s="230"/>
      <c r="Z342" s="231" t="e" cm="1">
        <f t="array" aca="1" ref="Z342" ca="1">INDIRECT("'"&amp;$C342&amp;"'!"&amp;"$"&amp;$D342&amp;$Z$1&amp;"")</f>
        <v>#REF!</v>
      </c>
      <c r="AA342" s="232" t="s">
        <v>1</v>
      </c>
      <c r="AB342" s="232" t="s">
        <v>1</v>
      </c>
      <c r="AC342" s="233" t="s">
        <v>1</v>
      </c>
      <c r="AD342" s="229" t="e" cm="1">
        <f t="array" aca="1" ref="AD342" ca="1">INDIRECT("'"&amp;$C342&amp;"'!"&amp;"$"&amp;$D342&amp;$AD$1&amp;"")</f>
        <v>#REF!</v>
      </c>
      <c r="AE342" s="232" t="s">
        <v>1</v>
      </c>
      <c r="AF342" s="232" t="s">
        <v>1</v>
      </c>
      <c r="AG342" s="230" t="s">
        <v>1</v>
      </c>
      <c r="AH342" s="231" t="e" cm="1">
        <f t="array" aca="1" ref="AH342" ca="1">INDIRECT("'"&amp;$C342&amp;"'!"&amp;"$"&amp;$D342&amp;$AH$1&amp;"")</f>
        <v>#REF!</v>
      </c>
      <c r="AI342" s="232" t="s">
        <v>1</v>
      </c>
      <c r="AJ342" s="232" t="s">
        <v>1</v>
      </c>
      <c r="AK342" s="233" t="s">
        <v>1</v>
      </c>
      <c r="AL342" s="229" t="e" cm="1">
        <f t="array" aca="1" ref="AL342" ca="1">INDIRECT("'"&amp;$C342&amp;"'!"&amp;"$"&amp;$D342&amp;$AL$1&amp;"")</f>
        <v>#REF!</v>
      </c>
      <c r="AM342" s="232" t="s">
        <v>1</v>
      </c>
      <c r="AN342" s="232" t="s">
        <v>1</v>
      </c>
      <c r="AO342" s="230" t="s">
        <v>1</v>
      </c>
      <c r="AP342" s="229"/>
      <c r="AQ342" s="233"/>
      <c r="AR342" s="229" t="e" cm="1">
        <f t="array" aca="1" ref="AR342" ca="1">INDIRECT("'"&amp;$C342&amp;"'!"&amp;"$"&amp;$D342&amp;$AR$1&amp;"")</f>
        <v>#REF!</v>
      </c>
      <c r="AS342" s="232"/>
      <c r="AT342" s="230"/>
      <c r="AU342" s="231" t="e" cm="1">
        <f t="array" aca="1" ref="AU342" ca="1">INDIRECT("'"&amp;$C342&amp;"'!"&amp;"$"&amp;$D342&amp;$AU$1&amp;"")</f>
        <v>#REF!</v>
      </c>
      <c r="AV342" s="232"/>
      <c r="AW342" s="230"/>
      <c r="AX342" s="229"/>
      <c r="AY342" s="233"/>
      <c r="AZ342" s="232" t="e" cm="1">
        <f t="array" aca="1" ref="AZ342" ca="1">INDIRECT("'"&amp;$C342&amp;"'!"&amp;"$"&amp;$D342&amp;$AZ$1&amp;"")</f>
        <v>#REF!</v>
      </c>
      <c r="BA342" s="231"/>
      <c r="BB342" s="232"/>
      <c r="BC342" s="230"/>
      <c r="BD342" s="232" t="e" cm="1">
        <f t="array" aca="1" ref="BD342" ca="1">INDIRECT("'"&amp;$C342&amp;"'!"&amp;"$"&amp;$D342&amp;$BD$1&amp;"")</f>
        <v>#REF!</v>
      </c>
      <c r="BE342" s="231"/>
      <c r="BF342" s="232"/>
      <c r="BG342" s="230"/>
      <c r="BH342" s="234"/>
      <c r="BI342" s="230"/>
      <c r="BJ342" s="234" t="e" cm="1">
        <f t="array" aca="1" ref="BJ342" ca="1">INDIRECT("'"&amp;$C342&amp;"'!"&amp;"$"&amp;$D342&amp;$BJ$1&amp;"")</f>
        <v>#REF!</v>
      </c>
      <c r="BK342" s="232"/>
      <c r="BL342" s="230"/>
      <c r="BM342" s="408"/>
      <c r="BN342" s="229" t="e" cm="1">
        <f t="array" aca="1" ref="BN342" ca="1">INDIRECT("'"&amp;$C342&amp;"'!"&amp;"$"&amp;$D342&amp;$BN$1&amp;"")</f>
        <v>#REF!</v>
      </c>
      <c r="BO342" s="231"/>
      <c r="BP342" s="230"/>
      <c r="BQ342" s="234" t="e" cm="1">
        <f t="array" aca="1" ref="BQ342" ca="1">INDIRECT("'"&amp;$C342&amp;"'!"&amp;"$"&amp;$D342&amp;$BQ$1&amp;"")</f>
        <v>#REF!</v>
      </c>
      <c r="BR342" s="232"/>
      <c r="BS342" s="232"/>
      <c r="BT342" s="230"/>
      <c r="BU342" s="235" t="e" cm="1">
        <f t="array" aca="1" ref="BU342" ca="1">INDIRECT("'"&amp;$C342&amp;"'!"&amp;"$"&amp;$D342&amp;$BU$1&amp;"")</f>
        <v>#REF!</v>
      </c>
      <c r="BV342" s="232"/>
      <c r="BW342" s="232"/>
      <c r="BX342" s="230"/>
      <c r="BY342" s="235"/>
      <c r="BZ342" s="232"/>
      <c r="CA342" s="232"/>
      <c r="CB342" s="230"/>
    </row>
    <row r="343" spans="1:80" ht="15" x14ac:dyDescent="0.2">
      <c r="A343" s="344">
        <f t="shared" si="25"/>
        <v>46005</v>
      </c>
      <c r="B343" s="261">
        <v>0.54166666666666696</v>
      </c>
      <c r="C343" s="247">
        <f t="shared" si="26"/>
        <v>14</v>
      </c>
      <c r="D343" s="248" t="s">
        <v>147</v>
      </c>
      <c r="E343" s="222"/>
      <c r="F343" s="223"/>
      <c r="G343" s="224" t="e" cm="1">
        <f t="array" aca="1" ref="G343" ca="1">INDIRECT("'"&amp;$C343&amp;"'!"&amp;"$"&amp;$D343&amp;$G$1&amp;"")</f>
        <v>#REF!</v>
      </c>
      <c r="H343" s="225" t="s">
        <v>1</v>
      </c>
      <c r="I343" s="223" t="s">
        <v>1</v>
      </c>
      <c r="J343" s="224" t="e" cm="1">
        <f t="array" aca="1" ref="J343" ca="1">INDIRECT("'"&amp;$C343&amp;"'!"&amp;"$"&amp;$D343&amp;$J$1&amp;"")</f>
        <v>#REF!</v>
      </c>
      <c r="K343" s="225"/>
      <c r="L343" s="225"/>
      <c r="M343" s="223"/>
      <c r="N343" s="222" t="e" cm="1">
        <f t="array" aca="1" ref="N343" ca="1">INDIRECT("'"&amp;$C343&amp;"'!"&amp;"$"&amp;$D343&amp;$N$1&amp;"")</f>
        <v>#REF!</v>
      </c>
      <c r="O343" s="225"/>
      <c r="P343" s="225"/>
      <c r="Q343" s="223"/>
      <c r="R343" s="352" t="e" cm="1">
        <f t="array" aca="1" ref="R343" ca="1">INDIRECT("'"&amp;$C343&amp;"'!"&amp;"$"&amp;$D343&amp;$R$1&amp;"")</f>
        <v>#REF!</v>
      </c>
      <c r="S343" s="225"/>
      <c r="T343" s="225"/>
      <c r="U343" s="226"/>
      <c r="V343" s="222"/>
      <c r="W343" s="227" t="e" cm="1">
        <f t="array" aca="1" ref="W343" ca="1">INDIRECT("'"&amp;$C343&amp;"'!"&amp;"$"&amp;$D343&amp;$W$1&amp;"")</f>
        <v>#REF!</v>
      </c>
      <c r="X343" s="225"/>
      <c r="Y343" s="223"/>
      <c r="Z343" s="224" t="e" cm="1">
        <f t="array" aca="1" ref="Z343" ca="1">INDIRECT("'"&amp;$C343&amp;"'!"&amp;"$"&amp;$D343&amp;$Z$1&amp;"")</f>
        <v>#REF!</v>
      </c>
      <c r="AA343" s="225" t="s">
        <v>1</v>
      </c>
      <c r="AB343" s="225" t="s">
        <v>1</v>
      </c>
      <c r="AC343" s="226" t="s">
        <v>1</v>
      </c>
      <c r="AD343" s="222" t="e" cm="1">
        <f t="array" aca="1" ref="AD343" ca="1">INDIRECT("'"&amp;$C343&amp;"'!"&amp;"$"&amp;$D343&amp;$AD$1&amp;"")</f>
        <v>#REF!</v>
      </c>
      <c r="AE343" s="225" t="s">
        <v>1</v>
      </c>
      <c r="AF343" s="225" t="s">
        <v>1</v>
      </c>
      <c r="AG343" s="223" t="s">
        <v>1</v>
      </c>
      <c r="AH343" s="224" t="e" cm="1">
        <f t="array" aca="1" ref="AH343" ca="1">INDIRECT("'"&amp;$C343&amp;"'!"&amp;"$"&amp;$D343&amp;$AH$1&amp;"")</f>
        <v>#REF!</v>
      </c>
      <c r="AI343" s="225" t="s">
        <v>1</v>
      </c>
      <c r="AJ343" s="225" t="s">
        <v>1</v>
      </c>
      <c r="AK343" s="226" t="s">
        <v>1</v>
      </c>
      <c r="AL343" s="222" t="e" cm="1">
        <f t="array" aca="1" ref="AL343" ca="1">INDIRECT("'"&amp;$C343&amp;"'!"&amp;"$"&amp;$D343&amp;$AL$1&amp;"")</f>
        <v>#REF!</v>
      </c>
      <c r="AM343" s="225" t="s">
        <v>1</v>
      </c>
      <c r="AN343" s="225" t="s">
        <v>1</v>
      </c>
      <c r="AO343" s="223" t="s">
        <v>1</v>
      </c>
      <c r="AP343" s="222"/>
      <c r="AQ343" s="226"/>
      <c r="AR343" s="222" t="e" cm="1">
        <f t="array" aca="1" ref="AR343" ca="1">INDIRECT("'"&amp;$C343&amp;"'!"&amp;"$"&amp;$D343&amp;$AR$1&amp;"")</f>
        <v>#REF!</v>
      </c>
      <c r="AS343" s="225"/>
      <c r="AT343" s="223"/>
      <c r="AU343" s="224" t="e" cm="1">
        <f t="array" aca="1" ref="AU343" ca="1">INDIRECT("'"&amp;$C343&amp;"'!"&amp;"$"&amp;$D343&amp;$AU$1&amp;"")</f>
        <v>#REF!</v>
      </c>
      <c r="AV343" s="225"/>
      <c r="AW343" s="223"/>
      <c r="AX343" s="222"/>
      <c r="AY343" s="226"/>
      <c r="AZ343" s="225" t="e" cm="1">
        <f t="array" aca="1" ref="AZ343" ca="1">INDIRECT("'"&amp;$C343&amp;"'!"&amp;"$"&amp;$D343&amp;$AZ$1&amp;"")</f>
        <v>#REF!</v>
      </c>
      <c r="BA343" s="224"/>
      <c r="BB343" s="225"/>
      <c r="BC343" s="223"/>
      <c r="BD343" s="225" t="e" cm="1">
        <f t="array" aca="1" ref="BD343" ca="1">INDIRECT("'"&amp;$C343&amp;"'!"&amp;"$"&amp;$D343&amp;$BD$1&amp;"")</f>
        <v>#REF!</v>
      </c>
      <c r="BE343" s="224"/>
      <c r="BF343" s="225"/>
      <c r="BG343" s="223"/>
      <c r="BH343" s="227"/>
      <c r="BI343" s="223"/>
      <c r="BJ343" s="227" t="e" cm="1">
        <f t="array" aca="1" ref="BJ343" ca="1">INDIRECT("'"&amp;$C343&amp;"'!"&amp;"$"&amp;$D343&amp;$BJ$1&amp;"")</f>
        <v>#REF!</v>
      </c>
      <c r="BK343" s="225"/>
      <c r="BL343" s="223"/>
      <c r="BM343" s="407"/>
      <c r="BN343" s="222" t="e" cm="1">
        <f t="array" aca="1" ref="BN343" ca="1">INDIRECT("'"&amp;$C343&amp;"'!"&amp;"$"&amp;$D343&amp;$BN$1&amp;"")</f>
        <v>#REF!</v>
      </c>
      <c r="BO343" s="224"/>
      <c r="BP343" s="223"/>
      <c r="BQ343" s="227" t="e" cm="1">
        <f t="array" aca="1" ref="BQ343" ca="1">INDIRECT("'"&amp;$C343&amp;"'!"&amp;"$"&amp;$D343&amp;$BQ$1&amp;"")</f>
        <v>#REF!</v>
      </c>
      <c r="BR343" s="225"/>
      <c r="BS343" s="225"/>
      <c r="BT343" s="223"/>
      <c r="BU343" s="228" t="e" cm="1">
        <f t="array" aca="1" ref="BU343" ca="1">INDIRECT("'"&amp;$C343&amp;"'!"&amp;"$"&amp;$D343&amp;$BU$1&amp;"")</f>
        <v>#REF!</v>
      </c>
      <c r="BV343" s="225"/>
      <c r="BW343" s="225"/>
      <c r="BX343" s="223"/>
      <c r="BY343" s="228"/>
      <c r="BZ343" s="225"/>
      <c r="CA343" s="225"/>
      <c r="CB343" s="223"/>
    </row>
    <row r="344" spans="1:80" ht="15" x14ac:dyDescent="0.2">
      <c r="A344" s="344">
        <f t="shared" si="25"/>
        <v>46005</v>
      </c>
      <c r="B344" s="261">
        <v>0.58333333333333404</v>
      </c>
      <c r="C344" s="247">
        <f t="shared" si="26"/>
        <v>14</v>
      </c>
      <c r="D344" s="248" t="s">
        <v>148</v>
      </c>
      <c r="E344" s="229"/>
      <c r="F344" s="230"/>
      <c r="G344" s="231" t="e" cm="1">
        <f t="array" aca="1" ref="G344" ca="1">INDIRECT("'"&amp;$C344&amp;"'!"&amp;"$"&amp;$D344&amp;$G$1&amp;"")</f>
        <v>#REF!</v>
      </c>
      <c r="H344" s="232" t="s">
        <v>1</v>
      </c>
      <c r="I344" s="230" t="s">
        <v>1</v>
      </c>
      <c r="J344" s="231" t="e" cm="1">
        <f t="array" aca="1" ref="J344" ca="1">INDIRECT("'"&amp;$C344&amp;"'!"&amp;"$"&amp;$D344&amp;$J$1&amp;"")</f>
        <v>#REF!</v>
      </c>
      <c r="K344" s="232"/>
      <c r="L344" s="232"/>
      <c r="M344" s="233"/>
      <c r="N344" s="229" t="e" cm="1">
        <f t="array" aca="1" ref="N344" ca="1">INDIRECT("'"&amp;$C344&amp;"'!"&amp;"$"&amp;$D344&amp;$N$1&amp;"")</f>
        <v>#REF!</v>
      </c>
      <c r="O344" s="232"/>
      <c r="P344" s="232"/>
      <c r="Q344" s="230"/>
      <c r="R344" s="229" t="e" cm="1">
        <f t="array" aca="1" ref="R344" ca="1">INDIRECT("'"&amp;$C344&amp;"'!"&amp;"$"&amp;$D344&amp;$R$1&amp;"")</f>
        <v>#REF!</v>
      </c>
      <c r="S344" s="232"/>
      <c r="T344" s="232"/>
      <c r="U344" s="233"/>
      <c r="V344" s="229"/>
      <c r="W344" s="234" t="e" cm="1">
        <f t="array" aca="1" ref="W344" ca="1">INDIRECT("'"&amp;$C344&amp;"'!"&amp;"$"&amp;$D344&amp;$W$1&amp;"")</f>
        <v>#REF!</v>
      </c>
      <c r="X344" s="232"/>
      <c r="Y344" s="230"/>
      <c r="Z344" s="231" t="e" cm="1">
        <f t="array" aca="1" ref="Z344" ca="1">INDIRECT("'"&amp;$C344&amp;"'!"&amp;"$"&amp;$D344&amp;$Z$1&amp;"")</f>
        <v>#REF!</v>
      </c>
      <c r="AA344" s="232" t="s">
        <v>1</v>
      </c>
      <c r="AB344" s="232" t="s">
        <v>1</v>
      </c>
      <c r="AC344" s="233" t="s">
        <v>1</v>
      </c>
      <c r="AD344" s="229" t="e" cm="1">
        <f t="array" aca="1" ref="AD344" ca="1">INDIRECT("'"&amp;$C344&amp;"'!"&amp;"$"&amp;$D344&amp;$AD$1&amp;"")</f>
        <v>#REF!</v>
      </c>
      <c r="AE344" s="232" t="s">
        <v>1</v>
      </c>
      <c r="AF344" s="232" t="s">
        <v>1</v>
      </c>
      <c r="AG344" s="230" t="s">
        <v>1</v>
      </c>
      <c r="AH344" s="231" t="e" cm="1">
        <f t="array" aca="1" ref="AH344" ca="1">INDIRECT("'"&amp;$C344&amp;"'!"&amp;"$"&amp;$D344&amp;$AH$1&amp;"")</f>
        <v>#REF!</v>
      </c>
      <c r="AI344" s="232" t="s">
        <v>1</v>
      </c>
      <c r="AJ344" s="232" t="s">
        <v>1</v>
      </c>
      <c r="AK344" s="233" t="s">
        <v>1</v>
      </c>
      <c r="AL344" s="229" t="e" cm="1">
        <f t="array" aca="1" ref="AL344" ca="1">INDIRECT("'"&amp;$C344&amp;"'!"&amp;"$"&amp;$D344&amp;$AL$1&amp;"")</f>
        <v>#REF!</v>
      </c>
      <c r="AM344" s="232" t="s">
        <v>1</v>
      </c>
      <c r="AN344" s="232" t="s">
        <v>1</v>
      </c>
      <c r="AO344" s="230" t="s">
        <v>1</v>
      </c>
      <c r="AP344" s="229"/>
      <c r="AQ344" s="233"/>
      <c r="AR344" s="229" t="e" cm="1">
        <f t="array" aca="1" ref="AR344" ca="1">INDIRECT("'"&amp;$C344&amp;"'!"&amp;"$"&amp;$D344&amp;$AR$1&amp;"")</f>
        <v>#REF!</v>
      </c>
      <c r="AS344" s="232"/>
      <c r="AT344" s="230"/>
      <c r="AU344" s="231" t="e" cm="1">
        <f t="array" aca="1" ref="AU344" ca="1">INDIRECT("'"&amp;$C344&amp;"'!"&amp;"$"&amp;$D344&amp;$AU$1&amp;"")</f>
        <v>#REF!</v>
      </c>
      <c r="AV344" s="232"/>
      <c r="AW344" s="230"/>
      <c r="AX344" s="229"/>
      <c r="AY344" s="233"/>
      <c r="AZ344" s="232" t="e" cm="1">
        <f t="array" aca="1" ref="AZ344" ca="1">INDIRECT("'"&amp;$C344&amp;"'!"&amp;"$"&amp;$D344&amp;$AZ$1&amp;"")</f>
        <v>#REF!</v>
      </c>
      <c r="BA344" s="231"/>
      <c r="BB344" s="232"/>
      <c r="BC344" s="230"/>
      <c r="BD344" s="232" t="e" cm="1">
        <f t="array" aca="1" ref="BD344" ca="1">INDIRECT("'"&amp;$C344&amp;"'!"&amp;"$"&amp;$D344&amp;$BD$1&amp;"")</f>
        <v>#REF!</v>
      </c>
      <c r="BE344" s="231"/>
      <c r="BF344" s="232"/>
      <c r="BG344" s="230"/>
      <c r="BH344" s="234"/>
      <c r="BI344" s="230"/>
      <c r="BJ344" s="234" t="e" cm="1">
        <f t="array" aca="1" ref="BJ344" ca="1">INDIRECT("'"&amp;$C344&amp;"'!"&amp;"$"&amp;$D344&amp;$BJ$1&amp;"")</f>
        <v>#REF!</v>
      </c>
      <c r="BK344" s="232"/>
      <c r="BL344" s="230"/>
      <c r="BM344" s="408"/>
      <c r="BN344" s="229" t="e" cm="1">
        <f t="array" aca="1" ref="BN344" ca="1">INDIRECT("'"&amp;$C344&amp;"'!"&amp;"$"&amp;$D344&amp;$BN$1&amp;"")</f>
        <v>#REF!</v>
      </c>
      <c r="BO344" s="231"/>
      <c r="BP344" s="230"/>
      <c r="BQ344" s="234" t="e" cm="1">
        <f t="array" aca="1" ref="BQ344" ca="1">INDIRECT("'"&amp;$C344&amp;"'!"&amp;"$"&amp;$D344&amp;$BQ$1&amp;"")</f>
        <v>#REF!</v>
      </c>
      <c r="BR344" s="232"/>
      <c r="BS344" s="232"/>
      <c r="BT344" s="230"/>
      <c r="BU344" s="235" t="e" cm="1">
        <f t="array" aca="1" ref="BU344" ca="1">INDIRECT("'"&amp;$C344&amp;"'!"&amp;"$"&amp;$D344&amp;$BU$1&amp;"")</f>
        <v>#REF!</v>
      </c>
      <c r="BV344" s="232"/>
      <c r="BW344" s="232"/>
      <c r="BX344" s="230"/>
      <c r="BY344" s="235"/>
      <c r="BZ344" s="232"/>
      <c r="CA344" s="232"/>
      <c r="CB344" s="230"/>
    </row>
    <row r="345" spans="1:80" ht="15" x14ac:dyDescent="0.2">
      <c r="A345" s="344">
        <f t="shared" si="25"/>
        <v>46005</v>
      </c>
      <c r="B345" s="261">
        <v>0.625</v>
      </c>
      <c r="C345" s="247">
        <f t="shared" si="26"/>
        <v>14</v>
      </c>
      <c r="D345" s="248" t="s">
        <v>149</v>
      </c>
      <c r="E345" s="222"/>
      <c r="F345" s="223"/>
      <c r="G345" s="224" t="e" cm="1">
        <f t="array" aca="1" ref="G345" ca="1">INDIRECT("'"&amp;$C345&amp;"'!"&amp;"$"&amp;$D345&amp;$G$1&amp;"")</f>
        <v>#REF!</v>
      </c>
      <c r="H345" s="225" t="s">
        <v>1</v>
      </c>
      <c r="I345" s="223" t="s">
        <v>1</v>
      </c>
      <c r="J345" s="224" t="e" cm="1">
        <f t="array" aca="1" ref="J345" ca="1">INDIRECT("'"&amp;$C345&amp;"'!"&amp;"$"&amp;$D345&amp;$J$1&amp;"")</f>
        <v>#REF!</v>
      </c>
      <c r="K345" s="225"/>
      <c r="L345" s="225"/>
      <c r="M345" s="226"/>
      <c r="N345" s="222" t="e" cm="1">
        <f t="array" aca="1" ref="N345" ca="1">INDIRECT("'"&amp;$C345&amp;"'!"&amp;"$"&amp;$D345&amp;$N$1&amp;"")</f>
        <v>#REF!</v>
      </c>
      <c r="O345" s="225"/>
      <c r="P345" s="225"/>
      <c r="Q345" s="223"/>
      <c r="R345" s="352" t="e" cm="1">
        <f t="array" aca="1" ref="R345" ca="1">INDIRECT("'"&amp;$C345&amp;"'!"&amp;"$"&amp;$D345&amp;$R$1&amp;"")</f>
        <v>#REF!</v>
      </c>
      <c r="S345" s="225"/>
      <c r="T345" s="225"/>
      <c r="U345" s="226"/>
      <c r="V345" s="222"/>
      <c r="W345" s="227" t="e" cm="1">
        <f t="array" aca="1" ref="W345" ca="1">INDIRECT("'"&amp;$C345&amp;"'!"&amp;"$"&amp;$D345&amp;$W$1&amp;"")</f>
        <v>#REF!</v>
      </c>
      <c r="X345" s="225"/>
      <c r="Y345" s="223"/>
      <c r="Z345" s="224" t="e" cm="1">
        <f t="array" aca="1" ref="Z345" ca="1">INDIRECT("'"&amp;$C345&amp;"'!"&amp;"$"&amp;$D345&amp;$Z$1&amp;"")</f>
        <v>#REF!</v>
      </c>
      <c r="AA345" s="225" t="s">
        <v>1</v>
      </c>
      <c r="AB345" s="225" t="s">
        <v>1</v>
      </c>
      <c r="AC345" s="226" t="s">
        <v>1</v>
      </c>
      <c r="AD345" s="222" t="e" cm="1">
        <f t="array" aca="1" ref="AD345" ca="1">INDIRECT("'"&amp;$C345&amp;"'!"&amp;"$"&amp;$D345&amp;$AD$1&amp;"")</f>
        <v>#REF!</v>
      </c>
      <c r="AE345" s="225" t="s">
        <v>1</v>
      </c>
      <c r="AF345" s="225" t="s">
        <v>1</v>
      </c>
      <c r="AG345" s="223" t="s">
        <v>1</v>
      </c>
      <c r="AH345" s="224" t="e" cm="1">
        <f t="array" aca="1" ref="AH345" ca="1">INDIRECT("'"&amp;$C345&amp;"'!"&amp;"$"&amp;$D345&amp;$AH$1&amp;"")</f>
        <v>#REF!</v>
      </c>
      <c r="AI345" s="225" t="s">
        <v>1</v>
      </c>
      <c r="AJ345" s="225" t="s">
        <v>1</v>
      </c>
      <c r="AK345" s="226" t="s">
        <v>1</v>
      </c>
      <c r="AL345" s="222" t="e" cm="1">
        <f t="array" aca="1" ref="AL345" ca="1">INDIRECT("'"&amp;$C345&amp;"'!"&amp;"$"&amp;$D345&amp;$AL$1&amp;"")</f>
        <v>#REF!</v>
      </c>
      <c r="AM345" s="225" t="s">
        <v>1</v>
      </c>
      <c r="AN345" s="225" t="s">
        <v>1</v>
      </c>
      <c r="AO345" s="223" t="s">
        <v>1</v>
      </c>
      <c r="AP345" s="222"/>
      <c r="AQ345" s="226"/>
      <c r="AR345" s="222" t="e" cm="1">
        <f t="array" aca="1" ref="AR345" ca="1">INDIRECT("'"&amp;$C345&amp;"'!"&amp;"$"&amp;$D345&amp;$AR$1&amp;"")</f>
        <v>#REF!</v>
      </c>
      <c r="AS345" s="225"/>
      <c r="AT345" s="223"/>
      <c r="AU345" s="224" t="e" cm="1">
        <f t="array" aca="1" ref="AU345" ca="1">INDIRECT("'"&amp;$C345&amp;"'!"&amp;"$"&amp;$D345&amp;$AU$1&amp;"")</f>
        <v>#REF!</v>
      </c>
      <c r="AV345" s="225"/>
      <c r="AW345" s="223"/>
      <c r="AX345" s="222"/>
      <c r="AY345" s="226"/>
      <c r="AZ345" s="225" t="e" cm="1">
        <f t="array" aca="1" ref="AZ345" ca="1">INDIRECT("'"&amp;$C345&amp;"'!"&amp;"$"&amp;$D345&amp;$AZ$1&amp;"")</f>
        <v>#REF!</v>
      </c>
      <c r="BA345" s="224"/>
      <c r="BB345" s="225"/>
      <c r="BC345" s="223"/>
      <c r="BD345" s="225" t="e" cm="1">
        <f t="array" aca="1" ref="BD345" ca="1">INDIRECT("'"&amp;$C345&amp;"'!"&amp;"$"&amp;$D345&amp;$BD$1&amp;"")</f>
        <v>#REF!</v>
      </c>
      <c r="BE345" s="224"/>
      <c r="BF345" s="225"/>
      <c r="BG345" s="223"/>
      <c r="BH345" s="227"/>
      <c r="BI345" s="223"/>
      <c r="BJ345" s="227" t="e" cm="1">
        <f t="array" aca="1" ref="BJ345" ca="1">INDIRECT("'"&amp;$C345&amp;"'!"&amp;"$"&amp;$D345&amp;$BJ$1&amp;"")</f>
        <v>#REF!</v>
      </c>
      <c r="BK345" s="225"/>
      <c r="BL345" s="223"/>
      <c r="BM345" s="407"/>
      <c r="BN345" s="222" t="e" cm="1">
        <f t="array" aca="1" ref="BN345" ca="1">INDIRECT("'"&amp;$C345&amp;"'!"&amp;"$"&amp;$D345&amp;$BN$1&amp;"")</f>
        <v>#REF!</v>
      </c>
      <c r="BO345" s="224"/>
      <c r="BP345" s="223"/>
      <c r="BQ345" s="227" t="e" cm="1">
        <f t="array" aca="1" ref="BQ345" ca="1">INDIRECT("'"&amp;$C345&amp;"'!"&amp;"$"&amp;$D345&amp;$BQ$1&amp;"")</f>
        <v>#REF!</v>
      </c>
      <c r="BR345" s="225"/>
      <c r="BS345" s="225"/>
      <c r="BT345" s="223"/>
      <c r="BU345" s="228" t="e" cm="1">
        <f t="array" aca="1" ref="BU345" ca="1">INDIRECT("'"&amp;$C345&amp;"'!"&amp;"$"&amp;$D345&amp;$BU$1&amp;"")</f>
        <v>#REF!</v>
      </c>
      <c r="BV345" s="225"/>
      <c r="BW345" s="225"/>
      <c r="BX345" s="223"/>
      <c r="BY345" s="228"/>
      <c r="BZ345" s="225"/>
      <c r="CA345" s="225"/>
      <c r="CB345" s="223"/>
    </row>
    <row r="346" spans="1:80" ht="15" x14ac:dyDescent="0.2">
      <c r="A346" s="344">
        <f t="shared" si="25"/>
        <v>46005</v>
      </c>
      <c r="B346" s="261">
        <v>0.66666666666666696</v>
      </c>
      <c r="C346" s="247">
        <f t="shared" si="26"/>
        <v>14</v>
      </c>
      <c r="D346" s="248" t="s">
        <v>150</v>
      </c>
      <c r="E346" s="229"/>
      <c r="F346" s="230"/>
      <c r="G346" s="231" t="e" cm="1">
        <f t="array" aca="1" ref="G346" ca="1">INDIRECT("'"&amp;$C346&amp;"'!"&amp;"$"&amp;$D346&amp;$G$1&amp;"")</f>
        <v>#REF!</v>
      </c>
      <c r="H346" s="232" t="s">
        <v>1</v>
      </c>
      <c r="I346" s="230" t="s">
        <v>1</v>
      </c>
      <c r="J346" s="231" t="e" cm="1">
        <f t="array" aca="1" ref="J346" ca="1">INDIRECT("'"&amp;$C346&amp;"'!"&amp;"$"&amp;$D346&amp;$J$1&amp;"")</f>
        <v>#REF!</v>
      </c>
      <c r="K346" s="232"/>
      <c r="L346" s="232"/>
      <c r="M346" s="233"/>
      <c r="N346" s="229" t="e" cm="1">
        <f t="array" aca="1" ref="N346" ca="1">INDIRECT("'"&amp;$C346&amp;"'!"&amp;"$"&amp;$D346&amp;$N$1&amp;"")</f>
        <v>#REF!</v>
      </c>
      <c r="O346" s="232"/>
      <c r="P346" s="232"/>
      <c r="Q346" s="230"/>
      <c r="R346" s="353" t="e" cm="1">
        <f t="array" aca="1" ref="R346" ca="1">INDIRECT("'"&amp;$C346&amp;"'!"&amp;"$"&amp;$D346&amp;$R$1&amp;"")</f>
        <v>#REF!</v>
      </c>
      <c r="S346" s="232"/>
      <c r="T346" s="232"/>
      <c r="U346" s="233"/>
      <c r="V346" s="229"/>
      <c r="W346" s="234" t="e" cm="1">
        <f t="array" aca="1" ref="W346" ca="1">INDIRECT("'"&amp;$C346&amp;"'!"&amp;"$"&amp;$D346&amp;$W$1&amp;"")</f>
        <v>#REF!</v>
      </c>
      <c r="X346" s="232"/>
      <c r="Y346" s="230"/>
      <c r="Z346" s="231" t="e" cm="1">
        <f t="array" aca="1" ref="Z346" ca="1">INDIRECT("'"&amp;$C346&amp;"'!"&amp;"$"&amp;$D346&amp;$Z$1&amp;"")</f>
        <v>#REF!</v>
      </c>
      <c r="AA346" s="232" t="s">
        <v>1</v>
      </c>
      <c r="AB346" s="232" t="s">
        <v>1</v>
      </c>
      <c r="AC346" s="233" t="s">
        <v>1</v>
      </c>
      <c r="AD346" s="229" t="e" cm="1">
        <f t="array" aca="1" ref="AD346" ca="1">INDIRECT("'"&amp;$C346&amp;"'!"&amp;"$"&amp;$D346&amp;$AD$1&amp;"")</f>
        <v>#REF!</v>
      </c>
      <c r="AE346" s="232" t="s">
        <v>1</v>
      </c>
      <c r="AF346" s="232" t="s">
        <v>1</v>
      </c>
      <c r="AG346" s="230" t="s">
        <v>1</v>
      </c>
      <c r="AH346" s="231" t="e" cm="1">
        <f t="array" aca="1" ref="AH346" ca="1">INDIRECT("'"&amp;$C346&amp;"'!"&amp;"$"&amp;$D346&amp;$AH$1&amp;"")</f>
        <v>#REF!</v>
      </c>
      <c r="AI346" s="232" t="s">
        <v>1</v>
      </c>
      <c r="AJ346" s="232" t="s">
        <v>1</v>
      </c>
      <c r="AK346" s="233" t="s">
        <v>1</v>
      </c>
      <c r="AL346" s="229" t="e" cm="1">
        <f t="array" aca="1" ref="AL346" ca="1">INDIRECT("'"&amp;$C346&amp;"'!"&amp;"$"&amp;$D346&amp;$AL$1&amp;"")</f>
        <v>#REF!</v>
      </c>
      <c r="AM346" s="232" t="s">
        <v>1</v>
      </c>
      <c r="AN346" s="232" t="s">
        <v>1</v>
      </c>
      <c r="AO346" s="230" t="s">
        <v>1</v>
      </c>
      <c r="AP346" s="229"/>
      <c r="AQ346" s="233"/>
      <c r="AR346" s="229" t="e" cm="1">
        <f t="array" aca="1" ref="AR346" ca="1">INDIRECT("'"&amp;$C346&amp;"'!"&amp;"$"&amp;$D346&amp;$AR$1&amp;"")</f>
        <v>#REF!</v>
      </c>
      <c r="AS346" s="232"/>
      <c r="AT346" s="230"/>
      <c r="AU346" s="231" t="e" cm="1">
        <f t="array" aca="1" ref="AU346" ca="1">INDIRECT("'"&amp;$C346&amp;"'!"&amp;"$"&amp;$D346&amp;$AU$1&amp;"")</f>
        <v>#REF!</v>
      </c>
      <c r="AV346" s="232"/>
      <c r="AW346" s="230"/>
      <c r="AX346" s="229"/>
      <c r="AY346" s="233"/>
      <c r="AZ346" s="232" t="e" cm="1">
        <f t="array" aca="1" ref="AZ346" ca="1">INDIRECT("'"&amp;$C346&amp;"'!"&amp;"$"&amp;$D346&amp;$AZ$1&amp;"")</f>
        <v>#REF!</v>
      </c>
      <c r="BA346" s="231"/>
      <c r="BB346" s="232"/>
      <c r="BC346" s="230"/>
      <c r="BD346" s="232" t="e" cm="1">
        <f t="array" aca="1" ref="BD346" ca="1">INDIRECT("'"&amp;$C346&amp;"'!"&amp;"$"&amp;$D346&amp;$BD$1&amp;"")</f>
        <v>#REF!</v>
      </c>
      <c r="BE346" s="231"/>
      <c r="BF346" s="232"/>
      <c r="BG346" s="230"/>
      <c r="BH346" s="234"/>
      <c r="BI346" s="230"/>
      <c r="BJ346" s="234" t="e" cm="1">
        <f t="array" aca="1" ref="BJ346" ca="1">INDIRECT("'"&amp;$C346&amp;"'!"&amp;"$"&amp;$D346&amp;$BJ$1&amp;"")</f>
        <v>#REF!</v>
      </c>
      <c r="BK346" s="232"/>
      <c r="BL346" s="230"/>
      <c r="BM346" s="408"/>
      <c r="BN346" s="229" t="e" cm="1">
        <f t="array" aca="1" ref="BN346" ca="1">INDIRECT("'"&amp;$C346&amp;"'!"&amp;"$"&amp;$D346&amp;$BN$1&amp;"")</f>
        <v>#REF!</v>
      </c>
      <c r="BO346" s="231"/>
      <c r="BP346" s="230"/>
      <c r="BQ346" s="234" t="e" cm="1">
        <f t="array" aca="1" ref="BQ346" ca="1">INDIRECT("'"&amp;$C346&amp;"'!"&amp;"$"&amp;$D346&amp;$BQ$1&amp;"")</f>
        <v>#REF!</v>
      </c>
      <c r="BR346" s="232"/>
      <c r="BS346" s="232"/>
      <c r="BT346" s="230"/>
      <c r="BU346" s="235" t="e" cm="1">
        <f t="array" aca="1" ref="BU346" ca="1">INDIRECT("'"&amp;$C346&amp;"'!"&amp;"$"&amp;$D346&amp;$BU$1&amp;"")</f>
        <v>#REF!</v>
      </c>
      <c r="BV346" s="232"/>
      <c r="BW346" s="232"/>
      <c r="BX346" s="230"/>
      <c r="BY346" s="235"/>
      <c r="BZ346" s="232"/>
      <c r="CA346" s="232"/>
      <c r="CB346" s="230"/>
    </row>
    <row r="347" spans="1:80" ht="15" x14ac:dyDescent="0.2">
      <c r="A347" s="344">
        <f t="shared" si="25"/>
        <v>46005</v>
      </c>
      <c r="B347" s="261">
        <v>0.70833333333333404</v>
      </c>
      <c r="C347" s="247">
        <f t="shared" si="26"/>
        <v>14</v>
      </c>
      <c r="D347" s="248" t="s">
        <v>151</v>
      </c>
      <c r="E347" s="222"/>
      <c r="F347" s="223"/>
      <c r="G347" s="224" t="e" cm="1">
        <f t="array" aca="1" ref="G347" ca="1">INDIRECT("'"&amp;$C347&amp;"'!"&amp;"$"&amp;$D347&amp;$G$1&amp;"")</f>
        <v>#REF!</v>
      </c>
      <c r="H347" s="225" t="s">
        <v>1</v>
      </c>
      <c r="I347" s="223" t="s">
        <v>1</v>
      </c>
      <c r="J347" s="224" t="e" cm="1">
        <f t="array" aca="1" ref="J347" ca="1">INDIRECT("'"&amp;$C347&amp;"'!"&amp;"$"&amp;$D347&amp;$J$1&amp;"")</f>
        <v>#REF!</v>
      </c>
      <c r="K347" s="225"/>
      <c r="L347" s="225"/>
      <c r="M347" s="226"/>
      <c r="N347" s="222" t="e" cm="1">
        <f t="array" aca="1" ref="N347" ca="1">INDIRECT("'"&amp;$C347&amp;"'!"&amp;"$"&amp;$D347&amp;$N$1&amp;"")</f>
        <v>#REF!</v>
      </c>
      <c r="O347" s="225"/>
      <c r="P347" s="225"/>
      <c r="Q347" s="226"/>
      <c r="R347" s="352" t="e" cm="1">
        <f t="array" aca="1" ref="R347" ca="1">INDIRECT("'"&amp;$C347&amp;"'!"&amp;"$"&amp;$D347&amp;$R$1&amp;"")</f>
        <v>#REF!</v>
      </c>
      <c r="S347" s="225"/>
      <c r="T347" s="225"/>
      <c r="U347" s="226"/>
      <c r="V347" s="222"/>
      <c r="W347" s="227" t="e" cm="1">
        <f t="array" aca="1" ref="W347" ca="1">INDIRECT("'"&amp;$C347&amp;"'!"&amp;"$"&amp;$D347&amp;$W$1&amp;"")</f>
        <v>#REF!</v>
      </c>
      <c r="X347" s="225"/>
      <c r="Y347" s="223"/>
      <c r="Z347" s="224" t="e" cm="1">
        <f t="array" aca="1" ref="Z347" ca="1">INDIRECT("'"&amp;$C347&amp;"'!"&amp;"$"&amp;$D347&amp;$Z$1&amp;"")</f>
        <v>#REF!</v>
      </c>
      <c r="AA347" s="225" t="s">
        <v>1</v>
      </c>
      <c r="AB347" s="225" t="s">
        <v>1</v>
      </c>
      <c r="AC347" s="226" t="s">
        <v>1</v>
      </c>
      <c r="AD347" s="222" t="e" cm="1">
        <f t="array" aca="1" ref="AD347" ca="1">INDIRECT("'"&amp;$C347&amp;"'!"&amp;"$"&amp;$D347&amp;$AD$1&amp;"")</f>
        <v>#REF!</v>
      </c>
      <c r="AE347" s="225" t="s">
        <v>1</v>
      </c>
      <c r="AF347" s="225" t="s">
        <v>1</v>
      </c>
      <c r="AG347" s="223" t="s">
        <v>1</v>
      </c>
      <c r="AH347" s="224" t="e" cm="1">
        <f t="array" aca="1" ref="AH347" ca="1">INDIRECT("'"&amp;$C347&amp;"'!"&amp;"$"&amp;$D347&amp;$AH$1&amp;"")</f>
        <v>#REF!</v>
      </c>
      <c r="AI347" s="225" t="s">
        <v>1</v>
      </c>
      <c r="AJ347" s="225" t="s">
        <v>1</v>
      </c>
      <c r="AK347" s="226" t="s">
        <v>1</v>
      </c>
      <c r="AL347" s="222" t="e" cm="1">
        <f t="array" aca="1" ref="AL347" ca="1">INDIRECT("'"&amp;$C347&amp;"'!"&amp;"$"&amp;$D347&amp;$AL$1&amp;"")</f>
        <v>#REF!</v>
      </c>
      <c r="AM347" s="225" t="s">
        <v>1</v>
      </c>
      <c r="AN347" s="225" t="s">
        <v>1</v>
      </c>
      <c r="AO347" s="223" t="s">
        <v>1</v>
      </c>
      <c r="AP347" s="222"/>
      <c r="AQ347" s="226"/>
      <c r="AR347" s="222" t="e" cm="1">
        <f t="array" aca="1" ref="AR347" ca="1">INDIRECT("'"&amp;$C347&amp;"'!"&amp;"$"&amp;$D347&amp;$AR$1&amp;"")</f>
        <v>#REF!</v>
      </c>
      <c r="AS347" s="225"/>
      <c r="AT347" s="223"/>
      <c r="AU347" s="224" t="e" cm="1">
        <f t="array" aca="1" ref="AU347" ca="1">INDIRECT("'"&amp;$C347&amp;"'!"&amp;"$"&amp;$D347&amp;$AU$1&amp;"")</f>
        <v>#REF!</v>
      </c>
      <c r="AV347" s="225"/>
      <c r="AW347" s="223"/>
      <c r="AX347" s="222"/>
      <c r="AY347" s="226"/>
      <c r="AZ347" s="225" t="e" cm="1">
        <f t="array" aca="1" ref="AZ347" ca="1">INDIRECT("'"&amp;$C347&amp;"'!"&amp;"$"&amp;$D347&amp;$AZ$1&amp;"")</f>
        <v>#REF!</v>
      </c>
      <c r="BA347" s="224"/>
      <c r="BB347" s="225"/>
      <c r="BC347" s="223"/>
      <c r="BD347" s="225" t="e" cm="1">
        <f t="array" aca="1" ref="BD347" ca="1">INDIRECT("'"&amp;$C347&amp;"'!"&amp;"$"&amp;$D347&amp;$BD$1&amp;"")</f>
        <v>#REF!</v>
      </c>
      <c r="BE347" s="224"/>
      <c r="BF347" s="225"/>
      <c r="BG347" s="223"/>
      <c r="BH347" s="227"/>
      <c r="BI347" s="223"/>
      <c r="BJ347" s="227" t="e" cm="1">
        <f t="array" aca="1" ref="BJ347" ca="1">INDIRECT("'"&amp;$C347&amp;"'!"&amp;"$"&amp;$D347&amp;$BJ$1&amp;"")</f>
        <v>#REF!</v>
      </c>
      <c r="BK347" s="225"/>
      <c r="BL347" s="223"/>
      <c r="BM347" s="407"/>
      <c r="BN347" s="222" t="e" cm="1">
        <f t="array" aca="1" ref="BN347" ca="1">INDIRECT("'"&amp;$C347&amp;"'!"&amp;"$"&amp;$D347&amp;$BN$1&amp;"")</f>
        <v>#REF!</v>
      </c>
      <c r="BO347" s="224"/>
      <c r="BP347" s="223"/>
      <c r="BQ347" s="227" t="e" cm="1">
        <f t="array" aca="1" ref="BQ347" ca="1">INDIRECT("'"&amp;$C347&amp;"'!"&amp;"$"&amp;$D347&amp;$BQ$1&amp;"")</f>
        <v>#REF!</v>
      </c>
      <c r="BR347" s="225"/>
      <c r="BS347" s="225"/>
      <c r="BT347" s="223"/>
      <c r="BU347" s="228" t="e" cm="1">
        <f t="array" aca="1" ref="BU347" ca="1">INDIRECT("'"&amp;$C347&amp;"'!"&amp;"$"&amp;$D347&amp;$BU$1&amp;"")</f>
        <v>#REF!</v>
      </c>
      <c r="BV347" s="225"/>
      <c r="BW347" s="225"/>
      <c r="BX347" s="223"/>
      <c r="BY347" s="228"/>
      <c r="BZ347" s="225"/>
      <c r="CA347" s="225"/>
      <c r="CB347" s="223"/>
    </row>
    <row r="348" spans="1:80" ht="15" x14ac:dyDescent="0.2">
      <c r="A348" s="344">
        <f t="shared" si="25"/>
        <v>46005</v>
      </c>
      <c r="B348" s="261">
        <v>0.750000000000001</v>
      </c>
      <c r="C348" s="247">
        <f t="shared" si="26"/>
        <v>14</v>
      </c>
      <c r="D348" s="248" t="s">
        <v>152</v>
      </c>
      <c r="E348" s="229"/>
      <c r="F348" s="230"/>
      <c r="G348" s="231" t="e" cm="1">
        <f t="array" aca="1" ref="G348" ca="1">INDIRECT("'"&amp;$C348&amp;"'!"&amp;"$"&amp;$D348&amp;$G$1&amp;"")</f>
        <v>#REF!</v>
      </c>
      <c r="H348" s="232" t="s">
        <v>1</v>
      </c>
      <c r="I348" s="230" t="s">
        <v>1</v>
      </c>
      <c r="J348" s="231" t="e" cm="1">
        <f t="array" aca="1" ref="J348" ca="1">INDIRECT("'"&amp;$C348&amp;"'!"&amp;"$"&amp;$D348&amp;$J$1&amp;"")</f>
        <v>#REF!</v>
      </c>
      <c r="K348" s="232"/>
      <c r="L348" s="232"/>
      <c r="M348" s="233"/>
      <c r="N348" s="229" t="e" cm="1">
        <f t="array" aca="1" ref="N348" ca="1">INDIRECT("'"&amp;$C348&amp;"'!"&amp;"$"&amp;$D348&amp;$N$1&amp;"")</f>
        <v>#REF!</v>
      </c>
      <c r="O348" s="232"/>
      <c r="P348" s="232"/>
      <c r="Q348" s="230"/>
      <c r="R348" s="229" t="e" cm="1">
        <f t="array" aca="1" ref="R348" ca="1">INDIRECT("'"&amp;$C348&amp;"'!"&amp;"$"&amp;$D348&amp;$R$1&amp;"")</f>
        <v>#REF!</v>
      </c>
      <c r="S348" s="232"/>
      <c r="T348" s="232"/>
      <c r="U348" s="233"/>
      <c r="V348" s="229"/>
      <c r="W348" s="234" t="e" cm="1">
        <f t="array" aca="1" ref="W348" ca="1">INDIRECT("'"&amp;$C348&amp;"'!"&amp;"$"&amp;$D348&amp;$W$1&amp;"")</f>
        <v>#REF!</v>
      </c>
      <c r="X348" s="232"/>
      <c r="Y348" s="230"/>
      <c r="Z348" s="231" t="e" cm="1">
        <f t="array" aca="1" ref="Z348" ca="1">INDIRECT("'"&amp;$C348&amp;"'!"&amp;"$"&amp;$D348&amp;$Z$1&amp;"")</f>
        <v>#REF!</v>
      </c>
      <c r="AA348" s="232" t="s">
        <v>1</v>
      </c>
      <c r="AB348" s="232" t="s">
        <v>1</v>
      </c>
      <c r="AC348" s="233" t="s">
        <v>1</v>
      </c>
      <c r="AD348" s="229" t="e" cm="1">
        <f t="array" aca="1" ref="AD348" ca="1">INDIRECT("'"&amp;$C348&amp;"'!"&amp;"$"&amp;$D348&amp;$AD$1&amp;"")</f>
        <v>#REF!</v>
      </c>
      <c r="AE348" s="232" t="s">
        <v>1</v>
      </c>
      <c r="AF348" s="232" t="s">
        <v>1</v>
      </c>
      <c r="AG348" s="230" t="s">
        <v>1</v>
      </c>
      <c r="AH348" s="231" t="e" cm="1">
        <f t="array" aca="1" ref="AH348" ca="1">INDIRECT("'"&amp;$C348&amp;"'!"&amp;"$"&amp;$D348&amp;$AH$1&amp;"")</f>
        <v>#REF!</v>
      </c>
      <c r="AI348" s="232" t="s">
        <v>1</v>
      </c>
      <c r="AJ348" s="232" t="s">
        <v>1</v>
      </c>
      <c r="AK348" s="233" t="s">
        <v>1</v>
      </c>
      <c r="AL348" s="229" t="e" cm="1">
        <f t="array" aca="1" ref="AL348" ca="1">INDIRECT("'"&amp;$C348&amp;"'!"&amp;"$"&amp;$D348&amp;$AL$1&amp;"")</f>
        <v>#REF!</v>
      </c>
      <c r="AM348" s="232" t="s">
        <v>1</v>
      </c>
      <c r="AN348" s="232" t="s">
        <v>1</v>
      </c>
      <c r="AO348" s="230" t="s">
        <v>1</v>
      </c>
      <c r="AP348" s="229"/>
      <c r="AQ348" s="233"/>
      <c r="AR348" s="229" t="e" cm="1">
        <f t="array" aca="1" ref="AR348" ca="1">INDIRECT("'"&amp;$C348&amp;"'!"&amp;"$"&amp;$D348&amp;$AR$1&amp;"")</f>
        <v>#REF!</v>
      </c>
      <c r="AS348" s="232"/>
      <c r="AT348" s="230"/>
      <c r="AU348" s="231" t="e" cm="1">
        <f t="array" aca="1" ref="AU348" ca="1">INDIRECT("'"&amp;$C348&amp;"'!"&amp;"$"&amp;$D348&amp;$AU$1&amp;"")</f>
        <v>#REF!</v>
      </c>
      <c r="AV348" s="232"/>
      <c r="AW348" s="230"/>
      <c r="AX348" s="229"/>
      <c r="AY348" s="233"/>
      <c r="AZ348" s="232" t="e" cm="1">
        <f t="array" aca="1" ref="AZ348" ca="1">INDIRECT("'"&amp;$C348&amp;"'!"&amp;"$"&amp;$D348&amp;$AZ$1&amp;"")</f>
        <v>#REF!</v>
      </c>
      <c r="BA348" s="231"/>
      <c r="BB348" s="232"/>
      <c r="BC348" s="230"/>
      <c r="BD348" s="232" t="e" cm="1">
        <f t="array" aca="1" ref="BD348" ca="1">INDIRECT("'"&amp;$C348&amp;"'!"&amp;"$"&amp;$D348&amp;$BD$1&amp;"")</f>
        <v>#REF!</v>
      </c>
      <c r="BE348" s="231"/>
      <c r="BF348" s="232"/>
      <c r="BG348" s="230"/>
      <c r="BH348" s="234"/>
      <c r="BI348" s="230"/>
      <c r="BJ348" s="234" t="e" cm="1">
        <f t="array" aca="1" ref="BJ348" ca="1">INDIRECT("'"&amp;$C348&amp;"'!"&amp;"$"&amp;$D348&amp;$BJ$1&amp;"")</f>
        <v>#REF!</v>
      </c>
      <c r="BK348" s="232"/>
      <c r="BL348" s="230"/>
      <c r="BM348" s="408"/>
      <c r="BN348" s="229" t="e" cm="1">
        <f t="array" aca="1" ref="BN348" ca="1">INDIRECT("'"&amp;$C348&amp;"'!"&amp;"$"&amp;$D348&amp;$BN$1&amp;"")</f>
        <v>#REF!</v>
      </c>
      <c r="BO348" s="231"/>
      <c r="BP348" s="230"/>
      <c r="BQ348" s="234" t="e" cm="1">
        <f t="array" aca="1" ref="BQ348" ca="1">INDIRECT("'"&amp;$C348&amp;"'!"&amp;"$"&amp;$D348&amp;$BQ$1&amp;"")</f>
        <v>#REF!</v>
      </c>
      <c r="BR348" s="232"/>
      <c r="BS348" s="232"/>
      <c r="BT348" s="230"/>
      <c r="BU348" s="235" t="e" cm="1">
        <f t="array" aca="1" ref="BU348" ca="1">INDIRECT("'"&amp;$C348&amp;"'!"&amp;"$"&amp;$D348&amp;$BU$1&amp;"")</f>
        <v>#REF!</v>
      </c>
      <c r="BV348" s="232"/>
      <c r="BW348" s="232"/>
      <c r="BX348" s="230"/>
      <c r="BY348" s="235"/>
      <c r="BZ348" s="232"/>
      <c r="CA348" s="232"/>
      <c r="CB348" s="230"/>
    </row>
    <row r="349" spans="1:80" ht="15" x14ac:dyDescent="0.2">
      <c r="A349" s="344">
        <f t="shared" si="25"/>
        <v>46005</v>
      </c>
      <c r="B349" s="261">
        <v>0.79166666666666696</v>
      </c>
      <c r="C349" s="247">
        <f t="shared" si="26"/>
        <v>14</v>
      </c>
      <c r="D349" s="248" t="s">
        <v>153</v>
      </c>
      <c r="E349" s="222"/>
      <c r="F349" s="223"/>
      <c r="G349" s="224" t="e" cm="1">
        <f t="array" aca="1" ref="G349" ca="1">INDIRECT("'"&amp;$C349&amp;"'!"&amp;"$"&amp;$D349&amp;$G$1&amp;"")</f>
        <v>#REF!</v>
      </c>
      <c r="H349" s="225" t="s">
        <v>1</v>
      </c>
      <c r="I349" s="223" t="s">
        <v>1</v>
      </c>
      <c r="J349" s="224" t="e" cm="1">
        <f t="array" aca="1" ref="J349" ca="1">INDIRECT("'"&amp;$C349&amp;"'!"&amp;"$"&amp;$D349&amp;$J$1&amp;"")</f>
        <v>#REF!</v>
      </c>
      <c r="K349" s="493"/>
      <c r="L349" s="225"/>
      <c r="M349" s="226"/>
      <c r="N349" s="222" t="e" cm="1">
        <f t="array" aca="1" ref="N349" ca="1">INDIRECT("'"&amp;$C349&amp;"'!"&amp;"$"&amp;$D349&amp;$N$1&amp;"")</f>
        <v>#REF!</v>
      </c>
      <c r="O349" s="225"/>
      <c r="P349" s="225"/>
      <c r="Q349" s="223"/>
      <c r="R349" s="352" t="e" cm="1">
        <f t="array" aca="1" ref="R349" ca="1">INDIRECT("'"&amp;$C349&amp;"'!"&amp;"$"&amp;$D349&amp;$R$1&amp;"")</f>
        <v>#REF!</v>
      </c>
      <c r="S349" s="225"/>
      <c r="T349" s="225"/>
      <c r="U349" s="226"/>
      <c r="V349" s="222"/>
      <c r="W349" s="227" t="e" cm="1">
        <f t="array" aca="1" ref="W349" ca="1">INDIRECT("'"&amp;$C349&amp;"'!"&amp;"$"&amp;$D349&amp;$W$1&amp;"")</f>
        <v>#REF!</v>
      </c>
      <c r="X349" s="225"/>
      <c r="Y349" s="223"/>
      <c r="Z349" s="224" t="e" cm="1">
        <f t="array" aca="1" ref="Z349" ca="1">INDIRECT("'"&amp;$C349&amp;"'!"&amp;"$"&amp;$D349&amp;$Z$1&amp;"")</f>
        <v>#REF!</v>
      </c>
      <c r="AA349" s="225" t="s">
        <v>1</v>
      </c>
      <c r="AB349" s="225" t="s">
        <v>1</v>
      </c>
      <c r="AC349" s="226" t="s">
        <v>1</v>
      </c>
      <c r="AD349" s="222" t="e" cm="1">
        <f t="array" aca="1" ref="AD349" ca="1">INDIRECT("'"&amp;$C349&amp;"'!"&amp;"$"&amp;$D349&amp;$AD$1&amp;"")</f>
        <v>#REF!</v>
      </c>
      <c r="AE349" s="225" t="s">
        <v>1</v>
      </c>
      <c r="AF349" s="225" t="s">
        <v>1</v>
      </c>
      <c r="AG349" s="223" t="s">
        <v>1</v>
      </c>
      <c r="AH349" s="224" t="e" cm="1">
        <f t="array" aca="1" ref="AH349" ca="1">INDIRECT("'"&amp;$C349&amp;"'!"&amp;"$"&amp;$D349&amp;$AH$1&amp;"")</f>
        <v>#REF!</v>
      </c>
      <c r="AI349" s="225" t="s">
        <v>1</v>
      </c>
      <c r="AJ349" s="225" t="s">
        <v>1</v>
      </c>
      <c r="AK349" s="226" t="s">
        <v>1</v>
      </c>
      <c r="AL349" s="222" t="e" cm="1">
        <f t="array" aca="1" ref="AL349" ca="1">INDIRECT("'"&amp;$C349&amp;"'!"&amp;"$"&amp;$D349&amp;$AL$1&amp;"")</f>
        <v>#REF!</v>
      </c>
      <c r="AM349" s="225" t="s">
        <v>1</v>
      </c>
      <c r="AN349" s="225" t="s">
        <v>1</v>
      </c>
      <c r="AO349" s="223" t="s">
        <v>1</v>
      </c>
      <c r="AP349" s="222"/>
      <c r="AQ349" s="226"/>
      <c r="AR349" s="222" t="e" cm="1">
        <f t="array" aca="1" ref="AR349" ca="1">INDIRECT("'"&amp;$C349&amp;"'!"&amp;"$"&amp;$D349&amp;$AR$1&amp;"")</f>
        <v>#REF!</v>
      </c>
      <c r="AS349" s="225"/>
      <c r="AT349" s="223"/>
      <c r="AU349" s="224" t="e" cm="1">
        <f t="array" aca="1" ref="AU349" ca="1">INDIRECT("'"&amp;$C349&amp;"'!"&amp;"$"&amp;$D349&amp;$AU$1&amp;"")</f>
        <v>#REF!</v>
      </c>
      <c r="AV349" s="225"/>
      <c r="AW349" s="223"/>
      <c r="AX349" s="222"/>
      <c r="AY349" s="226"/>
      <c r="AZ349" s="225" t="e" cm="1">
        <f t="array" aca="1" ref="AZ349" ca="1">INDIRECT("'"&amp;$C349&amp;"'!"&amp;"$"&amp;$D349&amp;$AZ$1&amp;"")</f>
        <v>#REF!</v>
      </c>
      <c r="BA349" s="224"/>
      <c r="BB349" s="225"/>
      <c r="BC349" s="223"/>
      <c r="BD349" s="225" t="e" cm="1">
        <f t="array" aca="1" ref="BD349" ca="1">INDIRECT("'"&amp;$C349&amp;"'!"&amp;"$"&amp;$D349&amp;$BD$1&amp;"")</f>
        <v>#REF!</v>
      </c>
      <c r="BE349" s="224"/>
      <c r="BF349" s="225"/>
      <c r="BG349" s="223"/>
      <c r="BH349" s="227"/>
      <c r="BI349" s="223"/>
      <c r="BJ349" s="227" t="e" cm="1">
        <f t="array" aca="1" ref="BJ349" ca="1">INDIRECT("'"&amp;$C349&amp;"'!"&amp;"$"&amp;$D349&amp;$BJ$1&amp;"")</f>
        <v>#REF!</v>
      </c>
      <c r="BK349" s="225"/>
      <c r="BL349" s="223"/>
      <c r="BM349" s="407"/>
      <c r="BN349" s="222" t="e" cm="1">
        <f t="array" aca="1" ref="BN349" ca="1">INDIRECT("'"&amp;$C349&amp;"'!"&amp;"$"&amp;$D349&amp;$BN$1&amp;"")</f>
        <v>#REF!</v>
      </c>
      <c r="BO349" s="224"/>
      <c r="BP349" s="223"/>
      <c r="BQ349" s="227" t="e" cm="1">
        <f t="array" aca="1" ref="BQ349" ca="1">INDIRECT("'"&amp;$C349&amp;"'!"&amp;"$"&amp;$D349&amp;$BQ$1&amp;"")</f>
        <v>#REF!</v>
      </c>
      <c r="BR349" s="225"/>
      <c r="BS349" s="225"/>
      <c r="BT349" s="223"/>
      <c r="BU349" s="228" t="e" cm="1">
        <f t="array" aca="1" ref="BU349" ca="1">INDIRECT("'"&amp;$C349&amp;"'!"&amp;"$"&amp;$D349&amp;$BU$1&amp;"")</f>
        <v>#REF!</v>
      </c>
      <c r="BV349" s="225"/>
      <c r="BW349" s="225"/>
      <c r="BX349" s="223"/>
      <c r="BY349" s="228"/>
      <c r="BZ349" s="225"/>
      <c r="CA349" s="225"/>
      <c r="CB349" s="223"/>
    </row>
    <row r="350" spans="1:80" ht="15" x14ac:dyDescent="0.2">
      <c r="A350" s="344">
        <f t="shared" si="25"/>
        <v>46005</v>
      </c>
      <c r="B350" s="261">
        <v>0.83333333333333337</v>
      </c>
      <c r="C350" s="247">
        <f t="shared" si="26"/>
        <v>14</v>
      </c>
      <c r="D350" s="248" t="s">
        <v>154</v>
      </c>
      <c r="E350" s="229"/>
      <c r="F350" s="230"/>
      <c r="G350" s="231" t="e" cm="1">
        <f t="array" aca="1" ref="G350" ca="1">INDIRECT("'"&amp;$C350&amp;"'!"&amp;"$"&amp;$D350&amp;$G$1&amp;"")</f>
        <v>#REF!</v>
      </c>
      <c r="H350" s="232" t="s">
        <v>1</v>
      </c>
      <c r="I350" s="230" t="s">
        <v>1</v>
      </c>
      <c r="J350" s="231" t="e" cm="1">
        <f t="array" aca="1" ref="J350" ca="1">INDIRECT("'"&amp;$C350&amp;"'!"&amp;"$"&amp;$D350&amp;$J$1&amp;"")</f>
        <v>#REF!</v>
      </c>
      <c r="K350" s="232"/>
      <c r="L350" s="232"/>
      <c r="M350" s="233"/>
      <c r="N350" s="229" t="e" cm="1">
        <f t="array" aca="1" ref="N350" ca="1">INDIRECT("'"&amp;$C350&amp;"'!"&amp;"$"&amp;$D350&amp;$N$1&amp;"")</f>
        <v>#REF!</v>
      </c>
      <c r="O350" s="232"/>
      <c r="P350" s="232"/>
      <c r="Q350" s="230"/>
      <c r="R350" s="229" t="e" cm="1">
        <f t="array" aca="1" ref="R350" ca="1">INDIRECT("'"&amp;$C350&amp;"'!"&amp;"$"&amp;$D350&amp;$R$1&amp;"")</f>
        <v>#REF!</v>
      </c>
      <c r="S350" s="232"/>
      <c r="T350" s="232"/>
      <c r="U350" s="233"/>
      <c r="V350" s="229"/>
      <c r="W350" s="234" t="e" cm="1">
        <f t="array" aca="1" ref="W350" ca="1">INDIRECT("'"&amp;$C350&amp;"'!"&amp;"$"&amp;$D350&amp;$W$1&amp;"")</f>
        <v>#REF!</v>
      </c>
      <c r="X350" s="232"/>
      <c r="Y350" s="230"/>
      <c r="Z350" s="231" t="e" cm="1">
        <f t="array" aca="1" ref="Z350" ca="1">INDIRECT("'"&amp;$C350&amp;"'!"&amp;"$"&amp;$D350&amp;$Z$1&amp;"")</f>
        <v>#REF!</v>
      </c>
      <c r="AA350" s="232" t="s">
        <v>1</v>
      </c>
      <c r="AB350" s="232" t="s">
        <v>1</v>
      </c>
      <c r="AC350" s="233" t="s">
        <v>1</v>
      </c>
      <c r="AD350" s="229" t="e" cm="1">
        <f t="array" aca="1" ref="AD350" ca="1">INDIRECT("'"&amp;$C350&amp;"'!"&amp;"$"&amp;$D350&amp;$AD$1&amp;"")</f>
        <v>#REF!</v>
      </c>
      <c r="AE350" s="232" t="s">
        <v>1</v>
      </c>
      <c r="AF350" s="232" t="s">
        <v>1</v>
      </c>
      <c r="AG350" s="230" t="s">
        <v>1</v>
      </c>
      <c r="AH350" s="231" t="e" cm="1">
        <f t="array" aca="1" ref="AH350" ca="1">INDIRECT("'"&amp;$C350&amp;"'!"&amp;"$"&amp;$D350&amp;$AH$1&amp;"")</f>
        <v>#REF!</v>
      </c>
      <c r="AI350" s="232" t="s">
        <v>1</v>
      </c>
      <c r="AJ350" s="232" t="s">
        <v>1</v>
      </c>
      <c r="AK350" s="233" t="s">
        <v>1</v>
      </c>
      <c r="AL350" s="229" t="e" cm="1">
        <f t="array" aca="1" ref="AL350" ca="1">INDIRECT("'"&amp;$C350&amp;"'!"&amp;"$"&amp;$D350&amp;$AL$1&amp;"")</f>
        <v>#REF!</v>
      </c>
      <c r="AM350" s="232" t="s">
        <v>1</v>
      </c>
      <c r="AN350" s="232" t="s">
        <v>1</v>
      </c>
      <c r="AO350" s="230" t="s">
        <v>1</v>
      </c>
      <c r="AP350" s="229"/>
      <c r="AQ350" s="233"/>
      <c r="AR350" s="229" t="e" cm="1">
        <f t="array" aca="1" ref="AR350" ca="1">INDIRECT("'"&amp;$C350&amp;"'!"&amp;"$"&amp;$D350&amp;$AR$1&amp;"")</f>
        <v>#REF!</v>
      </c>
      <c r="AS350" s="232"/>
      <c r="AT350" s="230"/>
      <c r="AU350" s="231" t="e" cm="1">
        <f t="array" aca="1" ref="AU350" ca="1">INDIRECT("'"&amp;$C350&amp;"'!"&amp;"$"&amp;$D350&amp;$AU$1&amp;"")</f>
        <v>#REF!</v>
      </c>
      <c r="AV350" s="232"/>
      <c r="AW350" s="230"/>
      <c r="AX350" s="229"/>
      <c r="AY350" s="233"/>
      <c r="AZ350" s="232" t="e" cm="1">
        <f t="array" aca="1" ref="AZ350" ca="1">INDIRECT("'"&amp;$C350&amp;"'!"&amp;"$"&amp;$D350&amp;$AZ$1&amp;"")</f>
        <v>#REF!</v>
      </c>
      <c r="BA350" s="231"/>
      <c r="BB350" s="232"/>
      <c r="BC350" s="230"/>
      <c r="BD350" s="232" t="e" cm="1">
        <f t="array" aca="1" ref="BD350" ca="1">INDIRECT("'"&amp;$C350&amp;"'!"&amp;"$"&amp;$D350&amp;$BD$1&amp;"")</f>
        <v>#REF!</v>
      </c>
      <c r="BE350" s="231"/>
      <c r="BF350" s="232"/>
      <c r="BG350" s="230"/>
      <c r="BH350" s="234"/>
      <c r="BI350" s="230"/>
      <c r="BJ350" s="234" t="e" cm="1">
        <f t="array" aca="1" ref="BJ350" ca="1">INDIRECT("'"&amp;$C350&amp;"'!"&amp;"$"&amp;$D350&amp;$BJ$1&amp;"")</f>
        <v>#REF!</v>
      </c>
      <c r="BK350" s="232"/>
      <c r="BL350" s="230"/>
      <c r="BM350" s="408"/>
      <c r="BN350" s="229" t="e" cm="1">
        <f t="array" aca="1" ref="BN350" ca="1">INDIRECT("'"&amp;$C350&amp;"'!"&amp;"$"&amp;$D350&amp;$BN$1&amp;"")</f>
        <v>#REF!</v>
      </c>
      <c r="BO350" s="231"/>
      <c r="BP350" s="230"/>
      <c r="BQ350" s="234" t="e" cm="1">
        <f t="array" aca="1" ref="BQ350" ca="1">INDIRECT("'"&amp;$C350&amp;"'!"&amp;"$"&amp;$D350&amp;$BQ$1&amp;"")</f>
        <v>#REF!</v>
      </c>
      <c r="BR350" s="232"/>
      <c r="BS350" s="232"/>
      <c r="BT350" s="230"/>
      <c r="BU350" s="235" t="e" cm="1">
        <f t="array" aca="1" ref="BU350" ca="1">INDIRECT("'"&amp;$C350&amp;"'!"&amp;"$"&amp;$D350&amp;$BU$1&amp;"")</f>
        <v>#REF!</v>
      </c>
      <c r="BV350" s="232"/>
      <c r="BW350" s="232"/>
      <c r="BX350" s="230"/>
      <c r="BY350" s="235"/>
      <c r="BZ350" s="232"/>
      <c r="CA350" s="232"/>
      <c r="CB350" s="230"/>
    </row>
    <row r="351" spans="1:80" ht="15" x14ac:dyDescent="0.2">
      <c r="A351" s="344">
        <f t="shared" si="25"/>
        <v>46005</v>
      </c>
      <c r="B351" s="261">
        <v>0.875000000000001</v>
      </c>
      <c r="C351" s="247">
        <f t="shared" si="26"/>
        <v>14</v>
      </c>
      <c r="D351" s="248" t="s">
        <v>155</v>
      </c>
      <c r="E351" s="222"/>
      <c r="F351" s="223"/>
      <c r="G351" s="224" t="e" cm="1">
        <f t="array" aca="1" ref="G351" ca="1">INDIRECT("'"&amp;$C351&amp;"'!"&amp;"$"&amp;$D351&amp;$G$1&amp;"")</f>
        <v>#REF!</v>
      </c>
      <c r="H351" s="225" t="s">
        <v>1</v>
      </c>
      <c r="I351" s="223" t="s">
        <v>1</v>
      </c>
      <c r="J351" s="224" t="e" cm="1">
        <f t="array" aca="1" ref="J351" ca="1">INDIRECT("'"&amp;$C351&amp;"'!"&amp;"$"&amp;$D351&amp;$J$1&amp;"")</f>
        <v>#REF!</v>
      </c>
      <c r="K351" s="225"/>
      <c r="L351" s="225"/>
      <c r="M351" s="226"/>
      <c r="N351" s="222" t="e" cm="1">
        <f t="array" aca="1" ref="N351" ca="1">INDIRECT("'"&amp;$C351&amp;"'!"&amp;"$"&amp;$D351&amp;$N$1&amp;"")</f>
        <v>#REF!</v>
      </c>
      <c r="O351" s="225"/>
      <c r="P351" s="225"/>
      <c r="Q351" s="223"/>
      <c r="R351" s="352" t="e" cm="1">
        <f t="array" aca="1" ref="R351" ca="1">INDIRECT("'"&amp;$C351&amp;"'!"&amp;"$"&amp;$D351&amp;$R$1&amp;"")</f>
        <v>#REF!</v>
      </c>
      <c r="S351" s="225"/>
      <c r="T351" s="225"/>
      <c r="U351" s="226"/>
      <c r="V351" s="222"/>
      <c r="W351" s="227" t="e" cm="1">
        <f t="array" aca="1" ref="W351" ca="1">INDIRECT("'"&amp;$C351&amp;"'!"&amp;"$"&amp;$D351&amp;$W$1&amp;"")</f>
        <v>#REF!</v>
      </c>
      <c r="X351" s="225"/>
      <c r="Y351" s="223"/>
      <c r="Z351" s="224" t="e" cm="1">
        <f t="array" aca="1" ref="Z351" ca="1">INDIRECT("'"&amp;$C351&amp;"'!"&amp;"$"&amp;$D351&amp;$Z$1&amp;"")</f>
        <v>#REF!</v>
      </c>
      <c r="AA351" s="225" t="s">
        <v>1</v>
      </c>
      <c r="AB351" s="225" t="s">
        <v>1</v>
      </c>
      <c r="AC351" s="226" t="s">
        <v>1</v>
      </c>
      <c r="AD351" s="222" t="e" cm="1">
        <f t="array" aca="1" ref="AD351" ca="1">INDIRECT("'"&amp;$C351&amp;"'!"&amp;"$"&amp;$D351&amp;$AD$1&amp;"")</f>
        <v>#REF!</v>
      </c>
      <c r="AE351" s="225" t="s">
        <v>1</v>
      </c>
      <c r="AF351" s="225" t="s">
        <v>1</v>
      </c>
      <c r="AG351" s="223" t="s">
        <v>1</v>
      </c>
      <c r="AH351" s="224" t="e" cm="1">
        <f t="array" aca="1" ref="AH351" ca="1">INDIRECT("'"&amp;$C351&amp;"'!"&amp;"$"&amp;$D351&amp;$AH$1&amp;"")</f>
        <v>#REF!</v>
      </c>
      <c r="AI351" s="225" t="s">
        <v>1</v>
      </c>
      <c r="AJ351" s="225" t="s">
        <v>1</v>
      </c>
      <c r="AK351" s="226" t="s">
        <v>1</v>
      </c>
      <c r="AL351" s="222" t="e" cm="1">
        <f t="array" aca="1" ref="AL351" ca="1">INDIRECT("'"&amp;$C351&amp;"'!"&amp;"$"&amp;$D351&amp;$AL$1&amp;"")</f>
        <v>#REF!</v>
      </c>
      <c r="AM351" s="225" t="s">
        <v>1</v>
      </c>
      <c r="AN351" s="225" t="s">
        <v>1</v>
      </c>
      <c r="AO351" s="223" t="s">
        <v>1</v>
      </c>
      <c r="AP351" s="222"/>
      <c r="AQ351" s="226"/>
      <c r="AR351" s="222" t="e" cm="1">
        <f t="array" aca="1" ref="AR351" ca="1">INDIRECT("'"&amp;$C351&amp;"'!"&amp;"$"&amp;$D351&amp;$AR$1&amp;"")</f>
        <v>#REF!</v>
      </c>
      <c r="AS351" s="225"/>
      <c r="AT351" s="223"/>
      <c r="AU351" s="224" t="e" cm="1">
        <f t="array" aca="1" ref="AU351" ca="1">INDIRECT("'"&amp;$C351&amp;"'!"&amp;"$"&amp;$D351&amp;$AU$1&amp;"")</f>
        <v>#REF!</v>
      </c>
      <c r="AV351" s="225"/>
      <c r="AW351" s="223"/>
      <c r="AX351" s="222"/>
      <c r="AY351" s="226"/>
      <c r="AZ351" s="225" t="e" cm="1">
        <f t="array" aca="1" ref="AZ351" ca="1">INDIRECT("'"&amp;$C351&amp;"'!"&amp;"$"&amp;$D351&amp;$AZ$1&amp;"")</f>
        <v>#REF!</v>
      </c>
      <c r="BA351" s="224"/>
      <c r="BB351" s="225"/>
      <c r="BC351" s="223"/>
      <c r="BD351" s="225" t="e" cm="1">
        <f t="array" aca="1" ref="BD351" ca="1">INDIRECT("'"&amp;$C351&amp;"'!"&amp;"$"&amp;$D351&amp;$BD$1&amp;"")</f>
        <v>#REF!</v>
      </c>
      <c r="BE351" s="224"/>
      <c r="BF351" s="225"/>
      <c r="BG351" s="223"/>
      <c r="BH351" s="227"/>
      <c r="BI351" s="223"/>
      <c r="BJ351" s="227" t="e" cm="1">
        <f t="array" aca="1" ref="BJ351" ca="1">INDIRECT("'"&amp;$C351&amp;"'!"&amp;"$"&amp;$D351&amp;$BJ$1&amp;"")</f>
        <v>#REF!</v>
      </c>
      <c r="BK351" s="225"/>
      <c r="BL351" s="223"/>
      <c r="BM351" s="407"/>
      <c r="BN351" s="222" t="e" cm="1">
        <f t="array" aca="1" ref="BN351" ca="1">INDIRECT("'"&amp;$C351&amp;"'!"&amp;"$"&amp;$D351&amp;$BN$1&amp;"")</f>
        <v>#REF!</v>
      </c>
      <c r="BO351" s="224"/>
      <c r="BP351" s="223"/>
      <c r="BQ351" s="227" t="e" cm="1">
        <f t="array" aca="1" ref="BQ351" ca="1">INDIRECT("'"&amp;$C351&amp;"'!"&amp;"$"&amp;$D351&amp;$BQ$1&amp;"")</f>
        <v>#REF!</v>
      </c>
      <c r="BR351" s="225"/>
      <c r="BS351" s="225"/>
      <c r="BT351" s="223"/>
      <c r="BU351" s="228" t="e" cm="1">
        <f t="array" aca="1" ref="BU351" ca="1">INDIRECT("'"&amp;$C351&amp;"'!"&amp;"$"&amp;$D351&amp;$BU$1&amp;"")</f>
        <v>#REF!</v>
      </c>
      <c r="BV351" s="225"/>
      <c r="BW351" s="225"/>
      <c r="BX351" s="223"/>
      <c r="BY351" s="228"/>
      <c r="BZ351" s="225"/>
      <c r="CA351" s="225"/>
      <c r="CB351" s="223"/>
    </row>
    <row r="352" spans="1:80" ht="15" x14ac:dyDescent="0.2">
      <c r="A352" s="344">
        <f t="shared" si="25"/>
        <v>46005</v>
      </c>
      <c r="B352" s="261">
        <v>0.91666666666666696</v>
      </c>
      <c r="C352" s="247">
        <f t="shared" si="26"/>
        <v>14</v>
      </c>
      <c r="D352" s="248" t="s">
        <v>156</v>
      </c>
      <c r="E352" s="229"/>
      <c r="F352" s="230"/>
      <c r="G352" s="231" t="e" cm="1">
        <f t="array" aca="1" ref="G352" ca="1">INDIRECT("'"&amp;$C352&amp;"'!"&amp;"$"&amp;$D352&amp;$G$1&amp;"")</f>
        <v>#REF!</v>
      </c>
      <c r="H352" s="232" t="s">
        <v>1</v>
      </c>
      <c r="I352" s="230" t="s">
        <v>1</v>
      </c>
      <c r="J352" s="231" t="e" cm="1">
        <f t="array" aca="1" ref="J352" ca="1">INDIRECT("'"&amp;$C352&amp;"'!"&amp;"$"&amp;$D352&amp;$J$1&amp;"")</f>
        <v>#REF!</v>
      </c>
      <c r="K352" s="232"/>
      <c r="L352" s="232"/>
      <c r="M352" s="233"/>
      <c r="N352" s="229" t="e" cm="1">
        <f t="array" aca="1" ref="N352" ca="1">INDIRECT("'"&amp;$C352&amp;"'!"&amp;"$"&amp;$D352&amp;$N$1&amp;"")</f>
        <v>#REF!</v>
      </c>
      <c r="O352" s="232"/>
      <c r="P352" s="232"/>
      <c r="Q352" s="230"/>
      <c r="R352" s="229" t="e" cm="1">
        <f t="array" aca="1" ref="R352" ca="1">INDIRECT("'"&amp;$C352&amp;"'!"&amp;"$"&amp;$D352&amp;$R$1&amp;"")</f>
        <v>#REF!</v>
      </c>
      <c r="S352" s="232"/>
      <c r="T352" s="232"/>
      <c r="U352" s="233"/>
      <c r="V352" s="229"/>
      <c r="W352" s="234" t="e" cm="1">
        <f t="array" aca="1" ref="W352" ca="1">INDIRECT("'"&amp;$C352&amp;"'!"&amp;"$"&amp;$D352&amp;$W$1&amp;"")</f>
        <v>#REF!</v>
      </c>
      <c r="X352" s="232"/>
      <c r="Y352" s="230"/>
      <c r="Z352" s="231" t="e" cm="1">
        <f t="array" aca="1" ref="Z352" ca="1">INDIRECT("'"&amp;$C352&amp;"'!"&amp;"$"&amp;$D352&amp;$Z$1&amp;"")</f>
        <v>#REF!</v>
      </c>
      <c r="AA352" s="232" t="s">
        <v>1</v>
      </c>
      <c r="AB352" s="232" t="s">
        <v>1</v>
      </c>
      <c r="AC352" s="233" t="s">
        <v>1</v>
      </c>
      <c r="AD352" s="229" t="e" cm="1">
        <f t="array" aca="1" ref="AD352" ca="1">INDIRECT("'"&amp;$C352&amp;"'!"&amp;"$"&amp;$D352&amp;$AD$1&amp;"")</f>
        <v>#REF!</v>
      </c>
      <c r="AE352" s="232" t="s">
        <v>1</v>
      </c>
      <c r="AF352" s="232" t="s">
        <v>1</v>
      </c>
      <c r="AG352" s="230" t="s">
        <v>1</v>
      </c>
      <c r="AH352" s="231" t="e" cm="1">
        <f t="array" aca="1" ref="AH352" ca="1">INDIRECT("'"&amp;$C352&amp;"'!"&amp;"$"&amp;$D352&amp;$AH$1&amp;"")</f>
        <v>#REF!</v>
      </c>
      <c r="AI352" s="232" t="s">
        <v>1</v>
      </c>
      <c r="AJ352" s="232" t="s">
        <v>1</v>
      </c>
      <c r="AK352" s="233" t="s">
        <v>1</v>
      </c>
      <c r="AL352" s="229" t="e" cm="1">
        <f t="array" aca="1" ref="AL352" ca="1">INDIRECT("'"&amp;$C352&amp;"'!"&amp;"$"&amp;$D352&amp;$AL$1&amp;"")</f>
        <v>#REF!</v>
      </c>
      <c r="AM352" s="232" t="s">
        <v>1</v>
      </c>
      <c r="AN352" s="232" t="s">
        <v>1</v>
      </c>
      <c r="AO352" s="230" t="s">
        <v>1</v>
      </c>
      <c r="AP352" s="229"/>
      <c r="AQ352" s="233"/>
      <c r="AR352" s="229" t="e" cm="1">
        <f t="array" aca="1" ref="AR352" ca="1">INDIRECT("'"&amp;$C352&amp;"'!"&amp;"$"&amp;$D352&amp;$AR$1&amp;"")</f>
        <v>#REF!</v>
      </c>
      <c r="AS352" s="232"/>
      <c r="AT352" s="230"/>
      <c r="AU352" s="231" t="e" cm="1">
        <f t="array" aca="1" ref="AU352" ca="1">INDIRECT("'"&amp;$C352&amp;"'!"&amp;"$"&amp;$D352&amp;$AU$1&amp;"")</f>
        <v>#REF!</v>
      </c>
      <c r="AV352" s="232"/>
      <c r="AW352" s="230"/>
      <c r="AX352" s="229"/>
      <c r="AY352" s="233"/>
      <c r="AZ352" s="232" t="e" cm="1">
        <f t="array" aca="1" ref="AZ352" ca="1">INDIRECT("'"&amp;$C352&amp;"'!"&amp;"$"&amp;$D352&amp;$AZ$1&amp;"")</f>
        <v>#REF!</v>
      </c>
      <c r="BA352" s="231"/>
      <c r="BB352" s="232"/>
      <c r="BC352" s="230"/>
      <c r="BD352" s="232" t="e" cm="1">
        <f t="array" aca="1" ref="BD352" ca="1">INDIRECT("'"&amp;$C352&amp;"'!"&amp;"$"&amp;$D352&amp;$BD$1&amp;"")</f>
        <v>#REF!</v>
      </c>
      <c r="BE352" s="231"/>
      <c r="BF352" s="232"/>
      <c r="BG352" s="230"/>
      <c r="BH352" s="234"/>
      <c r="BI352" s="230"/>
      <c r="BJ352" s="234" t="e" cm="1">
        <f t="array" aca="1" ref="BJ352" ca="1">INDIRECT("'"&amp;$C352&amp;"'!"&amp;"$"&amp;$D352&amp;$BJ$1&amp;"")</f>
        <v>#REF!</v>
      </c>
      <c r="BK352" s="232"/>
      <c r="BL352" s="230"/>
      <c r="BM352" s="408"/>
      <c r="BN352" s="229" t="e" cm="1">
        <f t="array" aca="1" ref="BN352" ca="1">INDIRECT("'"&amp;$C352&amp;"'!"&amp;"$"&amp;$D352&amp;$BN$1&amp;"")</f>
        <v>#REF!</v>
      </c>
      <c r="BO352" s="231"/>
      <c r="BP352" s="230"/>
      <c r="BQ352" s="234" t="e" cm="1">
        <f t="array" aca="1" ref="BQ352" ca="1">INDIRECT("'"&amp;$C352&amp;"'!"&amp;"$"&amp;$D352&amp;$BQ$1&amp;"")</f>
        <v>#REF!</v>
      </c>
      <c r="BR352" s="232"/>
      <c r="BS352" s="232"/>
      <c r="BT352" s="230"/>
      <c r="BU352" s="235" t="e" cm="1">
        <f t="array" aca="1" ref="BU352" ca="1">INDIRECT("'"&amp;$C352&amp;"'!"&amp;"$"&amp;$D352&amp;$BU$1&amp;"")</f>
        <v>#REF!</v>
      </c>
      <c r="BV352" s="232"/>
      <c r="BW352" s="232"/>
      <c r="BX352" s="230"/>
      <c r="BY352" s="235"/>
      <c r="BZ352" s="232"/>
      <c r="CA352" s="232"/>
      <c r="CB352" s="230"/>
    </row>
    <row r="353" spans="1:80" ht="15.75" thickBot="1" x14ac:dyDescent="0.25">
      <c r="A353" s="345">
        <f t="shared" si="25"/>
        <v>46005</v>
      </c>
      <c r="B353" s="262">
        <v>0.95833333333333404</v>
      </c>
      <c r="C353" s="249">
        <f t="shared" si="26"/>
        <v>14</v>
      </c>
      <c r="D353" s="250" t="s">
        <v>157</v>
      </c>
      <c r="E353" s="236"/>
      <c r="F353" s="237"/>
      <c r="G353" s="238" t="e" cm="1">
        <f t="array" aca="1" ref="G353" ca="1">INDIRECT("'"&amp;$C353&amp;"'!"&amp;"$"&amp;$D353&amp;$G$1&amp;"")</f>
        <v>#REF!</v>
      </c>
      <c r="H353" s="239" t="s">
        <v>1</v>
      </c>
      <c r="I353" s="237" t="s">
        <v>1</v>
      </c>
      <c r="J353" s="238" t="e" cm="1">
        <f t="array" aca="1" ref="J353" ca="1">INDIRECT("'"&amp;$C353&amp;"'!"&amp;"$"&amp;$D353&amp;$J$1&amp;"")</f>
        <v>#REF!</v>
      </c>
      <c r="K353" s="239"/>
      <c r="L353" s="239"/>
      <c r="M353" s="240"/>
      <c r="N353" s="236" t="e" cm="1">
        <f t="array" aca="1" ref="N353" ca="1">INDIRECT("'"&amp;$C353&amp;"'!"&amp;"$"&amp;$D353&amp;$N$1&amp;"")</f>
        <v>#REF!</v>
      </c>
      <c r="O353" s="239"/>
      <c r="P353" s="239"/>
      <c r="Q353" s="237"/>
      <c r="R353" s="354" t="e" cm="1">
        <f t="array" aca="1" ref="R353" ca="1">INDIRECT("'"&amp;$C353&amp;"'!"&amp;"$"&amp;$D353&amp;$R$1&amp;"")</f>
        <v>#REF!</v>
      </c>
      <c r="S353" s="239"/>
      <c r="T353" s="239"/>
      <c r="U353" s="240"/>
      <c r="V353" s="236"/>
      <c r="W353" s="241" t="e" cm="1">
        <f t="array" aca="1" ref="W353" ca="1">INDIRECT("'"&amp;$C353&amp;"'!"&amp;"$"&amp;$D353&amp;$W$1&amp;"")</f>
        <v>#REF!</v>
      </c>
      <c r="X353" s="239"/>
      <c r="Y353" s="237"/>
      <c r="Z353" s="238" t="e" cm="1">
        <f t="array" aca="1" ref="Z353" ca="1">INDIRECT("'"&amp;$C353&amp;"'!"&amp;"$"&amp;$D353&amp;$Z$1&amp;"")</f>
        <v>#REF!</v>
      </c>
      <c r="AA353" s="239" t="s">
        <v>1</v>
      </c>
      <c r="AB353" s="239" t="s">
        <v>1</v>
      </c>
      <c r="AC353" s="240" t="s">
        <v>1</v>
      </c>
      <c r="AD353" s="236" t="e" cm="1">
        <f t="array" aca="1" ref="AD353" ca="1">INDIRECT("'"&amp;$C353&amp;"'!"&amp;"$"&amp;$D353&amp;$AD$1&amp;"")</f>
        <v>#REF!</v>
      </c>
      <c r="AE353" s="239" t="s">
        <v>1</v>
      </c>
      <c r="AF353" s="239" t="s">
        <v>1</v>
      </c>
      <c r="AG353" s="237" t="s">
        <v>1</v>
      </c>
      <c r="AH353" s="238" t="e" cm="1">
        <f t="array" aca="1" ref="AH353" ca="1">INDIRECT("'"&amp;$C353&amp;"'!"&amp;"$"&amp;$D353&amp;$AH$1&amp;"")</f>
        <v>#REF!</v>
      </c>
      <c r="AI353" s="239" t="s">
        <v>1</v>
      </c>
      <c r="AJ353" s="239" t="s">
        <v>1</v>
      </c>
      <c r="AK353" s="240" t="s">
        <v>1</v>
      </c>
      <c r="AL353" s="236" t="e" cm="1">
        <f t="array" aca="1" ref="AL353" ca="1">INDIRECT("'"&amp;$C353&amp;"'!"&amp;"$"&amp;$D353&amp;$AL$1&amp;"")</f>
        <v>#REF!</v>
      </c>
      <c r="AM353" s="239" t="s">
        <v>1</v>
      </c>
      <c r="AN353" s="239" t="s">
        <v>1</v>
      </c>
      <c r="AO353" s="237" t="s">
        <v>1</v>
      </c>
      <c r="AP353" s="236"/>
      <c r="AQ353" s="240"/>
      <c r="AR353" s="236" t="e" cm="1">
        <f t="array" aca="1" ref="AR353" ca="1">INDIRECT("'"&amp;$C353&amp;"'!"&amp;"$"&amp;$D353&amp;$AR$1&amp;"")</f>
        <v>#REF!</v>
      </c>
      <c r="AS353" s="239"/>
      <c r="AT353" s="237"/>
      <c r="AU353" s="238" t="e" cm="1">
        <f t="array" aca="1" ref="AU353" ca="1">INDIRECT("'"&amp;$C353&amp;"'!"&amp;"$"&amp;$D353&amp;$AU$1&amp;"")</f>
        <v>#REF!</v>
      </c>
      <c r="AV353" s="239"/>
      <c r="AW353" s="237"/>
      <c r="AX353" s="236"/>
      <c r="AY353" s="240"/>
      <c r="AZ353" s="239" t="e" cm="1">
        <f t="array" aca="1" ref="AZ353" ca="1">INDIRECT("'"&amp;$C353&amp;"'!"&amp;"$"&amp;$D353&amp;$AZ$1&amp;"")</f>
        <v>#REF!</v>
      </c>
      <c r="BA353" s="238"/>
      <c r="BB353" s="239"/>
      <c r="BC353" s="237"/>
      <c r="BD353" s="239" t="e" cm="1">
        <f t="array" aca="1" ref="BD353" ca="1">INDIRECT("'"&amp;$C353&amp;"'!"&amp;"$"&amp;$D353&amp;$BD$1&amp;"")</f>
        <v>#REF!</v>
      </c>
      <c r="BE353" s="238"/>
      <c r="BF353" s="239"/>
      <c r="BG353" s="237"/>
      <c r="BH353" s="241"/>
      <c r="BI353" s="237"/>
      <c r="BJ353" s="241" t="e" cm="1">
        <f t="array" aca="1" ref="BJ353" ca="1">INDIRECT("'"&amp;$C353&amp;"'!"&amp;"$"&amp;$D353&amp;$BJ$1&amp;"")</f>
        <v>#REF!</v>
      </c>
      <c r="BK353" s="239"/>
      <c r="BL353" s="237"/>
      <c r="BM353" s="409"/>
      <c r="BN353" s="236" t="e" cm="1">
        <f t="array" aca="1" ref="BN353" ca="1">INDIRECT("'"&amp;$C353&amp;"'!"&amp;"$"&amp;$D353&amp;$BN$1&amp;"")</f>
        <v>#REF!</v>
      </c>
      <c r="BO353" s="238"/>
      <c r="BP353" s="237"/>
      <c r="BQ353" s="241" t="e" cm="1">
        <f t="array" aca="1" ref="BQ353" ca="1">INDIRECT("'"&amp;$C353&amp;"'!"&amp;"$"&amp;$D353&amp;$BQ$1&amp;"")</f>
        <v>#REF!</v>
      </c>
      <c r="BR353" s="239"/>
      <c r="BS353" s="239"/>
      <c r="BT353" s="237"/>
      <c r="BU353" s="242" t="e" cm="1">
        <f t="array" aca="1" ref="BU353" ca="1">INDIRECT("'"&amp;$C353&amp;"'!"&amp;"$"&amp;$D353&amp;$BU$1&amp;"")</f>
        <v>#REF!</v>
      </c>
      <c r="BV353" s="239"/>
      <c r="BW353" s="239"/>
      <c r="BX353" s="237"/>
      <c r="BY353" s="242"/>
      <c r="BZ353" s="239"/>
      <c r="CA353" s="239"/>
      <c r="CB353" s="237"/>
    </row>
    <row r="354" spans="1:80" ht="15" thickBot="1" x14ac:dyDescent="0.25">
      <c r="BI354" s="243"/>
    </row>
    <row r="355" spans="1:80" ht="15" x14ac:dyDescent="0.2">
      <c r="A355" s="263">
        <f>A330+1</f>
        <v>46006</v>
      </c>
      <c r="B355" s="260">
        <v>0</v>
      </c>
      <c r="C355" s="245">
        <f>DAY(A355)</f>
        <v>15</v>
      </c>
      <c r="D355" s="246" t="s">
        <v>134</v>
      </c>
      <c r="E355" s="216"/>
      <c r="F355" s="217"/>
      <c r="G355" s="218" t="e" cm="1">
        <f t="array" aca="1" ref="G355" ca="1">INDIRECT("'"&amp;$C355&amp;"'!"&amp;"$"&amp;$D355&amp;$G$1&amp;"")</f>
        <v>#REF!</v>
      </c>
      <c r="H355" s="219" t="s">
        <v>1</v>
      </c>
      <c r="I355" s="217" t="s">
        <v>1</v>
      </c>
      <c r="J355" s="218" t="e" cm="1">
        <f t="array" aca="1" ref="J355" ca="1">INDIRECT("'"&amp;$C355&amp;"'!"&amp;"$"&amp;$D355&amp;$J$1&amp;"")</f>
        <v>#REF!</v>
      </c>
      <c r="K355" s="219"/>
      <c r="L355" s="219"/>
      <c r="M355" s="220"/>
      <c r="N355" s="216" t="e" cm="1">
        <f t="array" aca="1" ref="N355" ca="1">INDIRECT("'"&amp;$C355&amp;"'!"&amp;"$"&amp;$D355&amp;$N$1&amp;"")</f>
        <v>#REF!</v>
      </c>
      <c r="O355" s="219"/>
      <c r="P355" s="219"/>
      <c r="Q355" s="217"/>
      <c r="R355" s="351" t="e" cm="1">
        <f t="array" aca="1" ref="R355" ca="1">INDIRECT("'"&amp;$C355&amp;"'!"&amp;"$"&amp;$D355&amp;$R$1&amp;"")</f>
        <v>#REF!</v>
      </c>
      <c r="S355" s="219"/>
      <c r="T355" s="219"/>
      <c r="U355" s="220"/>
      <c r="V355" s="216"/>
      <c r="W355" s="221" t="e" cm="1">
        <f t="array" aca="1" ref="W355" ca="1">INDIRECT("'"&amp;$C355&amp;"'!"&amp;"$"&amp;$D355&amp;$W$1&amp;"")</f>
        <v>#REF!</v>
      </c>
      <c r="X355" s="219"/>
      <c r="Y355" s="217"/>
      <c r="Z355" s="218"/>
      <c r="AA355" s="219"/>
      <c r="AB355" s="219"/>
      <c r="AC355" s="220"/>
      <c r="AD355" s="216"/>
      <c r="AE355" s="219"/>
      <c r="AF355" s="219"/>
      <c r="AG355" s="217"/>
      <c r="AH355" s="218"/>
      <c r="AI355" s="219"/>
      <c r="AJ355" s="219"/>
      <c r="AK355" s="217"/>
      <c r="AL355" s="216"/>
      <c r="AM355" s="219"/>
      <c r="AN355" s="219"/>
      <c r="AO355" s="217"/>
      <c r="AP355" s="216"/>
      <c r="AQ355" s="220"/>
      <c r="AR355" s="216" t="e" cm="1">
        <f t="array" aca="1" ref="AR355" ca="1">INDIRECT("'"&amp;$C355&amp;"'!"&amp;"$"&amp;$D355&amp;$AR$1&amp;"")</f>
        <v>#REF!</v>
      </c>
      <c r="AS355" s="219"/>
      <c r="AT355" s="217"/>
      <c r="AU355" s="218" t="e" cm="1">
        <f t="array" aca="1" ref="AU355" ca="1">INDIRECT("'"&amp;$C355&amp;"'!"&amp;"$"&amp;$D355&amp;$AU$1&amp;"")</f>
        <v>#REF!</v>
      </c>
      <c r="AV355" s="219"/>
      <c r="AW355" s="217"/>
      <c r="AX355" s="216"/>
      <c r="AY355" s="220"/>
      <c r="AZ355" s="219" t="e" cm="1">
        <f t="array" aca="1" ref="AZ355" ca="1">INDIRECT("'"&amp;$C355&amp;"'!"&amp;"$"&amp;$D355&amp;$AZ$1&amp;"")</f>
        <v>#REF!</v>
      </c>
      <c r="BA355" s="218"/>
      <c r="BB355" s="219"/>
      <c r="BC355" s="217"/>
      <c r="BD355" s="219" t="e" cm="1">
        <f t="array" aca="1" ref="BD355" ca="1">INDIRECT("'"&amp;$C355&amp;"'!"&amp;"$"&amp;$D355&amp;$BD$1&amp;"")</f>
        <v>#REF!</v>
      </c>
      <c r="BE355" s="218"/>
      <c r="BF355" s="219"/>
      <c r="BG355" s="217"/>
      <c r="BH355" s="221"/>
      <c r="BI355" s="217"/>
      <c r="BJ355" s="221" t="e" cm="1">
        <f t="array" aca="1" ref="BJ355" ca="1">INDIRECT("'"&amp;$C355&amp;"'!"&amp;"$"&amp;$D355&amp;$BJ$1&amp;"")</f>
        <v>#REF!</v>
      </c>
      <c r="BK355" s="219"/>
      <c r="BL355" s="217"/>
      <c r="BM355" s="406"/>
      <c r="BN355" s="216" t="e" cm="1">
        <f t="array" aca="1" ref="BN355" ca="1">INDIRECT("'"&amp;$C355&amp;"'!"&amp;"$"&amp;$D355&amp;$BN$1&amp;"")</f>
        <v>#REF!</v>
      </c>
      <c r="BO355" s="218"/>
      <c r="BP355" s="217"/>
      <c r="BQ355" s="221" t="e" cm="1">
        <f t="array" aca="1" ref="BQ355" ca="1">INDIRECT("'"&amp;$C355&amp;"'!"&amp;"$"&amp;$D355&amp;$BQ$1&amp;"")</f>
        <v>#REF!</v>
      </c>
      <c r="BR355" s="219"/>
      <c r="BS355" s="219"/>
      <c r="BT355" s="217"/>
      <c r="BU355" s="221" t="e" cm="1">
        <f t="array" aca="1" ref="BU355" ca="1">INDIRECT("'"&amp;$C355&amp;"'!"&amp;"$"&amp;$D355&amp;$BU$1&amp;"")</f>
        <v>#REF!</v>
      </c>
      <c r="BV355" s="219"/>
      <c r="BW355" s="219"/>
      <c r="BX355" s="217"/>
      <c r="BY355" s="274"/>
      <c r="BZ355" s="219"/>
      <c r="CA355" s="219"/>
      <c r="CB355" s="217"/>
    </row>
    <row r="356" spans="1:80" ht="15" x14ac:dyDescent="0.2">
      <c r="A356" s="344">
        <f t="shared" ref="A356:A378" si="27">A331+1</f>
        <v>46006</v>
      </c>
      <c r="B356" s="261">
        <v>4.1666666666666699E-2</v>
      </c>
      <c r="C356" s="247">
        <f>DAY(A356)</f>
        <v>15</v>
      </c>
      <c r="D356" s="248" t="s">
        <v>135</v>
      </c>
      <c r="E356" s="222"/>
      <c r="F356" s="223"/>
      <c r="G356" s="224" t="e" cm="1">
        <f t="array" aca="1" ref="G356" ca="1">INDIRECT("'"&amp;$C356&amp;"'!"&amp;"$"&amp;$D356&amp;$G$1&amp;"")</f>
        <v>#REF!</v>
      </c>
      <c r="H356" s="225" t="s">
        <v>1</v>
      </c>
      <c r="I356" s="223" t="s">
        <v>1</v>
      </c>
      <c r="J356" s="224" t="e" cm="1">
        <f t="array" aca="1" ref="J356" ca="1">INDIRECT("'"&amp;$C356&amp;"'!"&amp;"$"&amp;$D356&amp;$J$1&amp;"")</f>
        <v>#REF!</v>
      </c>
      <c r="K356" s="225"/>
      <c r="L356" s="225"/>
      <c r="M356" s="226"/>
      <c r="N356" s="222" t="e" cm="1">
        <f t="array" aca="1" ref="N356" ca="1">INDIRECT("'"&amp;$C356&amp;"'!"&amp;"$"&amp;$D356&amp;$N$1&amp;"")</f>
        <v>#REF!</v>
      </c>
      <c r="O356" s="225"/>
      <c r="P356" s="225"/>
      <c r="Q356" s="223"/>
      <c r="R356" s="352" t="e" cm="1">
        <f t="array" aca="1" ref="R356" ca="1">INDIRECT("'"&amp;$C356&amp;"'!"&amp;"$"&amp;$D356&amp;$R$1&amp;"")</f>
        <v>#REF!</v>
      </c>
      <c r="S356" s="225"/>
      <c r="T356" s="225"/>
      <c r="U356" s="226"/>
      <c r="V356" s="222"/>
      <c r="W356" s="227" t="e" cm="1">
        <f t="array" aca="1" ref="W356" ca="1">INDIRECT("'"&amp;$C356&amp;"'!"&amp;"$"&amp;$D356&amp;$W$1&amp;"")</f>
        <v>#REF!</v>
      </c>
      <c r="X356" s="225"/>
      <c r="Y356" s="223"/>
      <c r="Z356" s="224"/>
      <c r="AA356" s="225"/>
      <c r="AB356" s="225"/>
      <c r="AC356" s="226"/>
      <c r="AD356" s="222"/>
      <c r="AE356" s="225"/>
      <c r="AF356" s="225"/>
      <c r="AG356" s="223"/>
      <c r="AH356" s="224"/>
      <c r="AI356" s="225"/>
      <c r="AJ356" s="225"/>
      <c r="AK356" s="226"/>
      <c r="AL356" s="222"/>
      <c r="AM356" s="225"/>
      <c r="AN356" s="225"/>
      <c r="AO356" s="223"/>
      <c r="AP356" s="222"/>
      <c r="AQ356" s="226"/>
      <c r="AR356" s="222" t="e" cm="1">
        <f t="array" aca="1" ref="AR356" ca="1">INDIRECT("'"&amp;$C356&amp;"'!"&amp;"$"&amp;$D356&amp;$AR$1&amp;"")</f>
        <v>#REF!</v>
      </c>
      <c r="AS356" s="225"/>
      <c r="AT356" s="223"/>
      <c r="AU356" s="224" t="e" cm="1">
        <f t="array" aca="1" ref="AU356" ca="1">INDIRECT("'"&amp;$C356&amp;"'!"&amp;"$"&amp;$D356&amp;$AU$1&amp;"")</f>
        <v>#REF!</v>
      </c>
      <c r="AV356" s="225"/>
      <c r="AW356" s="223"/>
      <c r="AX356" s="222"/>
      <c r="AY356" s="226"/>
      <c r="AZ356" s="225" t="e" cm="1">
        <f t="array" aca="1" ref="AZ356" ca="1">INDIRECT("'"&amp;$C356&amp;"'!"&amp;"$"&amp;$D356&amp;$AZ$1&amp;"")</f>
        <v>#REF!</v>
      </c>
      <c r="BA356" s="224"/>
      <c r="BB356" s="225"/>
      <c r="BC356" s="223"/>
      <c r="BD356" s="225" t="e" cm="1">
        <f t="array" aca="1" ref="BD356" ca="1">INDIRECT("'"&amp;$C356&amp;"'!"&amp;"$"&amp;$D356&amp;$BD$1&amp;"")</f>
        <v>#REF!</v>
      </c>
      <c r="BE356" s="224"/>
      <c r="BF356" s="225"/>
      <c r="BG356" s="223"/>
      <c r="BH356" s="227"/>
      <c r="BI356" s="223"/>
      <c r="BJ356" s="227" t="e" cm="1">
        <f t="array" aca="1" ref="BJ356" ca="1">INDIRECT("'"&amp;$C356&amp;"'!"&amp;"$"&amp;$D356&amp;$BJ$1&amp;"")</f>
        <v>#REF!</v>
      </c>
      <c r="BK356" s="225"/>
      <c r="BL356" s="223"/>
      <c r="BM356" s="407"/>
      <c r="BN356" s="222" t="e" cm="1">
        <f t="array" aca="1" ref="BN356" ca="1">INDIRECT("'"&amp;$C356&amp;"'!"&amp;"$"&amp;$D356&amp;$BN$1&amp;"")</f>
        <v>#REF!</v>
      </c>
      <c r="BO356" s="224"/>
      <c r="BP356" s="223"/>
      <c r="BQ356" s="227" t="e" cm="1">
        <f t="array" aca="1" ref="BQ356" ca="1">INDIRECT("'"&amp;$C356&amp;"'!"&amp;"$"&amp;$D356&amp;$BQ$1&amp;"")</f>
        <v>#REF!</v>
      </c>
      <c r="BR356" s="225"/>
      <c r="BS356" s="225"/>
      <c r="BT356" s="223"/>
      <c r="BU356" s="227" t="e" cm="1">
        <f t="array" aca="1" ref="BU356" ca="1">INDIRECT("'"&amp;$C356&amp;"'!"&amp;"$"&amp;$D356&amp;$BU$1&amp;"")</f>
        <v>#REF!</v>
      </c>
      <c r="BV356" s="225"/>
      <c r="BW356" s="225"/>
      <c r="BX356" s="223"/>
      <c r="BY356" s="228"/>
      <c r="BZ356" s="225"/>
      <c r="CA356" s="225"/>
      <c r="CB356" s="223"/>
    </row>
    <row r="357" spans="1:80" ht="15" x14ac:dyDescent="0.2">
      <c r="A357" s="344">
        <f t="shared" si="27"/>
        <v>46006</v>
      </c>
      <c r="B357" s="261">
        <v>8.3333333333333301E-2</v>
      </c>
      <c r="C357" s="247">
        <f>DAY(A357)</f>
        <v>15</v>
      </c>
      <c r="D357" s="248" t="s">
        <v>136</v>
      </c>
      <c r="E357" s="229"/>
      <c r="F357" s="230"/>
      <c r="G357" s="231" t="e" cm="1">
        <f t="array" aca="1" ref="G357" ca="1">INDIRECT("'"&amp;$C357&amp;"'!"&amp;"$"&amp;$D357&amp;$G$1&amp;"")</f>
        <v>#REF!</v>
      </c>
      <c r="H357" s="232" t="s">
        <v>1</v>
      </c>
      <c r="I357" s="230" t="s">
        <v>1</v>
      </c>
      <c r="J357" s="231" t="e" cm="1">
        <f t="array" aca="1" ref="J357" ca="1">INDIRECT("'"&amp;$C357&amp;"'!"&amp;"$"&amp;$D357&amp;$J$1&amp;"")</f>
        <v>#REF!</v>
      </c>
      <c r="K357" s="232"/>
      <c r="L357" s="232"/>
      <c r="M357" s="233"/>
      <c r="N357" s="229" t="e" cm="1">
        <f t="array" aca="1" ref="N357" ca="1">INDIRECT("'"&amp;$C357&amp;"'!"&amp;"$"&amp;$D357&amp;$N$1&amp;"")</f>
        <v>#REF!</v>
      </c>
      <c r="O357" s="232"/>
      <c r="P357" s="232"/>
      <c r="Q357" s="230"/>
      <c r="R357" s="229" t="e" cm="1">
        <f t="array" aca="1" ref="R357" ca="1">INDIRECT("'"&amp;$C357&amp;"'!"&amp;"$"&amp;$D357&amp;$R$1&amp;"")</f>
        <v>#REF!</v>
      </c>
      <c r="S357" s="232"/>
      <c r="T357" s="232"/>
      <c r="U357" s="233"/>
      <c r="V357" s="229"/>
      <c r="W357" s="234" t="e" cm="1">
        <f t="array" aca="1" ref="W357" ca="1">INDIRECT("'"&amp;$C357&amp;"'!"&amp;"$"&amp;$D357&amp;$W$1&amp;"")</f>
        <v>#REF!</v>
      </c>
      <c r="X357" s="232"/>
      <c r="Y357" s="230"/>
      <c r="Z357" s="231"/>
      <c r="AA357" s="232"/>
      <c r="AB357" s="232"/>
      <c r="AC357" s="233"/>
      <c r="AD357" s="229"/>
      <c r="AE357" s="232"/>
      <c r="AF357" s="232"/>
      <c r="AG357" s="230"/>
      <c r="AH357" s="231"/>
      <c r="AI357" s="232"/>
      <c r="AJ357" s="232"/>
      <c r="AK357" s="233"/>
      <c r="AL357" s="229"/>
      <c r="AM357" s="232"/>
      <c r="AN357" s="232"/>
      <c r="AO357" s="233"/>
      <c r="AP357" s="229"/>
      <c r="AQ357" s="233"/>
      <c r="AR357" s="229" t="e" cm="1">
        <f t="array" aca="1" ref="AR357" ca="1">INDIRECT("'"&amp;$C357&amp;"'!"&amp;"$"&amp;$D357&amp;$AR$1&amp;"")</f>
        <v>#REF!</v>
      </c>
      <c r="AS357" s="232"/>
      <c r="AT357" s="230"/>
      <c r="AU357" s="231" t="e" cm="1">
        <f t="array" aca="1" ref="AU357" ca="1">INDIRECT("'"&amp;$C357&amp;"'!"&amp;"$"&amp;$D357&amp;$AU$1&amp;"")</f>
        <v>#REF!</v>
      </c>
      <c r="AV357" s="232"/>
      <c r="AW357" s="230"/>
      <c r="AX357" s="229"/>
      <c r="AY357" s="233"/>
      <c r="AZ357" s="232" t="e" cm="1">
        <f t="array" aca="1" ref="AZ357" ca="1">INDIRECT("'"&amp;$C357&amp;"'!"&amp;"$"&amp;$D357&amp;$AZ$1&amp;"")</f>
        <v>#REF!</v>
      </c>
      <c r="BA357" s="231"/>
      <c r="BB357" s="232"/>
      <c r="BC357" s="230"/>
      <c r="BD357" s="232" t="e" cm="1">
        <f t="array" aca="1" ref="BD357" ca="1">INDIRECT("'"&amp;$C357&amp;"'!"&amp;"$"&amp;$D357&amp;$BD$1&amp;"")</f>
        <v>#REF!</v>
      </c>
      <c r="BE357" s="231"/>
      <c r="BF357" s="232"/>
      <c r="BG357" s="230"/>
      <c r="BH357" s="234"/>
      <c r="BI357" s="230"/>
      <c r="BJ357" s="234" t="e" cm="1">
        <f t="array" aca="1" ref="BJ357" ca="1">INDIRECT("'"&amp;$C357&amp;"'!"&amp;"$"&amp;$D357&amp;$BJ$1&amp;"")</f>
        <v>#REF!</v>
      </c>
      <c r="BK357" s="232"/>
      <c r="BL357" s="230"/>
      <c r="BM357" s="408"/>
      <c r="BN357" s="229" t="e" cm="1">
        <f t="array" aca="1" ref="BN357" ca="1">INDIRECT("'"&amp;$C357&amp;"'!"&amp;"$"&amp;$D357&amp;$BN$1&amp;"")</f>
        <v>#REF!</v>
      </c>
      <c r="BO357" s="231"/>
      <c r="BP357" s="230"/>
      <c r="BQ357" s="234" t="e" cm="1">
        <f t="array" aca="1" ref="BQ357" ca="1">INDIRECT("'"&amp;$C357&amp;"'!"&amp;"$"&amp;$D357&amp;$BQ$1&amp;"")</f>
        <v>#REF!</v>
      </c>
      <c r="BR357" s="232"/>
      <c r="BS357" s="232"/>
      <c r="BT357" s="230"/>
      <c r="BU357" s="234" t="e" cm="1">
        <f t="array" aca="1" ref="BU357" ca="1">INDIRECT("'"&amp;$C357&amp;"'!"&amp;"$"&amp;$D357&amp;$BU$1&amp;"")</f>
        <v>#REF!</v>
      </c>
      <c r="BV357" s="232"/>
      <c r="BW357" s="232"/>
      <c r="BX357" s="230"/>
      <c r="BY357" s="235"/>
      <c r="BZ357" s="232"/>
      <c r="CA357" s="232"/>
      <c r="CB357" s="230"/>
    </row>
    <row r="358" spans="1:80" ht="15" x14ac:dyDescent="0.2">
      <c r="A358" s="344">
        <f t="shared" si="27"/>
        <v>46006</v>
      </c>
      <c r="B358" s="261">
        <v>0.125</v>
      </c>
      <c r="C358" s="247">
        <f>DAY(A358)</f>
        <v>15</v>
      </c>
      <c r="D358" s="248" t="s">
        <v>137</v>
      </c>
      <c r="E358" s="222"/>
      <c r="F358" s="223"/>
      <c r="G358" s="224" t="e" cm="1">
        <f t="array" aca="1" ref="G358" ca="1">INDIRECT("'"&amp;$C358&amp;"'!"&amp;"$"&amp;$D358&amp;$G$1&amp;"")</f>
        <v>#REF!</v>
      </c>
      <c r="H358" s="225" t="s">
        <v>1</v>
      </c>
      <c r="I358" s="223" t="s">
        <v>1</v>
      </c>
      <c r="J358" s="224" t="e" cm="1">
        <f t="array" aca="1" ref="J358" ca="1">INDIRECT("'"&amp;$C358&amp;"'!"&amp;"$"&amp;$D358&amp;$J$1&amp;"")</f>
        <v>#REF!</v>
      </c>
      <c r="K358" s="225"/>
      <c r="L358" s="225"/>
      <c r="M358" s="226"/>
      <c r="N358" s="222" t="e" cm="1">
        <f t="array" aca="1" ref="N358" ca="1">INDIRECT("'"&amp;$C358&amp;"'!"&amp;"$"&amp;$D358&amp;$N$1&amp;"")</f>
        <v>#REF!</v>
      </c>
      <c r="O358" s="225"/>
      <c r="P358" s="225"/>
      <c r="Q358" s="223"/>
      <c r="R358" s="352" t="e" cm="1">
        <f t="array" aca="1" ref="R358" ca="1">INDIRECT("'"&amp;$C358&amp;"'!"&amp;"$"&amp;$D358&amp;$R$1&amp;"")</f>
        <v>#REF!</v>
      </c>
      <c r="S358" s="225"/>
      <c r="T358" s="225"/>
      <c r="U358" s="226"/>
      <c r="V358" s="222"/>
      <c r="W358" s="227" t="e" cm="1">
        <f t="array" aca="1" ref="W358" ca="1">INDIRECT("'"&amp;$C358&amp;"'!"&amp;"$"&amp;$D358&amp;$W$1&amp;"")</f>
        <v>#REF!</v>
      </c>
      <c r="X358" s="225"/>
      <c r="Y358" s="223"/>
      <c r="Z358" s="224"/>
      <c r="AA358" s="225"/>
      <c r="AB358" s="225"/>
      <c r="AC358" s="226"/>
      <c r="AD358" s="222"/>
      <c r="AE358" s="225"/>
      <c r="AF358" s="225"/>
      <c r="AG358" s="223"/>
      <c r="AH358" s="224"/>
      <c r="AI358" s="225"/>
      <c r="AJ358" s="225"/>
      <c r="AK358" s="226"/>
      <c r="AL358" s="222"/>
      <c r="AM358" s="225"/>
      <c r="AN358" s="225"/>
      <c r="AO358" s="223"/>
      <c r="AP358" s="222"/>
      <c r="AQ358" s="226"/>
      <c r="AR358" s="222" t="e" cm="1">
        <f t="array" aca="1" ref="AR358" ca="1">INDIRECT("'"&amp;$C358&amp;"'!"&amp;"$"&amp;$D358&amp;$AR$1&amp;"")</f>
        <v>#REF!</v>
      </c>
      <c r="AS358" s="225"/>
      <c r="AT358" s="223"/>
      <c r="AU358" s="224" t="e" cm="1">
        <f t="array" aca="1" ref="AU358" ca="1">INDIRECT("'"&amp;$C358&amp;"'!"&amp;"$"&amp;$D358&amp;$AU$1&amp;"")</f>
        <v>#REF!</v>
      </c>
      <c r="AV358" s="225"/>
      <c r="AW358" s="223"/>
      <c r="AX358" s="222"/>
      <c r="AY358" s="226"/>
      <c r="AZ358" s="225" t="e" cm="1">
        <f t="array" aca="1" ref="AZ358" ca="1">INDIRECT("'"&amp;$C358&amp;"'!"&amp;"$"&amp;$D358&amp;$AZ$1&amp;"")</f>
        <v>#REF!</v>
      </c>
      <c r="BA358" s="224"/>
      <c r="BB358" s="225"/>
      <c r="BC358" s="223"/>
      <c r="BD358" s="225" t="e" cm="1">
        <f t="array" aca="1" ref="BD358" ca="1">INDIRECT("'"&amp;$C358&amp;"'!"&amp;"$"&amp;$D358&amp;$BD$1&amp;"")</f>
        <v>#REF!</v>
      </c>
      <c r="BE358" s="224"/>
      <c r="BF358" s="225"/>
      <c r="BG358" s="223"/>
      <c r="BH358" s="227"/>
      <c r="BI358" s="223"/>
      <c r="BJ358" s="227" t="e" cm="1">
        <f t="array" aca="1" ref="BJ358" ca="1">INDIRECT("'"&amp;$C358&amp;"'!"&amp;"$"&amp;$D358&amp;$BJ$1&amp;"")</f>
        <v>#REF!</v>
      </c>
      <c r="BK358" s="225"/>
      <c r="BL358" s="223"/>
      <c r="BM358" s="407"/>
      <c r="BN358" s="222" t="e" cm="1">
        <f t="array" aca="1" ref="BN358" ca="1">INDIRECT("'"&amp;$C358&amp;"'!"&amp;"$"&amp;$D358&amp;$BN$1&amp;"")</f>
        <v>#REF!</v>
      </c>
      <c r="BO358" s="224"/>
      <c r="BP358" s="223"/>
      <c r="BQ358" s="227" t="e" cm="1">
        <f t="array" aca="1" ref="BQ358" ca="1">INDIRECT("'"&amp;$C358&amp;"'!"&amp;"$"&amp;$D358&amp;$BQ$1&amp;"")</f>
        <v>#REF!</v>
      </c>
      <c r="BR358" s="225"/>
      <c r="BS358" s="225"/>
      <c r="BT358" s="223"/>
      <c r="BU358" s="227" t="e" cm="1">
        <f t="array" aca="1" ref="BU358" ca="1">INDIRECT("'"&amp;$C358&amp;"'!"&amp;"$"&amp;$D358&amp;$BU$1&amp;"")</f>
        <v>#REF!</v>
      </c>
      <c r="BV358" s="225"/>
      <c r="BW358" s="225"/>
      <c r="BX358" s="223"/>
      <c r="BY358" s="228"/>
      <c r="BZ358" s="225"/>
      <c r="CA358" s="225"/>
      <c r="CB358" s="223"/>
    </row>
    <row r="359" spans="1:80" ht="15" x14ac:dyDescent="0.2">
      <c r="A359" s="344">
        <f t="shared" si="27"/>
        <v>46006</v>
      </c>
      <c r="B359" s="261">
        <v>0.16666666666666699</v>
      </c>
      <c r="C359" s="247">
        <f>DAY(A359)</f>
        <v>15</v>
      </c>
      <c r="D359" s="248" t="s">
        <v>138</v>
      </c>
      <c r="E359" s="229"/>
      <c r="F359" s="230"/>
      <c r="G359" s="231" t="e" cm="1">
        <f t="array" aca="1" ref="G359" ca="1">INDIRECT("'"&amp;$C359&amp;"'!"&amp;"$"&amp;$D359&amp;$G$1&amp;"")</f>
        <v>#REF!</v>
      </c>
      <c r="H359" s="232" t="s">
        <v>1</v>
      </c>
      <c r="I359" s="230" t="s">
        <v>1</v>
      </c>
      <c r="J359" s="231" t="e" cm="1">
        <f t="array" aca="1" ref="J359" ca="1">INDIRECT("'"&amp;$C359&amp;"'!"&amp;"$"&amp;$D359&amp;$J$1&amp;"")</f>
        <v>#REF!</v>
      </c>
      <c r="K359" s="232"/>
      <c r="L359" s="232"/>
      <c r="M359" s="233"/>
      <c r="N359" s="229" t="e" cm="1">
        <f t="array" aca="1" ref="N359" ca="1">INDIRECT("'"&amp;$C359&amp;"'!"&amp;"$"&amp;$D359&amp;$N$1&amp;"")</f>
        <v>#REF!</v>
      </c>
      <c r="O359" s="232"/>
      <c r="P359" s="232"/>
      <c r="Q359" s="230"/>
      <c r="R359" s="229" t="e" cm="1">
        <f t="array" aca="1" ref="R359" ca="1">INDIRECT("'"&amp;$C359&amp;"'!"&amp;"$"&amp;$D359&amp;$R$1&amp;"")</f>
        <v>#REF!</v>
      </c>
      <c r="S359" s="232"/>
      <c r="T359" s="232"/>
      <c r="U359" s="233"/>
      <c r="V359" s="229"/>
      <c r="W359" s="234" t="e" cm="1">
        <f t="array" aca="1" ref="W359" ca="1">INDIRECT("'"&amp;$C359&amp;"'!"&amp;"$"&amp;$D359&amp;$W$1&amp;"")</f>
        <v>#REF!</v>
      </c>
      <c r="X359" s="232"/>
      <c r="Y359" s="230"/>
      <c r="Z359" s="231"/>
      <c r="AA359" s="232"/>
      <c r="AB359" s="232"/>
      <c r="AC359" s="233"/>
      <c r="AD359" s="229"/>
      <c r="AE359" s="232"/>
      <c r="AF359" s="232"/>
      <c r="AG359" s="230"/>
      <c r="AH359" s="231"/>
      <c r="AI359" s="232"/>
      <c r="AJ359" s="232"/>
      <c r="AK359" s="233"/>
      <c r="AL359" s="229"/>
      <c r="AM359" s="232"/>
      <c r="AN359" s="232"/>
      <c r="AO359" s="230"/>
      <c r="AP359" s="229"/>
      <c r="AQ359" s="233"/>
      <c r="AR359" s="229" t="e" cm="1">
        <f t="array" aca="1" ref="AR359" ca="1">INDIRECT("'"&amp;$C359&amp;"'!"&amp;"$"&amp;$D359&amp;$AR$1&amp;"")</f>
        <v>#REF!</v>
      </c>
      <c r="AS359" s="232"/>
      <c r="AT359" s="230"/>
      <c r="AU359" s="231" t="e" cm="1">
        <f t="array" aca="1" ref="AU359" ca="1">INDIRECT("'"&amp;$C359&amp;"'!"&amp;"$"&amp;$D359&amp;$AU$1&amp;"")</f>
        <v>#REF!</v>
      </c>
      <c r="AV359" s="232"/>
      <c r="AW359" s="230"/>
      <c r="AX359" s="229"/>
      <c r="AY359" s="233"/>
      <c r="AZ359" s="232" t="e" cm="1">
        <f t="array" aca="1" ref="AZ359" ca="1">INDIRECT("'"&amp;$C359&amp;"'!"&amp;"$"&amp;$D359&amp;$AZ$1&amp;"")</f>
        <v>#REF!</v>
      </c>
      <c r="BA359" s="231"/>
      <c r="BB359" s="232"/>
      <c r="BC359" s="230"/>
      <c r="BD359" s="232" t="e" cm="1">
        <f t="array" aca="1" ref="BD359" ca="1">INDIRECT("'"&amp;$C359&amp;"'!"&amp;"$"&amp;$D359&amp;$BD$1&amp;"")</f>
        <v>#REF!</v>
      </c>
      <c r="BE359" s="231"/>
      <c r="BF359" s="232"/>
      <c r="BG359" s="230"/>
      <c r="BH359" s="234"/>
      <c r="BI359" s="230"/>
      <c r="BJ359" s="234" t="e" cm="1">
        <f t="array" aca="1" ref="BJ359" ca="1">INDIRECT("'"&amp;$C359&amp;"'!"&amp;"$"&amp;$D359&amp;$BJ$1&amp;"")</f>
        <v>#REF!</v>
      </c>
      <c r="BK359" s="232"/>
      <c r="BL359" s="230"/>
      <c r="BM359" s="408"/>
      <c r="BN359" s="229" t="e" cm="1">
        <f t="array" aca="1" ref="BN359" ca="1">INDIRECT("'"&amp;$C359&amp;"'!"&amp;"$"&amp;$D359&amp;$BN$1&amp;"")</f>
        <v>#REF!</v>
      </c>
      <c r="BO359" s="231"/>
      <c r="BP359" s="230"/>
      <c r="BQ359" s="234" t="e" cm="1">
        <f t="array" aca="1" ref="BQ359" ca="1">INDIRECT("'"&amp;$C359&amp;"'!"&amp;"$"&amp;$D359&amp;$BQ$1&amp;"")</f>
        <v>#REF!</v>
      </c>
      <c r="BR359" s="232"/>
      <c r="BS359" s="232"/>
      <c r="BT359" s="230"/>
      <c r="BU359" s="234" t="e" cm="1">
        <f t="array" aca="1" ref="BU359" ca="1">INDIRECT("'"&amp;$C359&amp;"'!"&amp;"$"&amp;$D359&amp;$BU$1&amp;"")</f>
        <v>#REF!</v>
      </c>
      <c r="BV359" s="232"/>
      <c r="BW359" s="232"/>
      <c r="BX359" s="230"/>
      <c r="BY359" s="235"/>
      <c r="BZ359" s="232"/>
      <c r="CA359" s="232"/>
      <c r="CB359" s="230"/>
    </row>
    <row r="360" spans="1:80" ht="15" x14ac:dyDescent="0.2">
      <c r="A360" s="344">
        <f t="shared" si="27"/>
        <v>46006</v>
      </c>
      <c r="B360" s="261">
        <v>0.20833333333333301</v>
      </c>
      <c r="C360" s="247">
        <f t="shared" ref="C360:C378" si="28">DAY(A360)</f>
        <v>15</v>
      </c>
      <c r="D360" s="248" t="s">
        <v>139</v>
      </c>
      <c r="E360" s="222"/>
      <c r="F360" s="223"/>
      <c r="G360" s="224" t="e" cm="1">
        <f t="array" aca="1" ref="G360" ca="1">INDIRECT("'"&amp;$C360&amp;"'!"&amp;"$"&amp;$D360&amp;$G$1&amp;"")</f>
        <v>#REF!</v>
      </c>
      <c r="H360" s="225" t="s">
        <v>1</v>
      </c>
      <c r="I360" s="223" t="s">
        <v>1</v>
      </c>
      <c r="J360" s="224" t="e" cm="1">
        <f t="array" aca="1" ref="J360" ca="1">INDIRECT("'"&amp;$C360&amp;"'!"&amp;"$"&amp;$D360&amp;$J$1&amp;"")</f>
        <v>#REF!</v>
      </c>
      <c r="K360" s="225"/>
      <c r="L360" s="225"/>
      <c r="M360" s="226"/>
      <c r="N360" s="222" t="e" cm="1">
        <f t="array" aca="1" ref="N360" ca="1">INDIRECT("'"&amp;$C360&amp;"'!"&amp;"$"&amp;$D360&amp;$N$1&amp;"")</f>
        <v>#REF!</v>
      </c>
      <c r="O360" s="225"/>
      <c r="P360" s="225"/>
      <c r="Q360" s="223"/>
      <c r="R360" s="352" t="e" cm="1">
        <f t="array" aca="1" ref="R360" ca="1">INDIRECT("'"&amp;$C360&amp;"'!"&amp;"$"&amp;$D360&amp;$R$1&amp;"")</f>
        <v>#REF!</v>
      </c>
      <c r="S360" s="225"/>
      <c r="T360" s="225"/>
      <c r="U360" s="226"/>
      <c r="V360" s="222"/>
      <c r="W360" s="227" t="e" cm="1">
        <f t="array" aca="1" ref="W360" ca="1">INDIRECT("'"&amp;$C360&amp;"'!"&amp;"$"&amp;$D360&amp;$W$1&amp;"")</f>
        <v>#REF!</v>
      </c>
      <c r="X360" s="225"/>
      <c r="Y360" s="223"/>
      <c r="Z360" s="224"/>
      <c r="AA360" s="225"/>
      <c r="AB360" s="225"/>
      <c r="AC360" s="226"/>
      <c r="AD360" s="222"/>
      <c r="AE360" s="225"/>
      <c r="AF360" s="225"/>
      <c r="AG360" s="223"/>
      <c r="AH360" s="224"/>
      <c r="AI360" s="225"/>
      <c r="AJ360" s="225"/>
      <c r="AK360" s="226"/>
      <c r="AL360" s="222"/>
      <c r="AM360" s="225"/>
      <c r="AN360" s="225"/>
      <c r="AO360" s="223"/>
      <c r="AP360" s="222"/>
      <c r="AQ360" s="226"/>
      <c r="AR360" s="222" t="e" cm="1">
        <f t="array" aca="1" ref="AR360" ca="1">INDIRECT("'"&amp;$C360&amp;"'!"&amp;"$"&amp;$D360&amp;$AR$1&amp;"")</f>
        <v>#REF!</v>
      </c>
      <c r="AS360" s="225"/>
      <c r="AT360" s="223"/>
      <c r="AU360" s="224" t="e" cm="1">
        <f t="array" aca="1" ref="AU360" ca="1">INDIRECT("'"&amp;$C360&amp;"'!"&amp;"$"&amp;$D360&amp;$AU$1&amp;"")</f>
        <v>#REF!</v>
      </c>
      <c r="AV360" s="225"/>
      <c r="AW360" s="223"/>
      <c r="AX360" s="222"/>
      <c r="AY360" s="226"/>
      <c r="AZ360" s="225" t="e" cm="1">
        <f t="array" aca="1" ref="AZ360" ca="1">INDIRECT("'"&amp;$C360&amp;"'!"&amp;"$"&amp;$D360&amp;$AZ$1&amp;"")</f>
        <v>#REF!</v>
      </c>
      <c r="BA360" s="224"/>
      <c r="BB360" s="225"/>
      <c r="BC360" s="223"/>
      <c r="BD360" s="225" t="e" cm="1">
        <f t="array" aca="1" ref="BD360" ca="1">INDIRECT("'"&amp;$C360&amp;"'!"&amp;"$"&amp;$D360&amp;$BD$1&amp;"")</f>
        <v>#REF!</v>
      </c>
      <c r="BE360" s="224"/>
      <c r="BF360" s="225"/>
      <c r="BG360" s="223"/>
      <c r="BH360" s="227"/>
      <c r="BI360" s="223"/>
      <c r="BJ360" s="227" t="e" cm="1">
        <f t="array" aca="1" ref="BJ360" ca="1">INDIRECT("'"&amp;$C360&amp;"'!"&amp;"$"&amp;$D360&amp;$BJ$1&amp;"")</f>
        <v>#REF!</v>
      </c>
      <c r="BK360" s="225"/>
      <c r="BL360" s="223"/>
      <c r="BM360" s="407"/>
      <c r="BN360" s="222" t="e" cm="1">
        <f t="array" aca="1" ref="BN360" ca="1">INDIRECT("'"&amp;$C360&amp;"'!"&amp;"$"&amp;$D360&amp;$BN$1&amp;"")</f>
        <v>#REF!</v>
      </c>
      <c r="BO360" s="224"/>
      <c r="BP360" s="223"/>
      <c r="BQ360" s="227" t="e" cm="1">
        <f t="array" aca="1" ref="BQ360" ca="1">INDIRECT("'"&amp;$C360&amp;"'!"&amp;"$"&amp;$D360&amp;$BQ$1&amp;"")</f>
        <v>#REF!</v>
      </c>
      <c r="BR360" s="225"/>
      <c r="BS360" s="225"/>
      <c r="BT360" s="223"/>
      <c r="BU360" s="227" t="e" cm="1">
        <f t="array" aca="1" ref="BU360" ca="1">INDIRECT("'"&amp;$C360&amp;"'!"&amp;"$"&amp;$D360&amp;$BU$1&amp;"")</f>
        <v>#REF!</v>
      </c>
      <c r="BV360" s="225"/>
      <c r="BW360" s="225"/>
      <c r="BX360" s="223"/>
      <c r="BY360" s="228"/>
      <c r="BZ360" s="225"/>
      <c r="CA360" s="225"/>
      <c r="CB360" s="223"/>
    </row>
    <row r="361" spans="1:80" ht="15" x14ac:dyDescent="0.2">
      <c r="A361" s="344">
        <f t="shared" si="27"/>
        <v>46006</v>
      </c>
      <c r="B361" s="261">
        <v>0.25</v>
      </c>
      <c r="C361" s="247">
        <f t="shared" si="28"/>
        <v>15</v>
      </c>
      <c r="D361" s="248" t="s">
        <v>140</v>
      </c>
      <c r="E361" s="229"/>
      <c r="F361" s="230"/>
      <c r="G361" s="231" t="e" cm="1">
        <f t="array" aca="1" ref="G361" ca="1">INDIRECT("'"&amp;$C361&amp;"'!"&amp;"$"&amp;$D361&amp;$G$1&amp;"")</f>
        <v>#REF!</v>
      </c>
      <c r="H361" s="232" t="s">
        <v>1</v>
      </c>
      <c r="I361" s="230" t="s">
        <v>1</v>
      </c>
      <c r="J361" s="231" t="e" cm="1">
        <f t="array" aca="1" ref="J361" ca="1">INDIRECT("'"&amp;$C361&amp;"'!"&amp;"$"&amp;$D361&amp;$J$1&amp;"")</f>
        <v>#REF!</v>
      </c>
      <c r="K361" s="232"/>
      <c r="L361" s="232"/>
      <c r="M361" s="233"/>
      <c r="N361" s="229" t="e" cm="1">
        <f t="array" aca="1" ref="N361" ca="1">INDIRECT("'"&amp;$C361&amp;"'!"&amp;"$"&amp;$D361&amp;$N$1&amp;"")</f>
        <v>#REF!</v>
      </c>
      <c r="O361" s="232"/>
      <c r="P361" s="232"/>
      <c r="Q361" s="230"/>
      <c r="R361" s="229" t="e" cm="1">
        <f t="array" aca="1" ref="R361" ca="1">INDIRECT("'"&amp;$C361&amp;"'!"&amp;"$"&amp;$D361&amp;$R$1&amp;"")</f>
        <v>#REF!</v>
      </c>
      <c r="S361" s="232"/>
      <c r="T361" s="232"/>
      <c r="U361" s="233"/>
      <c r="V361" s="229"/>
      <c r="W361" s="234" t="e" cm="1">
        <f t="array" aca="1" ref="W361" ca="1">INDIRECT("'"&amp;$C361&amp;"'!"&amp;"$"&amp;$D361&amp;$W$1&amp;"")</f>
        <v>#REF!</v>
      </c>
      <c r="X361" s="232"/>
      <c r="Y361" s="230"/>
      <c r="Z361" s="231"/>
      <c r="AA361" s="232"/>
      <c r="AB361" s="232"/>
      <c r="AC361" s="233"/>
      <c r="AD361" s="229"/>
      <c r="AE361" s="232"/>
      <c r="AF361" s="232"/>
      <c r="AG361" s="230"/>
      <c r="AH361" s="231"/>
      <c r="AI361" s="232"/>
      <c r="AJ361" s="232"/>
      <c r="AK361" s="233"/>
      <c r="AL361" s="229"/>
      <c r="AM361" s="232"/>
      <c r="AN361" s="232"/>
      <c r="AO361" s="230"/>
      <c r="AP361" s="229"/>
      <c r="AQ361" s="233"/>
      <c r="AR361" s="229" t="e" cm="1">
        <f t="array" aca="1" ref="AR361" ca="1">INDIRECT("'"&amp;$C361&amp;"'!"&amp;"$"&amp;$D361&amp;$AR$1&amp;"")</f>
        <v>#REF!</v>
      </c>
      <c r="AS361" s="232"/>
      <c r="AT361" s="230"/>
      <c r="AU361" s="231" t="e" cm="1">
        <f t="array" aca="1" ref="AU361" ca="1">INDIRECT("'"&amp;$C361&amp;"'!"&amp;"$"&amp;$D361&amp;$AU$1&amp;"")</f>
        <v>#REF!</v>
      </c>
      <c r="AV361" s="232"/>
      <c r="AW361" s="230"/>
      <c r="AX361" s="229"/>
      <c r="AY361" s="233"/>
      <c r="AZ361" s="232" t="e" cm="1">
        <f t="array" aca="1" ref="AZ361" ca="1">INDIRECT("'"&amp;$C361&amp;"'!"&amp;"$"&amp;$D361&amp;$AZ$1&amp;"")</f>
        <v>#REF!</v>
      </c>
      <c r="BA361" s="231"/>
      <c r="BB361" s="232"/>
      <c r="BC361" s="230"/>
      <c r="BD361" s="232" t="e" cm="1">
        <f t="array" aca="1" ref="BD361" ca="1">INDIRECT("'"&amp;$C361&amp;"'!"&amp;"$"&amp;$D361&amp;$BD$1&amp;"")</f>
        <v>#REF!</v>
      </c>
      <c r="BE361" s="231"/>
      <c r="BF361" s="232"/>
      <c r="BG361" s="230"/>
      <c r="BH361" s="234"/>
      <c r="BI361" s="230"/>
      <c r="BJ361" s="234" t="e" cm="1">
        <f t="array" aca="1" ref="BJ361" ca="1">INDIRECT("'"&amp;$C361&amp;"'!"&amp;"$"&amp;$D361&amp;$BJ$1&amp;"")</f>
        <v>#REF!</v>
      </c>
      <c r="BK361" s="232"/>
      <c r="BL361" s="230"/>
      <c r="BM361" s="408"/>
      <c r="BN361" s="229" t="e" cm="1">
        <f t="array" aca="1" ref="BN361" ca="1">INDIRECT("'"&amp;$C361&amp;"'!"&amp;"$"&amp;$D361&amp;$BN$1&amp;"")</f>
        <v>#REF!</v>
      </c>
      <c r="BO361" s="231"/>
      <c r="BP361" s="230"/>
      <c r="BQ361" s="234" t="e" cm="1">
        <f t="array" aca="1" ref="BQ361" ca="1">INDIRECT("'"&amp;$C361&amp;"'!"&amp;"$"&amp;$D361&amp;$BQ$1&amp;"")</f>
        <v>#REF!</v>
      </c>
      <c r="BR361" s="232"/>
      <c r="BS361" s="232"/>
      <c r="BT361" s="230"/>
      <c r="BU361" s="234" t="e" cm="1">
        <f t="array" aca="1" ref="BU361" ca="1">INDIRECT("'"&amp;$C361&amp;"'!"&amp;"$"&amp;$D361&amp;$BU$1&amp;"")</f>
        <v>#REF!</v>
      </c>
      <c r="BV361" s="232"/>
      <c r="BW361" s="232"/>
      <c r="BX361" s="230"/>
      <c r="BY361" s="235"/>
      <c r="BZ361" s="232"/>
      <c r="CA361" s="232"/>
      <c r="CB361" s="230"/>
    </row>
    <row r="362" spans="1:80" ht="15" x14ac:dyDescent="0.2">
      <c r="A362" s="344">
        <f t="shared" si="27"/>
        <v>46006</v>
      </c>
      <c r="B362" s="261">
        <v>0.29166666666666702</v>
      </c>
      <c r="C362" s="247">
        <f t="shared" si="28"/>
        <v>15</v>
      </c>
      <c r="D362" s="248" t="s">
        <v>141</v>
      </c>
      <c r="E362" s="222"/>
      <c r="F362" s="223"/>
      <c r="G362" s="224" t="e" cm="1">
        <f t="array" aca="1" ref="G362" ca="1">INDIRECT("'"&amp;$C362&amp;"'!"&amp;"$"&amp;$D362&amp;$G$1&amp;"")</f>
        <v>#REF!</v>
      </c>
      <c r="H362" s="225" t="s">
        <v>1</v>
      </c>
      <c r="I362" s="223" t="s">
        <v>1</v>
      </c>
      <c r="J362" s="224" t="e" cm="1">
        <f t="array" aca="1" ref="J362" ca="1">INDIRECT("'"&amp;$C362&amp;"'!"&amp;"$"&amp;$D362&amp;$J$1&amp;"")</f>
        <v>#REF!</v>
      </c>
      <c r="K362" s="225"/>
      <c r="L362" s="225"/>
      <c r="M362" s="226"/>
      <c r="N362" s="222" t="e" cm="1">
        <f t="array" aca="1" ref="N362" ca="1">INDIRECT("'"&amp;$C362&amp;"'!"&amp;"$"&amp;$D362&amp;$N$1&amp;"")</f>
        <v>#REF!</v>
      </c>
      <c r="O362" s="225"/>
      <c r="P362" s="225"/>
      <c r="Q362" s="223"/>
      <c r="R362" s="352" t="e" cm="1">
        <f t="array" aca="1" ref="R362" ca="1">INDIRECT("'"&amp;$C362&amp;"'!"&amp;"$"&amp;$D362&amp;$R$1&amp;"")</f>
        <v>#REF!</v>
      </c>
      <c r="S362" s="225"/>
      <c r="T362" s="225"/>
      <c r="U362" s="226"/>
      <c r="V362" s="222"/>
      <c r="W362" s="227" t="e" cm="1">
        <f t="array" aca="1" ref="W362" ca="1">INDIRECT("'"&amp;$C362&amp;"'!"&amp;"$"&amp;$D362&amp;$W$1&amp;"")</f>
        <v>#REF!</v>
      </c>
      <c r="X362" s="225"/>
      <c r="Y362" s="223"/>
      <c r="Z362" s="224" t="e" cm="1">
        <f t="array" aca="1" ref="Z362" ca="1">INDIRECT("'"&amp;$C362&amp;"'!"&amp;"$"&amp;$D362&amp;$Z$1&amp;"")</f>
        <v>#REF!</v>
      </c>
      <c r="AA362" s="225" t="s">
        <v>1</v>
      </c>
      <c r="AB362" s="225" t="s">
        <v>1</v>
      </c>
      <c r="AC362" s="226" t="s">
        <v>1</v>
      </c>
      <c r="AD362" s="222" t="e" cm="1">
        <f t="array" aca="1" ref="AD362" ca="1">INDIRECT("'"&amp;$C362&amp;"'!"&amp;"$"&amp;$D362&amp;$AD$1&amp;"")</f>
        <v>#REF!</v>
      </c>
      <c r="AE362" s="225" t="s">
        <v>1</v>
      </c>
      <c r="AF362" s="225" t="s">
        <v>1</v>
      </c>
      <c r="AG362" s="223" t="s">
        <v>1</v>
      </c>
      <c r="AH362" s="224" t="e" cm="1">
        <f t="array" aca="1" ref="AH362" ca="1">INDIRECT("'"&amp;$C362&amp;"'!"&amp;"$"&amp;$D362&amp;$AH$1&amp;"")</f>
        <v>#REF!</v>
      </c>
      <c r="AI362" s="225" t="s">
        <v>1</v>
      </c>
      <c r="AJ362" s="225" t="s">
        <v>1</v>
      </c>
      <c r="AK362" s="226" t="s">
        <v>1</v>
      </c>
      <c r="AL362" s="222" t="e" cm="1">
        <f t="array" aca="1" ref="AL362" ca="1">INDIRECT("'"&amp;$C362&amp;"'!"&amp;"$"&amp;$D362&amp;$AL$1&amp;"")</f>
        <v>#REF!</v>
      </c>
      <c r="AM362" s="225" t="s">
        <v>1</v>
      </c>
      <c r="AN362" s="225" t="s">
        <v>1</v>
      </c>
      <c r="AO362" s="223" t="s">
        <v>1</v>
      </c>
      <c r="AP362" s="222"/>
      <c r="AQ362" s="226"/>
      <c r="AR362" s="222" t="e" cm="1">
        <f t="array" aca="1" ref="AR362" ca="1">INDIRECT("'"&amp;$C362&amp;"'!"&amp;"$"&amp;$D362&amp;$AR$1&amp;"")</f>
        <v>#REF!</v>
      </c>
      <c r="AS362" s="225"/>
      <c r="AT362" s="223"/>
      <c r="AU362" s="224" t="e" cm="1">
        <f t="array" aca="1" ref="AU362" ca="1">INDIRECT("'"&amp;$C362&amp;"'!"&amp;"$"&amp;$D362&amp;$AU$1&amp;"")</f>
        <v>#REF!</v>
      </c>
      <c r="AV362" s="225"/>
      <c r="AW362" s="223"/>
      <c r="AX362" s="222"/>
      <c r="AY362" s="226"/>
      <c r="AZ362" s="225" t="e" cm="1">
        <f t="array" aca="1" ref="AZ362" ca="1">INDIRECT("'"&amp;$C362&amp;"'!"&amp;"$"&amp;$D362&amp;$AZ$1&amp;"")</f>
        <v>#REF!</v>
      </c>
      <c r="BA362" s="224"/>
      <c r="BB362" s="225"/>
      <c r="BC362" s="223"/>
      <c r="BD362" s="225" t="e" cm="1">
        <f t="array" aca="1" ref="BD362" ca="1">INDIRECT("'"&amp;$C362&amp;"'!"&amp;"$"&amp;$D362&amp;$BD$1&amp;"")</f>
        <v>#REF!</v>
      </c>
      <c r="BE362" s="224"/>
      <c r="BF362" s="225"/>
      <c r="BG362" s="223"/>
      <c r="BH362" s="227"/>
      <c r="BI362" s="223"/>
      <c r="BJ362" s="227" t="e" cm="1">
        <f t="array" aca="1" ref="BJ362" ca="1">INDIRECT("'"&amp;$C362&amp;"'!"&amp;"$"&amp;$D362&amp;$BJ$1&amp;"")</f>
        <v>#REF!</v>
      </c>
      <c r="BK362" s="225"/>
      <c r="BL362" s="223"/>
      <c r="BM362" s="407"/>
      <c r="BN362" s="222" t="e" cm="1">
        <f t="array" aca="1" ref="BN362" ca="1">INDIRECT("'"&amp;$C362&amp;"'!"&amp;"$"&amp;$D362&amp;$BN$1&amp;"")</f>
        <v>#REF!</v>
      </c>
      <c r="BO362" s="224"/>
      <c r="BP362" s="223"/>
      <c r="BQ362" s="227" t="e" cm="1">
        <f t="array" aca="1" ref="BQ362" ca="1">INDIRECT("'"&amp;$C362&amp;"'!"&amp;"$"&amp;$D362&amp;$BQ$1&amp;"")</f>
        <v>#REF!</v>
      </c>
      <c r="BR362" s="225"/>
      <c r="BS362" s="225"/>
      <c r="BT362" s="223"/>
      <c r="BU362" s="228" t="e" cm="1">
        <f t="array" aca="1" ref="BU362" ca="1">INDIRECT("'"&amp;$C362&amp;"'!"&amp;"$"&amp;$D362&amp;$BU$1&amp;"")</f>
        <v>#REF!</v>
      </c>
      <c r="BV362" s="225"/>
      <c r="BW362" s="225"/>
      <c r="BX362" s="223"/>
      <c r="BY362" s="228"/>
      <c r="BZ362" s="225"/>
      <c r="CA362" s="225"/>
      <c r="CB362" s="223"/>
    </row>
    <row r="363" spans="1:80" ht="15" x14ac:dyDescent="0.2">
      <c r="A363" s="344">
        <f t="shared" si="27"/>
        <v>46006</v>
      </c>
      <c r="B363" s="261">
        <v>0.33333333333333398</v>
      </c>
      <c r="C363" s="247">
        <f t="shared" si="28"/>
        <v>15</v>
      </c>
      <c r="D363" s="248" t="s">
        <v>142</v>
      </c>
      <c r="E363" s="229"/>
      <c r="F363" s="230"/>
      <c r="G363" s="231" t="e" cm="1">
        <f t="array" aca="1" ref="G363" ca="1">INDIRECT("'"&amp;$C363&amp;"'!"&amp;"$"&amp;$D363&amp;$G$1&amp;"")</f>
        <v>#REF!</v>
      </c>
      <c r="H363" s="232" t="s">
        <v>1</v>
      </c>
      <c r="I363" s="230" t="s">
        <v>1</v>
      </c>
      <c r="J363" s="231" t="e" cm="1">
        <f t="array" aca="1" ref="J363" ca="1">INDIRECT("'"&amp;$C363&amp;"'!"&amp;"$"&amp;$D363&amp;$J$1&amp;"")</f>
        <v>#REF!</v>
      </c>
      <c r="K363" s="232"/>
      <c r="L363" s="232"/>
      <c r="M363" s="233"/>
      <c r="N363" s="229" t="e" cm="1">
        <f t="array" aca="1" ref="N363" ca="1">INDIRECT("'"&amp;$C363&amp;"'!"&amp;"$"&amp;$D363&amp;$N$1&amp;"")</f>
        <v>#REF!</v>
      </c>
      <c r="O363" s="232"/>
      <c r="P363" s="232"/>
      <c r="Q363" s="230"/>
      <c r="R363" s="229" t="e" cm="1">
        <f t="array" aca="1" ref="R363" ca="1">INDIRECT("'"&amp;$C363&amp;"'!"&amp;"$"&amp;$D363&amp;$R$1&amp;"")</f>
        <v>#REF!</v>
      </c>
      <c r="S363" s="232"/>
      <c r="T363" s="232"/>
      <c r="U363" s="233"/>
      <c r="V363" s="229"/>
      <c r="W363" s="234" t="e" cm="1">
        <f t="array" aca="1" ref="W363" ca="1">INDIRECT("'"&amp;$C363&amp;"'!"&amp;"$"&amp;$D363&amp;$W$1&amp;"")</f>
        <v>#REF!</v>
      </c>
      <c r="X363" s="232"/>
      <c r="Y363" s="230"/>
      <c r="Z363" s="231" t="e" cm="1">
        <f t="array" aca="1" ref="Z363" ca="1">INDIRECT("'"&amp;$C363&amp;"'!"&amp;"$"&amp;$D363&amp;$Z$1&amp;"")</f>
        <v>#REF!</v>
      </c>
      <c r="AA363" s="232" t="s">
        <v>1</v>
      </c>
      <c r="AB363" s="232" t="s">
        <v>1</v>
      </c>
      <c r="AC363" s="233" t="s">
        <v>1</v>
      </c>
      <c r="AD363" s="229" t="e" cm="1">
        <f t="array" aca="1" ref="AD363" ca="1">INDIRECT("'"&amp;$C363&amp;"'!"&amp;"$"&amp;$D363&amp;$AD$1&amp;"")</f>
        <v>#REF!</v>
      </c>
      <c r="AE363" s="232" t="s">
        <v>1</v>
      </c>
      <c r="AF363" s="232" t="s">
        <v>1</v>
      </c>
      <c r="AG363" s="230" t="s">
        <v>1</v>
      </c>
      <c r="AH363" s="231" t="e" cm="1">
        <f t="array" aca="1" ref="AH363" ca="1">INDIRECT("'"&amp;$C363&amp;"'!"&amp;"$"&amp;$D363&amp;$AH$1&amp;"")</f>
        <v>#REF!</v>
      </c>
      <c r="AI363" s="232" t="s">
        <v>1</v>
      </c>
      <c r="AJ363" s="232" t="s">
        <v>1</v>
      </c>
      <c r="AK363" s="233" t="s">
        <v>1</v>
      </c>
      <c r="AL363" s="229" t="e" cm="1">
        <f t="array" aca="1" ref="AL363" ca="1">INDIRECT("'"&amp;$C363&amp;"'!"&amp;"$"&amp;$D363&amp;$AL$1&amp;"")</f>
        <v>#REF!</v>
      </c>
      <c r="AM363" s="232" t="s">
        <v>1</v>
      </c>
      <c r="AN363" s="232" t="s">
        <v>1</v>
      </c>
      <c r="AO363" s="230" t="s">
        <v>1</v>
      </c>
      <c r="AP363" s="229"/>
      <c r="AQ363" s="233"/>
      <c r="AR363" s="229" t="e" cm="1">
        <f t="array" aca="1" ref="AR363" ca="1">INDIRECT("'"&amp;$C363&amp;"'!"&amp;"$"&amp;$D363&amp;$AR$1&amp;"")</f>
        <v>#REF!</v>
      </c>
      <c r="AS363" s="232"/>
      <c r="AT363" s="230"/>
      <c r="AU363" s="231" t="e" cm="1">
        <f t="array" aca="1" ref="AU363" ca="1">INDIRECT("'"&amp;$C363&amp;"'!"&amp;"$"&amp;$D363&amp;$AU$1&amp;"")</f>
        <v>#REF!</v>
      </c>
      <c r="AV363" s="232"/>
      <c r="AW363" s="230"/>
      <c r="AX363" s="229"/>
      <c r="AY363" s="233"/>
      <c r="AZ363" s="232" t="e" cm="1">
        <f t="array" aca="1" ref="AZ363" ca="1">INDIRECT("'"&amp;$C363&amp;"'!"&amp;"$"&amp;$D363&amp;$AZ$1&amp;"")</f>
        <v>#REF!</v>
      </c>
      <c r="BA363" s="231"/>
      <c r="BB363" s="232"/>
      <c r="BC363" s="230"/>
      <c r="BD363" s="232" t="e" cm="1">
        <f t="array" aca="1" ref="BD363" ca="1">INDIRECT("'"&amp;$C363&amp;"'!"&amp;"$"&amp;$D363&amp;$BD$1&amp;"")</f>
        <v>#REF!</v>
      </c>
      <c r="BE363" s="231"/>
      <c r="BF363" s="232"/>
      <c r="BG363" s="230"/>
      <c r="BH363" s="234"/>
      <c r="BI363" s="230"/>
      <c r="BJ363" s="234" t="e" cm="1">
        <f t="array" aca="1" ref="BJ363" ca="1">INDIRECT("'"&amp;$C363&amp;"'!"&amp;"$"&amp;$D363&amp;$BJ$1&amp;"")</f>
        <v>#REF!</v>
      </c>
      <c r="BK363" s="232"/>
      <c r="BL363" s="230"/>
      <c r="BM363" s="408"/>
      <c r="BN363" s="229" t="e" cm="1">
        <f t="array" aca="1" ref="BN363" ca="1">INDIRECT("'"&amp;$C363&amp;"'!"&amp;"$"&amp;$D363&amp;$BN$1&amp;"")</f>
        <v>#REF!</v>
      </c>
      <c r="BO363" s="231"/>
      <c r="BP363" s="230"/>
      <c r="BQ363" s="234" t="e" cm="1">
        <f t="array" aca="1" ref="BQ363" ca="1">INDIRECT("'"&amp;$C363&amp;"'!"&amp;"$"&amp;$D363&amp;$BQ$1&amp;"")</f>
        <v>#REF!</v>
      </c>
      <c r="BR363" s="232"/>
      <c r="BS363" s="232"/>
      <c r="BT363" s="230"/>
      <c r="BU363" s="235" t="e" cm="1">
        <f t="array" aca="1" ref="BU363" ca="1">INDIRECT("'"&amp;$C363&amp;"'!"&amp;"$"&amp;$D363&amp;$BU$1&amp;"")</f>
        <v>#REF!</v>
      </c>
      <c r="BV363" s="232"/>
      <c r="BW363" s="232"/>
      <c r="BX363" s="230"/>
      <c r="BY363" s="235"/>
      <c r="BZ363" s="232"/>
      <c r="CA363" s="232"/>
      <c r="CB363" s="230"/>
    </row>
    <row r="364" spans="1:80" ht="15" x14ac:dyDescent="0.2">
      <c r="A364" s="344">
        <f t="shared" si="27"/>
        <v>46006</v>
      </c>
      <c r="B364" s="261">
        <v>0.375</v>
      </c>
      <c r="C364" s="247">
        <f t="shared" si="28"/>
        <v>15</v>
      </c>
      <c r="D364" s="248" t="s">
        <v>143</v>
      </c>
      <c r="E364" s="222"/>
      <c r="F364" s="223"/>
      <c r="G364" s="224" t="e" cm="1">
        <f t="array" aca="1" ref="G364" ca="1">INDIRECT("'"&amp;$C364&amp;"'!"&amp;"$"&amp;$D364&amp;$G$1&amp;"")</f>
        <v>#REF!</v>
      </c>
      <c r="H364" s="225" t="s">
        <v>1</v>
      </c>
      <c r="I364" s="223" t="s">
        <v>1</v>
      </c>
      <c r="J364" s="224" t="e" cm="1">
        <f t="array" aca="1" ref="J364" ca="1">INDIRECT("'"&amp;$C364&amp;"'!"&amp;"$"&amp;$D364&amp;$J$1&amp;"")</f>
        <v>#REF!</v>
      </c>
      <c r="K364" s="225"/>
      <c r="L364" s="225"/>
      <c r="M364" s="226"/>
      <c r="N364" s="222" t="e" cm="1">
        <f t="array" aca="1" ref="N364" ca="1">INDIRECT("'"&amp;$C364&amp;"'!"&amp;"$"&amp;$D364&amp;$N$1&amp;"")</f>
        <v>#REF!</v>
      </c>
      <c r="O364" s="225"/>
      <c r="P364" s="225"/>
      <c r="Q364" s="223"/>
      <c r="R364" s="352" t="e" cm="1">
        <f t="array" aca="1" ref="R364" ca="1">INDIRECT("'"&amp;$C364&amp;"'!"&amp;"$"&amp;$D364&amp;$R$1&amp;"")</f>
        <v>#REF!</v>
      </c>
      <c r="S364" s="225"/>
      <c r="T364" s="225"/>
      <c r="U364" s="226"/>
      <c r="V364" s="222"/>
      <c r="W364" s="227" t="e" cm="1">
        <f t="array" aca="1" ref="W364" ca="1">INDIRECT("'"&amp;$C364&amp;"'!"&amp;"$"&amp;$D364&amp;$W$1&amp;"")</f>
        <v>#REF!</v>
      </c>
      <c r="X364" s="225"/>
      <c r="Y364" s="223"/>
      <c r="Z364" s="224" t="e" cm="1">
        <f t="array" aca="1" ref="Z364" ca="1">INDIRECT("'"&amp;$C364&amp;"'!"&amp;"$"&amp;$D364&amp;$Z$1&amp;"")</f>
        <v>#REF!</v>
      </c>
      <c r="AA364" s="225" t="s">
        <v>1</v>
      </c>
      <c r="AB364" s="225" t="s">
        <v>1</v>
      </c>
      <c r="AC364" s="226" t="s">
        <v>1</v>
      </c>
      <c r="AD364" s="222" t="e" cm="1">
        <f t="array" aca="1" ref="AD364" ca="1">INDIRECT("'"&amp;$C364&amp;"'!"&amp;"$"&amp;$D364&amp;$AD$1&amp;"")</f>
        <v>#REF!</v>
      </c>
      <c r="AE364" s="225" t="s">
        <v>1</v>
      </c>
      <c r="AF364" s="225" t="s">
        <v>1</v>
      </c>
      <c r="AG364" s="223" t="s">
        <v>1</v>
      </c>
      <c r="AH364" s="224" t="e" cm="1">
        <f t="array" aca="1" ref="AH364" ca="1">INDIRECT("'"&amp;$C364&amp;"'!"&amp;"$"&amp;$D364&amp;$AH$1&amp;"")</f>
        <v>#REF!</v>
      </c>
      <c r="AI364" s="225" t="s">
        <v>1</v>
      </c>
      <c r="AJ364" s="225" t="s">
        <v>1</v>
      </c>
      <c r="AK364" s="226" t="s">
        <v>1</v>
      </c>
      <c r="AL364" s="222" t="e" cm="1">
        <f t="array" aca="1" ref="AL364" ca="1">INDIRECT("'"&amp;$C364&amp;"'!"&amp;"$"&amp;$D364&amp;$AL$1&amp;"")</f>
        <v>#REF!</v>
      </c>
      <c r="AM364" s="225" t="s">
        <v>1</v>
      </c>
      <c r="AN364" s="225" t="s">
        <v>1</v>
      </c>
      <c r="AO364" s="223" t="s">
        <v>1</v>
      </c>
      <c r="AP364" s="222"/>
      <c r="AQ364" s="226"/>
      <c r="AR364" s="222" t="e" cm="1">
        <f t="array" aca="1" ref="AR364" ca="1">INDIRECT("'"&amp;$C364&amp;"'!"&amp;"$"&amp;$D364&amp;$AR$1&amp;"")</f>
        <v>#REF!</v>
      </c>
      <c r="AS364" s="225"/>
      <c r="AT364" s="223"/>
      <c r="AU364" s="224" t="e" cm="1">
        <f t="array" aca="1" ref="AU364" ca="1">INDIRECT("'"&amp;$C364&amp;"'!"&amp;"$"&amp;$D364&amp;$AU$1&amp;"")</f>
        <v>#REF!</v>
      </c>
      <c r="AV364" s="225"/>
      <c r="AW364" s="223"/>
      <c r="AX364" s="222"/>
      <c r="AY364" s="226"/>
      <c r="AZ364" s="225" t="e" cm="1">
        <f t="array" aca="1" ref="AZ364" ca="1">INDIRECT("'"&amp;$C364&amp;"'!"&amp;"$"&amp;$D364&amp;$AZ$1&amp;"")</f>
        <v>#REF!</v>
      </c>
      <c r="BA364" s="224"/>
      <c r="BB364" s="225"/>
      <c r="BC364" s="223"/>
      <c r="BD364" s="225" t="e" cm="1">
        <f t="array" aca="1" ref="BD364" ca="1">INDIRECT("'"&amp;$C364&amp;"'!"&amp;"$"&amp;$D364&amp;$BD$1&amp;"")</f>
        <v>#REF!</v>
      </c>
      <c r="BE364" s="224"/>
      <c r="BF364" s="225"/>
      <c r="BG364" s="223"/>
      <c r="BH364" s="227"/>
      <c r="BI364" s="223"/>
      <c r="BJ364" s="227" t="e" cm="1">
        <f t="array" aca="1" ref="BJ364" ca="1">INDIRECT("'"&amp;$C364&amp;"'!"&amp;"$"&amp;$D364&amp;$BJ$1&amp;"")</f>
        <v>#REF!</v>
      </c>
      <c r="BK364" s="225"/>
      <c r="BL364" s="223"/>
      <c r="BM364" s="407"/>
      <c r="BN364" s="222" t="e" cm="1">
        <f t="array" aca="1" ref="BN364" ca="1">INDIRECT("'"&amp;$C364&amp;"'!"&amp;"$"&amp;$D364&amp;$BN$1&amp;"")</f>
        <v>#REF!</v>
      </c>
      <c r="BO364" s="224"/>
      <c r="BP364" s="223"/>
      <c r="BQ364" s="227" t="e" cm="1">
        <f t="array" aca="1" ref="BQ364" ca="1">INDIRECT("'"&amp;$C364&amp;"'!"&amp;"$"&amp;$D364&amp;$BQ$1&amp;"")</f>
        <v>#REF!</v>
      </c>
      <c r="BR364" s="225"/>
      <c r="BS364" s="225"/>
      <c r="BT364" s="223"/>
      <c r="BU364" s="228" t="e" cm="1">
        <f t="array" aca="1" ref="BU364" ca="1">INDIRECT("'"&amp;$C364&amp;"'!"&amp;"$"&amp;$D364&amp;$BU$1&amp;"")</f>
        <v>#REF!</v>
      </c>
      <c r="BV364" s="225"/>
      <c r="BW364" s="225"/>
      <c r="BX364" s="223"/>
      <c r="BY364" s="228"/>
      <c r="BZ364" s="225"/>
      <c r="CA364" s="225"/>
      <c r="CB364" s="223"/>
    </row>
    <row r="365" spans="1:80" ht="15" x14ac:dyDescent="0.2">
      <c r="A365" s="344">
        <f t="shared" si="27"/>
        <v>46006</v>
      </c>
      <c r="B365" s="261">
        <v>0.41666666666666702</v>
      </c>
      <c r="C365" s="247">
        <f t="shared" si="28"/>
        <v>15</v>
      </c>
      <c r="D365" s="248" t="s">
        <v>144</v>
      </c>
      <c r="E365" s="229"/>
      <c r="F365" s="230"/>
      <c r="G365" s="231" t="e" cm="1">
        <f t="array" aca="1" ref="G365" ca="1">INDIRECT("'"&amp;$C365&amp;"'!"&amp;"$"&amp;$D365&amp;$G$1&amp;"")</f>
        <v>#REF!</v>
      </c>
      <c r="H365" s="232" t="s">
        <v>1</v>
      </c>
      <c r="I365" s="230" t="s">
        <v>1</v>
      </c>
      <c r="J365" s="231" t="e" cm="1">
        <f t="array" aca="1" ref="J365" ca="1">INDIRECT("'"&amp;$C365&amp;"'!"&amp;"$"&amp;$D365&amp;$J$1&amp;"")</f>
        <v>#REF!</v>
      </c>
      <c r="K365" s="232"/>
      <c r="L365" s="232"/>
      <c r="M365" s="233"/>
      <c r="N365" s="229" t="e" cm="1">
        <f t="array" aca="1" ref="N365" ca="1">INDIRECT("'"&amp;$C365&amp;"'!"&amp;"$"&amp;$D365&amp;$N$1&amp;"")</f>
        <v>#REF!</v>
      </c>
      <c r="O365" s="232"/>
      <c r="P365" s="232"/>
      <c r="Q365" s="230"/>
      <c r="R365" s="229" t="e" cm="1">
        <f t="array" aca="1" ref="R365" ca="1">INDIRECT("'"&amp;$C365&amp;"'!"&amp;"$"&amp;$D365&amp;$R$1&amp;"")</f>
        <v>#REF!</v>
      </c>
      <c r="S365" s="232"/>
      <c r="T365" s="232"/>
      <c r="U365" s="233"/>
      <c r="V365" s="229"/>
      <c r="W365" s="234" t="e" cm="1">
        <f t="array" aca="1" ref="W365" ca="1">INDIRECT("'"&amp;$C365&amp;"'!"&amp;"$"&amp;$D365&amp;$W$1&amp;"")</f>
        <v>#REF!</v>
      </c>
      <c r="X365" s="232"/>
      <c r="Y365" s="230"/>
      <c r="Z365" s="231" t="e" cm="1">
        <f t="array" aca="1" ref="Z365" ca="1">INDIRECT("'"&amp;$C365&amp;"'!"&amp;"$"&amp;$D365&amp;$Z$1&amp;"")</f>
        <v>#REF!</v>
      </c>
      <c r="AA365" s="232" t="s">
        <v>1</v>
      </c>
      <c r="AB365" s="232" t="s">
        <v>1</v>
      </c>
      <c r="AC365" s="233" t="s">
        <v>1</v>
      </c>
      <c r="AD365" s="229" t="e" cm="1">
        <f t="array" aca="1" ref="AD365" ca="1">INDIRECT("'"&amp;$C365&amp;"'!"&amp;"$"&amp;$D365&amp;$AD$1&amp;"")</f>
        <v>#REF!</v>
      </c>
      <c r="AE365" s="232" t="s">
        <v>1</v>
      </c>
      <c r="AF365" s="232" t="s">
        <v>1</v>
      </c>
      <c r="AG365" s="230" t="s">
        <v>1</v>
      </c>
      <c r="AH365" s="231" t="e" cm="1">
        <f t="array" aca="1" ref="AH365" ca="1">INDIRECT("'"&amp;$C365&amp;"'!"&amp;"$"&amp;$D365&amp;$AH$1&amp;"")</f>
        <v>#REF!</v>
      </c>
      <c r="AI365" s="232" t="s">
        <v>1</v>
      </c>
      <c r="AJ365" s="232" t="s">
        <v>1</v>
      </c>
      <c r="AK365" s="233" t="s">
        <v>1</v>
      </c>
      <c r="AL365" s="229" t="e" cm="1">
        <f t="array" aca="1" ref="AL365" ca="1">INDIRECT("'"&amp;$C365&amp;"'!"&amp;"$"&amp;$D365&amp;$AL$1&amp;"")</f>
        <v>#REF!</v>
      </c>
      <c r="AM365" s="232" t="s">
        <v>1</v>
      </c>
      <c r="AN365" s="232" t="s">
        <v>1</v>
      </c>
      <c r="AO365" s="230" t="s">
        <v>1</v>
      </c>
      <c r="AP365" s="229"/>
      <c r="AQ365" s="233"/>
      <c r="AR365" s="229" t="e" cm="1">
        <f t="array" aca="1" ref="AR365" ca="1">INDIRECT("'"&amp;$C365&amp;"'!"&amp;"$"&amp;$D365&amp;$AR$1&amp;"")</f>
        <v>#REF!</v>
      </c>
      <c r="AS365" s="232"/>
      <c r="AT365" s="230"/>
      <c r="AU365" s="231" t="e" cm="1">
        <f t="array" aca="1" ref="AU365" ca="1">INDIRECT("'"&amp;$C365&amp;"'!"&amp;"$"&amp;$D365&amp;$AU$1&amp;"")</f>
        <v>#REF!</v>
      </c>
      <c r="AV365" s="232"/>
      <c r="AW365" s="230"/>
      <c r="AX365" s="229"/>
      <c r="AY365" s="233"/>
      <c r="AZ365" s="232" t="e" cm="1">
        <f t="array" aca="1" ref="AZ365" ca="1">INDIRECT("'"&amp;$C365&amp;"'!"&amp;"$"&amp;$D365&amp;$AZ$1&amp;"")</f>
        <v>#REF!</v>
      </c>
      <c r="BA365" s="231"/>
      <c r="BB365" s="232"/>
      <c r="BC365" s="230"/>
      <c r="BD365" s="232" t="e" cm="1">
        <f t="array" aca="1" ref="BD365" ca="1">INDIRECT("'"&amp;$C365&amp;"'!"&amp;"$"&amp;$D365&amp;$BD$1&amp;"")</f>
        <v>#REF!</v>
      </c>
      <c r="BE365" s="231"/>
      <c r="BF365" s="232"/>
      <c r="BG365" s="230"/>
      <c r="BH365" s="234"/>
      <c r="BI365" s="230"/>
      <c r="BJ365" s="234" t="e" cm="1">
        <f t="array" aca="1" ref="BJ365" ca="1">INDIRECT("'"&amp;$C365&amp;"'!"&amp;"$"&amp;$D365&amp;$BJ$1&amp;"")</f>
        <v>#REF!</v>
      </c>
      <c r="BK365" s="232"/>
      <c r="BL365" s="230"/>
      <c r="BM365" s="408"/>
      <c r="BN365" s="229" t="e" cm="1">
        <f t="array" aca="1" ref="BN365" ca="1">INDIRECT("'"&amp;$C365&amp;"'!"&amp;"$"&amp;$D365&amp;$BN$1&amp;"")</f>
        <v>#REF!</v>
      </c>
      <c r="BO365" s="231"/>
      <c r="BP365" s="230"/>
      <c r="BQ365" s="234" t="e" cm="1">
        <f t="array" aca="1" ref="BQ365" ca="1">INDIRECT("'"&amp;$C365&amp;"'!"&amp;"$"&amp;$D365&amp;$BQ$1&amp;"")</f>
        <v>#REF!</v>
      </c>
      <c r="BR365" s="232"/>
      <c r="BS365" s="232"/>
      <c r="BT365" s="230"/>
      <c r="BU365" s="235" t="e" cm="1">
        <f t="array" aca="1" ref="BU365" ca="1">INDIRECT("'"&amp;$C365&amp;"'!"&amp;"$"&amp;$D365&amp;$BU$1&amp;"")</f>
        <v>#REF!</v>
      </c>
      <c r="BV365" s="232"/>
      <c r="BW365" s="232"/>
      <c r="BX365" s="230"/>
      <c r="BY365" s="235"/>
      <c r="BZ365" s="232"/>
      <c r="CA365" s="232"/>
      <c r="CB365" s="230"/>
    </row>
    <row r="366" spans="1:80" ht="15" x14ac:dyDescent="0.2">
      <c r="A366" s="344">
        <f t="shared" si="27"/>
        <v>46006</v>
      </c>
      <c r="B366" s="261">
        <v>0.45833333333333398</v>
      </c>
      <c r="C366" s="247">
        <f t="shared" si="28"/>
        <v>15</v>
      </c>
      <c r="D366" s="248" t="s">
        <v>145</v>
      </c>
      <c r="E366" s="222"/>
      <c r="F366" s="223"/>
      <c r="G366" s="224" t="e" cm="1">
        <f t="array" aca="1" ref="G366" ca="1">INDIRECT("'"&amp;$C366&amp;"'!"&amp;"$"&amp;$D366&amp;$G$1&amp;"")</f>
        <v>#REF!</v>
      </c>
      <c r="H366" s="225" t="s">
        <v>1</v>
      </c>
      <c r="I366" s="223" t="s">
        <v>1</v>
      </c>
      <c r="J366" s="224" t="e" cm="1">
        <f t="array" aca="1" ref="J366" ca="1">INDIRECT("'"&amp;$C366&amp;"'!"&amp;"$"&amp;$D366&amp;$J$1&amp;"")</f>
        <v>#REF!</v>
      </c>
      <c r="K366" s="225"/>
      <c r="L366" s="225"/>
      <c r="M366" s="226"/>
      <c r="N366" s="222" t="e" cm="1">
        <f t="array" aca="1" ref="N366" ca="1">INDIRECT("'"&amp;$C366&amp;"'!"&amp;"$"&amp;$D366&amp;$N$1&amp;"")</f>
        <v>#REF!</v>
      </c>
      <c r="O366" s="225"/>
      <c r="P366" s="225"/>
      <c r="Q366" s="223"/>
      <c r="R366" s="352" t="e" cm="1">
        <f t="array" aca="1" ref="R366" ca="1">INDIRECT("'"&amp;$C366&amp;"'!"&amp;"$"&amp;$D366&amp;$R$1&amp;"")</f>
        <v>#REF!</v>
      </c>
      <c r="S366" s="225"/>
      <c r="T366" s="225"/>
      <c r="U366" s="226"/>
      <c r="V366" s="222"/>
      <c r="W366" s="227" t="e" cm="1">
        <f t="array" aca="1" ref="W366" ca="1">INDIRECT("'"&amp;$C366&amp;"'!"&amp;"$"&amp;$D366&amp;$W$1&amp;"")</f>
        <v>#REF!</v>
      </c>
      <c r="X366" s="225"/>
      <c r="Y366" s="223"/>
      <c r="Z366" s="224" t="e" cm="1">
        <f t="array" aca="1" ref="Z366" ca="1">INDIRECT("'"&amp;$C366&amp;"'!"&amp;"$"&amp;$D366&amp;$Z$1&amp;"")</f>
        <v>#REF!</v>
      </c>
      <c r="AA366" s="225" t="s">
        <v>1</v>
      </c>
      <c r="AB366" s="225" t="s">
        <v>1</v>
      </c>
      <c r="AC366" s="226" t="s">
        <v>1</v>
      </c>
      <c r="AD366" s="222" t="e" cm="1">
        <f t="array" aca="1" ref="AD366" ca="1">INDIRECT("'"&amp;$C366&amp;"'!"&amp;"$"&amp;$D366&amp;$AD$1&amp;"")</f>
        <v>#REF!</v>
      </c>
      <c r="AE366" s="225" t="s">
        <v>1</v>
      </c>
      <c r="AF366" s="225" t="s">
        <v>1</v>
      </c>
      <c r="AG366" s="223" t="s">
        <v>1</v>
      </c>
      <c r="AH366" s="224" t="e" cm="1">
        <f t="array" aca="1" ref="AH366" ca="1">INDIRECT("'"&amp;$C366&amp;"'!"&amp;"$"&amp;$D366&amp;$AH$1&amp;"")</f>
        <v>#REF!</v>
      </c>
      <c r="AI366" s="225" t="s">
        <v>1</v>
      </c>
      <c r="AJ366" s="225" t="s">
        <v>1</v>
      </c>
      <c r="AK366" s="226" t="s">
        <v>1</v>
      </c>
      <c r="AL366" s="222" t="e" cm="1">
        <f t="array" aca="1" ref="AL366" ca="1">INDIRECT("'"&amp;$C366&amp;"'!"&amp;"$"&amp;$D366&amp;$AL$1&amp;"")</f>
        <v>#REF!</v>
      </c>
      <c r="AM366" s="225" t="s">
        <v>1</v>
      </c>
      <c r="AN366" s="225" t="s">
        <v>1</v>
      </c>
      <c r="AO366" s="223" t="s">
        <v>1</v>
      </c>
      <c r="AP366" s="222"/>
      <c r="AQ366" s="226"/>
      <c r="AR366" s="222" t="e" cm="1">
        <f t="array" aca="1" ref="AR366" ca="1">INDIRECT("'"&amp;$C366&amp;"'!"&amp;"$"&amp;$D366&amp;$AR$1&amp;"")</f>
        <v>#REF!</v>
      </c>
      <c r="AS366" s="225"/>
      <c r="AT366" s="223"/>
      <c r="AU366" s="224" t="e" cm="1">
        <f t="array" aca="1" ref="AU366" ca="1">INDIRECT("'"&amp;$C366&amp;"'!"&amp;"$"&amp;$D366&amp;$AU$1&amp;"")</f>
        <v>#REF!</v>
      </c>
      <c r="AV366" s="225"/>
      <c r="AW366" s="223"/>
      <c r="AX366" s="222"/>
      <c r="AY366" s="226"/>
      <c r="AZ366" s="225" t="e" cm="1">
        <f t="array" aca="1" ref="AZ366" ca="1">INDIRECT("'"&amp;$C366&amp;"'!"&amp;"$"&amp;$D366&amp;$AZ$1&amp;"")</f>
        <v>#REF!</v>
      </c>
      <c r="BA366" s="224"/>
      <c r="BB366" s="225"/>
      <c r="BC366" s="223"/>
      <c r="BD366" s="225" t="e" cm="1">
        <f t="array" aca="1" ref="BD366" ca="1">INDIRECT("'"&amp;$C366&amp;"'!"&amp;"$"&amp;$D366&amp;$BD$1&amp;"")</f>
        <v>#REF!</v>
      </c>
      <c r="BE366" s="224"/>
      <c r="BF366" s="225"/>
      <c r="BG366" s="223"/>
      <c r="BH366" s="227"/>
      <c r="BI366" s="223"/>
      <c r="BJ366" s="227" t="e" cm="1">
        <f t="array" aca="1" ref="BJ366" ca="1">INDIRECT("'"&amp;$C366&amp;"'!"&amp;"$"&amp;$D366&amp;$BJ$1&amp;"")</f>
        <v>#REF!</v>
      </c>
      <c r="BK366" s="225"/>
      <c r="BL366" s="223"/>
      <c r="BM366" s="407"/>
      <c r="BN366" s="222" t="e" cm="1">
        <f t="array" aca="1" ref="BN366" ca="1">INDIRECT("'"&amp;$C366&amp;"'!"&amp;"$"&amp;$D366&amp;$BN$1&amp;"")</f>
        <v>#REF!</v>
      </c>
      <c r="BO366" s="224"/>
      <c r="BP366" s="223"/>
      <c r="BQ366" s="227" t="e" cm="1">
        <f t="array" aca="1" ref="BQ366" ca="1">INDIRECT("'"&amp;$C366&amp;"'!"&amp;"$"&amp;$D366&amp;$BQ$1&amp;"")</f>
        <v>#REF!</v>
      </c>
      <c r="BR366" s="225"/>
      <c r="BS366" s="225"/>
      <c r="BT366" s="223"/>
      <c r="BU366" s="228" t="e" cm="1">
        <f t="array" aca="1" ref="BU366" ca="1">INDIRECT("'"&amp;$C366&amp;"'!"&amp;"$"&amp;$D366&amp;$BU$1&amp;"")</f>
        <v>#REF!</v>
      </c>
      <c r="BV366" s="225"/>
      <c r="BW366" s="225"/>
      <c r="BX366" s="223"/>
      <c r="BY366" s="228"/>
      <c r="BZ366" s="225"/>
      <c r="CA366" s="225"/>
      <c r="CB366" s="223"/>
    </row>
    <row r="367" spans="1:80" ht="15" x14ac:dyDescent="0.2">
      <c r="A367" s="344">
        <f t="shared" si="27"/>
        <v>46006</v>
      </c>
      <c r="B367" s="261">
        <v>0.5</v>
      </c>
      <c r="C367" s="247">
        <f t="shared" si="28"/>
        <v>15</v>
      </c>
      <c r="D367" s="248" t="s">
        <v>146</v>
      </c>
      <c r="E367" s="229"/>
      <c r="F367" s="230"/>
      <c r="G367" s="231" t="e" cm="1">
        <f t="array" aca="1" ref="G367" ca="1">INDIRECT("'"&amp;$C367&amp;"'!"&amp;"$"&amp;$D367&amp;$G$1&amp;"")</f>
        <v>#REF!</v>
      </c>
      <c r="H367" s="232" t="s">
        <v>1</v>
      </c>
      <c r="I367" s="230" t="s">
        <v>1</v>
      </c>
      <c r="J367" s="231" t="e" cm="1">
        <f t="array" aca="1" ref="J367" ca="1">INDIRECT("'"&amp;$C367&amp;"'!"&amp;"$"&amp;$D367&amp;$J$1&amp;"")</f>
        <v>#REF!</v>
      </c>
      <c r="K367" s="232"/>
      <c r="L367" s="232"/>
      <c r="M367" s="233"/>
      <c r="N367" s="229" t="e" cm="1">
        <f t="array" aca="1" ref="N367" ca="1">INDIRECT("'"&amp;$C367&amp;"'!"&amp;"$"&amp;$D367&amp;$N$1&amp;"")</f>
        <v>#REF!</v>
      </c>
      <c r="O367" s="232"/>
      <c r="P367" s="232"/>
      <c r="Q367" s="230"/>
      <c r="R367" s="229" t="e" cm="1">
        <f t="array" aca="1" ref="R367" ca="1">INDIRECT("'"&amp;$C367&amp;"'!"&amp;"$"&amp;$D367&amp;$R$1&amp;"")</f>
        <v>#REF!</v>
      </c>
      <c r="S367" s="232"/>
      <c r="T367" s="232"/>
      <c r="U367" s="233"/>
      <c r="V367" s="229"/>
      <c r="W367" s="234" t="e" cm="1">
        <f t="array" aca="1" ref="W367" ca="1">INDIRECT("'"&amp;$C367&amp;"'!"&amp;"$"&amp;$D367&amp;$W$1&amp;"")</f>
        <v>#REF!</v>
      </c>
      <c r="X367" s="232"/>
      <c r="Y367" s="230"/>
      <c r="Z367" s="231" t="e" cm="1">
        <f t="array" aca="1" ref="Z367" ca="1">INDIRECT("'"&amp;$C367&amp;"'!"&amp;"$"&amp;$D367&amp;$Z$1&amp;"")</f>
        <v>#REF!</v>
      </c>
      <c r="AA367" s="232" t="s">
        <v>1</v>
      </c>
      <c r="AB367" s="232" t="s">
        <v>1</v>
      </c>
      <c r="AC367" s="233" t="s">
        <v>1</v>
      </c>
      <c r="AD367" s="229" t="e" cm="1">
        <f t="array" aca="1" ref="AD367" ca="1">INDIRECT("'"&amp;$C367&amp;"'!"&amp;"$"&amp;$D367&amp;$AD$1&amp;"")</f>
        <v>#REF!</v>
      </c>
      <c r="AE367" s="232" t="s">
        <v>1</v>
      </c>
      <c r="AF367" s="232" t="s">
        <v>1</v>
      </c>
      <c r="AG367" s="230" t="s">
        <v>1</v>
      </c>
      <c r="AH367" s="231" t="e" cm="1">
        <f t="array" aca="1" ref="AH367" ca="1">INDIRECT("'"&amp;$C367&amp;"'!"&amp;"$"&amp;$D367&amp;$AH$1&amp;"")</f>
        <v>#REF!</v>
      </c>
      <c r="AI367" s="232" t="s">
        <v>1</v>
      </c>
      <c r="AJ367" s="232" t="s">
        <v>1</v>
      </c>
      <c r="AK367" s="233" t="s">
        <v>1</v>
      </c>
      <c r="AL367" s="229" t="e" cm="1">
        <f t="array" aca="1" ref="AL367" ca="1">INDIRECT("'"&amp;$C367&amp;"'!"&amp;"$"&amp;$D367&amp;$AL$1&amp;"")</f>
        <v>#REF!</v>
      </c>
      <c r="AM367" s="232" t="s">
        <v>1</v>
      </c>
      <c r="AN367" s="232" t="s">
        <v>1</v>
      </c>
      <c r="AO367" s="230" t="s">
        <v>1</v>
      </c>
      <c r="AP367" s="229"/>
      <c r="AQ367" s="233"/>
      <c r="AR367" s="229" t="e" cm="1">
        <f t="array" aca="1" ref="AR367" ca="1">INDIRECT("'"&amp;$C367&amp;"'!"&amp;"$"&amp;$D367&amp;$AR$1&amp;"")</f>
        <v>#REF!</v>
      </c>
      <c r="AS367" s="232"/>
      <c r="AT367" s="230"/>
      <c r="AU367" s="231" t="e" cm="1">
        <f t="array" aca="1" ref="AU367" ca="1">INDIRECT("'"&amp;$C367&amp;"'!"&amp;"$"&amp;$D367&amp;$AU$1&amp;"")</f>
        <v>#REF!</v>
      </c>
      <c r="AV367" s="232"/>
      <c r="AW367" s="230"/>
      <c r="AX367" s="229"/>
      <c r="AY367" s="233"/>
      <c r="AZ367" s="232" t="e" cm="1">
        <f t="array" aca="1" ref="AZ367" ca="1">INDIRECT("'"&amp;$C367&amp;"'!"&amp;"$"&amp;$D367&amp;$AZ$1&amp;"")</f>
        <v>#REF!</v>
      </c>
      <c r="BA367" s="231"/>
      <c r="BB367" s="232"/>
      <c r="BC367" s="230"/>
      <c r="BD367" s="232" t="e" cm="1">
        <f t="array" aca="1" ref="BD367" ca="1">INDIRECT("'"&amp;$C367&amp;"'!"&amp;"$"&amp;$D367&amp;$BD$1&amp;"")</f>
        <v>#REF!</v>
      </c>
      <c r="BE367" s="231"/>
      <c r="BF367" s="232"/>
      <c r="BG367" s="230"/>
      <c r="BH367" s="234"/>
      <c r="BI367" s="230"/>
      <c r="BJ367" s="234" t="e" cm="1">
        <f t="array" aca="1" ref="BJ367" ca="1">INDIRECT("'"&amp;$C367&amp;"'!"&amp;"$"&amp;$D367&amp;$BJ$1&amp;"")</f>
        <v>#REF!</v>
      </c>
      <c r="BK367" s="232"/>
      <c r="BL367" s="230"/>
      <c r="BM367" s="408"/>
      <c r="BN367" s="229" t="e" cm="1">
        <f t="array" aca="1" ref="BN367" ca="1">INDIRECT("'"&amp;$C367&amp;"'!"&amp;"$"&amp;$D367&amp;$BN$1&amp;"")</f>
        <v>#REF!</v>
      </c>
      <c r="BO367" s="231"/>
      <c r="BP367" s="230"/>
      <c r="BQ367" s="234" t="e" cm="1">
        <f t="array" aca="1" ref="BQ367" ca="1">INDIRECT("'"&amp;$C367&amp;"'!"&amp;"$"&amp;$D367&amp;$BQ$1&amp;"")</f>
        <v>#REF!</v>
      </c>
      <c r="BR367" s="232"/>
      <c r="BS367" s="232"/>
      <c r="BT367" s="230"/>
      <c r="BU367" s="235" t="e" cm="1">
        <f t="array" aca="1" ref="BU367" ca="1">INDIRECT("'"&amp;$C367&amp;"'!"&amp;"$"&amp;$D367&amp;$BU$1&amp;"")</f>
        <v>#REF!</v>
      </c>
      <c r="BV367" s="232"/>
      <c r="BW367" s="232"/>
      <c r="BX367" s="230"/>
      <c r="BY367" s="235"/>
      <c r="BZ367" s="232"/>
      <c r="CA367" s="232"/>
      <c r="CB367" s="230"/>
    </row>
    <row r="368" spans="1:80" ht="15" x14ac:dyDescent="0.2">
      <c r="A368" s="344">
        <f t="shared" si="27"/>
        <v>46006</v>
      </c>
      <c r="B368" s="261">
        <v>0.54166666666666696</v>
      </c>
      <c r="C368" s="247">
        <f t="shared" si="28"/>
        <v>15</v>
      </c>
      <c r="D368" s="248" t="s">
        <v>147</v>
      </c>
      <c r="E368" s="222"/>
      <c r="F368" s="223"/>
      <c r="G368" s="224" t="e" cm="1">
        <f t="array" aca="1" ref="G368" ca="1">INDIRECT("'"&amp;$C368&amp;"'!"&amp;"$"&amp;$D368&amp;$G$1&amp;"")</f>
        <v>#REF!</v>
      </c>
      <c r="H368" s="225" t="s">
        <v>1</v>
      </c>
      <c r="I368" s="223" t="s">
        <v>1</v>
      </c>
      <c r="J368" s="224" t="e" cm="1">
        <f t="array" aca="1" ref="J368" ca="1">INDIRECT("'"&amp;$C368&amp;"'!"&amp;"$"&amp;$D368&amp;$J$1&amp;"")</f>
        <v>#REF!</v>
      </c>
      <c r="K368" s="225"/>
      <c r="L368" s="225"/>
      <c r="M368" s="223"/>
      <c r="N368" s="222" t="e" cm="1">
        <f t="array" aca="1" ref="N368" ca="1">INDIRECT("'"&amp;$C368&amp;"'!"&amp;"$"&amp;$D368&amp;$N$1&amp;"")</f>
        <v>#REF!</v>
      </c>
      <c r="O368" s="225"/>
      <c r="P368" s="225"/>
      <c r="Q368" s="223"/>
      <c r="R368" s="352" t="e" cm="1">
        <f t="array" aca="1" ref="R368" ca="1">INDIRECT("'"&amp;$C368&amp;"'!"&amp;"$"&amp;$D368&amp;$R$1&amp;"")</f>
        <v>#REF!</v>
      </c>
      <c r="S368" s="225"/>
      <c r="T368" s="225"/>
      <c r="U368" s="226"/>
      <c r="V368" s="222"/>
      <c r="W368" s="227" t="e" cm="1">
        <f t="array" aca="1" ref="W368" ca="1">INDIRECT("'"&amp;$C368&amp;"'!"&amp;"$"&amp;$D368&amp;$W$1&amp;"")</f>
        <v>#REF!</v>
      </c>
      <c r="X368" s="225"/>
      <c r="Y368" s="223"/>
      <c r="Z368" s="224" t="e" cm="1">
        <f t="array" aca="1" ref="Z368" ca="1">INDIRECT("'"&amp;$C368&amp;"'!"&amp;"$"&amp;$D368&amp;$Z$1&amp;"")</f>
        <v>#REF!</v>
      </c>
      <c r="AA368" s="225" t="s">
        <v>1</v>
      </c>
      <c r="AB368" s="225" t="s">
        <v>1</v>
      </c>
      <c r="AC368" s="226" t="s">
        <v>1</v>
      </c>
      <c r="AD368" s="222" t="e" cm="1">
        <f t="array" aca="1" ref="AD368" ca="1">INDIRECT("'"&amp;$C368&amp;"'!"&amp;"$"&amp;$D368&amp;$AD$1&amp;"")</f>
        <v>#REF!</v>
      </c>
      <c r="AE368" s="225" t="s">
        <v>1</v>
      </c>
      <c r="AF368" s="225" t="s">
        <v>1</v>
      </c>
      <c r="AG368" s="223" t="s">
        <v>1</v>
      </c>
      <c r="AH368" s="224" t="e" cm="1">
        <f t="array" aca="1" ref="AH368" ca="1">INDIRECT("'"&amp;$C368&amp;"'!"&amp;"$"&amp;$D368&amp;$AH$1&amp;"")</f>
        <v>#REF!</v>
      </c>
      <c r="AI368" s="225" t="s">
        <v>1</v>
      </c>
      <c r="AJ368" s="225" t="s">
        <v>1</v>
      </c>
      <c r="AK368" s="226" t="s">
        <v>1</v>
      </c>
      <c r="AL368" s="222" t="e" cm="1">
        <f t="array" aca="1" ref="AL368" ca="1">INDIRECT("'"&amp;$C368&amp;"'!"&amp;"$"&amp;$D368&amp;$AL$1&amp;"")</f>
        <v>#REF!</v>
      </c>
      <c r="AM368" s="225" t="s">
        <v>1</v>
      </c>
      <c r="AN368" s="225" t="s">
        <v>1</v>
      </c>
      <c r="AO368" s="223" t="s">
        <v>1</v>
      </c>
      <c r="AP368" s="222"/>
      <c r="AQ368" s="226"/>
      <c r="AR368" s="222" t="e" cm="1">
        <f t="array" aca="1" ref="AR368" ca="1">INDIRECT("'"&amp;$C368&amp;"'!"&amp;"$"&amp;$D368&amp;$AR$1&amp;"")</f>
        <v>#REF!</v>
      </c>
      <c r="AS368" s="225"/>
      <c r="AT368" s="223"/>
      <c r="AU368" s="224" t="e" cm="1">
        <f t="array" aca="1" ref="AU368" ca="1">INDIRECT("'"&amp;$C368&amp;"'!"&amp;"$"&amp;$D368&amp;$AU$1&amp;"")</f>
        <v>#REF!</v>
      </c>
      <c r="AV368" s="225"/>
      <c r="AW368" s="223"/>
      <c r="AX368" s="222"/>
      <c r="AY368" s="226"/>
      <c r="AZ368" s="225" t="e" cm="1">
        <f t="array" aca="1" ref="AZ368" ca="1">INDIRECT("'"&amp;$C368&amp;"'!"&amp;"$"&amp;$D368&amp;$AZ$1&amp;"")</f>
        <v>#REF!</v>
      </c>
      <c r="BA368" s="224"/>
      <c r="BB368" s="225"/>
      <c r="BC368" s="223"/>
      <c r="BD368" s="225" t="e" cm="1">
        <f t="array" aca="1" ref="BD368" ca="1">INDIRECT("'"&amp;$C368&amp;"'!"&amp;"$"&amp;$D368&amp;$BD$1&amp;"")</f>
        <v>#REF!</v>
      </c>
      <c r="BE368" s="224"/>
      <c r="BF368" s="225"/>
      <c r="BG368" s="223"/>
      <c r="BH368" s="227"/>
      <c r="BI368" s="223"/>
      <c r="BJ368" s="227" t="e" cm="1">
        <f t="array" aca="1" ref="BJ368" ca="1">INDIRECT("'"&amp;$C368&amp;"'!"&amp;"$"&amp;$D368&amp;$BJ$1&amp;"")</f>
        <v>#REF!</v>
      </c>
      <c r="BK368" s="225"/>
      <c r="BL368" s="223"/>
      <c r="BM368" s="407"/>
      <c r="BN368" s="222" t="e" cm="1">
        <f t="array" aca="1" ref="BN368" ca="1">INDIRECT("'"&amp;$C368&amp;"'!"&amp;"$"&amp;$D368&amp;$BN$1&amp;"")</f>
        <v>#REF!</v>
      </c>
      <c r="BO368" s="224"/>
      <c r="BP368" s="223"/>
      <c r="BQ368" s="227" t="e" cm="1">
        <f t="array" aca="1" ref="BQ368" ca="1">INDIRECT("'"&amp;$C368&amp;"'!"&amp;"$"&amp;$D368&amp;$BQ$1&amp;"")</f>
        <v>#REF!</v>
      </c>
      <c r="BR368" s="225"/>
      <c r="BS368" s="225"/>
      <c r="BT368" s="223"/>
      <c r="BU368" s="228" t="e" cm="1">
        <f t="array" aca="1" ref="BU368" ca="1">INDIRECT("'"&amp;$C368&amp;"'!"&amp;"$"&amp;$D368&amp;$BU$1&amp;"")</f>
        <v>#REF!</v>
      </c>
      <c r="BV368" s="225"/>
      <c r="BW368" s="225"/>
      <c r="BX368" s="223"/>
      <c r="BY368" s="228"/>
      <c r="BZ368" s="225"/>
      <c r="CA368" s="225"/>
      <c r="CB368" s="223"/>
    </row>
    <row r="369" spans="1:80" ht="15" x14ac:dyDescent="0.2">
      <c r="A369" s="344">
        <f t="shared" si="27"/>
        <v>46006</v>
      </c>
      <c r="B369" s="261">
        <v>0.58333333333333404</v>
      </c>
      <c r="C369" s="247">
        <f t="shared" si="28"/>
        <v>15</v>
      </c>
      <c r="D369" s="248" t="s">
        <v>148</v>
      </c>
      <c r="E369" s="229"/>
      <c r="F369" s="230"/>
      <c r="G369" s="231" t="e" cm="1">
        <f t="array" aca="1" ref="G369" ca="1">INDIRECT("'"&amp;$C369&amp;"'!"&amp;"$"&amp;$D369&amp;$G$1&amp;"")</f>
        <v>#REF!</v>
      </c>
      <c r="H369" s="232" t="s">
        <v>1</v>
      </c>
      <c r="I369" s="230" t="s">
        <v>1</v>
      </c>
      <c r="J369" s="231" t="e" cm="1">
        <f t="array" aca="1" ref="J369" ca="1">INDIRECT("'"&amp;$C369&amp;"'!"&amp;"$"&amp;$D369&amp;$J$1&amp;"")</f>
        <v>#REF!</v>
      </c>
      <c r="K369" s="232"/>
      <c r="L369" s="232"/>
      <c r="M369" s="233"/>
      <c r="N369" s="229" t="e" cm="1">
        <f t="array" aca="1" ref="N369" ca="1">INDIRECT("'"&amp;$C369&amp;"'!"&amp;"$"&amp;$D369&amp;$N$1&amp;"")</f>
        <v>#REF!</v>
      </c>
      <c r="O369" s="232"/>
      <c r="P369" s="232"/>
      <c r="Q369" s="230"/>
      <c r="R369" s="229" t="e" cm="1">
        <f t="array" aca="1" ref="R369" ca="1">INDIRECT("'"&amp;$C369&amp;"'!"&amp;"$"&amp;$D369&amp;$R$1&amp;"")</f>
        <v>#REF!</v>
      </c>
      <c r="S369" s="232"/>
      <c r="T369" s="232"/>
      <c r="U369" s="233"/>
      <c r="V369" s="229"/>
      <c r="W369" s="234" t="e" cm="1">
        <f t="array" aca="1" ref="W369" ca="1">INDIRECT("'"&amp;$C369&amp;"'!"&amp;"$"&amp;$D369&amp;$W$1&amp;"")</f>
        <v>#REF!</v>
      </c>
      <c r="X369" s="232"/>
      <c r="Y369" s="230"/>
      <c r="Z369" s="231" t="e" cm="1">
        <f t="array" aca="1" ref="Z369" ca="1">INDIRECT("'"&amp;$C369&amp;"'!"&amp;"$"&amp;$D369&amp;$Z$1&amp;"")</f>
        <v>#REF!</v>
      </c>
      <c r="AA369" s="232" t="s">
        <v>1</v>
      </c>
      <c r="AB369" s="232" t="s">
        <v>1</v>
      </c>
      <c r="AC369" s="233" t="s">
        <v>1</v>
      </c>
      <c r="AD369" s="229" t="e" cm="1">
        <f t="array" aca="1" ref="AD369" ca="1">INDIRECT("'"&amp;$C369&amp;"'!"&amp;"$"&amp;$D369&amp;$AD$1&amp;"")</f>
        <v>#REF!</v>
      </c>
      <c r="AE369" s="232" t="s">
        <v>1</v>
      </c>
      <c r="AF369" s="232" t="s">
        <v>1</v>
      </c>
      <c r="AG369" s="230" t="s">
        <v>1</v>
      </c>
      <c r="AH369" s="231" t="e" cm="1">
        <f t="array" aca="1" ref="AH369" ca="1">INDIRECT("'"&amp;$C369&amp;"'!"&amp;"$"&amp;$D369&amp;$AH$1&amp;"")</f>
        <v>#REF!</v>
      </c>
      <c r="AI369" s="232" t="s">
        <v>1</v>
      </c>
      <c r="AJ369" s="232" t="s">
        <v>1</v>
      </c>
      <c r="AK369" s="233" t="s">
        <v>1</v>
      </c>
      <c r="AL369" s="229" t="e" cm="1">
        <f t="array" aca="1" ref="AL369" ca="1">INDIRECT("'"&amp;$C369&amp;"'!"&amp;"$"&amp;$D369&amp;$AL$1&amp;"")</f>
        <v>#REF!</v>
      </c>
      <c r="AM369" s="232" t="s">
        <v>1</v>
      </c>
      <c r="AN369" s="232" t="s">
        <v>1</v>
      </c>
      <c r="AO369" s="230" t="s">
        <v>1</v>
      </c>
      <c r="AP369" s="229"/>
      <c r="AQ369" s="233"/>
      <c r="AR369" s="229" t="e" cm="1">
        <f t="array" aca="1" ref="AR369" ca="1">INDIRECT("'"&amp;$C369&amp;"'!"&amp;"$"&amp;$D369&amp;$AR$1&amp;"")</f>
        <v>#REF!</v>
      </c>
      <c r="AS369" s="232"/>
      <c r="AT369" s="230"/>
      <c r="AU369" s="231" t="e" cm="1">
        <f t="array" aca="1" ref="AU369" ca="1">INDIRECT("'"&amp;$C369&amp;"'!"&amp;"$"&amp;$D369&amp;$AU$1&amp;"")</f>
        <v>#REF!</v>
      </c>
      <c r="AV369" s="232"/>
      <c r="AW369" s="230"/>
      <c r="AX369" s="229"/>
      <c r="AY369" s="233"/>
      <c r="AZ369" s="232" t="e" cm="1">
        <f t="array" aca="1" ref="AZ369" ca="1">INDIRECT("'"&amp;$C369&amp;"'!"&amp;"$"&amp;$D369&amp;$AZ$1&amp;"")</f>
        <v>#REF!</v>
      </c>
      <c r="BA369" s="231"/>
      <c r="BB369" s="232"/>
      <c r="BC369" s="230"/>
      <c r="BD369" s="232" t="e" cm="1">
        <f t="array" aca="1" ref="BD369" ca="1">INDIRECT("'"&amp;$C369&amp;"'!"&amp;"$"&amp;$D369&amp;$BD$1&amp;"")</f>
        <v>#REF!</v>
      </c>
      <c r="BE369" s="231"/>
      <c r="BF369" s="232"/>
      <c r="BG369" s="230"/>
      <c r="BH369" s="234"/>
      <c r="BI369" s="230"/>
      <c r="BJ369" s="234" t="e" cm="1">
        <f t="array" aca="1" ref="BJ369" ca="1">INDIRECT("'"&amp;$C369&amp;"'!"&amp;"$"&amp;$D369&amp;$BJ$1&amp;"")</f>
        <v>#REF!</v>
      </c>
      <c r="BK369" s="232"/>
      <c r="BL369" s="230"/>
      <c r="BM369" s="408"/>
      <c r="BN369" s="229" t="e" cm="1">
        <f t="array" aca="1" ref="BN369" ca="1">INDIRECT("'"&amp;$C369&amp;"'!"&amp;"$"&amp;$D369&amp;$BN$1&amp;"")</f>
        <v>#REF!</v>
      </c>
      <c r="BO369" s="231"/>
      <c r="BP369" s="230"/>
      <c r="BQ369" s="234" t="e" cm="1">
        <f t="array" aca="1" ref="BQ369" ca="1">INDIRECT("'"&amp;$C369&amp;"'!"&amp;"$"&amp;$D369&amp;$BQ$1&amp;"")</f>
        <v>#REF!</v>
      </c>
      <c r="BR369" s="232"/>
      <c r="BS369" s="232"/>
      <c r="BT369" s="230"/>
      <c r="BU369" s="235" t="e" cm="1">
        <f t="array" aca="1" ref="BU369" ca="1">INDIRECT("'"&amp;$C369&amp;"'!"&amp;"$"&amp;$D369&amp;$BU$1&amp;"")</f>
        <v>#REF!</v>
      </c>
      <c r="BV369" s="232"/>
      <c r="BW369" s="232"/>
      <c r="BX369" s="230"/>
      <c r="BY369" s="235"/>
      <c r="BZ369" s="232"/>
      <c r="CA369" s="232"/>
      <c r="CB369" s="230"/>
    </row>
    <row r="370" spans="1:80" ht="15" x14ac:dyDescent="0.2">
      <c r="A370" s="344">
        <f t="shared" si="27"/>
        <v>46006</v>
      </c>
      <c r="B370" s="261">
        <v>0.625</v>
      </c>
      <c r="C370" s="247">
        <f t="shared" si="28"/>
        <v>15</v>
      </c>
      <c r="D370" s="248" t="s">
        <v>149</v>
      </c>
      <c r="E370" s="222"/>
      <c r="F370" s="223"/>
      <c r="G370" s="224" t="e" cm="1">
        <f t="array" aca="1" ref="G370" ca="1">INDIRECT("'"&amp;$C370&amp;"'!"&amp;"$"&amp;$D370&amp;$G$1&amp;"")</f>
        <v>#REF!</v>
      </c>
      <c r="H370" s="225" t="s">
        <v>1</v>
      </c>
      <c r="I370" s="223" t="s">
        <v>1</v>
      </c>
      <c r="J370" s="224" t="e" cm="1">
        <f t="array" aca="1" ref="J370" ca="1">INDIRECT("'"&amp;$C370&amp;"'!"&amp;"$"&amp;$D370&amp;$J$1&amp;"")</f>
        <v>#REF!</v>
      </c>
      <c r="K370" s="225"/>
      <c r="L370" s="225"/>
      <c r="M370" s="226"/>
      <c r="N370" s="222" t="e" cm="1">
        <f t="array" aca="1" ref="N370" ca="1">INDIRECT("'"&amp;$C370&amp;"'!"&amp;"$"&amp;$D370&amp;$N$1&amp;"")</f>
        <v>#REF!</v>
      </c>
      <c r="O370" s="225"/>
      <c r="P370" s="225"/>
      <c r="Q370" s="223"/>
      <c r="R370" s="352" t="e" cm="1">
        <f t="array" aca="1" ref="R370" ca="1">INDIRECT("'"&amp;$C370&amp;"'!"&amp;"$"&amp;$D370&amp;$R$1&amp;"")</f>
        <v>#REF!</v>
      </c>
      <c r="S370" s="225"/>
      <c r="T370" s="225"/>
      <c r="U370" s="226"/>
      <c r="V370" s="222"/>
      <c r="W370" s="227" t="e" cm="1">
        <f t="array" aca="1" ref="W370" ca="1">INDIRECT("'"&amp;$C370&amp;"'!"&amp;"$"&amp;$D370&amp;$W$1&amp;"")</f>
        <v>#REF!</v>
      </c>
      <c r="X370" s="225"/>
      <c r="Y370" s="223"/>
      <c r="Z370" s="224" t="e" cm="1">
        <f t="array" aca="1" ref="Z370" ca="1">INDIRECT("'"&amp;$C370&amp;"'!"&amp;"$"&amp;$D370&amp;$Z$1&amp;"")</f>
        <v>#REF!</v>
      </c>
      <c r="AA370" s="225" t="s">
        <v>1</v>
      </c>
      <c r="AB370" s="225" t="s">
        <v>1</v>
      </c>
      <c r="AC370" s="226" t="s">
        <v>1</v>
      </c>
      <c r="AD370" s="222" t="e" cm="1">
        <f t="array" aca="1" ref="AD370" ca="1">INDIRECT("'"&amp;$C370&amp;"'!"&amp;"$"&amp;$D370&amp;$AD$1&amp;"")</f>
        <v>#REF!</v>
      </c>
      <c r="AE370" s="225" t="s">
        <v>1</v>
      </c>
      <c r="AF370" s="225" t="s">
        <v>1</v>
      </c>
      <c r="AG370" s="223" t="s">
        <v>1</v>
      </c>
      <c r="AH370" s="224" t="e" cm="1">
        <f t="array" aca="1" ref="AH370" ca="1">INDIRECT("'"&amp;$C370&amp;"'!"&amp;"$"&amp;$D370&amp;$AH$1&amp;"")</f>
        <v>#REF!</v>
      </c>
      <c r="AI370" s="225" t="s">
        <v>1</v>
      </c>
      <c r="AJ370" s="225" t="s">
        <v>1</v>
      </c>
      <c r="AK370" s="226" t="s">
        <v>1</v>
      </c>
      <c r="AL370" s="222" t="e" cm="1">
        <f t="array" aca="1" ref="AL370" ca="1">INDIRECT("'"&amp;$C370&amp;"'!"&amp;"$"&amp;$D370&amp;$AL$1&amp;"")</f>
        <v>#REF!</v>
      </c>
      <c r="AM370" s="225" t="s">
        <v>1</v>
      </c>
      <c r="AN370" s="225" t="s">
        <v>1</v>
      </c>
      <c r="AO370" s="223" t="s">
        <v>1</v>
      </c>
      <c r="AP370" s="222"/>
      <c r="AQ370" s="226"/>
      <c r="AR370" s="222" t="e" cm="1">
        <f t="array" aca="1" ref="AR370" ca="1">INDIRECT("'"&amp;$C370&amp;"'!"&amp;"$"&amp;$D370&amp;$AR$1&amp;"")</f>
        <v>#REF!</v>
      </c>
      <c r="AS370" s="225"/>
      <c r="AT370" s="223"/>
      <c r="AU370" s="224" t="e" cm="1">
        <f t="array" aca="1" ref="AU370" ca="1">INDIRECT("'"&amp;$C370&amp;"'!"&amp;"$"&amp;$D370&amp;$AU$1&amp;"")</f>
        <v>#REF!</v>
      </c>
      <c r="AV370" s="225"/>
      <c r="AW370" s="223"/>
      <c r="AX370" s="222"/>
      <c r="AY370" s="226"/>
      <c r="AZ370" s="225" t="e" cm="1">
        <f t="array" aca="1" ref="AZ370" ca="1">INDIRECT("'"&amp;$C370&amp;"'!"&amp;"$"&amp;$D370&amp;$AZ$1&amp;"")</f>
        <v>#REF!</v>
      </c>
      <c r="BA370" s="224"/>
      <c r="BB370" s="225"/>
      <c r="BC370" s="223"/>
      <c r="BD370" s="225" t="e" cm="1">
        <f t="array" aca="1" ref="BD370" ca="1">INDIRECT("'"&amp;$C370&amp;"'!"&amp;"$"&amp;$D370&amp;$BD$1&amp;"")</f>
        <v>#REF!</v>
      </c>
      <c r="BE370" s="224"/>
      <c r="BF370" s="225"/>
      <c r="BG370" s="223"/>
      <c r="BH370" s="227"/>
      <c r="BI370" s="223"/>
      <c r="BJ370" s="227" t="e" cm="1">
        <f t="array" aca="1" ref="BJ370" ca="1">INDIRECT("'"&amp;$C370&amp;"'!"&amp;"$"&amp;$D370&amp;$BJ$1&amp;"")</f>
        <v>#REF!</v>
      </c>
      <c r="BK370" s="225"/>
      <c r="BL370" s="223"/>
      <c r="BM370" s="407"/>
      <c r="BN370" s="222" t="e" cm="1">
        <f t="array" aca="1" ref="BN370" ca="1">INDIRECT("'"&amp;$C370&amp;"'!"&amp;"$"&amp;$D370&amp;$BN$1&amp;"")</f>
        <v>#REF!</v>
      </c>
      <c r="BO370" s="224"/>
      <c r="BP370" s="223"/>
      <c r="BQ370" s="227" t="e" cm="1">
        <f t="array" aca="1" ref="BQ370" ca="1">INDIRECT("'"&amp;$C370&amp;"'!"&amp;"$"&amp;$D370&amp;$BQ$1&amp;"")</f>
        <v>#REF!</v>
      </c>
      <c r="BR370" s="225"/>
      <c r="BS370" s="225"/>
      <c r="BT370" s="223"/>
      <c r="BU370" s="228" t="e" cm="1">
        <f t="array" aca="1" ref="BU370" ca="1">INDIRECT("'"&amp;$C370&amp;"'!"&amp;"$"&amp;$D370&amp;$BU$1&amp;"")</f>
        <v>#REF!</v>
      </c>
      <c r="BV370" s="225"/>
      <c r="BW370" s="225"/>
      <c r="BX370" s="223"/>
      <c r="BY370" s="228"/>
      <c r="BZ370" s="225"/>
      <c r="CA370" s="225"/>
      <c r="CB370" s="223"/>
    </row>
    <row r="371" spans="1:80" ht="15" x14ac:dyDescent="0.2">
      <c r="A371" s="344">
        <f t="shared" si="27"/>
        <v>46006</v>
      </c>
      <c r="B371" s="261">
        <v>0.66666666666666696</v>
      </c>
      <c r="C371" s="247">
        <f t="shared" si="28"/>
        <v>15</v>
      </c>
      <c r="D371" s="248" t="s">
        <v>150</v>
      </c>
      <c r="E371" s="229"/>
      <c r="F371" s="230"/>
      <c r="G371" s="231" t="e" cm="1">
        <f t="array" aca="1" ref="G371" ca="1">INDIRECT("'"&amp;$C371&amp;"'!"&amp;"$"&amp;$D371&amp;$G$1&amp;"")</f>
        <v>#REF!</v>
      </c>
      <c r="H371" s="232" t="s">
        <v>1</v>
      </c>
      <c r="I371" s="230" t="s">
        <v>1</v>
      </c>
      <c r="J371" s="231" t="e" cm="1">
        <f t="array" aca="1" ref="J371" ca="1">INDIRECT("'"&amp;$C371&amp;"'!"&amp;"$"&amp;$D371&amp;$J$1&amp;"")</f>
        <v>#REF!</v>
      </c>
      <c r="K371" s="232"/>
      <c r="L371" s="232"/>
      <c r="M371" s="233"/>
      <c r="N371" s="229" t="e" cm="1">
        <f t="array" aca="1" ref="N371" ca="1">INDIRECT("'"&amp;$C371&amp;"'!"&amp;"$"&amp;$D371&amp;$N$1&amp;"")</f>
        <v>#REF!</v>
      </c>
      <c r="O371" s="232"/>
      <c r="P371" s="232"/>
      <c r="Q371" s="230"/>
      <c r="R371" s="353" t="e" cm="1">
        <f t="array" aca="1" ref="R371" ca="1">INDIRECT("'"&amp;$C371&amp;"'!"&amp;"$"&amp;$D371&amp;$R$1&amp;"")</f>
        <v>#REF!</v>
      </c>
      <c r="S371" s="232"/>
      <c r="T371" s="232"/>
      <c r="U371" s="233"/>
      <c r="V371" s="229"/>
      <c r="W371" s="234" t="e" cm="1">
        <f t="array" aca="1" ref="W371" ca="1">INDIRECT("'"&amp;$C371&amp;"'!"&amp;"$"&amp;$D371&amp;$W$1&amp;"")</f>
        <v>#REF!</v>
      </c>
      <c r="X371" s="232"/>
      <c r="Y371" s="230"/>
      <c r="Z371" s="231" t="e" cm="1">
        <f t="array" aca="1" ref="Z371" ca="1">INDIRECT("'"&amp;$C371&amp;"'!"&amp;"$"&amp;$D371&amp;$Z$1&amp;"")</f>
        <v>#REF!</v>
      </c>
      <c r="AA371" s="232" t="s">
        <v>1</v>
      </c>
      <c r="AB371" s="232" t="s">
        <v>1</v>
      </c>
      <c r="AC371" s="233" t="s">
        <v>1</v>
      </c>
      <c r="AD371" s="229" t="e" cm="1">
        <f t="array" aca="1" ref="AD371" ca="1">INDIRECT("'"&amp;$C371&amp;"'!"&amp;"$"&amp;$D371&amp;$AD$1&amp;"")</f>
        <v>#REF!</v>
      </c>
      <c r="AE371" s="232" t="s">
        <v>1</v>
      </c>
      <c r="AF371" s="232" t="s">
        <v>1</v>
      </c>
      <c r="AG371" s="230" t="s">
        <v>1</v>
      </c>
      <c r="AH371" s="231" t="e" cm="1">
        <f t="array" aca="1" ref="AH371" ca="1">INDIRECT("'"&amp;$C371&amp;"'!"&amp;"$"&amp;$D371&amp;$AH$1&amp;"")</f>
        <v>#REF!</v>
      </c>
      <c r="AI371" s="232" t="s">
        <v>1</v>
      </c>
      <c r="AJ371" s="232" t="s">
        <v>1</v>
      </c>
      <c r="AK371" s="233" t="s">
        <v>1</v>
      </c>
      <c r="AL371" s="229" t="e" cm="1">
        <f t="array" aca="1" ref="AL371" ca="1">INDIRECT("'"&amp;$C371&amp;"'!"&amp;"$"&amp;$D371&amp;$AL$1&amp;"")</f>
        <v>#REF!</v>
      </c>
      <c r="AM371" s="232" t="s">
        <v>1</v>
      </c>
      <c r="AN371" s="232" t="s">
        <v>1</v>
      </c>
      <c r="AO371" s="230" t="s">
        <v>1</v>
      </c>
      <c r="AP371" s="229"/>
      <c r="AQ371" s="233"/>
      <c r="AR371" s="229" t="e" cm="1">
        <f t="array" aca="1" ref="AR371" ca="1">INDIRECT("'"&amp;$C371&amp;"'!"&amp;"$"&amp;$D371&amp;$AR$1&amp;"")</f>
        <v>#REF!</v>
      </c>
      <c r="AS371" s="232"/>
      <c r="AT371" s="230"/>
      <c r="AU371" s="231" t="e" cm="1">
        <f t="array" aca="1" ref="AU371" ca="1">INDIRECT("'"&amp;$C371&amp;"'!"&amp;"$"&amp;$D371&amp;$AU$1&amp;"")</f>
        <v>#REF!</v>
      </c>
      <c r="AV371" s="232"/>
      <c r="AW371" s="230"/>
      <c r="AX371" s="229"/>
      <c r="AY371" s="233"/>
      <c r="AZ371" s="232" t="e" cm="1">
        <f t="array" aca="1" ref="AZ371" ca="1">INDIRECT("'"&amp;$C371&amp;"'!"&amp;"$"&amp;$D371&amp;$AZ$1&amp;"")</f>
        <v>#REF!</v>
      </c>
      <c r="BA371" s="231"/>
      <c r="BB371" s="232"/>
      <c r="BC371" s="230"/>
      <c r="BD371" s="232" t="e" cm="1">
        <f t="array" aca="1" ref="BD371" ca="1">INDIRECT("'"&amp;$C371&amp;"'!"&amp;"$"&amp;$D371&amp;$BD$1&amp;"")</f>
        <v>#REF!</v>
      </c>
      <c r="BE371" s="231"/>
      <c r="BF371" s="232"/>
      <c r="BG371" s="230"/>
      <c r="BH371" s="234"/>
      <c r="BI371" s="230"/>
      <c r="BJ371" s="234" t="e" cm="1">
        <f t="array" aca="1" ref="BJ371" ca="1">INDIRECT("'"&amp;$C371&amp;"'!"&amp;"$"&amp;$D371&amp;$BJ$1&amp;"")</f>
        <v>#REF!</v>
      </c>
      <c r="BK371" s="232"/>
      <c r="BL371" s="230"/>
      <c r="BM371" s="408"/>
      <c r="BN371" s="229" t="e" cm="1">
        <f t="array" aca="1" ref="BN371" ca="1">INDIRECT("'"&amp;$C371&amp;"'!"&amp;"$"&amp;$D371&amp;$BN$1&amp;"")</f>
        <v>#REF!</v>
      </c>
      <c r="BO371" s="231"/>
      <c r="BP371" s="230"/>
      <c r="BQ371" s="234" t="e" cm="1">
        <f t="array" aca="1" ref="BQ371" ca="1">INDIRECT("'"&amp;$C371&amp;"'!"&amp;"$"&amp;$D371&amp;$BQ$1&amp;"")</f>
        <v>#REF!</v>
      </c>
      <c r="BR371" s="232"/>
      <c r="BS371" s="232"/>
      <c r="BT371" s="230"/>
      <c r="BU371" s="235" t="e" cm="1">
        <f t="array" aca="1" ref="BU371" ca="1">INDIRECT("'"&amp;$C371&amp;"'!"&amp;"$"&amp;$D371&amp;$BU$1&amp;"")</f>
        <v>#REF!</v>
      </c>
      <c r="BV371" s="232"/>
      <c r="BW371" s="232"/>
      <c r="BX371" s="230"/>
      <c r="BY371" s="235"/>
      <c r="BZ371" s="232"/>
      <c r="CA371" s="232"/>
      <c r="CB371" s="230"/>
    </row>
    <row r="372" spans="1:80" ht="15" x14ac:dyDescent="0.2">
      <c r="A372" s="344">
        <f t="shared" si="27"/>
        <v>46006</v>
      </c>
      <c r="B372" s="261">
        <v>0.70833333333333404</v>
      </c>
      <c r="C372" s="247">
        <f t="shared" si="28"/>
        <v>15</v>
      </c>
      <c r="D372" s="248" t="s">
        <v>151</v>
      </c>
      <c r="E372" s="222"/>
      <c r="F372" s="223"/>
      <c r="G372" s="224" t="e" cm="1">
        <f t="array" aca="1" ref="G372" ca="1">INDIRECT("'"&amp;$C372&amp;"'!"&amp;"$"&amp;$D372&amp;$G$1&amp;"")</f>
        <v>#REF!</v>
      </c>
      <c r="H372" s="225" t="s">
        <v>1</v>
      </c>
      <c r="I372" s="223" t="s">
        <v>1</v>
      </c>
      <c r="J372" s="224" t="e" cm="1">
        <f t="array" aca="1" ref="J372" ca="1">INDIRECT("'"&amp;$C372&amp;"'!"&amp;"$"&amp;$D372&amp;$J$1&amp;"")</f>
        <v>#REF!</v>
      </c>
      <c r="K372" s="225"/>
      <c r="L372" s="225"/>
      <c r="M372" s="226"/>
      <c r="N372" s="222" t="e" cm="1">
        <f t="array" aca="1" ref="N372" ca="1">INDIRECT("'"&amp;$C372&amp;"'!"&amp;"$"&amp;$D372&amp;$N$1&amp;"")</f>
        <v>#REF!</v>
      </c>
      <c r="O372" s="225"/>
      <c r="P372" s="225"/>
      <c r="Q372" s="226"/>
      <c r="R372" s="352" t="e" cm="1">
        <f t="array" aca="1" ref="R372" ca="1">INDIRECT("'"&amp;$C372&amp;"'!"&amp;"$"&amp;$D372&amp;$R$1&amp;"")</f>
        <v>#REF!</v>
      </c>
      <c r="S372" s="225"/>
      <c r="T372" s="225"/>
      <c r="U372" s="226"/>
      <c r="V372" s="222"/>
      <c r="W372" s="227" t="e" cm="1">
        <f t="array" aca="1" ref="W372" ca="1">INDIRECT("'"&amp;$C372&amp;"'!"&amp;"$"&amp;$D372&amp;$W$1&amp;"")</f>
        <v>#REF!</v>
      </c>
      <c r="X372" s="225"/>
      <c r="Y372" s="223"/>
      <c r="Z372" s="224" t="e" cm="1">
        <f t="array" aca="1" ref="Z372" ca="1">INDIRECT("'"&amp;$C372&amp;"'!"&amp;"$"&amp;$D372&amp;$Z$1&amp;"")</f>
        <v>#REF!</v>
      </c>
      <c r="AA372" s="225" t="s">
        <v>1</v>
      </c>
      <c r="AB372" s="225" t="s">
        <v>1</v>
      </c>
      <c r="AC372" s="226" t="s">
        <v>1</v>
      </c>
      <c r="AD372" s="222" t="e" cm="1">
        <f t="array" aca="1" ref="AD372" ca="1">INDIRECT("'"&amp;$C372&amp;"'!"&amp;"$"&amp;$D372&amp;$AD$1&amp;"")</f>
        <v>#REF!</v>
      </c>
      <c r="AE372" s="225" t="s">
        <v>1</v>
      </c>
      <c r="AF372" s="225" t="s">
        <v>1</v>
      </c>
      <c r="AG372" s="223" t="s">
        <v>1</v>
      </c>
      <c r="AH372" s="224" t="e" cm="1">
        <f t="array" aca="1" ref="AH372" ca="1">INDIRECT("'"&amp;$C372&amp;"'!"&amp;"$"&amp;$D372&amp;$AH$1&amp;"")</f>
        <v>#REF!</v>
      </c>
      <c r="AI372" s="225" t="s">
        <v>1</v>
      </c>
      <c r="AJ372" s="225" t="s">
        <v>1</v>
      </c>
      <c r="AK372" s="226" t="s">
        <v>1</v>
      </c>
      <c r="AL372" s="222" t="e" cm="1">
        <f t="array" aca="1" ref="AL372" ca="1">INDIRECT("'"&amp;$C372&amp;"'!"&amp;"$"&amp;$D372&amp;$AL$1&amp;"")</f>
        <v>#REF!</v>
      </c>
      <c r="AM372" s="225" t="s">
        <v>1</v>
      </c>
      <c r="AN372" s="225" t="s">
        <v>1</v>
      </c>
      <c r="AO372" s="223" t="s">
        <v>1</v>
      </c>
      <c r="AP372" s="222"/>
      <c r="AQ372" s="226"/>
      <c r="AR372" s="222" t="e" cm="1">
        <f t="array" aca="1" ref="AR372" ca="1">INDIRECT("'"&amp;$C372&amp;"'!"&amp;"$"&amp;$D372&amp;$AR$1&amp;"")</f>
        <v>#REF!</v>
      </c>
      <c r="AS372" s="225"/>
      <c r="AT372" s="223"/>
      <c r="AU372" s="224" t="e" cm="1">
        <f t="array" aca="1" ref="AU372" ca="1">INDIRECT("'"&amp;$C372&amp;"'!"&amp;"$"&amp;$D372&amp;$AU$1&amp;"")</f>
        <v>#REF!</v>
      </c>
      <c r="AV372" s="225"/>
      <c r="AW372" s="223"/>
      <c r="AX372" s="222"/>
      <c r="AY372" s="226"/>
      <c r="AZ372" s="225" t="e" cm="1">
        <f t="array" aca="1" ref="AZ372" ca="1">INDIRECT("'"&amp;$C372&amp;"'!"&amp;"$"&amp;$D372&amp;$AZ$1&amp;"")</f>
        <v>#REF!</v>
      </c>
      <c r="BA372" s="224"/>
      <c r="BB372" s="225"/>
      <c r="BC372" s="223"/>
      <c r="BD372" s="225" t="e" cm="1">
        <f t="array" aca="1" ref="BD372" ca="1">INDIRECT("'"&amp;$C372&amp;"'!"&amp;"$"&amp;$D372&amp;$BD$1&amp;"")</f>
        <v>#REF!</v>
      </c>
      <c r="BE372" s="224"/>
      <c r="BF372" s="225"/>
      <c r="BG372" s="223"/>
      <c r="BH372" s="227"/>
      <c r="BI372" s="223"/>
      <c r="BJ372" s="227" t="e" cm="1">
        <f t="array" aca="1" ref="BJ372" ca="1">INDIRECT("'"&amp;$C372&amp;"'!"&amp;"$"&amp;$D372&amp;$BJ$1&amp;"")</f>
        <v>#REF!</v>
      </c>
      <c r="BK372" s="225"/>
      <c r="BL372" s="223"/>
      <c r="BM372" s="407"/>
      <c r="BN372" s="222" t="e" cm="1">
        <f t="array" aca="1" ref="BN372" ca="1">INDIRECT("'"&amp;$C372&amp;"'!"&amp;"$"&amp;$D372&amp;$BN$1&amp;"")</f>
        <v>#REF!</v>
      </c>
      <c r="BO372" s="224"/>
      <c r="BP372" s="223"/>
      <c r="BQ372" s="227" t="e" cm="1">
        <f t="array" aca="1" ref="BQ372" ca="1">INDIRECT("'"&amp;$C372&amp;"'!"&amp;"$"&amp;$D372&amp;$BQ$1&amp;"")</f>
        <v>#REF!</v>
      </c>
      <c r="BR372" s="225"/>
      <c r="BS372" s="225"/>
      <c r="BT372" s="223"/>
      <c r="BU372" s="228" t="e" cm="1">
        <f t="array" aca="1" ref="BU372" ca="1">INDIRECT("'"&amp;$C372&amp;"'!"&amp;"$"&amp;$D372&amp;$BU$1&amp;"")</f>
        <v>#REF!</v>
      </c>
      <c r="BV372" s="225"/>
      <c r="BW372" s="225"/>
      <c r="BX372" s="223"/>
      <c r="BY372" s="228"/>
      <c r="BZ372" s="225"/>
      <c r="CA372" s="225"/>
      <c r="CB372" s="223"/>
    </row>
    <row r="373" spans="1:80" ht="15" x14ac:dyDescent="0.2">
      <c r="A373" s="344">
        <f t="shared" si="27"/>
        <v>46006</v>
      </c>
      <c r="B373" s="261">
        <v>0.750000000000001</v>
      </c>
      <c r="C373" s="247">
        <f t="shared" si="28"/>
        <v>15</v>
      </c>
      <c r="D373" s="248" t="s">
        <v>152</v>
      </c>
      <c r="E373" s="229"/>
      <c r="F373" s="230"/>
      <c r="G373" s="231" t="e" cm="1">
        <f t="array" aca="1" ref="G373" ca="1">INDIRECT("'"&amp;$C373&amp;"'!"&amp;"$"&amp;$D373&amp;$G$1&amp;"")</f>
        <v>#REF!</v>
      </c>
      <c r="H373" s="232" t="s">
        <v>1</v>
      </c>
      <c r="I373" s="230" t="s">
        <v>1</v>
      </c>
      <c r="J373" s="231" t="e" cm="1">
        <f t="array" aca="1" ref="J373" ca="1">INDIRECT("'"&amp;$C373&amp;"'!"&amp;"$"&amp;$D373&amp;$J$1&amp;"")</f>
        <v>#REF!</v>
      </c>
      <c r="K373" s="232"/>
      <c r="L373" s="232"/>
      <c r="M373" s="233"/>
      <c r="N373" s="229" t="e" cm="1">
        <f t="array" aca="1" ref="N373" ca="1">INDIRECT("'"&amp;$C373&amp;"'!"&amp;"$"&amp;$D373&amp;$N$1&amp;"")</f>
        <v>#REF!</v>
      </c>
      <c r="O373" s="232"/>
      <c r="P373" s="232"/>
      <c r="Q373" s="230"/>
      <c r="R373" s="229" t="e" cm="1">
        <f t="array" aca="1" ref="R373" ca="1">INDIRECT("'"&amp;$C373&amp;"'!"&amp;"$"&amp;$D373&amp;$R$1&amp;"")</f>
        <v>#REF!</v>
      </c>
      <c r="S373" s="232"/>
      <c r="T373" s="232"/>
      <c r="U373" s="233"/>
      <c r="V373" s="229"/>
      <c r="W373" s="234" t="e" cm="1">
        <f t="array" aca="1" ref="W373" ca="1">INDIRECT("'"&amp;$C373&amp;"'!"&amp;"$"&amp;$D373&amp;$W$1&amp;"")</f>
        <v>#REF!</v>
      </c>
      <c r="X373" s="232"/>
      <c r="Y373" s="230"/>
      <c r="Z373" s="231" t="e" cm="1">
        <f t="array" aca="1" ref="Z373" ca="1">INDIRECT("'"&amp;$C373&amp;"'!"&amp;"$"&amp;$D373&amp;$Z$1&amp;"")</f>
        <v>#REF!</v>
      </c>
      <c r="AA373" s="232" t="s">
        <v>1</v>
      </c>
      <c r="AB373" s="232" t="s">
        <v>1</v>
      </c>
      <c r="AC373" s="233" t="s">
        <v>1</v>
      </c>
      <c r="AD373" s="229" t="e" cm="1">
        <f t="array" aca="1" ref="AD373" ca="1">INDIRECT("'"&amp;$C373&amp;"'!"&amp;"$"&amp;$D373&amp;$AD$1&amp;"")</f>
        <v>#REF!</v>
      </c>
      <c r="AE373" s="232" t="s">
        <v>1</v>
      </c>
      <c r="AF373" s="232" t="s">
        <v>1</v>
      </c>
      <c r="AG373" s="230" t="s">
        <v>1</v>
      </c>
      <c r="AH373" s="231" t="e" cm="1">
        <f t="array" aca="1" ref="AH373" ca="1">INDIRECT("'"&amp;$C373&amp;"'!"&amp;"$"&amp;$D373&amp;$AH$1&amp;"")</f>
        <v>#REF!</v>
      </c>
      <c r="AI373" s="232" t="s">
        <v>1</v>
      </c>
      <c r="AJ373" s="232" t="s">
        <v>1</v>
      </c>
      <c r="AK373" s="233" t="s">
        <v>1</v>
      </c>
      <c r="AL373" s="229" t="e" cm="1">
        <f t="array" aca="1" ref="AL373" ca="1">INDIRECT("'"&amp;$C373&amp;"'!"&amp;"$"&amp;$D373&amp;$AL$1&amp;"")</f>
        <v>#REF!</v>
      </c>
      <c r="AM373" s="232" t="s">
        <v>1</v>
      </c>
      <c r="AN373" s="232" t="s">
        <v>1</v>
      </c>
      <c r="AO373" s="230" t="s">
        <v>1</v>
      </c>
      <c r="AP373" s="229"/>
      <c r="AQ373" s="233"/>
      <c r="AR373" s="229" t="e" cm="1">
        <f t="array" aca="1" ref="AR373" ca="1">INDIRECT("'"&amp;$C373&amp;"'!"&amp;"$"&amp;$D373&amp;$AR$1&amp;"")</f>
        <v>#REF!</v>
      </c>
      <c r="AS373" s="232"/>
      <c r="AT373" s="230"/>
      <c r="AU373" s="231" t="e" cm="1">
        <f t="array" aca="1" ref="AU373" ca="1">INDIRECT("'"&amp;$C373&amp;"'!"&amp;"$"&amp;$D373&amp;$AU$1&amp;"")</f>
        <v>#REF!</v>
      </c>
      <c r="AV373" s="232"/>
      <c r="AW373" s="230"/>
      <c r="AX373" s="229"/>
      <c r="AY373" s="233"/>
      <c r="AZ373" s="232" t="e" cm="1">
        <f t="array" aca="1" ref="AZ373" ca="1">INDIRECT("'"&amp;$C373&amp;"'!"&amp;"$"&amp;$D373&amp;$AZ$1&amp;"")</f>
        <v>#REF!</v>
      </c>
      <c r="BA373" s="231"/>
      <c r="BB373" s="232"/>
      <c r="BC373" s="230"/>
      <c r="BD373" s="232" t="e" cm="1">
        <f t="array" aca="1" ref="BD373" ca="1">INDIRECT("'"&amp;$C373&amp;"'!"&amp;"$"&amp;$D373&amp;$BD$1&amp;"")</f>
        <v>#REF!</v>
      </c>
      <c r="BE373" s="231"/>
      <c r="BF373" s="232"/>
      <c r="BG373" s="230"/>
      <c r="BH373" s="234"/>
      <c r="BI373" s="230"/>
      <c r="BJ373" s="234" t="e" cm="1">
        <f t="array" aca="1" ref="BJ373" ca="1">INDIRECT("'"&amp;$C373&amp;"'!"&amp;"$"&amp;$D373&amp;$BJ$1&amp;"")</f>
        <v>#REF!</v>
      </c>
      <c r="BK373" s="232"/>
      <c r="BL373" s="230"/>
      <c r="BM373" s="408"/>
      <c r="BN373" s="229" t="e" cm="1">
        <f t="array" aca="1" ref="BN373" ca="1">INDIRECT("'"&amp;$C373&amp;"'!"&amp;"$"&amp;$D373&amp;$BN$1&amp;"")</f>
        <v>#REF!</v>
      </c>
      <c r="BO373" s="231"/>
      <c r="BP373" s="230"/>
      <c r="BQ373" s="234" t="e" cm="1">
        <f t="array" aca="1" ref="BQ373" ca="1">INDIRECT("'"&amp;$C373&amp;"'!"&amp;"$"&amp;$D373&amp;$BQ$1&amp;"")</f>
        <v>#REF!</v>
      </c>
      <c r="BR373" s="232"/>
      <c r="BS373" s="232"/>
      <c r="BT373" s="230"/>
      <c r="BU373" s="235" t="e" cm="1">
        <f t="array" aca="1" ref="BU373" ca="1">INDIRECT("'"&amp;$C373&amp;"'!"&amp;"$"&amp;$D373&amp;$BU$1&amp;"")</f>
        <v>#REF!</v>
      </c>
      <c r="BV373" s="232"/>
      <c r="BW373" s="232"/>
      <c r="BX373" s="230"/>
      <c r="BY373" s="235"/>
      <c r="BZ373" s="232"/>
      <c r="CA373" s="232"/>
      <c r="CB373" s="230"/>
    </row>
    <row r="374" spans="1:80" ht="15" x14ac:dyDescent="0.2">
      <c r="A374" s="344">
        <f t="shared" si="27"/>
        <v>46006</v>
      </c>
      <c r="B374" s="261">
        <v>0.79166666666666696</v>
      </c>
      <c r="C374" s="247">
        <f t="shared" si="28"/>
        <v>15</v>
      </c>
      <c r="D374" s="248" t="s">
        <v>153</v>
      </c>
      <c r="E374" s="222"/>
      <c r="F374" s="223"/>
      <c r="G374" s="224" t="e" cm="1">
        <f t="array" aca="1" ref="G374" ca="1">INDIRECT("'"&amp;$C374&amp;"'!"&amp;"$"&amp;$D374&amp;$G$1&amp;"")</f>
        <v>#REF!</v>
      </c>
      <c r="H374" s="225" t="s">
        <v>1</v>
      </c>
      <c r="I374" s="223" t="s">
        <v>1</v>
      </c>
      <c r="J374" s="224" t="e" cm="1">
        <f t="array" aca="1" ref="J374" ca="1">INDIRECT("'"&amp;$C374&amp;"'!"&amp;"$"&amp;$D374&amp;$J$1&amp;"")</f>
        <v>#REF!</v>
      </c>
      <c r="K374" s="493"/>
      <c r="L374" s="225"/>
      <c r="M374" s="226"/>
      <c r="N374" s="222" t="e" cm="1">
        <f t="array" aca="1" ref="N374" ca="1">INDIRECT("'"&amp;$C374&amp;"'!"&amp;"$"&amp;$D374&amp;$N$1&amp;"")</f>
        <v>#REF!</v>
      </c>
      <c r="O374" s="225"/>
      <c r="P374" s="225"/>
      <c r="Q374" s="223"/>
      <c r="R374" s="352" t="e" cm="1">
        <f t="array" aca="1" ref="R374" ca="1">INDIRECT("'"&amp;$C374&amp;"'!"&amp;"$"&amp;$D374&amp;$R$1&amp;"")</f>
        <v>#REF!</v>
      </c>
      <c r="S374" s="225"/>
      <c r="T374" s="225"/>
      <c r="U374" s="226"/>
      <c r="V374" s="222"/>
      <c r="W374" s="227" t="e" cm="1">
        <f t="array" aca="1" ref="W374" ca="1">INDIRECT("'"&amp;$C374&amp;"'!"&amp;"$"&amp;$D374&amp;$W$1&amp;"")</f>
        <v>#REF!</v>
      </c>
      <c r="X374" s="225"/>
      <c r="Y374" s="223"/>
      <c r="Z374" s="224" t="e" cm="1">
        <f t="array" aca="1" ref="Z374" ca="1">INDIRECT("'"&amp;$C374&amp;"'!"&amp;"$"&amp;$D374&amp;$Z$1&amp;"")</f>
        <v>#REF!</v>
      </c>
      <c r="AA374" s="225" t="s">
        <v>1</v>
      </c>
      <c r="AB374" s="225" t="s">
        <v>1</v>
      </c>
      <c r="AC374" s="226" t="s">
        <v>1</v>
      </c>
      <c r="AD374" s="222" t="e" cm="1">
        <f t="array" aca="1" ref="AD374" ca="1">INDIRECT("'"&amp;$C374&amp;"'!"&amp;"$"&amp;$D374&amp;$AD$1&amp;"")</f>
        <v>#REF!</v>
      </c>
      <c r="AE374" s="225" t="s">
        <v>1</v>
      </c>
      <c r="AF374" s="225" t="s">
        <v>1</v>
      </c>
      <c r="AG374" s="223" t="s">
        <v>1</v>
      </c>
      <c r="AH374" s="224" t="e" cm="1">
        <f t="array" aca="1" ref="AH374" ca="1">INDIRECT("'"&amp;$C374&amp;"'!"&amp;"$"&amp;$D374&amp;$AH$1&amp;"")</f>
        <v>#REF!</v>
      </c>
      <c r="AI374" s="225" t="s">
        <v>1</v>
      </c>
      <c r="AJ374" s="225" t="s">
        <v>1</v>
      </c>
      <c r="AK374" s="226" t="s">
        <v>1</v>
      </c>
      <c r="AL374" s="222" t="e" cm="1">
        <f t="array" aca="1" ref="AL374" ca="1">INDIRECT("'"&amp;$C374&amp;"'!"&amp;"$"&amp;$D374&amp;$AL$1&amp;"")</f>
        <v>#REF!</v>
      </c>
      <c r="AM374" s="225" t="s">
        <v>1</v>
      </c>
      <c r="AN374" s="225" t="s">
        <v>1</v>
      </c>
      <c r="AO374" s="223" t="s">
        <v>1</v>
      </c>
      <c r="AP374" s="222"/>
      <c r="AQ374" s="226"/>
      <c r="AR374" s="222" t="e" cm="1">
        <f t="array" aca="1" ref="AR374" ca="1">INDIRECT("'"&amp;$C374&amp;"'!"&amp;"$"&amp;$D374&amp;$AR$1&amp;"")</f>
        <v>#REF!</v>
      </c>
      <c r="AS374" s="225"/>
      <c r="AT374" s="223"/>
      <c r="AU374" s="224" t="e" cm="1">
        <f t="array" aca="1" ref="AU374" ca="1">INDIRECT("'"&amp;$C374&amp;"'!"&amp;"$"&amp;$D374&amp;$AU$1&amp;"")</f>
        <v>#REF!</v>
      </c>
      <c r="AV374" s="225"/>
      <c r="AW374" s="223"/>
      <c r="AX374" s="222"/>
      <c r="AY374" s="226"/>
      <c r="AZ374" s="225" t="e" cm="1">
        <f t="array" aca="1" ref="AZ374" ca="1">INDIRECT("'"&amp;$C374&amp;"'!"&amp;"$"&amp;$D374&amp;$AZ$1&amp;"")</f>
        <v>#REF!</v>
      </c>
      <c r="BA374" s="224"/>
      <c r="BB374" s="225"/>
      <c r="BC374" s="223"/>
      <c r="BD374" s="225" t="e" cm="1">
        <f t="array" aca="1" ref="BD374" ca="1">INDIRECT("'"&amp;$C374&amp;"'!"&amp;"$"&amp;$D374&amp;$BD$1&amp;"")</f>
        <v>#REF!</v>
      </c>
      <c r="BE374" s="224"/>
      <c r="BF374" s="225"/>
      <c r="BG374" s="223"/>
      <c r="BH374" s="227"/>
      <c r="BI374" s="223"/>
      <c r="BJ374" s="227" t="e" cm="1">
        <f t="array" aca="1" ref="BJ374" ca="1">INDIRECT("'"&amp;$C374&amp;"'!"&amp;"$"&amp;$D374&amp;$BJ$1&amp;"")</f>
        <v>#REF!</v>
      </c>
      <c r="BK374" s="225"/>
      <c r="BL374" s="223"/>
      <c r="BM374" s="407"/>
      <c r="BN374" s="222" t="e" cm="1">
        <f t="array" aca="1" ref="BN374" ca="1">INDIRECT("'"&amp;$C374&amp;"'!"&amp;"$"&amp;$D374&amp;$BN$1&amp;"")</f>
        <v>#REF!</v>
      </c>
      <c r="BO374" s="224"/>
      <c r="BP374" s="223"/>
      <c r="BQ374" s="227" t="e" cm="1">
        <f t="array" aca="1" ref="BQ374" ca="1">INDIRECT("'"&amp;$C374&amp;"'!"&amp;"$"&amp;$D374&amp;$BQ$1&amp;"")</f>
        <v>#REF!</v>
      </c>
      <c r="BR374" s="225"/>
      <c r="BS374" s="225"/>
      <c r="BT374" s="223"/>
      <c r="BU374" s="228" t="e" cm="1">
        <f t="array" aca="1" ref="BU374" ca="1">INDIRECT("'"&amp;$C374&amp;"'!"&amp;"$"&amp;$D374&amp;$BU$1&amp;"")</f>
        <v>#REF!</v>
      </c>
      <c r="BV374" s="225"/>
      <c r="BW374" s="225"/>
      <c r="BX374" s="223"/>
      <c r="BY374" s="228"/>
      <c r="BZ374" s="225"/>
      <c r="CA374" s="225"/>
      <c r="CB374" s="223"/>
    </row>
    <row r="375" spans="1:80" ht="15" x14ac:dyDescent="0.2">
      <c r="A375" s="344">
        <f t="shared" si="27"/>
        <v>46006</v>
      </c>
      <c r="B375" s="261">
        <v>0.83333333333333337</v>
      </c>
      <c r="C375" s="247">
        <f t="shared" si="28"/>
        <v>15</v>
      </c>
      <c r="D375" s="248" t="s">
        <v>154</v>
      </c>
      <c r="E375" s="229"/>
      <c r="F375" s="230"/>
      <c r="G375" s="231" t="e" cm="1">
        <f t="array" aca="1" ref="G375" ca="1">INDIRECT("'"&amp;$C375&amp;"'!"&amp;"$"&amp;$D375&amp;$G$1&amp;"")</f>
        <v>#REF!</v>
      </c>
      <c r="H375" s="232" t="s">
        <v>1</v>
      </c>
      <c r="I375" s="230" t="s">
        <v>1</v>
      </c>
      <c r="J375" s="231" t="e" cm="1">
        <f t="array" aca="1" ref="J375" ca="1">INDIRECT("'"&amp;$C375&amp;"'!"&amp;"$"&amp;$D375&amp;$J$1&amp;"")</f>
        <v>#REF!</v>
      </c>
      <c r="K375" s="232"/>
      <c r="L375" s="232"/>
      <c r="M375" s="233"/>
      <c r="N375" s="229" t="e" cm="1">
        <f t="array" aca="1" ref="N375" ca="1">INDIRECT("'"&amp;$C375&amp;"'!"&amp;"$"&amp;$D375&amp;$N$1&amp;"")</f>
        <v>#REF!</v>
      </c>
      <c r="O375" s="232"/>
      <c r="P375" s="232"/>
      <c r="Q375" s="230"/>
      <c r="R375" s="229" t="e" cm="1">
        <f t="array" aca="1" ref="R375" ca="1">INDIRECT("'"&amp;$C375&amp;"'!"&amp;"$"&amp;$D375&amp;$R$1&amp;"")</f>
        <v>#REF!</v>
      </c>
      <c r="S375" s="232"/>
      <c r="T375" s="232"/>
      <c r="U375" s="233"/>
      <c r="V375" s="229"/>
      <c r="W375" s="234" t="e" cm="1">
        <f t="array" aca="1" ref="W375" ca="1">INDIRECT("'"&amp;$C375&amp;"'!"&amp;"$"&amp;$D375&amp;$W$1&amp;"")</f>
        <v>#REF!</v>
      </c>
      <c r="X375" s="232"/>
      <c r="Y375" s="230"/>
      <c r="Z375" s="231" t="e" cm="1">
        <f t="array" aca="1" ref="Z375" ca="1">INDIRECT("'"&amp;$C375&amp;"'!"&amp;"$"&amp;$D375&amp;$Z$1&amp;"")</f>
        <v>#REF!</v>
      </c>
      <c r="AA375" s="232" t="s">
        <v>1</v>
      </c>
      <c r="AB375" s="232" t="s">
        <v>1</v>
      </c>
      <c r="AC375" s="233" t="s">
        <v>1</v>
      </c>
      <c r="AD375" s="229" t="e" cm="1">
        <f t="array" aca="1" ref="AD375" ca="1">INDIRECT("'"&amp;$C375&amp;"'!"&amp;"$"&amp;$D375&amp;$AD$1&amp;"")</f>
        <v>#REF!</v>
      </c>
      <c r="AE375" s="232" t="s">
        <v>1</v>
      </c>
      <c r="AF375" s="232" t="s">
        <v>1</v>
      </c>
      <c r="AG375" s="230" t="s">
        <v>1</v>
      </c>
      <c r="AH375" s="231" t="e" cm="1">
        <f t="array" aca="1" ref="AH375" ca="1">INDIRECT("'"&amp;$C375&amp;"'!"&amp;"$"&amp;$D375&amp;$AH$1&amp;"")</f>
        <v>#REF!</v>
      </c>
      <c r="AI375" s="232" t="s">
        <v>1</v>
      </c>
      <c r="AJ375" s="232" t="s">
        <v>1</v>
      </c>
      <c r="AK375" s="233" t="s">
        <v>1</v>
      </c>
      <c r="AL375" s="229" t="e" cm="1">
        <f t="array" aca="1" ref="AL375" ca="1">INDIRECT("'"&amp;$C375&amp;"'!"&amp;"$"&amp;$D375&amp;$AL$1&amp;"")</f>
        <v>#REF!</v>
      </c>
      <c r="AM375" s="232" t="s">
        <v>1</v>
      </c>
      <c r="AN375" s="232" t="s">
        <v>1</v>
      </c>
      <c r="AO375" s="230" t="s">
        <v>1</v>
      </c>
      <c r="AP375" s="229"/>
      <c r="AQ375" s="233"/>
      <c r="AR375" s="229" t="e" cm="1">
        <f t="array" aca="1" ref="AR375" ca="1">INDIRECT("'"&amp;$C375&amp;"'!"&amp;"$"&amp;$D375&amp;$AR$1&amp;"")</f>
        <v>#REF!</v>
      </c>
      <c r="AS375" s="232"/>
      <c r="AT375" s="230"/>
      <c r="AU375" s="231" t="e" cm="1">
        <f t="array" aca="1" ref="AU375" ca="1">INDIRECT("'"&amp;$C375&amp;"'!"&amp;"$"&amp;$D375&amp;$AU$1&amp;"")</f>
        <v>#REF!</v>
      </c>
      <c r="AV375" s="232"/>
      <c r="AW375" s="230"/>
      <c r="AX375" s="229"/>
      <c r="AY375" s="233"/>
      <c r="AZ375" s="232" t="e" cm="1">
        <f t="array" aca="1" ref="AZ375" ca="1">INDIRECT("'"&amp;$C375&amp;"'!"&amp;"$"&amp;$D375&amp;$AZ$1&amp;"")</f>
        <v>#REF!</v>
      </c>
      <c r="BA375" s="231"/>
      <c r="BB375" s="232"/>
      <c r="BC375" s="230"/>
      <c r="BD375" s="232" t="e" cm="1">
        <f t="array" aca="1" ref="BD375" ca="1">INDIRECT("'"&amp;$C375&amp;"'!"&amp;"$"&amp;$D375&amp;$BD$1&amp;"")</f>
        <v>#REF!</v>
      </c>
      <c r="BE375" s="231"/>
      <c r="BF375" s="232"/>
      <c r="BG375" s="230"/>
      <c r="BH375" s="234"/>
      <c r="BI375" s="230"/>
      <c r="BJ375" s="234" t="e" cm="1">
        <f t="array" aca="1" ref="BJ375" ca="1">INDIRECT("'"&amp;$C375&amp;"'!"&amp;"$"&amp;$D375&amp;$BJ$1&amp;"")</f>
        <v>#REF!</v>
      </c>
      <c r="BK375" s="232"/>
      <c r="BL375" s="230"/>
      <c r="BM375" s="408"/>
      <c r="BN375" s="229" t="e" cm="1">
        <f t="array" aca="1" ref="BN375" ca="1">INDIRECT("'"&amp;$C375&amp;"'!"&amp;"$"&amp;$D375&amp;$BN$1&amp;"")</f>
        <v>#REF!</v>
      </c>
      <c r="BO375" s="231"/>
      <c r="BP375" s="230"/>
      <c r="BQ375" s="234" t="e" cm="1">
        <f t="array" aca="1" ref="BQ375" ca="1">INDIRECT("'"&amp;$C375&amp;"'!"&amp;"$"&amp;$D375&amp;$BQ$1&amp;"")</f>
        <v>#REF!</v>
      </c>
      <c r="BR375" s="232"/>
      <c r="BS375" s="232"/>
      <c r="BT375" s="230"/>
      <c r="BU375" s="235" t="e" cm="1">
        <f t="array" aca="1" ref="BU375" ca="1">INDIRECT("'"&amp;$C375&amp;"'!"&amp;"$"&amp;$D375&amp;$BU$1&amp;"")</f>
        <v>#REF!</v>
      </c>
      <c r="BV375" s="232"/>
      <c r="BW375" s="232"/>
      <c r="BX375" s="230"/>
      <c r="BY375" s="235"/>
      <c r="BZ375" s="232"/>
      <c r="CA375" s="232"/>
      <c r="CB375" s="230"/>
    </row>
    <row r="376" spans="1:80" ht="15" x14ac:dyDescent="0.2">
      <c r="A376" s="344">
        <f t="shared" si="27"/>
        <v>46006</v>
      </c>
      <c r="B376" s="261">
        <v>0.875000000000001</v>
      </c>
      <c r="C376" s="247">
        <f t="shared" si="28"/>
        <v>15</v>
      </c>
      <c r="D376" s="248" t="s">
        <v>155</v>
      </c>
      <c r="E376" s="222"/>
      <c r="F376" s="223"/>
      <c r="G376" s="224" t="e" cm="1">
        <f t="array" aca="1" ref="G376" ca="1">INDIRECT("'"&amp;$C376&amp;"'!"&amp;"$"&amp;$D376&amp;$G$1&amp;"")</f>
        <v>#REF!</v>
      </c>
      <c r="H376" s="225" t="s">
        <v>1</v>
      </c>
      <c r="I376" s="223" t="s">
        <v>1</v>
      </c>
      <c r="J376" s="224" t="e" cm="1">
        <f t="array" aca="1" ref="J376" ca="1">INDIRECT("'"&amp;$C376&amp;"'!"&amp;"$"&amp;$D376&amp;$J$1&amp;"")</f>
        <v>#REF!</v>
      </c>
      <c r="K376" s="225"/>
      <c r="L376" s="225"/>
      <c r="M376" s="226"/>
      <c r="N376" s="222" t="e" cm="1">
        <f t="array" aca="1" ref="N376" ca="1">INDIRECT("'"&amp;$C376&amp;"'!"&amp;"$"&amp;$D376&amp;$N$1&amp;"")</f>
        <v>#REF!</v>
      </c>
      <c r="O376" s="225"/>
      <c r="P376" s="225"/>
      <c r="Q376" s="223"/>
      <c r="R376" s="352" t="e" cm="1">
        <f t="array" aca="1" ref="R376" ca="1">INDIRECT("'"&amp;$C376&amp;"'!"&amp;"$"&amp;$D376&amp;$R$1&amp;"")</f>
        <v>#REF!</v>
      </c>
      <c r="S376" s="225"/>
      <c r="T376" s="225"/>
      <c r="U376" s="226"/>
      <c r="V376" s="222"/>
      <c r="W376" s="227" t="e" cm="1">
        <f t="array" aca="1" ref="W376" ca="1">INDIRECT("'"&amp;$C376&amp;"'!"&amp;"$"&amp;$D376&amp;$W$1&amp;"")</f>
        <v>#REF!</v>
      </c>
      <c r="X376" s="225"/>
      <c r="Y376" s="223"/>
      <c r="Z376" s="224" t="e" cm="1">
        <f t="array" aca="1" ref="Z376" ca="1">INDIRECT("'"&amp;$C376&amp;"'!"&amp;"$"&amp;$D376&amp;$Z$1&amp;"")</f>
        <v>#REF!</v>
      </c>
      <c r="AA376" s="225" t="s">
        <v>1</v>
      </c>
      <c r="AB376" s="225" t="s">
        <v>1</v>
      </c>
      <c r="AC376" s="226" t="s">
        <v>1</v>
      </c>
      <c r="AD376" s="222" t="e" cm="1">
        <f t="array" aca="1" ref="AD376" ca="1">INDIRECT("'"&amp;$C376&amp;"'!"&amp;"$"&amp;$D376&amp;$AD$1&amp;"")</f>
        <v>#REF!</v>
      </c>
      <c r="AE376" s="225" t="s">
        <v>1</v>
      </c>
      <c r="AF376" s="225" t="s">
        <v>1</v>
      </c>
      <c r="AG376" s="223" t="s">
        <v>1</v>
      </c>
      <c r="AH376" s="224" t="e" cm="1">
        <f t="array" aca="1" ref="AH376" ca="1">INDIRECT("'"&amp;$C376&amp;"'!"&amp;"$"&amp;$D376&amp;$AH$1&amp;"")</f>
        <v>#REF!</v>
      </c>
      <c r="AI376" s="225" t="s">
        <v>1</v>
      </c>
      <c r="AJ376" s="225" t="s">
        <v>1</v>
      </c>
      <c r="AK376" s="226" t="s">
        <v>1</v>
      </c>
      <c r="AL376" s="222" t="e" cm="1">
        <f t="array" aca="1" ref="AL376" ca="1">INDIRECT("'"&amp;$C376&amp;"'!"&amp;"$"&amp;$D376&amp;$AL$1&amp;"")</f>
        <v>#REF!</v>
      </c>
      <c r="AM376" s="225" t="s">
        <v>1</v>
      </c>
      <c r="AN376" s="225" t="s">
        <v>1</v>
      </c>
      <c r="AO376" s="223" t="s">
        <v>1</v>
      </c>
      <c r="AP376" s="222"/>
      <c r="AQ376" s="226"/>
      <c r="AR376" s="222" t="e" cm="1">
        <f t="array" aca="1" ref="AR376" ca="1">INDIRECT("'"&amp;$C376&amp;"'!"&amp;"$"&amp;$D376&amp;$AR$1&amp;"")</f>
        <v>#REF!</v>
      </c>
      <c r="AS376" s="225"/>
      <c r="AT376" s="223"/>
      <c r="AU376" s="224" t="e" cm="1">
        <f t="array" aca="1" ref="AU376" ca="1">INDIRECT("'"&amp;$C376&amp;"'!"&amp;"$"&amp;$D376&amp;$AU$1&amp;"")</f>
        <v>#REF!</v>
      </c>
      <c r="AV376" s="225"/>
      <c r="AW376" s="223"/>
      <c r="AX376" s="222"/>
      <c r="AY376" s="226"/>
      <c r="AZ376" s="225" t="e" cm="1">
        <f t="array" aca="1" ref="AZ376" ca="1">INDIRECT("'"&amp;$C376&amp;"'!"&amp;"$"&amp;$D376&amp;$AZ$1&amp;"")</f>
        <v>#REF!</v>
      </c>
      <c r="BA376" s="224"/>
      <c r="BB376" s="225"/>
      <c r="BC376" s="223"/>
      <c r="BD376" s="225" t="e" cm="1">
        <f t="array" aca="1" ref="BD376" ca="1">INDIRECT("'"&amp;$C376&amp;"'!"&amp;"$"&amp;$D376&amp;$BD$1&amp;"")</f>
        <v>#REF!</v>
      </c>
      <c r="BE376" s="224"/>
      <c r="BF376" s="225"/>
      <c r="BG376" s="223"/>
      <c r="BH376" s="227"/>
      <c r="BI376" s="223"/>
      <c r="BJ376" s="227" t="e" cm="1">
        <f t="array" aca="1" ref="BJ376" ca="1">INDIRECT("'"&amp;$C376&amp;"'!"&amp;"$"&amp;$D376&amp;$BJ$1&amp;"")</f>
        <v>#REF!</v>
      </c>
      <c r="BK376" s="225"/>
      <c r="BL376" s="223"/>
      <c r="BM376" s="407"/>
      <c r="BN376" s="222" t="e" cm="1">
        <f t="array" aca="1" ref="BN376" ca="1">INDIRECT("'"&amp;$C376&amp;"'!"&amp;"$"&amp;$D376&amp;$BN$1&amp;"")</f>
        <v>#REF!</v>
      </c>
      <c r="BO376" s="224"/>
      <c r="BP376" s="223"/>
      <c r="BQ376" s="227" t="e" cm="1">
        <f t="array" aca="1" ref="BQ376" ca="1">INDIRECT("'"&amp;$C376&amp;"'!"&amp;"$"&amp;$D376&amp;$BQ$1&amp;"")</f>
        <v>#REF!</v>
      </c>
      <c r="BR376" s="225"/>
      <c r="BS376" s="225"/>
      <c r="BT376" s="223"/>
      <c r="BU376" s="228" t="e" cm="1">
        <f t="array" aca="1" ref="BU376" ca="1">INDIRECT("'"&amp;$C376&amp;"'!"&amp;"$"&amp;$D376&amp;$BU$1&amp;"")</f>
        <v>#REF!</v>
      </c>
      <c r="BV376" s="225"/>
      <c r="BW376" s="225"/>
      <c r="BX376" s="223"/>
      <c r="BY376" s="228"/>
      <c r="BZ376" s="225"/>
      <c r="CA376" s="225"/>
      <c r="CB376" s="223"/>
    </row>
    <row r="377" spans="1:80" ht="15" x14ac:dyDescent="0.2">
      <c r="A377" s="344">
        <f t="shared" si="27"/>
        <v>46006</v>
      </c>
      <c r="B377" s="261">
        <v>0.91666666666666696</v>
      </c>
      <c r="C377" s="247">
        <f t="shared" si="28"/>
        <v>15</v>
      </c>
      <c r="D377" s="248" t="s">
        <v>156</v>
      </c>
      <c r="E377" s="229"/>
      <c r="F377" s="230"/>
      <c r="G377" s="231" t="e" cm="1">
        <f t="array" aca="1" ref="G377" ca="1">INDIRECT("'"&amp;$C377&amp;"'!"&amp;"$"&amp;$D377&amp;$G$1&amp;"")</f>
        <v>#REF!</v>
      </c>
      <c r="H377" s="232" t="s">
        <v>1</v>
      </c>
      <c r="I377" s="230" t="s">
        <v>1</v>
      </c>
      <c r="J377" s="231" t="e" cm="1">
        <f t="array" aca="1" ref="J377" ca="1">INDIRECT("'"&amp;$C377&amp;"'!"&amp;"$"&amp;$D377&amp;$J$1&amp;"")</f>
        <v>#REF!</v>
      </c>
      <c r="K377" s="232"/>
      <c r="L377" s="232"/>
      <c r="M377" s="233"/>
      <c r="N377" s="229" t="e" cm="1">
        <f t="array" aca="1" ref="N377" ca="1">INDIRECT("'"&amp;$C377&amp;"'!"&amp;"$"&amp;$D377&amp;$N$1&amp;"")</f>
        <v>#REF!</v>
      </c>
      <c r="O377" s="232"/>
      <c r="P377" s="232"/>
      <c r="Q377" s="230"/>
      <c r="R377" s="229" t="e" cm="1">
        <f t="array" aca="1" ref="R377" ca="1">INDIRECT("'"&amp;$C377&amp;"'!"&amp;"$"&amp;$D377&amp;$R$1&amp;"")</f>
        <v>#REF!</v>
      </c>
      <c r="S377" s="232"/>
      <c r="T377" s="232"/>
      <c r="U377" s="233"/>
      <c r="V377" s="229"/>
      <c r="W377" s="234" t="e" cm="1">
        <f t="array" aca="1" ref="W377" ca="1">INDIRECT("'"&amp;$C377&amp;"'!"&amp;"$"&amp;$D377&amp;$W$1&amp;"")</f>
        <v>#REF!</v>
      </c>
      <c r="X377" s="232"/>
      <c r="Y377" s="230"/>
      <c r="Z377" s="231" t="e" cm="1">
        <f t="array" aca="1" ref="Z377" ca="1">INDIRECT("'"&amp;$C377&amp;"'!"&amp;"$"&amp;$D377&amp;$Z$1&amp;"")</f>
        <v>#REF!</v>
      </c>
      <c r="AA377" s="232" t="s">
        <v>1</v>
      </c>
      <c r="AB377" s="232" t="s">
        <v>1</v>
      </c>
      <c r="AC377" s="233" t="s">
        <v>1</v>
      </c>
      <c r="AD377" s="229" t="e" cm="1">
        <f t="array" aca="1" ref="AD377" ca="1">INDIRECT("'"&amp;$C377&amp;"'!"&amp;"$"&amp;$D377&amp;$AD$1&amp;"")</f>
        <v>#REF!</v>
      </c>
      <c r="AE377" s="232" t="s">
        <v>1</v>
      </c>
      <c r="AF377" s="232" t="s">
        <v>1</v>
      </c>
      <c r="AG377" s="230" t="s">
        <v>1</v>
      </c>
      <c r="AH377" s="231" t="e" cm="1">
        <f t="array" aca="1" ref="AH377" ca="1">INDIRECT("'"&amp;$C377&amp;"'!"&amp;"$"&amp;$D377&amp;$AH$1&amp;"")</f>
        <v>#REF!</v>
      </c>
      <c r="AI377" s="232" t="s">
        <v>1</v>
      </c>
      <c r="AJ377" s="232" t="s">
        <v>1</v>
      </c>
      <c r="AK377" s="233" t="s">
        <v>1</v>
      </c>
      <c r="AL377" s="229" t="e" cm="1">
        <f t="array" aca="1" ref="AL377" ca="1">INDIRECT("'"&amp;$C377&amp;"'!"&amp;"$"&amp;$D377&amp;$AL$1&amp;"")</f>
        <v>#REF!</v>
      </c>
      <c r="AM377" s="232" t="s">
        <v>1</v>
      </c>
      <c r="AN377" s="232" t="s">
        <v>1</v>
      </c>
      <c r="AO377" s="230" t="s">
        <v>1</v>
      </c>
      <c r="AP377" s="229"/>
      <c r="AQ377" s="233"/>
      <c r="AR377" s="229" t="e" cm="1">
        <f t="array" aca="1" ref="AR377" ca="1">INDIRECT("'"&amp;$C377&amp;"'!"&amp;"$"&amp;$D377&amp;$AR$1&amp;"")</f>
        <v>#REF!</v>
      </c>
      <c r="AS377" s="232"/>
      <c r="AT377" s="230"/>
      <c r="AU377" s="231" t="e" cm="1">
        <f t="array" aca="1" ref="AU377" ca="1">INDIRECT("'"&amp;$C377&amp;"'!"&amp;"$"&amp;$D377&amp;$AU$1&amp;"")</f>
        <v>#REF!</v>
      </c>
      <c r="AV377" s="232"/>
      <c r="AW377" s="230"/>
      <c r="AX377" s="229"/>
      <c r="AY377" s="233"/>
      <c r="AZ377" s="232" t="e" cm="1">
        <f t="array" aca="1" ref="AZ377" ca="1">INDIRECT("'"&amp;$C377&amp;"'!"&amp;"$"&amp;$D377&amp;$AZ$1&amp;"")</f>
        <v>#REF!</v>
      </c>
      <c r="BA377" s="231"/>
      <c r="BB377" s="232"/>
      <c r="BC377" s="230"/>
      <c r="BD377" s="232" t="e" cm="1">
        <f t="array" aca="1" ref="BD377" ca="1">INDIRECT("'"&amp;$C377&amp;"'!"&amp;"$"&amp;$D377&amp;$BD$1&amp;"")</f>
        <v>#REF!</v>
      </c>
      <c r="BE377" s="231"/>
      <c r="BF377" s="232"/>
      <c r="BG377" s="230"/>
      <c r="BH377" s="234"/>
      <c r="BI377" s="230"/>
      <c r="BJ377" s="234" t="e" cm="1">
        <f t="array" aca="1" ref="BJ377" ca="1">INDIRECT("'"&amp;$C377&amp;"'!"&amp;"$"&amp;$D377&amp;$BJ$1&amp;"")</f>
        <v>#REF!</v>
      </c>
      <c r="BK377" s="232"/>
      <c r="BL377" s="230"/>
      <c r="BM377" s="408"/>
      <c r="BN377" s="229" t="e" cm="1">
        <f t="array" aca="1" ref="BN377" ca="1">INDIRECT("'"&amp;$C377&amp;"'!"&amp;"$"&amp;$D377&amp;$BN$1&amp;"")</f>
        <v>#REF!</v>
      </c>
      <c r="BO377" s="231"/>
      <c r="BP377" s="230"/>
      <c r="BQ377" s="234" t="e" cm="1">
        <f t="array" aca="1" ref="BQ377" ca="1">INDIRECT("'"&amp;$C377&amp;"'!"&amp;"$"&amp;$D377&amp;$BQ$1&amp;"")</f>
        <v>#REF!</v>
      </c>
      <c r="BR377" s="232"/>
      <c r="BS377" s="232"/>
      <c r="BT377" s="230"/>
      <c r="BU377" s="235" t="e" cm="1">
        <f t="array" aca="1" ref="BU377" ca="1">INDIRECT("'"&amp;$C377&amp;"'!"&amp;"$"&amp;$D377&amp;$BU$1&amp;"")</f>
        <v>#REF!</v>
      </c>
      <c r="BV377" s="232"/>
      <c r="BW377" s="232"/>
      <c r="BX377" s="230"/>
      <c r="BY377" s="235"/>
      <c r="BZ377" s="232"/>
      <c r="CA377" s="232"/>
      <c r="CB377" s="230"/>
    </row>
    <row r="378" spans="1:80" ht="15.75" thickBot="1" x14ac:dyDescent="0.25">
      <c r="A378" s="345">
        <f t="shared" si="27"/>
        <v>46006</v>
      </c>
      <c r="B378" s="262">
        <v>0.95833333333333404</v>
      </c>
      <c r="C378" s="249">
        <f t="shared" si="28"/>
        <v>15</v>
      </c>
      <c r="D378" s="250" t="s">
        <v>157</v>
      </c>
      <c r="E378" s="236"/>
      <c r="F378" s="237"/>
      <c r="G378" s="238" t="e" cm="1">
        <f t="array" aca="1" ref="G378" ca="1">INDIRECT("'"&amp;$C378&amp;"'!"&amp;"$"&amp;$D378&amp;$G$1&amp;"")</f>
        <v>#REF!</v>
      </c>
      <c r="H378" s="239" t="s">
        <v>1</v>
      </c>
      <c r="I378" s="237" t="s">
        <v>1</v>
      </c>
      <c r="J378" s="238" t="e" cm="1">
        <f t="array" aca="1" ref="J378" ca="1">INDIRECT("'"&amp;$C378&amp;"'!"&amp;"$"&amp;$D378&amp;$J$1&amp;"")</f>
        <v>#REF!</v>
      </c>
      <c r="K378" s="239"/>
      <c r="L378" s="239"/>
      <c r="M378" s="240"/>
      <c r="N378" s="236" t="e" cm="1">
        <f t="array" aca="1" ref="N378" ca="1">INDIRECT("'"&amp;$C378&amp;"'!"&amp;"$"&amp;$D378&amp;$N$1&amp;"")</f>
        <v>#REF!</v>
      </c>
      <c r="O378" s="239"/>
      <c r="P378" s="239"/>
      <c r="Q378" s="237"/>
      <c r="R378" s="354" t="e" cm="1">
        <f t="array" aca="1" ref="R378" ca="1">INDIRECT("'"&amp;$C378&amp;"'!"&amp;"$"&amp;$D378&amp;$R$1&amp;"")</f>
        <v>#REF!</v>
      </c>
      <c r="S378" s="239"/>
      <c r="T378" s="239"/>
      <c r="U378" s="240"/>
      <c r="V378" s="236"/>
      <c r="W378" s="241" t="e" cm="1">
        <f t="array" aca="1" ref="W378" ca="1">INDIRECT("'"&amp;$C378&amp;"'!"&amp;"$"&amp;$D378&amp;$W$1&amp;"")</f>
        <v>#REF!</v>
      </c>
      <c r="X378" s="239"/>
      <c r="Y378" s="237"/>
      <c r="Z378" s="238" t="e" cm="1">
        <f t="array" aca="1" ref="Z378" ca="1">INDIRECT("'"&amp;$C378&amp;"'!"&amp;"$"&amp;$D378&amp;$Z$1&amp;"")</f>
        <v>#REF!</v>
      </c>
      <c r="AA378" s="239" t="s">
        <v>1</v>
      </c>
      <c r="AB378" s="239" t="s">
        <v>1</v>
      </c>
      <c r="AC378" s="240" t="s">
        <v>1</v>
      </c>
      <c r="AD378" s="236" t="e" cm="1">
        <f t="array" aca="1" ref="AD378" ca="1">INDIRECT("'"&amp;$C378&amp;"'!"&amp;"$"&amp;$D378&amp;$AD$1&amp;"")</f>
        <v>#REF!</v>
      </c>
      <c r="AE378" s="239" t="s">
        <v>1</v>
      </c>
      <c r="AF378" s="239" t="s">
        <v>1</v>
      </c>
      <c r="AG378" s="237" t="s">
        <v>1</v>
      </c>
      <c r="AH378" s="238" t="e" cm="1">
        <f t="array" aca="1" ref="AH378" ca="1">INDIRECT("'"&amp;$C378&amp;"'!"&amp;"$"&amp;$D378&amp;$AH$1&amp;"")</f>
        <v>#REF!</v>
      </c>
      <c r="AI378" s="239" t="s">
        <v>1</v>
      </c>
      <c r="AJ378" s="239" t="s">
        <v>1</v>
      </c>
      <c r="AK378" s="240" t="s">
        <v>1</v>
      </c>
      <c r="AL378" s="236" t="e" cm="1">
        <f t="array" aca="1" ref="AL378" ca="1">INDIRECT("'"&amp;$C378&amp;"'!"&amp;"$"&amp;$D378&amp;$AL$1&amp;"")</f>
        <v>#REF!</v>
      </c>
      <c r="AM378" s="239" t="s">
        <v>1</v>
      </c>
      <c r="AN378" s="239" t="s">
        <v>1</v>
      </c>
      <c r="AO378" s="237" t="s">
        <v>1</v>
      </c>
      <c r="AP378" s="236"/>
      <c r="AQ378" s="240"/>
      <c r="AR378" s="236" t="e" cm="1">
        <f t="array" aca="1" ref="AR378" ca="1">INDIRECT("'"&amp;$C378&amp;"'!"&amp;"$"&amp;$D378&amp;$AR$1&amp;"")</f>
        <v>#REF!</v>
      </c>
      <c r="AS378" s="239"/>
      <c r="AT378" s="237"/>
      <c r="AU378" s="238" t="e" cm="1">
        <f t="array" aca="1" ref="AU378" ca="1">INDIRECT("'"&amp;$C378&amp;"'!"&amp;"$"&amp;$D378&amp;$AU$1&amp;"")</f>
        <v>#REF!</v>
      </c>
      <c r="AV378" s="239"/>
      <c r="AW378" s="237"/>
      <c r="AX378" s="236"/>
      <c r="AY378" s="240"/>
      <c r="AZ378" s="239" t="e" cm="1">
        <f t="array" aca="1" ref="AZ378" ca="1">INDIRECT("'"&amp;$C378&amp;"'!"&amp;"$"&amp;$D378&amp;$AZ$1&amp;"")</f>
        <v>#REF!</v>
      </c>
      <c r="BA378" s="238"/>
      <c r="BB378" s="239"/>
      <c r="BC378" s="237"/>
      <c r="BD378" s="239" t="e" cm="1">
        <f t="array" aca="1" ref="BD378" ca="1">INDIRECT("'"&amp;$C378&amp;"'!"&amp;"$"&amp;$D378&amp;$BD$1&amp;"")</f>
        <v>#REF!</v>
      </c>
      <c r="BE378" s="238"/>
      <c r="BF378" s="239"/>
      <c r="BG378" s="237"/>
      <c r="BH378" s="241"/>
      <c r="BI378" s="237"/>
      <c r="BJ378" s="241" t="e" cm="1">
        <f t="array" aca="1" ref="BJ378" ca="1">INDIRECT("'"&amp;$C378&amp;"'!"&amp;"$"&amp;$D378&amp;$BJ$1&amp;"")</f>
        <v>#REF!</v>
      </c>
      <c r="BK378" s="239"/>
      <c r="BL378" s="237"/>
      <c r="BM378" s="409"/>
      <c r="BN378" s="236" t="e" cm="1">
        <f t="array" aca="1" ref="BN378" ca="1">INDIRECT("'"&amp;$C378&amp;"'!"&amp;"$"&amp;$D378&amp;$BN$1&amp;"")</f>
        <v>#REF!</v>
      </c>
      <c r="BO378" s="238"/>
      <c r="BP378" s="237"/>
      <c r="BQ378" s="241" t="e" cm="1">
        <f t="array" aca="1" ref="BQ378" ca="1">INDIRECT("'"&amp;$C378&amp;"'!"&amp;"$"&amp;$D378&amp;$BQ$1&amp;"")</f>
        <v>#REF!</v>
      </c>
      <c r="BR378" s="239"/>
      <c r="BS378" s="239"/>
      <c r="BT378" s="237"/>
      <c r="BU378" s="242" t="e" cm="1">
        <f t="array" aca="1" ref="BU378" ca="1">INDIRECT("'"&amp;$C378&amp;"'!"&amp;"$"&amp;$D378&amp;$BU$1&amp;"")</f>
        <v>#REF!</v>
      </c>
      <c r="BV378" s="239"/>
      <c r="BW378" s="239"/>
      <c r="BX378" s="237"/>
      <c r="BY378" s="242"/>
      <c r="BZ378" s="239"/>
      <c r="CA378" s="239"/>
      <c r="CB378" s="237"/>
    </row>
    <row r="379" spans="1:80" ht="15" thickBot="1" x14ac:dyDescent="0.25">
      <c r="BI379" s="243"/>
    </row>
    <row r="380" spans="1:80" ht="15" x14ac:dyDescent="0.2">
      <c r="A380" s="263">
        <f>A355+1</f>
        <v>46007</v>
      </c>
      <c r="B380" s="260">
        <v>0</v>
      </c>
      <c r="C380" s="245">
        <f>DAY(A380)</f>
        <v>16</v>
      </c>
      <c r="D380" s="246" t="s">
        <v>134</v>
      </c>
      <c r="E380" s="216"/>
      <c r="F380" s="217"/>
      <c r="G380" s="218" t="e" cm="1">
        <f t="array" aca="1" ref="G380" ca="1">INDIRECT("'"&amp;$C380&amp;"'!"&amp;"$"&amp;$D380&amp;$G$1&amp;"")</f>
        <v>#REF!</v>
      </c>
      <c r="H380" s="219" t="s">
        <v>1</v>
      </c>
      <c r="I380" s="217" t="s">
        <v>1</v>
      </c>
      <c r="J380" s="218" t="e" cm="1">
        <f t="array" aca="1" ref="J380" ca="1">INDIRECT("'"&amp;$C380&amp;"'!"&amp;"$"&amp;$D380&amp;$J$1&amp;"")</f>
        <v>#REF!</v>
      </c>
      <c r="K380" s="219"/>
      <c r="L380" s="219"/>
      <c r="M380" s="220"/>
      <c r="N380" s="216" t="e" cm="1">
        <f t="array" aca="1" ref="N380" ca="1">INDIRECT("'"&amp;$C380&amp;"'!"&amp;"$"&amp;$D380&amp;$N$1&amp;"")</f>
        <v>#REF!</v>
      </c>
      <c r="O380" s="219"/>
      <c r="P380" s="219"/>
      <c r="Q380" s="217"/>
      <c r="R380" s="351" t="e" cm="1">
        <f t="array" aca="1" ref="R380" ca="1">INDIRECT("'"&amp;$C380&amp;"'!"&amp;"$"&amp;$D380&amp;$R$1&amp;"")</f>
        <v>#REF!</v>
      </c>
      <c r="S380" s="219"/>
      <c r="T380" s="219"/>
      <c r="U380" s="220"/>
      <c r="V380" s="216"/>
      <c r="W380" s="221" t="e" cm="1">
        <f t="array" aca="1" ref="W380" ca="1">INDIRECT("'"&amp;$C380&amp;"'!"&amp;"$"&amp;$D380&amp;$W$1&amp;"")</f>
        <v>#REF!</v>
      </c>
      <c r="X380" s="219"/>
      <c r="Y380" s="217"/>
      <c r="Z380" s="218"/>
      <c r="AA380" s="219"/>
      <c r="AB380" s="219"/>
      <c r="AC380" s="220"/>
      <c r="AD380" s="216"/>
      <c r="AE380" s="219"/>
      <c r="AF380" s="219"/>
      <c r="AG380" s="217"/>
      <c r="AH380" s="218"/>
      <c r="AI380" s="219"/>
      <c r="AJ380" s="219"/>
      <c r="AK380" s="217"/>
      <c r="AL380" s="216"/>
      <c r="AM380" s="219"/>
      <c r="AN380" s="219"/>
      <c r="AO380" s="217"/>
      <c r="AP380" s="216"/>
      <c r="AQ380" s="220"/>
      <c r="AR380" s="216" t="e" cm="1">
        <f t="array" aca="1" ref="AR380" ca="1">INDIRECT("'"&amp;$C380&amp;"'!"&amp;"$"&amp;$D380&amp;$AR$1&amp;"")</f>
        <v>#REF!</v>
      </c>
      <c r="AS380" s="219"/>
      <c r="AT380" s="217"/>
      <c r="AU380" s="218" t="e" cm="1">
        <f t="array" aca="1" ref="AU380" ca="1">INDIRECT("'"&amp;$C380&amp;"'!"&amp;"$"&amp;$D380&amp;$AU$1&amp;"")</f>
        <v>#REF!</v>
      </c>
      <c r="AV380" s="219"/>
      <c r="AW380" s="217"/>
      <c r="AX380" s="216"/>
      <c r="AY380" s="220"/>
      <c r="AZ380" s="219" t="e" cm="1">
        <f t="array" aca="1" ref="AZ380" ca="1">INDIRECT("'"&amp;$C380&amp;"'!"&amp;"$"&amp;$D380&amp;$AZ$1&amp;"")</f>
        <v>#REF!</v>
      </c>
      <c r="BA380" s="218"/>
      <c r="BB380" s="219"/>
      <c r="BC380" s="217"/>
      <c r="BD380" s="219" t="e" cm="1">
        <f t="array" aca="1" ref="BD380" ca="1">INDIRECT("'"&amp;$C380&amp;"'!"&amp;"$"&amp;$D380&amp;$BD$1&amp;"")</f>
        <v>#REF!</v>
      </c>
      <c r="BE380" s="218"/>
      <c r="BF380" s="219"/>
      <c r="BG380" s="217"/>
      <c r="BH380" s="221"/>
      <c r="BI380" s="217"/>
      <c r="BJ380" s="221" t="e" cm="1">
        <f t="array" aca="1" ref="BJ380" ca="1">INDIRECT("'"&amp;$C380&amp;"'!"&amp;"$"&amp;$D380&amp;$BJ$1&amp;"")</f>
        <v>#REF!</v>
      </c>
      <c r="BK380" s="219"/>
      <c r="BL380" s="217"/>
      <c r="BM380" s="406"/>
      <c r="BN380" s="216" t="e" cm="1">
        <f t="array" aca="1" ref="BN380" ca="1">INDIRECT("'"&amp;$C380&amp;"'!"&amp;"$"&amp;$D380&amp;$BN$1&amp;"")</f>
        <v>#REF!</v>
      </c>
      <c r="BO380" s="218"/>
      <c r="BP380" s="217"/>
      <c r="BQ380" s="221" t="e" cm="1">
        <f t="array" aca="1" ref="BQ380" ca="1">INDIRECT("'"&amp;$C380&amp;"'!"&amp;"$"&amp;$D380&amp;$BQ$1&amp;"")</f>
        <v>#REF!</v>
      </c>
      <c r="BR380" s="219"/>
      <c r="BS380" s="219"/>
      <c r="BT380" s="217"/>
      <c r="BU380" s="221" t="e" cm="1">
        <f t="array" aca="1" ref="BU380" ca="1">INDIRECT("'"&amp;$C380&amp;"'!"&amp;"$"&amp;$D380&amp;$BU$1&amp;"")</f>
        <v>#REF!</v>
      </c>
      <c r="BV380" s="219"/>
      <c r="BW380" s="219"/>
      <c r="BX380" s="217"/>
      <c r="BY380" s="274"/>
      <c r="BZ380" s="219"/>
      <c r="CA380" s="219"/>
      <c r="CB380" s="217"/>
    </row>
    <row r="381" spans="1:80" ht="15" x14ac:dyDescent="0.2">
      <c r="A381" s="344">
        <f t="shared" ref="A381:A403" si="29">A356+1</f>
        <v>46007</v>
      </c>
      <c r="B381" s="261">
        <v>4.1666666666666699E-2</v>
      </c>
      <c r="C381" s="247">
        <f>DAY(A381)</f>
        <v>16</v>
      </c>
      <c r="D381" s="248" t="s">
        <v>135</v>
      </c>
      <c r="E381" s="222"/>
      <c r="F381" s="223"/>
      <c r="G381" s="224" t="e" cm="1">
        <f t="array" aca="1" ref="G381" ca="1">INDIRECT("'"&amp;$C381&amp;"'!"&amp;"$"&amp;$D381&amp;$G$1&amp;"")</f>
        <v>#REF!</v>
      </c>
      <c r="H381" s="225" t="s">
        <v>1</v>
      </c>
      <c r="I381" s="223" t="s">
        <v>1</v>
      </c>
      <c r="J381" s="224" t="e" cm="1">
        <f t="array" aca="1" ref="J381" ca="1">INDIRECT("'"&amp;$C381&amp;"'!"&amp;"$"&amp;$D381&amp;$J$1&amp;"")</f>
        <v>#REF!</v>
      </c>
      <c r="K381" s="225"/>
      <c r="L381" s="225"/>
      <c r="M381" s="226"/>
      <c r="N381" s="222" t="e" cm="1">
        <f t="array" aca="1" ref="N381" ca="1">INDIRECT("'"&amp;$C381&amp;"'!"&amp;"$"&amp;$D381&amp;$N$1&amp;"")</f>
        <v>#REF!</v>
      </c>
      <c r="O381" s="225"/>
      <c r="P381" s="225"/>
      <c r="Q381" s="223"/>
      <c r="R381" s="352" t="e" cm="1">
        <f t="array" aca="1" ref="R381" ca="1">INDIRECT("'"&amp;$C381&amp;"'!"&amp;"$"&amp;$D381&amp;$R$1&amp;"")</f>
        <v>#REF!</v>
      </c>
      <c r="S381" s="225"/>
      <c r="T381" s="225"/>
      <c r="U381" s="226"/>
      <c r="V381" s="222"/>
      <c r="W381" s="227" t="e" cm="1">
        <f t="array" aca="1" ref="W381" ca="1">INDIRECT("'"&amp;$C381&amp;"'!"&amp;"$"&amp;$D381&amp;$W$1&amp;"")</f>
        <v>#REF!</v>
      </c>
      <c r="X381" s="225"/>
      <c r="Y381" s="223"/>
      <c r="Z381" s="224"/>
      <c r="AA381" s="225"/>
      <c r="AB381" s="225"/>
      <c r="AC381" s="226"/>
      <c r="AD381" s="222"/>
      <c r="AE381" s="225"/>
      <c r="AF381" s="225"/>
      <c r="AG381" s="223"/>
      <c r="AH381" s="224"/>
      <c r="AI381" s="225"/>
      <c r="AJ381" s="225"/>
      <c r="AK381" s="226"/>
      <c r="AL381" s="222"/>
      <c r="AM381" s="225"/>
      <c r="AN381" s="225"/>
      <c r="AO381" s="223"/>
      <c r="AP381" s="222"/>
      <c r="AQ381" s="226"/>
      <c r="AR381" s="222" t="e" cm="1">
        <f t="array" aca="1" ref="AR381" ca="1">INDIRECT("'"&amp;$C381&amp;"'!"&amp;"$"&amp;$D381&amp;$AR$1&amp;"")</f>
        <v>#REF!</v>
      </c>
      <c r="AS381" s="225"/>
      <c r="AT381" s="223"/>
      <c r="AU381" s="224" t="e" cm="1">
        <f t="array" aca="1" ref="AU381" ca="1">INDIRECT("'"&amp;$C381&amp;"'!"&amp;"$"&amp;$D381&amp;$AU$1&amp;"")</f>
        <v>#REF!</v>
      </c>
      <c r="AV381" s="225"/>
      <c r="AW381" s="223"/>
      <c r="AX381" s="222"/>
      <c r="AY381" s="226"/>
      <c r="AZ381" s="225" t="e" cm="1">
        <f t="array" aca="1" ref="AZ381" ca="1">INDIRECT("'"&amp;$C381&amp;"'!"&amp;"$"&amp;$D381&amp;$AZ$1&amp;"")</f>
        <v>#REF!</v>
      </c>
      <c r="BA381" s="224"/>
      <c r="BB381" s="225"/>
      <c r="BC381" s="223"/>
      <c r="BD381" s="225" t="e" cm="1">
        <f t="array" aca="1" ref="BD381" ca="1">INDIRECT("'"&amp;$C381&amp;"'!"&amp;"$"&amp;$D381&amp;$BD$1&amp;"")</f>
        <v>#REF!</v>
      </c>
      <c r="BE381" s="224"/>
      <c r="BF381" s="225"/>
      <c r="BG381" s="223"/>
      <c r="BH381" s="227"/>
      <c r="BI381" s="223"/>
      <c r="BJ381" s="227" t="e" cm="1">
        <f t="array" aca="1" ref="BJ381" ca="1">INDIRECT("'"&amp;$C381&amp;"'!"&amp;"$"&amp;$D381&amp;$BJ$1&amp;"")</f>
        <v>#REF!</v>
      </c>
      <c r="BK381" s="225"/>
      <c r="BL381" s="223"/>
      <c r="BM381" s="407"/>
      <c r="BN381" s="222" t="e" cm="1">
        <f t="array" aca="1" ref="BN381" ca="1">INDIRECT("'"&amp;$C381&amp;"'!"&amp;"$"&amp;$D381&amp;$BN$1&amp;"")</f>
        <v>#REF!</v>
      </c>
      <c r="BO381" s="224"/>
      <c r="BP381" s="223"/>
      <c r="BQ381" s="227" t="e" cm="1">
        <f t="array" aca="1" ref="BQ381" ca="1">INDIRECT("'"&amp;$C381&amp;"'!"&amp;"$"&amp;$D381&amp;$BQ$1&amp;"")</f>
        <v>#REF!</v>
      </c>
      <c r="BR381" s="225"/>
      <c r="BS381" s="225"/>
      <c r="BT381" s="223"/>
      <c r="BU381" s="227" t="e" cm="1">
        <f t="array" aca="1" ref="BU381" ca="1">INDIRECT("'"&amp;$C381&amp;"'!"&amp;"$"&amp;$D381&amp;$BU$1&amp;"")</f>
        <v>#REF!</v>
      </c>
      <c r="BV381" s="225"/>
      <c r="BW381" s="225"/>
      <c r="BX381" s="223"/>
      <c r="BY381" s="228"/>
      <c r="BZ381" s="225"/>
      <c r="CA381" s="225"/>
      <c r="CB381" s="223"/>
    </row>
    <row r="382" spans="1:80" ht="15" x14ac:dyDescent="0.2">
      <c r="A382" s="344">
        <f t="shared" si="29"/>
        <v>46007</v>
      </c>
      <c r="B382" s="261">
        <v>8.3333333333333301E-2</v>
      </c>
      <c r="C382" s="247">
        <f>DAY(A382)</f>
        <v>16</v>
      </c>
      <c r="D382" s="248" t="s">
        <v>136</v>
      </c>
      <c r="E382" s="229"/>
      <c r="F382" s="230"/>
      <c r="G382" s="231" t="e" cm="1">
        <f t="array" aca="1" ref="G382" ca="1">INDIRECT("'"&amp;$C382&amp;"'!"&amp;"$"&amp;$D382&amp;$G$1&amp;"")</f>
        <v>#REF!</v>
      </c>
      <c r="H382" s="232" t="s">
        <v>1</v>
      </c>
      <c r="I382" s="230" t="s">
        <v>1</v>
      </c>
      <c r="J382" s="231" t="e" cm="1">
        <f t="array" aca="1" ref="J382" ca="1">INDIRECT("'"&amp;$C382&amp;"'!"&amp;"$"&amp;$D382&amp;$J$1&amp;"")</f>
        <v>#REF!</v>
      </c>
      <c r="K382" s="232"/>
      <c r="L382" s="232"/>
      <c r="M382" s="233"/>
      <c r="N382" s="229" t="e" cm="1">
        <f t="array" aca="1" ref="N382" ca="1">INDIRECT("'"&amp;$C382&amp;"'!"&amp;"$"&amp;$D382&amp;$N$1&amp;"")</f>
        <v>#REF!</v>
      </c>
      <c r="O382" s="232"/>
      <c r="P382" s="232"/>
      <c r="Q382" s="230"/>
      <c r="R382" s="229" t="e" cm="1">
        <f t="array" aca="1" ref="R382" ca="1">INDIRECT("'"&amp;$C382&amp;"'!"&amp;"$"&amp;$D382&amp;$R$1&amp;"")</f>
        <v>#REF!</v>
      </c>
      <c r="S382" s="232"/>
      <c r="T382" s="232"/>
      <c r="U382" s="233"/>
      <c r="V382" s="229"/>
      <c r="W382" s="234" t="e" cm="1">
        <f t="array" aca="1" ref="W382" ca="1">INDIRECT("'"&amp;$C382&amp;"'!"&amp;"$"&amp;$D382&amp;$W$1&amp;"")</f>
        <v>#REF!</v>
      </c>
      <c r="X382" s="232"/>
      <c r="Y382" s="230"/>
      <c r="Z382" s="231"/>
      <c r="AA382" s="232"/>
      <c r="AB382" s="232"/>
      <c r="AC382" s="233"/>
      <c r="AD382" s="229"/>
      <c r="AE382" s="232"/>
      <c r="AF382" s="232"/>
      <c r="AG382" s="230"/>
      <c r="AH382" s="231"/>
      <c r="AI382" s="232"/>
      <c r="AJ382" s="232"/>
      <c r="AK382" s="233"/>
      <c r="AL382" s="229"/>
      <c r="AM382" s="232"/>
      <c r="AN382" s="232"/>
      <c r="AO382" s="233"/>
      <c r="AP382" s="229"/>
      <c r="AQ382" s="233"/>
      <c r="AR382" s="229" t="e" cm="1">
        <f t="array" aca="1" ref="AR382" ca="1">INDIRECT("'"&amp;$C382&amp;"'!"&amp;"$"&amp;$D382&amp;$AR$1&amp;"")</f>
        <v>#REF!</v>
      </c>
      <c r="AS382" s="232"/>
      <c r="AT382" s="230"/>
      <c r="AU382" s="231" t="e" cm="1">
        <f t="array" aca="1" ref="AU382" ca="1">INDIRECT("'"&amp;$C382&amp;"'!"&amp;"$"&amp;$D382&amp;$AU$1&amp;"")</f>
        <v>#REF!</v>
      </c>
      <c r="AV382" s="232"/>
      <c r="AW382" s="230"/>
      <c r="AX382" s="229"/>
      <c r="AY382" s="233"/>
      <c r="AZ382" s="232" t="e" cm="1">
        <f t="array" aca="1" ref="AZ382" ca="1">INDIRECT("'"&amp;$C382&amp;"'!"&amp;"$"&amp;$D382&amp;$AZ$1&amp;"")</f>
        <v>#REF!</v>
      </c>
      <c r="BA382" s="231"/>
      <c r="BB382" s="232"/>
      <c r="BC382" s="230"/>
      <c r="BD382" s="232" t="e" cm="1">
        <f t="array" aca="1" ref="BD382" ca="1">INDIRECT("'"&amp;$C382&amp;"'!"&amp;"$"&amp;$D382&amp;$BD$1&amp;"")</f>
        <v>#REF!</v>
      </c>
      <c r="BE382" s="231"/>
      <c r="BF382" s="232"/>
      <c r="BG382" s="230"/>
      <c r="BH382" s="234"/>
      <c r="BI382" s="230"/>
      <c r="BJ382" s="234" t="e" cm="1">
        <f t="array" aca="1" ref="BJ382" ca="1">INDIRECT("'"&amp;$C382&amp;"'!"&amp;"$"&amp;$D382&amp;$BJ$1&amp;"")</f>
        <v>#REF!</v>
      </c>
      <c r="BK382" s="232"/>
      <c r="BL382" s="230"/>
      <c r="BM382" s="408"/>
      <c r="BN382" s="229" t="e" cm="1">
        <f t="array" aca="1" ref="BN382" ca="1">INDIRECT("'"&amp;$C382&amp;"'!"&amp;"$"&amp;$D382&amp;$BN$1&amp;"")</f>
        <v>#REF!</v>
      </c>
      <c r="BO382" s="231"/>
      <c r="BP382" s="230"/>
      <c r="BQ382" s="234" t="e" cm="1">
        <f t="array" aca="1" ref="BQ382" ca="1">INDIRECT("'"&amp;$C382&amp;"'!"&amp;"$"&amp;$D382&amp;$BQ$1&amp;"")</f>
        <v>#REF!</v>
      </c>
      <c r="BR382" s="232"/>
      <c r="BS382" s="232"/>
      <c r="BT382" s="230"/>
      <c r="BU382" s="234" t="e" cm="1">
        <f t="array" aca="1" ref="BU382" ca="1">INDIRECT("'"&amp;$C382&amp;"'!"&amp;"$"&amp;$D382&amp;$BU$1&amp;"")</f>
        <v>#REF!</v>
      </c>
      <c r="BV382" s="232"/>
      <c r="BW382" s="232"/>
      <c r="BX382" s="230"/>
      <c r="BY382" s="235"/>
      <c r="BZ382" s="232"/>
      <c r="CA382" s="232"/>
      <c r="CB382" s="230"/>
    </row>
    <row r="383" spans="1:80" ht="15" x14ac:dyDescent="0.2">
      <c r="A383" s="344">
        <f t="shared" si="29"/>
        <v>46007</v>
      </c>
      <c r="B383" s="261">
        <v>0.125</v>
      </c>
      <c r="C383" s="247">
        <f>DAY(A383)</f>
        <v>16</v>
      </c>
      <c r="D383" s="248" t="s">
        <v>137</v>
      </c>
      <c r="E383" s="222"/>
      <c r="F383" s="223"/>
      <c r="G383" s="224" t="e" cm="1">
        <f t="array" aca="1" ref="G383" ca="1">INDIRECT("'"&amp;$C383&amp;"'!"&amp;"$"&amp;$D383&amp;$G$1&amp;"")</f>
        <v>#REF!</v>
      </c>
      <c r="H383" s="225" t="s">
        <v>1</v>
      </c>
      <c r="I383" s="223" t="s">
        <v>1</v>
      </c>
      <c r="J383" s="224" t="e" cm="1">
        <f t="array" aca="1" ref="J383" ca="1">INDIRECT("'"&amp;$C383&amp;"'!"&amp;"$"&amp;$D383&amp;$J$1&amp;"")</f>
        <v>#REF!</v>
      </c>
      <c r="K383" s="225"/>
      <c r="L383" s="225"/>
      <c r="M383" s="226"/>
      <c r="N383" s="222" t="e" cm="1">
        <f t="array" aca="1" ref="N383" ca="1">INDIRECT("'"&amp;$C383&amp;"'!"&amp;"$"&amp;$D383&amp;$N$1&amp;"")</f>
        <v>#REF!</v>
      </c>
      <c r="O383" s="225"/>
      <c r="P383" s="225"/>
      <c r="Q383" s="223"/>
      <c r="R383" s="352" t="e" cm="1">
        <f t="array" aca="1" ref="R383" ca="1">INDIRECT("'"&amp;$C383&amp;"'!"&amp;"$"&amp;$D383&amp;$R$1&amp;"")</f>
        <v>#REF!</v>
      </c>
      <c r="S383" s="225"/>
      <c r="T383" s="225"/>
      <c r="U383" s="226"/>
      <c r="V383" s="222"/>
      <c r="W383" s="227" t="e" cm="1">
        <f t="array" aca="1" ref="W383" ca="1">INDIRECT("'"&amp;$C383&amp;"'!"&amp;"$"&amp;$D383&amp;$W$1&amp;"")</f>
        <v>#REF!</v>
      </c>
      <c r="X383" s="225"/>
      <c r="Y383" s="223"/>
      <c r="Z383" s="224"/>
      <c r="AA383" s="225"/>
      <c r="AB383" s="225"/>
      <c r="AC383" s="226"/>
      <c r="AD383" s="222"/>
      <c r="AE383" s="225"/>
      <c r="AF383" s="225"/>
      <c r="AG383" s="223"/>
      <c r="AH383" s="224"/>
      <c r="AI383" s="225"/>
      <c r="AJ383" s="225"/>
      <c r="AK383" s="226"/>
      <c r="AL383" s="222"/>
      <c r="AM383" s="225"/>
      <c r="AN383" s="225"/>
      <c r="AO383" s="223"/>
      <c r="AP383" s="222"/>
      <c r="AQ383" s="226"/>
      <c r="AR383" s="222" t="e" cm="1">
        <f t="array" aca="1" ref="AR383" ca="1">INDIRECT("'"&amp;$C383&amp;"'!"&amp;"$"&amp;$D383&amp;$AR$1&amp;"")</f>
        <v>#REF!</v>
      </c>
      <c r="AS383" s="225"/>
      <c r="AT383" s="223"/>
      <c r="AU383" s="224" t="e" cm="1">
        <f t="array" aca="1" ref="AU383" ca="1">INDIRECT("'"&amp;$C383&amp;"'!"&amp;"$"&amp;$D383&amp;$AU$1&amp;"")</f>
        <v>#REF!</v>
      </c>
      <c r="AV383" s="225"/>
      <c r="AW383" s="223"/>
      <c r="AX383" s="222"/>
      <c r="AY383" s="226"/>
      <c r="AZ383" s="225" t="e" cm="1">
        <f t="array" aca="1" ref="AZ383" ca="1">INDIRECT("'"&amp;$C383&amp;"'!"&amp;"$"&amp;$D383&amp;$AZ$1&amp;"")</f>
        <v>#REF!</v>
      </c>
      <c r="BA383" s="224"/>
      <c r="BB383" s="225"/>
      <c r="BC383" s="223"/>
      <c r="BD383" s="225" t="e" cm="1">
        <f t="array" aca="1" ref="BD383" ca="1">INDIRECT("'"&amp;$C383&amp;"'!"&amp;"$"&amp;$D383&amp;$BD$1&amp;"")</f>
        <v>#REF!</v>
      </c>
      <c r="BE383" s="224"/>
      <c r="BF383" s="225"/>
      <c r="BG383" s="223"/>
      <c r="BH383" s="227"/>
      <c r="BI383" s="223"/>
      <c r="BJ383" s="227" t="e" cm="1">
        <f t="array" aca="1" ref="BJ383" ca="1">INDIRECT("'"&amp;$C383&amp;"'!"&amp;"$"&amp;$D383&amp;$BJ$1&amp;"")</f>
        <v>#REF!</v>
      </c>
      <c r="BK383" s="225"/>
      <c r="BL383" s="223"/>
      <c r="BM383" s="407"/>
      <c r="BN383" s="222" t="e" cm="1">
        <f t="array" aca="1" ref="BN383" ca="1">INDIRECT("'"&amp;$C383&amp;"'!"&amp;"$"&amp;$D383&amp;$BN$1&amp;"")</f>
        <v>#REF!</v>
      </c>
      <c r="BO383" s="224"/>
      <c r="BP383" s="223"/>
      <c r="BQ383" s="227" t="e" cm="1">
        <f t="array" aca="1" ref="BQ383" ca="1">INDIRECT("'"&amp;$C383&amp;"'!"&amp;"$"&amp;$D383&amp;$BQ$1&amp;"")</f>
        <v>#REF!</v>
      </c>
      <c r="BR383" s="225"/>
      <c r="BS383" s="225"/>
      <c r="BT383" s="223"/>
      <c r="BU383" s="227" t="e" cm="1">
        <f t="array" aca="1" ref="BU383" ca="1">INDIRECT("'"&amp;$C383&amp;"'!"&amp;"$"&amp;$D383&amp;$BU$1&amp;"")</f>
        <v>#REF!</v>
      </c>
      <c r="BV383" s="225"/>
      <c r="BW383" s="225"/>
      <c r="BX383" s="223"/>
      <c r="BY383" s="228"/>
      <c r="BZ383" s="225"/>
      <c r="CA383" s="225"/>
      <c r="CB383" s="223"/>
    </row>
    <row r="384" spans="1:80" ht="15" x14ac:dyDescent="0.2">
      <c r="A384" s="344">
        <f t="shared" si="29"/>
        <v>46007</v>
      </c>
      <c r="B384" s="261">
        <v>0.16666666666666699</v>
      </c>
      <c r="C384" s="247">
        <f>DAY(A384)</f>
        <v>16</v>
      </c>
      <c r="D384" s="248" t="s">
        <v>138</v>
      </c>
      <c r="E384" s="229"/>
      <c r="F384" s="230"/>
      <c r="G384" s="231" t="e" cm="1">
        <f t="array" aca="1" ref="G384" ca="1">INDIRECT("'"&amp;$C384&amp;"'!"&amp;"$"&amp;$D384&amp;$G$1&amp;"")</f>
        <v>#REF!</v>
      </c>
      <c r="H384" s="232" t="s">
        <v>1</v>
      </c>
      <c r="I384" s="230" t="s">
        <v>1</v>
      </c>
      <c r="J384" s="231" t="e" cm="1">
        <f t="array" aca="1" ref="J384" ca="1">INDIRECT("'"&amp;$C384&amp;"'!"&amp;"$"&amp;$D384&amp;$J$1&amp;"")</f>
        <v>#REF!</v>
      </c>
      <c r="K384" s="232"/>
      <c r="L384" s="232"/>
      <c r="M384" s="233"/>
      <c r="N384" s="229" t="e" cm="1">
        <f t="array" aca="1" ref="N384" ca="1">INDIRECT("'"&amp;$C384&amp;"'!"&amp;"$"&amp;$D384&amp;$N$1&amp;"")</f>
        <v>#REF!</v>
      </c>
      <c r="O384" s="232"/>
      <c r="P384" s="232"/>
      <c r="Q384" s="230"/>
      <c r="R384" s="229" t="e" cm="1">
        <f t="array" aca="1" ref="R384" ca="1">INDIRECT("'"&amp;$C384&amp;"'!"&amp;"$"&amp;$D384&amp;$R$1&amp;"")</f>
        <v>#REF!</v>
      </c>
      <c r="S384" s="232"/>
      <c r="T384" s="232"/>
      <c r="U384" s="233"/>
      <c r="V384" s="229"/>
      <c r="W384" s="234" t="e" cm="1">
        <f t="array" aca="1" ref="W384" ca="1">INDIRECT("'"&amp;$C384&amp;"'!"&amp;"$"&amp;$D384&amp;$W$1&amp;"")</f>
        <v>#REF!</v>
      </c>
      <c r="X384" s="232"/>
      <c r="Y384" s="230"/>
      <c r="Z384" s="231"/>
      <c r="AA384" s="232"/>
      <c r="AB384" s="232"/>
      <c r="AC384" s="233"/>
      <c r="AD384" s="229"/>
      <c r="AE384" s="232"/>
      <c r="AF384" s="232"/>
      <c r="AG384" s="230"/>
      <c r="AH384" s="231"/>
      <c r="AI384" s="232"/>
      <c r="AJ384" s="232"/>
      <c r="AK384" s="233"/>
      <c r="AL384" s="229"/>
      <c r="AM384" s="232"/>
      <c r="AN384" s="232"/>
      <c r="AO384" s="230"/>
      <c r="AP384" s="229"/>
      <c r="AQ384" s="233"/>
      <c r="AR384" s="229" t="e" cm="1">
        <f t="array" aca="1" ref="AR384" ca="1">INDIRECT("'"&amp;$C384&amp;"'!"&amp;"$"&amp;$D384&amp;$AR$1&amp;"")</f>
        <v>#REF!</v>
      </c>
      <c r="AS384" s="232"/>
      <c r="AT384" s="230"/>
      <c r="AU384" s="231" t="e" cm="1">
        <f t="array" aca="1" ref="AU384" ca="1">INDIRECT("'"&amp;$C384&amp;"'!"&amp;"$"&amp;$D384&amp;$AU$1&amp;"")</f>
        <v>#REF!</v>
      </c>
      <c r="AV384" s="232"/>
      <c r="AW384" s="230"/>
      <c r="AX384" s="229"/>
      <c r="AY384" s="233"/>
      <c r="AZ384" s="232" t="e" cm="1">
        <f t="array" aca="1" ref="AZ384" ca="1">INDIRECT("'"&amp;$C384&amp;"'!"&amp;"$"&amp;$D384&amp;$AZ$1&amp;"")</f>
        <v>#REF!</v>
      </c>
      <c r="BA384" s="231"/>
      <c r="BB384" s="232"/>
      <c r="BC384" s="230"/>
      <c r="BD384" s="232" t="e" cm="1">
        <f t="array" aca="1" ref="BD384" ca="1">INDIRECT("'"&amp;$C384&amp;"'!"&amp;"$"&amp;$D384&amp;$BD$1&amp;"")</f>
        <v>#REF!</v>
      </c>
      <c r="BE384" s="231"/>
      <c r="BF384" s="232"/>
      <c r="BG384" s="230"/>
      <c r="BH384" s="234"/>
      <c r="BI384" s="230"/>
      <c r="BJ384" s="234" t="e" cm="1">
        <f t="array" aca="1" ref="BJ384" ca="1">INDIRECT("'"&amp;$C384&amp;"'!"&amp;"$"&amp;$D384&amp;$BJ$1&amp;"")</f>
        <v>#REF!</v>
      </c>
      <c r="BK384" s="232"/>
      <c r="BL384" s="230"/>
      <c r="BM384" s="408"/>
      <c r="BN384" s="229" t="e" cm="1">
        <f t="array" aca="1" ref="BN384" ca="1">INDIRECT("'"&amp;$C384&amp;"'!"&amp;"$"&amp;$D384&amp;$BN$1&amp;"")</f>
        <v>#REF!</v>
      </c>
      <c r="BO384" s="231"/>
      <c r="BP384" s="230"/>
      <c r="BQ384" s="234" t="e" cm="1">
        <f t="array" aca="1" ref="BQ384" ca="1">INDIRECT("'"&amp;$C384&amp;"'!"&amp;"$"&amp;$D384&amp;$BQ$1&amp;"")</f>
        <v>#REF!</v>
      </c>
      <c r="BR384" s="232"/>
      <c r="BS384" s="232"/>
      <c r="BT384" s="230"/>
      <c r="BU384" s="234" t="e" cm="1">
        <f t="array" aca="1" ref="BU384" ca="1">INDIRECT("'"&amp;$C384&amp;"'!"&amp;"$"&amp;$D384&amp;$BU$1&amp;"")</f>
        <v>#REF!</v>
      </c>
      <c r="BV384" s="232"/>
      <c r="BW384" s="232"/>
      <c r="BX384" s="230"/>
      <c r="BY384" s="235"/>
      <c r="BZ384" s="232"/>
      <c r="CA384" s="232"/>
      <c r="CB384" s="230"/>
    </row>
    <row r="385" spans="1:80" ht="15" x14ac:dyDescent="0.2">
      <c r="A385" s="344">
        <f t="shared" si="29"/>
        <v>46007</v>
      </c>
      <c r="B385" s="261">
        <v>0.20833333333333301</v>
      </c>
      <c r="C385" s="247">
        <f t="shared" ref="C385:C403" si="30">DAY(A385)</f>
        <v>16</v>
      </c>
      <c r="D385" s="248" t="s">
        <v>139</v>
      </c>
      <c r="E385" s="222"/>
      <c r="F385" s="223"/>
      <c r="G385" s="224" t="e" cm="1">
        <f t="array" aca="1" ref="G385" ca="1">INDIRECT("'"&amp;$C385&amp;"'!"&amp;"$"&amp;$D385&amp;$G$1&amp;"")</f>
        <v>#REF!</v>
      </c>
      <c r="H385" s="225" t="s">
        <v>1</v>
      </c>
      <c r="I385" s="223" t="s">
        <v>1</v>
      </c>
      <c r="J385" s="224" t="e" cm="1">
        <f t="array" aca="1" ref="J385" ca="1">INDIRECT("'"&amp;$C385&amp;"'!"&amp;"$"&amp;$D385&amp;$J$1&amp;"")</f>
        <v>#REF!</v>
      </c>
      <c r="K385" s="225"/>
      <c r="L385" s="225"/>
      <c r="M385" s="226"/>
      <c r="N385" s="222" t="e" cm="1">
        <f t="array" aca="1" ref="N385" ca="1">INDIRECT("'"&amp;$C385&amp;"'!"&amp;"$"&amp;$D385&amp;$N$1&amp;"")</f>
        <v>#REF!</v>
      </c>
      <c r="O385" s="225"/>
      <c r="P385" s="225"/>
      <c r="Q385" s="223"/>
      <c r="R385" s="352" t="e" cm="1">
        <f t="array" aca="1" ref="R385" ca="1">INDIRECT("'"&amp;$C385&amp;"'!"&amp;"$"&amp;$D385&amp;$R$1&amp;"")</f>
        <v>#REF!</v>
      </c>
      <c r="S385" s="225"/>
      <c r="T385" s="225"/>
      <c r="U385" s="226"/>
      <c r="V385" s="222"/>
      <c r="W385" s="227" t="e" cm="1">
        <f t="array" aca="1" ref="W385" ca="1">INDIRECT("'"&amp;$C385&amp;"'!"&amp;"$"&amp;$D385&amp;$W$1&amp;"")</f>
        <v>#REF!</v>
      </c>
      <c r="X385" s="225"/>
      <c r="Y385" s="223"/>
      <c r="Z385" s="224"/>
      <c r="AA385" s="225"/>
      <c r="AB385" s="225"/>
      <c r="AC385" s="226"/>
      <c r="AD385" s="222"/>
      <c r="AE385" s="225"/>
      <c r="AF385" s="225"/>
      <c r="AG385" s="223"/>
      <c r="AH385" s="224"/>
      <c r="AI385" s="225"/>
      <c r="AJ385" s="225"/>
      <c r="AK385" s="226"/>
      <c r="AL385" s="222"/>
      <c r="AM385" s="225"/>
      <c r="AN385" s="225"/>
      <c r="AO385" s="223"/>
      <c r="AP385" s="222"/>
      <c r="AQ385" s="226"/>
      <c r="AR385" s="222" t="e" cm="1">
        <f t="array" aca="1" ref="AR385" ca="1">INDIRECT("'"&amp;$C385&amp;"'!"&amp;"$"&amp;$D385&amp;$AR$1&amp;"")</f>
        <v>#REF!</v>
      </c>
      <c r="AS385" s="225"/>
      <c r="AT385" s="223"/>
      <c r="AU385" s="224" t="e" cm="1">
        <f t="array" aca="1" ref="AU385" ca="1">INDIRECT("'"&amp;$C385&amp;"'!"&amp;"$"&amp;$D385&amp;$AU$1&amp;"")</f>
        <v>#REF!</v>
      </c>
      <c r="AV385" s="225"/>
      <c r="AW385" s="223"/>
      <c r="AX385" s="222"/>
      <c r="AY385" s="226"/>
      <c r="AZ385" s="225" t="e" cm="1">
        <f t="array" aca="1" ref="AZ385" ca="1">INDIRECT("'"&amp;$C385&amp;"'!"&amp;"$"&amp;$D385&amp;$AZ$1&amp;"")</f>
        <v>#REF!</v>
      </c>
      <c r="BA385" s="224"/>
      <c r="BB385" s="225"/>
      <c r="BC385" s="223"/>
      <c r="BD385" s="225" t="e" cm="1">
        <f t="array" aca="1" ref="BD385" ca="1">INDIRECT("'"&amp;$C385&amp;"'!"&amp;"$"&amp;$D385&amp;$BD$1&amp;"")</f>
        <v>#REF!</v>
      </c>
      <c r="BE385" s="224"/>
      <c r="BF385" s="225"/>
      <c r="BG385" s="223"/>
      <c r="BH385" s="227"/>
      <c r="BI385" s="223"/>
      <c r="BJ385" s="227" t="e" cm="1">
        <f t="array" aca="1" ref="BJ385" ca="1">INDIRECT("'"&amp;$C385&amp;"'!"&amp;"$"&amp;$D385&amp;$BJ$1&amp;"")</f>
        <v>#REF!</v>
      </c>
      <c r="BK385" s="225"/>
      <c r="BL385" s="223"/>
      <c r="BM385" s="407"/>
      <c r="BN385" s="222" t="e" cm="1">
        <f t="array" aca="1" ref="BN385" ca="1">INDIRECT("'"&amp;$C385&amp;"'!"&amp;"$"&amp;$D385&amp;$BN$1&amp;"")</f>
        <v>#REF!</v>
      </c>
      <c r="BO385" s="224"/>
      <c r="BP385" s="223"/>
      <c r="BQ385" s="227" t="e" cm="1">
        <f t="array" aca="1" ref="BQ385" ca="1">INDIRECT("'"&amp;$C385&amp;"'!"&amp;"$"&amp;$D385&amp;$BQ$1&amp;"")</f>
        <v>#REF!</v>
      </c>
      <c r="BR385" s="225"/>
      <c r="BS385" s="225"/>
      <c r="BT385" s="223"/>
      <c r="BU385" s="227" t="e" cm="1">
        <f t="array" aca="1" ref="BU385" ca="1">INDIRECT("'"&amp;$C385&amp;"'!"&amp;"$"&amp;$D385&amp;$BU$1&amp;"")</f>
        <v>#REF!</v>
      </c>
      <c r="BV385" s="225"/>
      <c r="BW385" s="225"/>
      <c r="BX385" s="223"/>
      <c r="BY385" s="228"/>
      <c r="BZ385" s="225"/>
      <c r="CA385" s="225"/>
      <c r="CB385" s="223"/>
    </row>
    <row r="386" spans="1:80" ht="15" x14ac:dyDescent="0.2">
      <c r="A386" s="344">
        <f t="shared" si="29"/>
        <v>46007</v>
      </c>
      <c r="B386" s="261">
        <v>0.25</v>
      </c>
      <c r="C386" s="247">
        <f t="shared" si="30"/>
        <v>16</v>
      </c>
      <c r="D386" s="248" t="s">
        <v>140</v>
      </c>
      <c r="E386" s="229"/>
      <c r="F386" s="230"/>
      <c r="G386" s="231" t="e" cm="1">
        <f t="array" aca="1" ref="G386" ca="1">INDIRECT("'"&amp;$C386&amp;"'!"&amp;"$"&amp;$D386&amp;$G$1&amp;"")</f>
        <v>#REF!</v>
      </c>
      <c r="H386" s="232" t="s">
        <v>1</v>
      </c>
      <c r="I386" s="230" t="s">
        <v>1</v>
      </c>
      <c r="J386" s="231" t="e" cm="1">
        <f t="array" aca="1" ref="J386" ca="1">INDIRECT("'"&amp;$C386&amp;"'!"&amp;"$"&amp;$D386&amp;$J$1&amp;"")</f>
        <v>#REF!</v>
      </c>
      <c r="K386" s="232"/>
      <c r="L386" s="232"/>
      <c r="M386" s="233"/>
      <c r="N386" s="229" t="e" cm="1">
        <f t="array" aca="1" ref="N386" ca="1">INDIRECT("'"&amp;$C386&amp;"'!"&amp;"$"&amp;$D386&amp;$N$1&amp;"")</f>
        <v>#REF!</v>
      </c>
      <c r="O386" s="232"/>
      <c r="P386" s="232"/>
      <c r="Q386" s="230"/>
      <c r="R386" s="229" t="e" cm="1">
        <f t="array" aca="1" ref="R386" ca="1">INDIRECT("'"&amp;$C386&amp;"'!"&amp;"$"&amp;$D386&amp;$R$1&amp;"")</f>
        <v>#REF!</v>
      </c>
      <c r="S386" s="232"/>
      <c r="T386" s="232"/>
      <c r="U386" s="233"/>
      <c r="V386" s="229"/>
      <c r="W386" s="234" t="e" cm="1">
        <f t="array" aca="1" ref="W386" ca="1">INDIRECT("'"&amp;$C386&amp;"'!"&amp;"$"&amp;$D386&amp;$W$1&amp;"")</f>
        <v>#REF!</v>
      </c>
      <c r="X386" s="232"/>
      <c r="Y386" s="230"/>
      <c r="Z386" s="231"/>
      <c r="AA386" s="232"/>
      <c r="AB386" s="232"/>
      <c r="AC386" s="233"/>
      <c r="AD386" s="229"/>
      <c r="AE386" s="232"/>
      <c r="AF386" s="232"/>
      <c r="AG386" s="230"/>
      <c r="AH386" s="231"/>
      <c r="AI386" s="232"/>
      <c r="AJ386" s="232"/>
      <c r="AK386" s="233"/>
      <c r="AL386" s="229"/>
      <c r="AM386" s="232"/>
      <c r="AN386" s="232"/>
      <c r="AO386" s="230"/>
      <c r="AP386" s="229"/>
      <c r="AQ386" s="233"/>
      <c r="AR386" s="229" t="e" cm="1">
        <f t="array" aca="1" ref="AR386" ca="1">INDIRECT("'"&amp;$C386&amp;"'!"&amp;"$"&amp;$D386&amp;$AR$1&amp;"")</f>
        <v>#REF!</v>
      </c>
      <c r="AS386" s="232"/>
      <c r="AT386" s="230"/>
      <c r="AU386" s="231" t="e" cm="1">
        <f t="array" aca="1" ref="AU386" ca="1">INDIRECT("'"&amp;$C386&amp;"'!"&amp;"$"&amp;$D386&amp;$AU$1&amp;"")</f>
        <v>#REF!</v>
      </c>
      <c r="AV386" s="232"/>
      <c r="AW386" s="230"/>
      <c r="AX386" s="229"/>
      <c r="AY386" s="233"/>
      <c r="AZ386" s="232" t="e" cm="1">
        <f t="array" aca="1" ref="AZ386" ca="1">INDIRECT("'"&amp;$C386&amp;"'!"&amp;"$"&amp;$D386&amp;$AZ$1&amp;"")</f>
        <v>#REF!</v>
      </c>
      <c r="BA386" s="231"/>
      <c r="BB386" s="232"/>
      <c r="BC386" s="230"/>
      <c r="BD386" s="232" t="e" cm="1">
        <f t="array" aca="1" ref="BD386" ca="1">INDIRECT("'"&amp;$C386&amp;"'!"&amp;"$"&amp;$D386&amp;$BD$1&amp;"")</f>
        <v>#REF!</v>
      </c>
      <c r="BE386" s="231"/>
      <c r="BF386" s="232"/>
      <c r="BG386" s="230"/>
      <c r="BH386" s="234"/>
      <c r="BI386" s="230"/>
      <c r="BJ386" s="234" t="e" cm="1">
        <f t="array" aca="1" ref="BJ386" ca="1">INDIRECT("'"&amp;$C386&amp;"'!"&amp;"$"&amp;$D386&amp;$BJ$1&amp;"")</f>
        <v>#REF!</v>
      </c>
      <c r="BK386" s="232"/>
      <c r="BL386" s="230"/>
      <c r="BM386" s="408"/>
      <c r="BN386" s="229" t="e" cm="1">
        <f t="array" aca="1" ref="BN386" ca="1">INDIRECT("'"&amp;$C386&amp;"'!"&amp;"$"&amp;$D386&amp;$BN$1&amp;"")</f>
        <v>#REF!</v>
      </c>
      <c r="BO386" s="231"/>
      <c r="BP386" s="230"/>
      <c r="BQ386" s="234" t="e" cm="1">
        <f t="array" aca="1" ref="BQ386" ca="1">INDIRECT("'"&amp;$C386&amp;"'!"&amp;"$"&amp;$D386&amp;$BQ$1&amp;"")</f>
        <v>#REF!</v>
      </c>
      <c r="BR386" s="232"/>
      <c r="BS386" s="232"/>
      <c r="BT386" s="230"/>
      <c r="BU386" s="234" t="e" cm="1">
        <f t="array" aca="1" ref="BU386" ca="1">INDIRECT("'"&amp;$C386&amp;"'!"&amp;"$"&amp;$D386&amp;$BU$1&amp;"")</f>
        <v>#REF!</v>
      </c>
      <c r="BV386" s="232"/>
      <c r="BW386" s="232"/>
      <c r="BX386" s="230"/>
      <c r="BY386" s="235"/>
      <c r="BZ386" s="232"/>
      <c r="CA386" s="232"/>
      <c r="CB386" s="230"/>
    </row>
    <row r="387" spans="1:80" ht="15" x14ac:dyDescent="0.2">
      <c r="A387" s="344">
        <f t="shared" si="29"/>
        <v>46007</v>
      </c>
      <c r="B387" s="261">
        <v>0.29166666666666702</v>
      </c>
      <c r="C387" s="247">
        <f t="shared" si="30"/>
        <v>16</v>
      </c>
      <c r="D387" s="248" t="s">
        <v>141</v>
      </c>
      <c r="E387" s="222"/>
      <c r="F387" s="223"/>
      <c r="G387" s="224" t="e" cm="1">
        <f t="array" aca="1" ref="G387" ca="1">INDIRECT("'"&amp;$C387&amp;"'!"&amp;"$"&amp;$D387&amp;$G$1&amp;"")</f>
        <v>#REF!</v>
      </c>
      <c r="H387" s="225" t="s">
        <v>1</v>
      </c>
      <c r="I387" s="223" t="s">
        <v>1</v>
      </c>
      <c r="J387" s="224" t="e" cm="1">
        <f t="array" aca="1" ref="J387" ca="1">INDIRECT("'"&amp;$C387&amp;"'!"&amp;"$"&amp;$D387&amp;$J$1&amp;"")</f>
        <v>#REF!</v>
      </c>
      <c r="K387" s="225"/>
      <c r="L387" s="225"/>
      <c r="M387" s="226"/>
      <c r="N387" s="222" t="e" cm="1">
        <f t="array" aca="1" ref="N387" ca="1">INDIRECT("'"&amp;$C387&amp;"'!"&amp;"$"&amp;$D387&amp;$N$1&amp;"")</f>
        <v>#REF!</v>
      </c>
      <c r="O387" s="225"/>
      <c r="P387" s="225"/>
      <c r="Q387" s="223"/>
      <c r="R387" s="352" t="e" cm="1">
        <f t="array" aca="1" ref="R387" ca="1">INDIRECT("'"&amp;$C387&amp;"'!"&amp;"$"&amp;$D387&amp;$R$1&amp;"")</f>
        <v>#REF!</v>
      </c>
      <c r="S387" s="225"/>
      <c r="T387" s="225"/>
      <c r="U387" s="226"/>
      <c r="V387" s="222"/>
      <c r="W387" s="227" t="e" cm="1">
        <f t="array" aca="1" ref="W387" ca="1">INDIRECT("'"&amp;$C387&amp;"'!"&amp;"$"&amp;$D387&amp;$W$1&amp;"")</f>
        <v>#REF!</v>
      </c>
      <c r="X387" s="225"/>
      <c r="Y387" s="223"/>
      <c r="Z387" s="224" t="e" cm="1">
        <f t="array" aca="1" ref="Z387" ca="1">INDIRECT("'"&amp;$C387&amp;"'!"&amp;"$"&amp;$D387&amp;$Z$1&amp;"")</f>
        <v>#REF!</v>
      </c>
      <c r="AA387" s="225" t="s">
        <v>1</v>
      </c>
      <c r="AB387" s="225" t="s">
        <v>1</v>
      </c>
      <c r="AC387" s="226" t="s">
        <v>1</v>
      </c>
      <c r="AD387" s="222" t="e" cm="1">
        <f t="array" aca="1" ref="AD387" ca="1">INDIRECT("'"&amp;$C387&amp;"'!"&amp;"$"&amp;$D387&amp;$AD$1&amp;"")</f>
        <v>#REF!</v>
      </c>
      <c r="AE387" s="225" t="s">
        <v>1</v>
      </c>
      <c r="AF387" s="225" t="s">
        <v>1</v>
      </c>
      <c r="AG387" s="223" t="s">
        <v>1</v>
      </c>
      <c r="AH387" s="224" t="e" cm="1">
        <f t="array" aca="1" ref="AH387" ca="1">INDIRECT("'"&amp;$C387&amp;"'!"&amp;"$"&amp;$D387&amp;$AH$1&amp;"")</f>
        <v>#REF!</v>
      </c>
      <c r="AI387" s="225" t="s">
        <v>1</v>
      </c>
      <c r="AJ387" s="225" t="s">
        <v>1</v>
      </c>
      <c r="AK387" s="226" t="s">
        <v>1</v>
      </c>
      <c r="AL387" s="222" t="e" cm="1">
        <f t="array" aca="1" ref="AL387" ca="1">INDIRECT("'"&amp;$C387&amp;"'!"&amp;"$"&amp;$D387&amp;$AL$1&amp;"")</f>
        <v>#REF!</v>
      </c>
      <c r="AM387" s="225" t="s">
        <v>1</v>
      </c>
      <c r="AN387" s="225" t="s">
        <v>1</v>
      </c>
      <c r="AO387" s="223" t="s">
        <v>1</v>
      </c>
      <c r="AP387" s="222"/>
      <c r="AQ387" s="226"/>
      <c r="AR387" s="222" t="e" cm="1">
        <f t="array" aca="1" ref="AR387" ca="1">INDIRECT("'"&amp;$C387&amp;"'!"&amp;"$"&amp;$D387&amp;$AR$1&amp;"")</f>
        <v>#REF!</v>
      </c>
      <c r="AS387" s="225"/>
      <c r="AT387" s="223"/>
      <c r="AU387" s="224" t="e" cm="1">
        <f t="array" aca="1" ref="AU387" ca="1">INDIRECT("'"&amp;$C387&amp;"'!"&amp;"$"&amp;$D387&amp;$AU$1&amp;"")</f>
        <v>#REF!</v>
      </c>
      <c r="AV387" s="225"/>
      <c r="AW387" s="223"/>
      <c r="AX387" s="222"/>
      <c r="AY387" s="226"/>
      <c r="AZ387" s="225" t="e" cm="1">
        <f t="array" aca="1" ref="AZ387" ca="1">INDIRECT("'"&amp;$C387&amp;"'!"&amp;"$"&amp;$D387&amp;$AZ$1&amp;"")</f>
        <v>#REF!</v>
      </c>
      <c r="BA387" s="224"/>
      <c r="BB387" s="225"/>
      <c r="BC387" s="223"/>
      <c r="BD387" s="225" t="e" cm="1">
        <f t="array" aca="1" ref="BD387" ca="1">INDIRECT("'"&amp;$C387&amp;"'!"&amp;"$"&amp;$D387&amp;$BD$1&amp;"")</f>
        <v>#REF!</v>
      </c>
      <c r="BE387" s="224"/>
      <c r="BF387" s="225"/>
      <c r="BG387" s="223"/>
      <c r="BH387" s="227"/>
      <c r="BI387" s="223"/>
      <c r="BJ387" s="227" t="e" cm="1">
        <f t="array" aca="1" ref="BJ387" ca="1">INDIRECT("'"&amp;$C387&amp;"'!"&amp;"$"&amp;$D387&amp;$BJ$1&amp;"")</f>
        <v>#REF!</v>
      </c>
      <c r="BK387" s="225"/>
      <c r="BL387" s="223"/>
      <c r="BM387" s="407"/>
      <c r="BN387" s="222" t="e" cm="1">
        <f t="array" aca="1" ref="BN387" ca="1">INDIRECT("'"&amp;$C387&amp;"'!"&amp;"$"&amp;$D387&amp;$BN$1&amp;"")</f>
        <v>#REF!</v>
      </c>
      <c r="BO387" s="224"/>
      <c r="BP387" s="223"/>
      <c r="BQ387" s="227" t="e" cm="1">
        <f t="array" aca="1" ref="BQ387" ca="1">INDIRECT("'"&amp;$C387&amp;"'!"&amp;"$"&amp;$D387&amp;$BQ$1&amp;"")</f>
        <v>#REF!</v>
      </c>
      <c r="BR387" s="225"/>
      <c r="BS387" s="225"/>
      <c r="BT387" s="223"/>
      <c r="BU387" s="228" t="e" cm="1">
        <f t="array" aca="1" ref="BU387" ca="1">INDIRECT("'"&amp;$C387&amp;"'!"&amp;"$"&amp;$D387&amp;$BU$1&amp;"")</f>
        <v>#REF!</v>
      </c>
      <c r="BV387" s="225"/>
      <c r="BW387" s="225"/>
      <c r="BX387" s="223"/>
      <c r="BY387" s="228"/>
      <c r="BZ387" s="225"/>
      <c r="CA387" s="225"/>
      <c r="CB387" s="223"/>
    </row>
    <row r="388" spans="1:80" ht="15" x14ac:dyDescent="0.2">
      <c r="A388" s="344">
        <f t="shared" si="29"/>
        <v>46007</v>
      </c>
      <c r="B388" s="261">
        <v>0.33333333333333398</v>
      </c>
      <c r="C388" s="247">
        <f t="shared" si="30"/>
        <v>16</v>
      </c>
      <c r="D388" s="248" t="s">
        <v>142</v>
      </c>
      <c r="E388" s="229"/>
      <c r="F388" s="230"/>
      <c r="G388" s="231" t="e" cm="1">
        <f t="array" aca="1" ref="G388" ca="1">INDIRECT("'"&amp;$C388&amp;"'!"&amp;"$"&amp;$D388&amp;$G$1&amp;"")</f>
        <v>#REF!</v>
      </c>
      <c r="H388" s="232" t="s">
        <v>1</v>
      </c>
      <c r="I388" s="230" t="s">
        <v>1</v>
      </c>
      <c r="J388" s="231" t="e" cm="1">
        <f t="array" aca="1" ref="J388" ca="1">INDIRECT("'"&amp;$C388&amp;"'!"&amp;"$"&amp;$D388&amp;$J$1&amp;"")</f>
        <v>#REF!</v>
      </c>
      <c r="K388" s="232"/>
      <c r="L388" s="232"/>
      <c r="M388" s="233"/>
      <c r="N388" s="229" t="e" cm="1">
        <f t="array" aca="1" ref="N388" ca="1">INDIRECT("'"&amp;$C388&amp;"'!"&amp;"$"&amp;$D388&amp;$N$1&amp;"")</f>
        <v>#REF!</v>
      </c>
      <c r="O388" s="232"/>
      <c r="P388" s="232"/>
      <c r="Q388" s="230"/>
      <c r="R388" s="229" t="e" cm="1">
        <f t="array" aca="1" ref="R388" ca="1">INDIRECT("'"&amp;$C388&amp;"'!"&amp;"$"&amp;$D388&amp;$R$1&amp;"")</f>
        <v>#REF!</v>
      </c>
      <c r="S388" s="232"/>
      <c r="T388" s="232"/>
      <c r="U388" s="233"/>
      <c r="V388" s="229"/>
      <c r="W388" s="234" t="e" cm="1">
        <f t="array" aca="1" ref="W388" ca="1">INDIRECT("'"&amp;$C388&amp;"'!"&amp;"$"&amp;$D388&amp;$W$1&amp;"")</f>
        <v>#REF!</v>
      </c>
      <c r="X388" s="232"/>
      <c r="Y388" s="230"/>
      <c r="Z388" s="231" t="e" cm="1">
        <f t="array" aca="1" ref="Z388" ca="1">INDIRECT("'"&amp;$C388&amp;"'!"&amp;"$"&amp;$D388&amp;$Z$1&amp;"")</f>
        <v>#REF!</v>
      </c>
      <c r="AA388" s="232" t="s">
        <v>1</v>
      </c>
      <c r="AB388" s="232" t="s">
        <v>1</v>
      </c>
      <c r="AC388" s="233" t="s">
        <v>1</v>
      </c>
      <c r="AD388" s="229" t="e" cm="1">
        <f t="array" aca="1" ref="AD388" ca="1">INDIRECT("'"&amp;$C388&amp;"'!"&amp;"$"&amp;$D388&amp;$AD$1&amp;"")</f>
        <v>#REF!</v>
      </c>
      <c r="AE388" s="232" t="s">
        <v>1</v>
      </c>
      <c r="AF388" s="232" t="s">
        <v>1</v>
      </c>
      <c r="AG388" s="230" t="s">
        <v>1</v>
      </c>
      <c r="AH388" s="231" t="e" cm="1">
        <f t="array" aca="1" ref="AH388" ca="1">INDIRECT("'"&amp;$C388&amp;"'!"&amp;"$"&amp;$D388&amp;$AH$1&amp;"")</f>
        <v>#REF!</v>
      </c>
      <c r="AI388" s="232" t="s">
        <v>1</v>
      </c>
      <c r="AJ388" s="232" t="s">
        <v>1</v>
      </c>
      <c r="AK388" s="233" t="s">
        <v>1</v>
      </c>
      <c r="AL388" s="229" t="e" cm="1">
        <f t="array" aca="1" ref="AL388" ca="1">INDIRECT("'"&amp;$C388&amp;"'!"&amp;"$"&amp;$D388&amp;$AL$1&amp;"")</f>
        <v>#REF!</v>
      </c>
      <c r="AM388" s="232" t="s">
        <v>1</v>
      </c>
      <c r="AN388" s="232" t="s">
        <v>1</v>
      </c>
      <c r="AO388" s="230" t="s">
        <v>1</v>
      </c>
      <c r="AP388" s="229"/>
      <c r="AQ388" s="233"/>
      <c r="AR388" s="229" t="e" cm="1">
        <f t="array" aca="1" ref="AR388" ca="1">INDIRECT("'"&amp;$C388&amp;"'!"&amp;"$"&amp;$D388&amp;$AR$1&amp;"")</f>
        <v>#REF!</v>
      </c>
      <c r="AS388" s="232"/>
      <c r="AT388" s="230"/>
      <c r="AU388" s="231" t="e" cm="1">
        <f t="array" aca="1" ref="AU388" ca="1">INDIRECT("'"&amp;$C388&amp;"'!"&amp;"$"&amp;$D388&amp;$AU$1&amp;"")</f>
        <v>#REF!</v>
      </c>
      <c r="AV388" s="232"/>
      <c r="AW388" s="230"/>
      <c r="AX388" s="229"/>
      <c r="AY388" s="233"/>
      <c r="AZ388" s="232" t="e" cm="1">
        <f t="array" aca="1" ref="AZ388" ca="1">INDIRECT("'"&amp;$C388&amp;"'!"&amp;"$"&amp;$D388&amp;$AZ$1&amp;"")</f>
        <v>#REF!</v>
      </c>
      <c r="BA388" s="231"/>
      <c r="BB388" s="232"/>
      <c r="BC388" s="230"/>
      <c r="BD388" s="232" t="e" cm="1">
        <f t="array" aca="1" ref="BD388" ca="1">INDIRECT("'"&amp;$C388&amp;"'!"&amp;"$"&amp;$D388&amp;$BD$1&amp;"")</f>
        <v>#REF!</v>
      </c>
      <c r="BE388" s="231"/>
      <c r="BF388" s="232"/>
      <c r="BG388" s="230"/>
      <c r="BH388" s="234"/>
      <c r="BI388" s="230"/>
      <c r="BJ388" s="234" t="e" cm="1">
        <f t="array" aca="1" ref="BJ388" ca="1">INDIRECT("'"&amp;$C388&amp;"'!"&amp;"$"&amp;$D388&amp;$BJ$1&amp;"")</f>
        <v>#REF!</v>
      </c>
      <c r="BK388" s="232"/>
      <c r="BL388" s="230"/>
      <c r="BM388" s="408"/>
      <c r="BN388" s="229" t="e" cm="1">
        <f t="array" aca="1" ref="BN388" ca="1">INDIRECT("'"&amp;$C388&amp;"'!"&amp;"$"&amp;$D388&amp;$BN$1&amp;"")</f>
        <v>#REF!</v>
      </c>
      <c r="BO388" s="231"/>
      <c r="BP388" s="230"/>
      <c r="BQ388" s="234" t="e" cm="1">
        <f t="array" aca="1" ref="BQ388" ca="1">INDIRECT("'"&amp;$C388&amp;"'!"&amp;"$"&amp;$D388&amp;$BQ$1&amp;"")</f>
        <v>#REF!</v>
      </c>
      <c r="BR388" s="232"/>
      <c r="BS388" s="232"/>
      <c r="BT388" s="230"/>
      <c r="BU388" s="235" t="e" cm="1">
        <f t="array" aca="1" ref="BU388" ca="1">INDIRECT("'"&amp;$C388&amp;"'!"&amp;"$"&amp;$D388&amp;$BU$1&amp;"")</f>
        <v>#REF!</v>
      </c>
      <c r="BV388" s="232"/>
      <c r="BW388" s="232"/>
      <c r="BX388" s="230"/>
      <c r="BY388" s="235"/>
      <c r="BZ388" s="232"/>
      <c r="CA388" s="232"/>
      <c r="CB388" s="230"/>
    </row>
    <row r="389" spans="1:80" ht="15" x14ac:dyDescent="0.2">
      <c r="A389" s="344">
        <f t="shared" si="29"/>
        <v>46007</v>
      </c>
      <c r="B389" s="261">
        <v>0.375</v>
      </c>
      <c r="C389" s="247">
        <f t="shared" si="30"/>
        <v>16</v>
      </c>
      <c r="D389" s="248" t="s">
        <v>143</v>
      </c>
      <c r="E389" s="222"/>
      <c r="F389" s="223"/>
      <c r="G389" s="224" t="e" cm="1">
        <f t="array" aca="1" ref="G389" ca="1">INDIRECT("'"&amp;$C389&amp;"'!"&amp;"$"&amp;$D389&amp;$G$1&amp;"")</f>
        <v>#REF!</v>
      </c>
      <c r="H389" s="225" t="s">
        <v>1</v>
      </c>
      <c r="I389" s="223" t="s">
        <v>1</v>
      </c>
      <c r="J389" s="224" t="e" cm="1">
        <f t="array" aca="1" ref="J389" ca="1">INDIRECT("'"&amp;$C389&amp;"'!"&amp;"$"&amp;$D389&amp;$J$1&amp;"")</f>
        <v>#REF!</v>
      </c>
      <c r="K389" s="225"/>
      <c r="L389" s="225"/>
      <c r="M389" s="226"/>
      <c r="N389" s="222" t="e" cm="1">
        <f t="array" aca="1" ref="N389" ca="1">INDIRECT("'"&amp;$C389&amp;"'!"&amp;"$"&amp;$D389&amp;$N$1&amp;"")</f>
        <v>#REF!</v>
      </c>
      <c r="O389" s="225"/>
      <c r="P389" s="225"/>
      <c r="Q389" s="223"/>
      <c r="R389" s="352" t="e" cm="1">
        <f t="array" aca="1" ref="R389" ca="1">INDIRECT("'"&amp;$C389&amp;"'!"&amp;"$"&amp;$D389&amp;$R$1&amp;"")</f>
        <v>#REF!</v>
      </c>
      <c r="S389" s="225"/>
      <c r="T389" s="225"/>
      <c r="U389" s="226"/>
      <c r="V389" s="222"/>
      <c r="W389" s="227" t="e" cm="1">
        <f t="array" aca="1" ref="W389" ca="1">INDIRECT("'"&amp;$C389&amp;"'!"&amp;"$"&amp;$D389&amp;$W$1&amp;"")</f>
        <v>#REF!</v>
      </c>
      <c r="X389" s="225"/>
      <c r="Y389" s="223"/>
      <c r="Z389" s="224" t="e" cm="1">
        <f t="array" aca="1" ref="Z389" ca="1">INDIRECT("'"&amp;$C389&amp;"'!"&amp;"$"&amp;$D389&amp;$Z$1&amp;"")</f>
        <v>#REF!</v>
      </c>
      <c r="AA389" s="225" t="s">
        <v>1</v>
      </c>
      <c r="AB389" s="225" t="s">
        <v>1</v>
      </c>
      <c r="AC389" s="226" t="s">
        <v>1</v>
      </c>
      <c r="AD389" s="222" t="e" cm="1">
        <f t="array" aca="1" ref="AD389" ca="1">INDIRECT("'"&amp;$C389&amp;"'!"&amp;"$"&amp;$D389&amp;$AD$1&amp;"")</f>
        <v>#REF!</v>
      </c>
      <c r="AE389" s="225" t="s">
        <v>1</v>
      </c>
      <c r="AF389" s="225" t="s">
        <v>1</v>
      </c>
      <c r="AG389" s="223" t="s">
        <v>1</v>
      </c>
      <c r="AH389" s="224" t="e" cm="1">
        <f t="array" aca="1" ref="AH389" ca="1">INDIRECT("'"&amp;$C389&amp;"'!"&amp;"$"&amp;$D389&amp;$AH$1&amp;"")</f>
        <v>#REF!</v>
      </c>
      <c r="AI389" s="225" t="s">
        <v>1</v>
      </c>
      <c r="AJ389" s="225" t="s">
        <v>1</v>
      </c>
      <c r="AK389" s="226" t="s">
        <v>1</v>
      </c>
      <c r="AL389" s="222" t="e" cm="1">
        <f t="array" aca="1" ref="AL389" ca="1">INDIRECT("'"&amp;$C389&amp;"'!"&amp;"$"&amp;$D389&amp;$AL$1&amp;"")</f>
        <v>#REF!</v>
      </c>
      <c r="AM389" s="225" t="s">
        <v>1</v>
      </c>
      <c r="AN389" s="225" t="s">
        <v>1</v>
      </c>
      <c r="AO389" s="223" t="s">
        <v>1</v>
      </c>
      <c r="AP389" s="222"/>
      <c r="AQ389" s="226"/>
      <c r="AR389" s="222" t="e" cm="1">
        <f t="array" aca="1" ref="AR389" ca="1">INDIRECT("'"&amp;$C389&amp;"'!"&amp;"$"&amp;$D389&amp;$AR$1&amp;"")</f>
        <v>#REF!</v>
      </c>
      <c r="AS389" s="225"/>
      <c r="AT389" s="223"/>
      <c r="AU389" s="224" t="e" cm="1">
        <f t="array" aca="1" ref="AU389" ca="1">INDIRECT("'"&amp;$C389&amp;"'!"&amp;"$"&amp;$D389&amp;$AU$1&amp;"")</f>
        <v>#REF!</v>
      </c>
      <c r="AV389" s="225"/>
      <c r="AW389" s="223"/>
      <c r="AX389" s="222"/>
      <c r="AY389" s="226"/>
      <c r="AZ389" s="225" t="e" cm="1">
        <f t="array" aca="1" ref="AZ389" ca="1">INDIRECT("'"&amp;$C389&amp;"'!"&amp;"$"&amp;$D389&amp;$AZ$1&amp;"")</f>
        <v>#REF!</v>
      </c>
      <c r="BA389" s="224"/>
      <c r="BB389" s="225"/>
      <c r="BC389" s="223"/>
      <c r="BD389" s="225" t="e" cm="1">
        <f t="array" aca="1" ref="BD389" ca="1">INDIRECT("'"&amp;$C389&amp;"'!"&amp;"$"&amp;$D389&amp;$BD$1&amp;"")</f>
        <v>#REF!</v>
      </c>
      <c r="BE389" s="224"/>
      <c r="BF389" s="225"/>
      <c r="BG389" s="223"/>
      <c r="BH389" s="227"/>
      <c r="BI389" s="223"/>
      <c r="BJ389" s="227" t="e" cm="1">
        <f t="array" aca="1" ref="BJ389" ca="1">INDIRECT("'"&amp;$C389&amp;"'!"&amp;"$"&amp;$D389&amp;$BJ$1&amp;"")</f>
        <v>#REF!</v>
      </c>
      <c r="BK389" s="225"/>
      <c r="BL389" s="223"/>
      <c r="BM389" s="407"/>
      <c r="BN389" s="222" t="e" cm="1">
        <f t="array" aca="1" ref="BN389" ca="1">INDIRECT("'"&amp;$C389&amp;"'!"&amp;"$"&amp;$D389&amp;$BN$1&amp;"")</f>
        <v>#REF!</v>
      </c>
      <c r="BO389" s="224"/>
      <c r="BP389" s="223"/>
      <c r="BQ389" s="227" t="e" cm="1">
        <f t="array" aca="1" ref="BQ389" ca="1">INDIRECT("'"&amp;$C389&amp;"'!"&amp;"$"&amp;$D389&amp;$BQ$1&amp;"")</f>
        <v>#REF!</v>
      </c>
      <c r="BR389" s="225"/>
      <c r="BS389" s="225"/>
      <c r="BT389" s="223"/>
      <c r="BU389" s="228" t="e" cm="1">
        <f t="array" aca="1" ref="BU389" ca="1">INDIRECT("'"&amp;$C389&amp;"'!"&amp;"$"&amp;$D389&amp;$BU$1&amp;"")</f>
        <v>#REF!</v>
      </c>
      <c r="BV389" s="225"/>
      <c r="BW389" s="225"/>
      <c r="BX389" s="223"/>
      <c r="BY389" s="228"/>
      <c r="BZ389" s="225"/>
      <c r="CA389" s="225"/>
      <c r="CB389" s="223"/>
    </row>
    <row r="390" spans="1:80" ht="15" x14ac:dyDescent="0.2">
      <c r="A390" s="344">
        <f t="shared" si="29"/>
        <v>46007</v>
      </c>
      <c r="B390" s="261">
        <v>0.41666666666666702</v>
      </c>
      <c r="C390" s="247">
        <f t="shared" si="30"/>
        <v>16</v>
      </c>
      <c r="D390" s="248" t="s">
        <v>144</v>
      </c>
      <c r="E390" s="229"/>
      <c r="F390" s="230"/>
      <c r="G390" s="231" t="e" cm="1">
        <f t="array" aca="1" ref="G390" ca="1">INDIRECT("'"&amp;$C390&amp;"'!"&amp;"$"&amp;$D390&amp;$G$1&amp;"")</f>
        <v>#REF!</v>
      </c>
      <c r="H390" s="232" t="s">
        <v>1</v>
      </c>
      <c r="I390" s="230" t="s">
        <v>1</v>
      </c>
      <c r="J390" s="231" t="e" cm="1">
        <f t="array" aca="1" ref="J390" ca="1">INDIRECT("'"&amp;$C390&amp;"'!"&amp;"$"&amp;$D390&amp;$J$1&amp;"")</f>
        <v>#REF!</v>
      </c>
      <c r="K390" s="232"/>
      <c r="L390" s="232"/>
      <c r="M390" s="233"/>
      <c r="N390" s="229" t="e" cm="1">
        <f t="array" aca="1" ref="N390" ca="1">INDIRECT("'"&amp;$C390&amp;"'!"&amp;"$"&amp;$D390&amp;$N$1&amp;"")</f>
        <v>#REF!</v>
      </c>
      <c r="O390" s="232"/>
      <c r="P390" s="232"/>
      <c r="Q390" s="230"/>
      <c r="R390" s="229" t="e" cm="1">
        <f t="array" aca="1" ref="R390" ca="1">INDIRECT("'"&amp;$C390&amp;"'!"&amp;"$"&amp;$D390&amp;$R$1&amp;"")</f>
        <v>#REF!</v>
      </c>
      <c r="S390" s="232"/>
      <c r="T390" s="232"/>
      <c r="U390" s="233"/>
      <c r="V390" s="229"/>
      <c r="W390" s="234" t="e" cm="1">
        <f t="array" aca="1" ref="W390" ca="1">INDIRECT("'"&amp;$C390&amp;"'!"&amp;"$"&amp;$D390&amp;$W$1&amp;"")</f>
        <v>#REF!</v>
      </c>
      <c r="X390" s="232"/>
      <c r="Y390" s="230"/>
      <c r="Z390" s="231" t="e" cm="1">
        <f t="array" aca="1" ref="Z390" ca="1">INDIRECT("'"&amp;$C390&amp;"'!"&amp;"$"&amp;$D390&amp;$Z$1&amp;"")</f>
        <v>#REF!</v>
      </c>
      <c r="AA390" s="232" t="s">
        <v>1</v>
      </c>
      <c r="AB390" s="232" t="s">
        <v>1</v>
      </c>
      <c r="AC390" s="233" t="s">
        <v>1</v>
      </c>
      <c r="AD390" s="229" t="e" cm="1">
        <f t="array" aca="1" ref="AD390" ca="1">INDIRECT("'"&amp;$C390&amp;"'!"&amp;"$"&amp;$D390&amp;$AD$1&amp;"")</f>
        <v>#REF!</v>
      </c>
      <c r="AE390" s="232" t="s">
        <v>1</v>
      </c>
      <c r="AF390" s="232" t="s">
        <v>1</v>
      </c>
      <c r="AG390" s="230" t="s">
        <v>1</v>
      </c>
      <c r="AH390" s="231" t="e" cm="1">
        <f t="array" aca="1" ref="AH390" ca="1">INDIRECT("'"&amp;$C390&amp;"'!"&amp;"$"&amp;$D390&amp;$AH$1&amp;"")</f>
        <v>#REF!</v>
      </c>
      <c r="AI390" s="232" t="s">
        <v>1</v>
      </c>
      <c r="AJ390" s="232" t="s">
        <v>1</v>
      </c>
      <c r="AK390" s="233" t="s">
        <v>1</v>
      </c>
      <c r="AL390" s="229" t="e" cm="1">
        <f t="array" aca="1" ref="AL390" ca="1">INDIRECT("'"&amp;$C390&amp;"'!"&amp;"$"&amp;$D390&amp;$AL$1&amp;"")</f>
        <v>#REF!</v>
      </c>
      <c r="AM390" s="232" t="s">
        <v>1</v>
      </c>
      <c r="AN390" s="232" t="s">
        <v>1</v>
      </c>
      <c r="AO390" s="230" t="s">
        <v>1</v>
      </c>
      <c r="AP390" s="229"/>
      <c r="AQ390" s="233"/>
      <c r="AR390" s="229" t="e" cm="1">
        <f t="array" aca="1" ref="AR390" ca="1">INDIRECT("'"&amp;$C390&amp;"'!"&amp;"$"&amp;$D390&amp;$AR$1&amp;"")</f>
        <v>#REF!</v>
      </c>
      <c r="AS390" s="232"/>
      <c r="AT390" s="230"/>
      <c r="AU390" s="231" t="e" cm="1">
        <f t="array" aca="1" ref="AU390" ca="1">INDIRECT("'"&amp;$C390&amp;"'!"&amp;"$"&amp;$D390&amp;$AU$1&amp;"")</f>
        <v>#REF!</v>
      </c>
      <c r="AV390" s="232"/>
      <c r="AW390" s="230"/>
      <c r="AX390" s="229"/>
      <c r="AY390" s="233"/>
      <c r="AZ390" s="232" t="e" cm="1">
        <f t="array" aca="1" ref="AZ390" ca="1">INDIRECT("'"&amp;$C390&amp;"'!"&amp;"$"&amp;$D390&amp;$AZ$1&amp;"")</f>
        <v>#REF!</v>
      </c>
      <c r="BA390" s="231"/>
      <c r="BB390" s="232"/>
      <c r="BC390" s="230"/>
      <c r="BD390" s="232" t="e" cm="1">
        <f t="array" aca="1" ref="BD390" ca="1">INDIRECT("'"&amp;$C390&amp;"'!"&amp;"$"&amp;$D390&amp;$BD$1&amp;"")</f>
        <v>#REF!</v>
      </c>
      <c r="BE390" s="231"/>
      <c r="BF390" s="232"/>
      <c r="BG390" s="230"/>
      <c r="BH390" s="234"/>
      <c r="BI390" s="230"/>
      <c r="BJ390" s="234" t="e" cm="1">
        <f t="array" aca="1" ref="BJ390" ca="1">INDIRECT("'"&amp;$C390&amp;"'!"&amp;"$"&amp;$D390&amp;$BJ$1&amp;"")</f>
        <v>#REF!</v>
      </c>
      <c r="BK390" s="232"/>
      <c r="BL390" s="230"/>
      <c r="BM390" s="408"/>
      <c r="BN390" s="229" t="e" cm="1">
        <f t="array" aca="1" ref="BN390" ca="1">INDIRECT("'"&amp;$C390&amp;"'!"&amp;"$"&amp;$D390&amp;$BN$1&amp;"")</f>
        <v>#REF!</v>
      </c>
      <c r="BO390" s="231"/>
      <c r="BP390" s="230"/>
      <c r="BQ390" s="234" t="e" cm="1">
        <f t="array" aca="1" ref="BQ390" ca="1">INDIRECT("'"&amp;$C390&amp;"'!"&amp;"$"&amp;$D390&amp;$BQ$1&amp;"")</f>
        <v>#REF!</v>
      </c>
      <c r="BR390" s="232"/>
      <c r="BS390" s="232"/>
      <c r="BT390" s="230"/>
      <c r="BU390" s="235" t="e" cm="1">
        <f t="array" aca="1" ref="BU390" ca="1">INDIRECT("'"&amp;$C390&amp;"'!"&amp;"$"&amp;$D390&amp;$BU$1&amp;"")</f>
        <v>#REF!</v>
      </c>
      <c r="BV390" s="232"/>
      <c r="BW390" s="232"/>
      <c r="BX390" s="230"/>
      <c r="BY390" s="235"/>
      <c r="BZ390" s="232"/>
      <c r="CA390" s="232"/>
      <c r="CB390" s="230"/>
    </row>
    <row r="391" spans="1:80" ht="15" x14ac:dyDescent="0.2">
      <c r="A391" s="344">
        <f t="shared" si="29"/>
        <v>46007</v>
      </c>
      <c r="B391" s="261">
        <v>0.45833333333333398</v>
      </c>
      <c r="C391" s="247">
        <f t="shared" si="30"/>
        <v>16</v>
      </c>
      <c r="D391" s="248" t="s">
        <v>145</v>
      </c>
      <c r="E391" s="222"/>
      <c r="F391" s="223"/>
      <c r="G391" s="224" t="e" cm="1">
        <f t="array" aca="1" ref="G391" ca="1">INDIRECT("'"&amp;$C391&amp;"'!"&amp;"$"&amp;$D391&amp;$G$1&amp;"")</f>
        <v>#REF!</v>
      </c>
      <c r="H391" s="225" t="s">
        <v>1</v>
      </c>
      <c r="I391" s="223" t="s">
        <v>1</v>
      </c>
      <c r="J391" s="224" t="e" cm="1">
        <f t="array" aca="1" ref="J391" ca="1">INDIRECT("'"&amp;$C391&amp;"'!"&amp;"$"&amp;$D391&amp;$J$1&amp;"")</f>
        <v>#REF!</v>
      </c>
      <c r="K391" s="225"/>
      <c r="L391" s="225"/>
      <c r="M391" s="226"/>
      <c r="N391" s="222" t="e" cm="1">
        <f t="array" aca="1" ref="N391" ca="1">INDIRECT("'"&amp;$C391&amp;"'!"&amp;"$"&amp;$D391&amp;$N$1&amp;"")</f>
        <v>#REF!</v>
      </c>
      <c r="O391" s="225"/>
      <c r="P391" s="225"/>
      <c r="Q391" s="223"/>
      <c r="R391" s="352" t="e" cm="1">
        <f t="array" aca="1" ref="R391" ca="1">INDIRECT("'"&amp;$C391&amp;"'!"&amp;"$"&amp;$D391&amp;$R$1&amp;"")</f>
        <v>#REF!</v>
      </c>
      <c r="S391" s="225"/>
      <c r="T391" s="225"/>
      <c r="U391" s="226"/>
      <c r="V391" s="222"/>
      <c r="W391" s="227" t="e" cm="1">
        <f t="array" aca="1" ref="W391" ca="1">INDIRECT("'"&amp;$C391&amp;"'!"&amp;"$"&amp;$D391&amp;$W$1&amp;"")</f>
        <v>#REF!</v>
      </c>
      <c r="X391" s="225"/>
      <c r="Y391" s="223"/>
      <c r="Z391" s="224" t="e" cm="1">
        <f t="array" aca="1" ref="Z391" ca="1">INDIRECT("'"&amp;$C391&amp;"'!"&amp;"$"&amp;$D391&amp;$Z$1&amp;"")</f>
        <v>#REF!</v>
      </c>
      <c r="AA391" s="225" t="s">
        <v>1</v>
      </c>
      <c r="AB391" s="225" t="s">
        <v>1</v>
      </c>
      <c r="AC391" s="226" t="s">
        <v>1</v>
      </c>
      <c r="AD391" s="222" t="e" cm="1">
        <f t="array" aca="1" ref="AD391" ca="1">INDIRECT("'"&amp;$C391&amp;"'!"&amp;"$"&amp;$D391&amp;$AD$1&amp;"")</f>
        <v>#REF!</v>
      </c>
      <c r="AE391" s="225" t="s">
        <v>1</v>
      </c>
      <c r="AF391" s="225" t="s">
        <v>1</v>
      </c>
      <c r="AG391" s="223" t="s">
        <v>1</v>
      </c>
      <c r="AH391" s="224" t="e" cm="1">
        <f t="array" aca="1" ref="AH391" ca="1">INDIRECT("'"&amp;$C391&amp;"'!"&amp;"$"&amp;$D391&amp;$AH$1&amp;"")</f>
        <v>#REF!</v>
      </c>
      <c r="AI391" s="225" t="s">
        <v>1</v>
      </c>
      <c r="AJ391" s="225" t="s">
        <v>1</v>
      </c>
      <c r="AK391" s="226" t="s">
        <v>1</v>
      </c>
      <c r="AL391" s="222" t="e" cm="1">
        <f t="array" aca="1" ref="AL391" ca="1">INDIRECT("'"&amp;$C391&amp;"'!"&amp;"$"&amp;$D391&amp;$AL$1&amp;"")</f>
        <v>#REF!</v>
      </c>
      <c r="AM391" s="225" t="s">
        <v>1</v>
      </c>
      <c r="AN391" s="225" t="s">
        <v>1</v>
      </c>
      <c r="AO391" s="223" t="s">
        <v>1</v>
      </c>
      <c r="AP391" s="222"/>
      <c r="AQ391" s="226"/>
      <c r="AR391" s="222" t="e" cm="1">
        <f t="array" aca="1" ref="AR391" ca="1">INDIRECT("'"&amp;$C391&amp;"'!"&amp;"$"&amp;$D391&amp;$AR$1&amp;"")</f>
        <v>#REF!</v>
      </c>
      <c r="AS391" s="225"/>
      <c r="AT391" s="223"/>
      <c r="AU391" s="224" t="e" cm="1">
        <f t="array" aca="1" ref="AU391" ca="1">INDIRECT("'"&amp;$C391&amp;"'!"&amp;"$"&amp;$D391&amp;$AU$1&amp;"")</f>
        <v>#REF!</v>
      </c>
      <c r="AV391" s="225"/>
      <c r="AW391" s="223"/>
      <c r="AX391" s="222"/>
      <c r="AY391" s="226"/>
      <c r="AZ391" s="225" t="e" cm="1">
        <f t="array" aca="1" ref="AZ391" ca="1">INDIRECT("'"&amp;$C391&amp;"'!"&amp;"$"&amp;$D391&amp;$AZ$1&amp;"")</f>
        <v>#REF!</v>
      </c>
      <c r="BA391" s="224"/>
      <c r="BB391" s="225"/>
      <c r="BC391" s="223"/>
      <c r="BD391" s="225" t="e" cm="1">
        <f t="array" aca="1" ref="BD391" ca="1">INDIRECT("'"&amp;$C391&amp;"'!"&amp;"$"&amp;$D391&amp;$BD$1&amp;"")</f>
        <v>#REF!</v>
      </c>
      <c r="BE391" s="224"/>
      <c r="BF391" s="225"/>
      <c r="BG391" s="223"/>
      <c r="BH391" s="227"/>
      <c r="BI391" s="223"/>
      <c r="BJ391" s="227" t="e" cm="1">
        <f t="array" aca="1" ref="BJ391" ca="1">INDIRECT("'"&amp;$C391&amp;"'!"&amp;"$"&amp;$D391&amp;$BJ$1&amp;"")</f>
        <v>#REF!</v>
      </c>
      <c r="BK391" s="225"/>
      <c r="BL391" s="223"/>
      <c r="BM391" s="407"/>
      <c r="BN391" s="222" t="e" cm="1">
        <f t="array" aca="1" ref="BN391" ca="1">INDIRECT("'"&amp;$C391&amp;"'!"&amp;"$"&amp;$D391&amp;$BN$1&amp;"")</f>
        <v>#REF!</v>
      </c>
      <c r="BO391" s="224"/>
      <c r="BP391" s="223"/>
      <c r="BQ391" s="227" t="e" cm="1">
        <f t="array" aca="1" ref="BQ391" ca="1">INDIRECT("'"&amp;$C391&amp;"'!"&amp;"$"&amp;$D391&amp;$BQ$1&amp;"")</f>
        <v>#REF!</v>
      </c>
      <c r="BR391" s="225"/>
      <c r="BS391" s="225"/>
      <c r="BT391" s="223"/>
      <c r="BU391" s="228" t="e" cm="1">
        <f t="array" aca="1" ref="BU391" ca="1">INDIRECT("'"&amp;$C391&amp;"'!"&amp;"$"&amp;$D391&amp;$BU$1&amp;"")</f>
        <v>#REF!</v>
      </c>
      <c r="BV391" s="225"/>
      <c r="BW391" s="225"/>
      <c r="BX391" s="223"/>
      <c r="BY391" s="228"/>
      <c r="BZ391" s="225"/>
      <c r="CA391" s="225"/>
      <c r="CB391" s="223"/>
    </row>
    <row r="392" spans="1:80" ht="15" x14ac:dyDescent="0.2">
      <c r="A392" s="344">
        <f t="shared" si="29"/>
        <v>46007</v>
      </c>
      <c r="B392" s="261">
        <v>0.5</v>
      </c>
      <c r="C392" s="247">
        <f t="shared" si="30"/>
        <v>16</v>
      </c>
      <c r="D392" s="248" t="s">
        <v>146</v>
      </c>
      <c r="E392" s="229"/>
      <c r="F392" s="230"/>
      <c r="G392" s="231" t="e" cm="1">
        <f t="array" aca="1" ref="G392" ca="1">INDIRECT("'"&amp;$C392&amp;"'!"&amp;"$"&amp;$D392&amp;$G$1&amp;"")</f>
        <v>#REF!</v>
      </c>
      <c r="H392" s="232" t="s">
        <v>1</v>
      </c>
      <c r="I392" s="230" t="s">
        <v>1</v>
      </c>
      <c r="J392" s="231" t="e" cm="1">
        <f t="array" aca="1" ref="J392" ca="1">INDIRECT("'"&amp;$C392&amp;"'!"&amp;"$"&amp;$D392&amp;$J$1&amp;"")</f>
        <v>#REF!</v>
      </c>
      <c r="K392" s="232"/>
      <c r="L392" s="232"/>
      <c r="M392" s="233"/>
      <c r="N392" s="229" t="e" cm="1">
        <f t="array" aca="1" ref="N392" ca="1">INDIRECT("'"&amp;$C392&amp;"'!"&amp;"$"&amp;$D392&amp;$N$1&amp;"")</f>
        <v>#REF!</v>
      </c>
      <c r="O392" s="232"/>
      <c r="P392" s="232"/>
      <c r="Q392" s="230"/>
      <c r="R392" s="229" t="e" cm="1">
        <f t="array" aca="1" ref="R392" ca="1">INDIRECT("'"&amp;$C392&amp;"'!"&amp;"$"&amp;$D392&amp;$R$1&amp;"")</f>
        <v>#REF!</v>
      </c>
      <c r="S392" s="232"/>
      <c r="T392" s="232"/>
      <c r="U392" s="233"/>
      <c r="V392" s="229"/>
      <c r="W392" s="234" t="e" cm="1">
        <f t="array" aca="1" ref="W392" ca="1">INDIRECT("'"&amp;$C392&amp;"'!"&amp;"$"&amp;$D392&amp;$W$1&amp;"")</f>
        <v>#REF!</v>
      </c>
      <c r="X392" s="232"/>
      <c r="Y392" s="230"/>
      <c r="Z392" s="231" t="e" cm="1">
        <f t="array" aca="1" ref="Z392" ca="1">INDIRECT("'"&amp;$C392&amp;"'!"&amp;"$"&amp;$D392&amp;$Z$1&amp;"")</f>
        <v>#REF!</v>
      </c>
      <c r="AA392" s="232" t="s">
        <v>1</v>
      </c>
      <c r="AB392" s="232" t="s">
        <v>1</v>
      </c>
      <c r="AC392" s="233" t="s">
        <v>1</v>
      </c>
      <c r="AD392" s="229" t="e" cm="1">
        <f t="array" aca="1" ref="AD392" ca="1">INDIRECT("'"&amp;$C392&amp;"'!"&amp;"$"&amp;$D392&amp;$AD$1&amp;"")</f>
        <v>#REF!</v>
      </c>
      <c r="AE392" s="232" t="s">
        <v>1</v>
      </c>
      <c r="AF392" s="232" t="s">
        <v>1</v>
      </c>
      <c r="AG392" s="230" t="s">
        <v>1</v>
      </c>
      <c r="AH392" s="231" t="e" cm="1">
        <f t="array" aca="1" ref="AH392" ca="1">INDIRECT("'"&amp;$C392&amp;"'!"&amp;"$"&amp;$D392&amp;$AH$1&amp;"")</f>
        <v>#REF!</v>
      </c>
      <c r="AI392" s="232" t="s">
        <v>1</v>
      </c>
      <c r="AJ392" s="232" t="s">
        <v>1</v>
      </c>
      <c r="AK392" s="233" t="s">
        <v>1</v>
      </c>
      <c r="AL392" s="229" t="e" cm="1">
        <f t="array" aca="1" ref="AL392" ca="1">INDIRECT("'"&amp;$C392&amp;"'!"&amp;"$"&amp;$D392&amp;$AL$1&amp;"")</f>
        <v>#REF!</v>
      </c>
      <c r="AM392" s="232" t="s">
        <v>1</v>
      </c>
      <c r="AN392" s="232" t="s">
        <v>1</v>
      </c>
      <c r="AO392" s="230" t="s">
        <v>1</v>
      </c>
      <c r="AP392" s="229"/>
      <c r="AQ392" s="233"/>
      <c r="AR392" s="229" t="e" cm="1">
        <f t="array" aca="1" ref="AR392" ca="1">INDIRECT("'"&amp;$C392&amp;"'!"&amp;"$"&amp;$D392&amp;$AR$1&amp;"")</f>
        <v>#REF!</v>
      </c>
      <c r="AS392" s="232"/>
      <c r="AT392" s="230"/>
      <c r="AU392" s="231" t="e" cm="1">
        <f t="array" aca="1" ref="AU392" ca="1">INDIRECT("'"&amp;$C392&amp;"'!"&amp;"$"&amp;$D392&amp;$AU$1&amp;"")</f>
        <v>#REF!</v>
      </c>
      <c r="AV392" s="232"/>
      <c r="AW392" s="230"/>
      <c r="AX392" s="229"/>
      <c r="AY392" s="233"/>
      <c r="AZ392" s="232" t="e" cm="1">
        <f t="array" aca="1" ref="AZ392" ca="1">INDIRECT("'"&amp;$C392&amp;"'!"&amp;"$"&amp;$D392&amp;$AZ$1&amp;"")</f>
        <v>#REF!</v>
      </c>
      <c r="BA392" s="231"/>
      <c r="BB392" s="232"/>
      <c r="BC392" s="230"/>
      <c r="BD392" s="232" t="e" cm="1">
        <f t="array" aca="1" ref="BD392" ca="1">INDIRECT("'"&amp;$C392&amp;"'!"&amp;"$"&amp;$D392&amp;$BD$1&amp;"")</f>
        <v>#REF!</v>
      </c>
      <c r="BE392" s="231"/>
      <c r="BF392" s="232"/>
      <c r="BG392" s="230"/>
      <c r="BH392" s="234"/>
      <c r="BI392" s="230"/>
      <c r="BJ392" s="234" t="e" cm="1">
        <f t="array" aca="1" ref="BJ392" ca="1">INDIRECT("'"&amp;$C392&amp;"'!"&amp;"$"&amp;$D392&amp;$BJ$1&amp;"")</f>
        <v>#REF!</v>
      </c>
      <c r="BK392" s="232"/>
      <c r="BL392" s="230"/>
      <c r="BM392" s="408"/>
      <c r="BN392" s="229" t="e" cm="1">
        <f t="array" aca="1" ref="BN392" ca="1">INDIRECT("'"&amp;$C392&amp;"'!"&amp;"$"&amp;$D392&amp;$BN$1&amp;"")</f>
        <v>#REF!</v>
      </c>
      <c r="BO392" s="231"/>
      <c r="BP392" s="230"/>
      <c r="BQ392" s="234" t="e" cm="1">
        <f t="array" aca="1" ref="BQ392" ca="1">INDIRECT("'"&amp;$C392&amp;"'!"&amp;"$"&amp;$D392&amp;$BQ$1&amp;"")</f>
        <v>#REF!</v>
      </c>
      <c r="BR392" s="232"/>
      <c r="BS392" s="232"/>
      <c r="BT392" s="230"/>
      <c r="BU392" s="235" t="e" cm="1">
        <f t="array" aca="1" ref="BU392" ca="1">INDIRECT("'"&amp;$C392&amp;"'!"&amp;"$"&amp;$D392&amp;$BU$1&amp;"")</f>
        <v>#REF!</v>
      </c>
      <c r="BV392" s="232"/>
      <c r="BW392" s="232"/>
      <c r="BX392" s="230"/>
      <c r="BY392" s="235"/>
      <c r="BZ392" s="232"/>
      <c r="CA392" s="232"/>
      <c r="CB392" s="230"/>
    </row>
    <row r="393" spans="1:80" ht="15" x14ac:dyDescent="0.2">
      <c r="A393" s="344">
        <f t="shared" si="29"/>
        <v>46007</v>
      </c>
      <c r="B393" s="261">
        <v>0.54166666666666696</v>
      </c>
      <c r="C393" s="247">
        <f t="shared" si="30"/>
        <v>16</v>
      </c>
      <c r="D393" s="248" t="s">
        <v>147</v>
      </c>
      <c r="E393" s="222"/>
      <c r="F393" s="223"/>
      <c r="G393" s="224" t="e" cm="1">
        <f t="array" aca="1" ref="G393" ca="1">INDIRECT("'"&amp;$C393&amp;"'!"&amp;"$"&amp;$D393&amp;$G$1&amp;"")</f>
        <v>#REF!</v>
      </c>
      <c r="H393" s="225" t="s">
        <v>1</v>
      </c>
      <c r="I393" s="223" t="s">
        <v>1</v>
      </c>
      <c r="J393" s="224" t="e" cm="1">
        <f t="array" aca="1" ref="J393" ca="1">INDIRECT("'"&amp;$C393&amp;"'!"&amp;"$"&amp;$D393&amp;$J$1&amp;"")</f>
        <v>#REF!</v>
      </c>
      <c r="K393" s="225"/>
      <c r="L393" s="225"/>
      <c r="M393" s="223"/>
      <c r="N393" s="222" t="e" cm="1">
        <f t="array" aca="1" ref="N393" ca="1">INDIRECT("'"&amp;$C393&amp;"'!"&amp;"$"&amp;$D393&amp;$N$1&amp;"")</f>
        <v>#REF!</v>
      </c>
      <c r="O393" s="225"/>
      <c r="P393" s="225"/>
      <c r="Q393" s="223"/>
      <c r="R393" s="352" t="e" cm="1">
        <f t="array" aca="1" ref="R393" ca="1">INDIRECT("'"&amp;$C393&amp;"'!"&amp;"$"&amp;$D393&amp;$R$1&amp;"")</f>
        <v>#REF!</v>
      </c>
      <c r="S393" s="225"/>
      <c r="T393" s="225"/>
      <c r="U393" s="226"/>
      <c r="V393" s="222"/>
      <c r="W393" s="227" t="e" cm="1">
        <f t="array" aca="1" ref="W393" ca="1">INDIRECT("'"&amp;$C393&amp;"'!"&amp;"$"&amp;$D393&amp;$W$1&amp;"")</f>
        <v>#REF!</v>
      </c>
      <c r="X393" s="225"/>
      <c r="Y393" s="223"/>
      <c r="Z393" s="224" t="e" cm="1">
        <f t="array" aca="1" ref="Z393" ca="1">INDIRECT("'"&amp;$C393&amp;"'!"&amp;"$"&amp;$D393&amp;$Z$1&amp;"")</f>
        <v>#REF!</v>
      </c>
      <c r="AA393" s="225" t="s">
        <v>1</v>
      </c>
      <c r="AB393" s="225" t="s">
        <v>1</v>
      </c>
      <c r="AC393" s="226" t="s">
        <v>1</v>
      </c>
      <c r="AD393" s="222" t="e" cm="1">
        <f t="array" aca="1" ref="AD393" ca="1">INDIRECT("'"&amp;$C393&amp;"'!"&amp;"$"&amp;$D393&amp;$AD$1&amp;"")</f>
        <v>#REF!</v>
      </c>
      <c r="AE393" s="225" t="s">
        <v>1</v>
      </c>
      <c r="AF393" s="225" t="s">
        <v>1</v>
      </c>
      <c r="AG393" s="223" t="s">
        <v>1</v>
      </c>
      <c r="AH393" s="224" t="e" cm="1">
        <f t="array" aca="1" ref="AH393" ca="1">INDIRECT("'"&amp;$C393&amp;"'!"&amp;"$"&amp;$D393&amp;$AH$1&amp;"")</f>
        <v>#REF!</v>
      </c>
      <c r="AI393" s="225" t="s">
        <v>1</v>
      </c>
      <c r="AJ393" s="225" t="s">
        <v>1</v>
      </c>
      <c r="AK393" s="226" t="s">
        <v>1</v>
      </c>
      <c r="AL393" s="222" t="e" cm="1">
        <f t="array" aca="1" ref="AL393" ca="1">INDIRECT("'"&amp;$C393&amp;"'!"&amp;"$"&amp;$D393&amp;$AL$1&amp;"")</f>
        <v>#REF!</v>
      </c>
      <c r="AM393" s="225" t="s">
        <v>1</v>
      </c>
      <c r="AN393" s="225" t="s">
        <v>1</v>
      </c>
      <c r="AO393" s="223" t="s">
        <v>1</v>
      </c>
      <c r="AP393" s="222"/>
      <c r="AQ393" s="226"/>
      <c r="AR393" s="222" t="e" cm="1">
        <f t="array" aca="1" ref="AR393" ca="1">INDIRECT("'"&amp;$C393&amp;"'!"&amp;"$"&amp;$D393&amp;$AR$1&amp;"")</f>
        <v>#REF!</v>
      </c>
      <c r="AS393" s="225"/>
      <c r="AT393" s="223"/>
      <c r="AU393" s="224" t="e" cm="1">
        <f t="array" aca="1" ref="AU393" ca="1">INDIRECT("'"&amp;$C393&amp;"'!"&amp;"$"&amp;$D393&amp;$AU$1&amp;"")</f>
        <v>#REF!</v>
      </c>
      <c r="AV393" s="225"/>
      <c r="AW393" s="223"/>
      <c r="AX393" s="222"/>
      <c r="AY393" s="226"/>
      <c r="AZ393" s="225" t="e" cm="1">
        <f t="array" aca="1" ref="AZ393" ca="1">INDIRECT("'"&amp;$C393&amp;"'!"&amp;"$"&amp;$D393&amp;$AZ$1&amp;"")</f>
        <v>#REF!</v>
      </c>
      <c r="BA393" s="224"/>
      <c r="BB393" s="225"/>
      <c r="BC393" s="223"/>
      <c r="BD393" s="225" t="e" cm="1">
        <f t="array" aca="1" ref="BD393" ca="1">INDIRECT("'"&amp;$C393&amp;"'!"&amp;"$"&amp;$D393&amp;$BD$1&amp;"")</f>
        <v>#REF!</v>
      </c>
      <c r="BE393" s="224"/>
      <c r="BF393" s="225"/>
      <c r="BG393" s="223"/>
      <c r="BH393" s="227"/>
      <c r="BI393" s="223"/>
      <c r="BJ393" s="227" t="e" cm="1">
        <f t="array" aca="1" ref="BJ393" ca="1">INDIRECT("'"&amp;$C393&amp;"'!"&amp;"$"&amp;$D393&amp;$BJ$1&amp;"")</f>
        <v>#REF!</v>
      </c>
      <c r="BK393" s="225"/>
      <c r="BL393" s="223"/>
      <c r="BM393" s="407"/>
      <c r="BN393" s="222" t="e" cm="1">
        <f t="array" aca="1" ref="BN393" ca="1">INDIRECT("'"&amp;$C393&amp;"'!"&amp;"$"&amp;$D393&amp;$BN$1&amp;"")</f>
        <v>#REF!</v>
      </c>
      <c r="BO393" s="224"/>
      <c r="BP393" s="223"/>
      <c r="BQ393" s="227" t="e" cm="1">
        <f t="array" aca="1" ref="BQ393" ca="1">INDIRECT("'"&amp;$C393&amp;"'!"&amp;"$"&amp;$D393&amp;$BQ$1&amp;"")</f>
        <v>#REF!</v>
      </c>
      <c r="BR393" s="225"/>
      <c r="BS393" s="225"/>
      <c r="BT393" s="223"/>
      <c r="BU393" s="228" t="e" cm="1">
        <f t="array" aca="1" ref="BU393" ca="1">INDIRECT("'"&amp;$C393&amp;"'!"&amp;"$"&amp;$D393&amp;$BU$1&amp;"")</f>
        <v>#REF!</v>
      </c>
      <c r="BV393" s="225"/>
      <c r="BW393" s="225"/>
      <c r="BX393" s="223"/>
      <c r="BY393" s="228"/>
      <c r="BZ393" s="225"/>
      <c r="CA393" s="225"/>
      <c r="CB393" s="223"/>
    </row>
    <row r="394" spans="1:80" ht="15" x14ac:dyDescent="0.2">
      <c r="A394" s="344">
        <f t="shared" si="29"/>
        <v>46007</v>
      </c>
      <c r="B394" s="261">
        <v>0.58333333333333404</v>
      </c>
      <c r="C394" s="247">
        <f t="shared" si="30"/>
        <v>16</v>
      </c>
      <c r="D394" s="248" t="s">
        <v>148</v>
      </c>
      <c r="E394" s="229"/>
      <c r="F394" s="230"/>
      <c r="G394" s="231" t="e" cm="1">
        <f t="array" aca="1" ref="G394" ca="1">INDIRECT("'"&amp;$C394&amp;"'!"&amp;"$"&amp;$D394&amp;$G$1&amp;"")</f>
        <v>#REF!</v>
      </c>
      <c r="H394" s="232" t="s">
        <v>1</v>
      </c>
      <c r="I394" s="230" t="s">
        <v>1</v>
      </c>
      <c r="J394" s="231" t="e" cm="1">
        <f t="array" aca="1" ref="J394" ca="1">INDIRECT("'"&amp;$C394&amp;"'!"&amp;"$"&amp;$D394&amp;$J$1&amp;"")</f>
        <v>#REF!</v>
      </c>
      <c r="K394" s="232"/>
      <c r="L394" s="232"/>
      <c r="M394" s="233"/>
      <c r="N394" s="229" t="e" cm="1">
        <f t="array" aca="1" ref="N394" ca="1">INDIRECT("'"&amp;$C394&amp;"'!"&amp;"$"&amp;$D394&amp;$N$1&amp;"")</f>
        <v>#REF!</v>
      </c>
      <c r="O394" s="232"/>
      <c r="P394" s="232"/>
      <c r="Q394" s="230"/>
      <c r="R394" s="229" t="e" cm="1">
        <f t="array" aca="1" ref="R394" ca="1">INDIRECT("'"&amp;$C394&amp;"'!"&amp;"$"&amp;$D394&amp;$R$1&amp;"")</f>
        <v>#REF!</v>
      </c>
      <c r="S394" s="232"/>
      <c r="T394" s="232"/>
      <c r="U394" s="233"/>
      <c r="V394" s="229"/>
      <c r="W394" s="234" t="e" cm="1">
        <f t="array" aca="1" ref="W394" ca="1">INDIRECT("'"&amp;$C394&amp;"'!"&amp;"$"&amp;$D394&amp;$W$1&amp;"")</f>
        <v>#REF!</v>
      </c>
      <c r="X394" s="232"/>
      <c r="Y394" s="230"/>
      <c r="Z394" s="231" t="e" cm="1">
        <f t="array" aca="1" ref="Z394" ca="1">INDIRECT("'"&amp;$C394&amp;"'!"&amp;"$"&amp;$D394&amp;$Z$1&amp;"")</f>
        <v>#REF!</v>
      </c>
      <c r="AA394" s="232" t="s">
        <v>1</v>
      </c>
      <c r="AB394" s="232" t="s">
        <v>1</v>
      </c>
      <c r="AC394" s="233" t="s">
        <v>1</v>
      </c>
      <c r="AD394" s="229" t="e" cm="1">
        <f t="array" aca="1" ref="AD394" ca="1">INDIRECT("'"&amp;$C394&amp;"'!"&amp;"$"&amp;$D394&amp;$AD$1&amp;"")</f>
        <v>#REF!</v>
      </c>
      <c r="AE394" s="232" t="s">
        <v>1</v>
      </c>
      <c r="AF394" s="232" t="s">
        <v>1</v>
      </c>
      <c r="AG394" s="230" t="s">
        <v>1</v>
      </c>
      <c r="AH394" s="231" t="e" cm="1">
        <f t="array" aca="1" ref="AH394" ca="1">INDIRECT("'"&amp;$C394&amp;"'!"&amp;"$"&amp;$D394&amp;$AH$1&amp;"")</f>
        <v>#REF!</v>
      </c>
      <c r="AI394" s="232" t="s">
        <v>1</v>
      </c>
      <c r="AJ394" s="232" t="s">
        <v>1</v>
      </c>
      <c r="AK394" s="233" t="s">
        <v>1</v>
      </c>
      <c r="AL394" s="229" t="e" cm="1">
        <f t="array" aca="1" ref="AL394" ca="1">INDIRECT("'"&amp;$C394&amp;"'!"&amp;"$"&amp;$D394&amp;$AL$1&amp;"")</f>
        <v>#REF!</v>
      </c>
      <c r="AM394" s="232" t="s">
        <v>1</v>
      </c>
      <c r="AN394" s="232" t="s">
        <v>1</v>
      </c>
      <c r="AO394" s="230" t="s">
        <v>1</v>
      </c>
      <c r="AP394" s="229"/>
      <c r="AQ394" s="233"/>
      <c r="AR394" s="229" t="e" cm="1">
        <f t="array" aca="1" ref="AR394" ca="1">INDIRECT("'"&amp;$C394&amp;"'!"&amp;"$"&amp;$D394&amp;$AR$1&amp;"")</f>
        <v>#REF!</v>
      </c>
      <c r="AS394" s="232"/>
      <c r="AT394" s="230"/>
      <c r="AU394" s="231" t="e" cm="1">
        <f t="array" aca="1" ref="AU394" ca="1">INDIRECT("'"&amp;$C394&amp;"'!"&amp;"$"&amp;$D394&amp;$AU$1&amp;"")</f>
        <v>#REF!</v>
      </c>
      <c r="AV394" s="232"/>
      <c r="AW394" s="230"/>
      <c r="AX394" s="229"/>
      <c r="AY394" s="233"/>
      <c r="AZ394" s="232" t="e" cm="1">
        <f t="array" aca="1" ref="AZ394" ca="1">INDIRECT("'"&amp;$C394&amp;"'!"&amp;"$"&amp;$D394&amp;$AZ$1&amp;"")</f>
        <v>#REF!</v>
      </c>
      <c r="BA394" s="231"/>
      <c r="BB394" s="232"/>
      <c r="BC394" s="230"/>
      <c r="BD394" s="232" t="e" cm="1">
        <f t="array" aca="1" ref="BD394" ca="1">INDIRECT("'"&amp;$C394&amp;"'!"&amp;"$"&amp;$D394&amp;$BD$1&amp;"")</f>
        <v>#REF!</v>
      </c>
      <c r="BE394" s="231"/>
      <c r="BF394" s="232"/>
      <c r="BG394" s="230"/>
      <c r="BH394" s="234"/>
      <c r="BI394" s="230"/>
      <c r="BJ394" s="234" t="e" cm="1">
        <f t="array" aca="1" ref="BJ394" ca="1">INDIRECT("'"&amp;$C394&amp;"'!"&amp;"$"&amp;$D394&amp;$BJ$1&amp;"")</f>
        <v>#REF!</v>
      </c>
      <c r="BK394" s="232"/>
      <c r="BL394" s="230"/>
      <c r="BM394" s="408"/>
      <c r="BN394" s="229" t="e" cm="1">
        <f t="array" aca="1" ref="BN394" ca="1">INDIRECT("'"&amp;$C394&amp;"'!"&amp;"$"&amp;$D394&amp;$BN$1&amp;"")</f>
        <v>#REF!</v>
      </c>
      <c r="BO394" s="231"/>
      <c r="BP394" s="230"/>
      <c r="BQ394" s="234" t="e" cm="1">
        <f t="array" aca="1" ref="BQ394" ca="1">INDIRECT("'"&amp;$C394&amp;"'!"&amp;"$"&amp;$D394&amp;$BQ$1&amp;"")</f>
        <v>#REF!</v>
      </c>
      <c r="BR394" s="232"/>
      <c r="BS394" s="232"/>
      <c r="BT394" s="230"/>
      <c r="BU394" s="235" t="e" cm="1">
        <f t="array" aca="1" ref="BU394" ca="1">INDIRECT("'"&amp;$C394&amp;"'!"&amp;"$"&amp;$D394&amp;$BU$1&amp;"")</f>
        <v>#REF!</v>
      </c>
      <c r="BV394" s="232"/>
      <c r="BW394" s="232"/>
      <c r="BX394" s="230"/>
      <c r="BY394" s="235"/>
      <c r="BZ394" s="232"/>
      <c r="CA394" s="232"/>
      <c r="CB394" s="230"/>
    </row>
    <row r="395" spans="1:80" ht="15" x14ac:dyDescent="0.2">
      <c r="A395" s="344">
        <f t="shared" si="29"/>
        <v>46007</v>
      </c>
      <c r="B395" s="261">
        <v>0.625</v>
      </c>
      <c r="C395" s="247">
        <f t="shared" si="30"/>
        <v>16</v>
      </c>
      <c r="D395" s="248" t="s">
        <v>149</v>
      </c>
      <c r="E395" s="222"/>
      <c r="F395" s="223"/>
      <c r="G395" s="224" t="e" cm="1">
        <f t="array" aca="1" ref="G395" ca="1">INDIRECT("'"&amp;$C395&amp;"'!"&amp;"$"&amp;$D395&amp;$G$1&amp;"")</f>
        <v>#REF!</v>
      </c>
      <c r="H395" s="225" t="s">
        <v>1</v>
      </c>
      <c r="I395" s="223" t="s">
        <v>1</v>
      </c>
      <c r="J395" s="224" t="e" cm="1">
        <f t="array" aca="1" ref="J395" ca="1">INDIRECT("'"&amp;$C395&amp;"'!"&amp;"$"&amp;$D395&amp;$J$1&amp;"")</f>
        <v>#REF!</v>
      </c>
      <c r="K395" s="225"/>
      <c r="L395" s="225"/>
      <c r="M395" s="226"/>
      <c r="N395" s="222" t="e" cm="1">
        <f t="array" aca="1" ref="N395" ca="1">INDIRECT("'"&amp;$C395&amp;"'!"&amp;"$"&amp;$D395&amp;$N$1&amp;"")</f>
        <v>#REF!</v>
      </c>
      <c r="O395" s="225"/>
      <c r="P395" s="225"/>
      <c r="Q395" s="223"/>
      <c r="R395" s="352" t="e" cm="1">
        <f t="array" aca="1" ref="R395" ca="1">INDIRECT("'"&amp;$C395&amp;"'!"&amp;"$"&amp;$D395&amp;$R$1&amp;"")</f>
        <v>#REF!</v>
      </c>
      <c r="S395" s="225"/>
      <c r="T395" s="225"/>
      <c r="U395" s="226"/>
      <c r="V395" s="222"/>
      <c r="W395" s="227" t="e" cm="1">
        <f t="array" aca="1" ref="W395" ca="1">INDIRECT("'"&amp;$C395&amp;"'!"&amp;"$"&amp;$D395&amp;$W$1&amp;"")</f>
        <v>#REF!</v>
      </c>
      <c r="X395" s="225"/>
      <c r="Y395" s="223"/>
      <c r="Z395" s="224" t="e" cm="1">
        <f t="array" aca="1" ref="Z395" ca="1">INDIRECT("'"&amp;$C395&amp;"'!"&amp;"$"&amp;$D395&amp;$Z$1&amp;"")</f>
        <v>#REF!</v>
      </c>
      <c r="AA395" s="225" t="s">
        <v>1</v>
      </c>
      <c r="AB395" s="225" t="s">
        <v>1</v>
      </c>
      <c r="AC395" s="226" t="s">
        <v>1</v>
      </c>
      <c r="AD395" s="222" t="e" cm="1">
        <f t="array" aca="1" ref="AD395" ca="1">INDIRECT("'"&amp;$C395&amp;"'!"&amp;"$"&amp;$D395&amp;$AD$1&amp;"")</f>
        <v>#REF!</v>
      </c>
      <c r="AE395" s="225" t="s">
        <v>1</v>
      </c>
      <c r="AF395" s="225" t="s">
        <v>1</v>
      </c>
      <c r="AG395" s="223" t="s">
        <v>1</v>
      </c>
      <c r="AH395" s="224" t="e" cm="1">
        <f t="array" aca="1" ref="AH395" ca="1">INDIRECT("'"&amp;$C395&amp;"'!"&amp;"$"&amp;$D395&amp;$AH$1&amp;"")</f>
        <v>#REF!</v>
      </c>
      <c r="AI395" s="225" t="s">
        <v>1</v>
      </c>
      <c r="AJ395" s="225" t="s">
        <v>1</v>
      </c>
      <c r="AK395" s="226" t="s">
        <v>1</v>
      </c>
      <c r="AL395" s="222" t="e" cm="1">
        <f t="array" aca="1" ref="AL395" ca="1">INDIRECT("'"&amp;$C395&amp;"'!"&amp;"$"&amp;$D395&amp;$AL$1&amp;"")</f>
        <v>#REF!</v>
      </c>
      <c r="AM395" s="225" t="s">
        <v>1</v>
      </c>
      <c r="AN395" s="225" t="s">
        <v>1</v>
      </c>
      <c r="AO395" s="223" t="s">
        <v>1</v>
      </c>
      <c r="AP395" s="222"/>
      <c r="AQ395" s="226"/>
      <c r="AR395" s="222" t="e" cm="1">
        <f t="array" aca="1" ref="AR395" ca="1">INDIRECT("'"&amp;$C395&amp;"'!"&amp;"$"&amp;$D395&amp;$AR$1&amp;"")</f>
        <v>#REF!</v>
      </c>
      <c r="AS395" s="225"/>
      <c r="AT395" s="223"/>
      <c r="AU395" s="224" t="e" cm="1">
        <f t="array" aca="1" ref="AU395" ca="1">INDIRECT("'"&amp;$C395&amp;"'!"&amp;"$"&amp;$D395&amp;$AU$1&amp;"")</f>
        <v>#REF!</v>
      </c>
      <c r="AV395" s="225"/>
      <c r="AW395" s="223"/>
      <c r="AX395" s="222"/>
      <c r="AY395" s="226"/>
      <c r="AZ395" s="225" t="e" cm="1">
        <f t="array" aca="1" ref="AZ395" ca="1">INDIRECT("'"&amp;$C395&amp;"'!"&amp;"$"&amp;$D395&amp;$AZ$1&amp;"")</f>
        <v>#REF!</v>
      </c>
      <c r="BA395" s="224"/>
      <c r="BB395" s="225"/>
      <c r="BC395" s="223"/>
      <c r="BD395" s="225" t="e" cm="1">
        <f t="array" aca="1" ref="BD395" ca="1">INDIRECT("'"&amp;$C395&amp;"'!"&amp;"$"&amp;$D395&amp;$BD$1&amp;"")</f>
        <v>#REF!</v>
      </c>
      <c r="BE395" s="224"/>
      <c r="BF395" s="225"/>
      <c r="BG395" s="223"/>
      <c r="BH395" s="227"/>
      <c r="BI395" s="223"/>
      <c r="BJ395" s="227" t="e" cm="1">
        <f t="array" aca="1" ref="BJ395" ca="1">INDIRECT("'"&amp;$C395&amp;"'!"&amp;"$"&amp;$D395&amp;$BJ$1&amp;"")</f>
        <v>#REF!</v>
      </c>
      <c r="BK395" s="225"/>
      <c r="BL395" s="223"/>
      <c r="BM395" s="407"/>
      <c r="BN395" s="222" t="e" cm="1">
        <f t="array" aca="1" ref="BN395" ca="1">INDIRECT("'"&amp;$C395&amp;"'!"&amp;"$"&amp;$D395&amp;$BN$1&amp;"")</f>
        <v>#REF!</v>
      </c>
      <c r="BO395" s="224"/>
      <c r="BP395" s="223"/>
      <c r="BQ395" s="227" t="e" cm="1">
        <f t="array" aca="1" ref="BQ395" ca="1">INDIRECT("'"&amp;$C395&amp;"'!"&amp;"$"&amp;$D395&amp;$BQ$1&amp;"")</f>
        <v>#REF!</v>
      </c>
      <c r="BR395" s="225"/>
      <c r="BS395" s="225"/>
      <c r="BT395" s="223"/>
      <c r="BU395" s="228" t="e" cm="1">
        <f t="array" aca="1" ref="BU395" ca="1">INDIRECT("'"&amp;$C395&amp;"'!"&amp;"$"&amp;$D395&amp;$BU$1&amp;"")</f>
        <v>#REF!</v>
      </c>
      <c r="BV395" s="225"/>
      <c r="BW395" s="225"/>
      <c r="BX395" s="223"/>
      <c r="BY395" s="228"/>
      <c r="BZ395" s="225"/>
      <c r="CA395" s="225"/>
      <c r="CB395" s="223"/>
    </row>
    <row r="396" spans="1:80" ht="15" x14ac:dyDescent="0.2">
      <c r="A396" s="344">
        <f t="shared" si="29"/>
        <v>46007</v>
      </c>
      <c r="B396" s="261">
        <v>0.66666666666666696</v>
      </c>
      <c r="C396" s="247">
        <f t="shared" si="30"/>
        <v>16</v>
      </c>
      <c r="D396" s="248" t="s">
        <v>150</v>
      </c>
      <c r="E396" s="229"/>
      <c r="F396" s="230"/>
      <c r="G396" s="231" t="e" cm="1">
        <f t="array" aca="1" ref="G396" ca="1">INDIRECT("'"&amp;$C396&amp;"'!"&amp;"$"&amp;$D396&amp;$G$1&amp;"")</f>
        <v>#REF!</v>
      </c>
      <c r="H396" s="232" t="s">
        <v>1</v>
      </c>
      <c r="I396" s="230" t="s">
        <v>1</v>
      </c>
      <c r="J396" s="231" t="e" cm="1">
        <f t="array" aca="1" ref="J396" ca="1">INDIRECT("'"&amp;$C396&amp;"'!"&amp;"$"&amp;$D396&amp;$J$1&amp;"")</f>
        <v>#REF!</v>
      </c>
      <c r="K396" s="232"/>
      <c r="L396" s="232"/>
      <c r="M396" s="233"/>
      <c r="N396" s="229" t="e" cm="1">
        <f t="array" aca="1" ref="N396" ca="1">INDIRECT("'"&amp;$C396&amp;"'!"&amp;"$"&amp;$D396&amp;$N$1&amp;"")</f>
        <v>#REF!</v>
      </c>
      <c r="O396" s="232"/>
      <c r="P396" s="232"/>
      <c r="Q396" s="230"/>
      <c r="R396" s="353" t="e" cm="1">
        <f t="array" aca="1" ref="R396" ca="1">INDIRECT("'"&amp;$C396&amp;"'!"&amp;"$"&amp;$D396&amp;$R$1&amp;"")</f>
        <v>#REF!</v>
      </c>
      <c r="S396" s="232"/>
      <c r="T396" s="232"/>
      <c r="U396" s="233"/>
      <c r="V396" s="229"/>
      <c r="W396" s="234" t="e" cm="1">
        <f t="array" aca="1" ref="W396" ca="1">INDIRECT("'"&amp;$C396&amp;"'!"&amp;"$"&amp;$D396&amp;$W$1&amp;"")</f>
        <v>#REF!</v>
      </c>
      <c r="X396" s="232"/>
      <c r="Y396" s="230"/>
      <c r="Z396" s="231" t="e" cm="1">
        <f t="array" aca="1" ref="Z396" ca="1">INDIRECT("'"&amp;$C396&amp;"'!"&amp;"$"&amp;$D396&amp;$Z$1&amp;"")</f>
        <v>#REF!</v>
      </c>
      <c r="AA396" s="232" t="s">
        <v>1</v>
      </c>
      <c r="AB396" s="232" t="s">
        <v>1</v>
      </c>
      <c r="AC396" s="233" t="s">
        <v>1</v>
      </c>
      <c r="AD396" s="229" t="e" cm="1">
        <f t="array" aca="1" ref="AD396" ca="1">INDIRECT("'"&amp;$C396&amp;"'!"&amp;"$"&amp;$D396&amp;$AD$1&amp;"")</f>
        <v>#REF!</v>
      </c>
      <c r="AE396" s="232" t="s">
        <v>1</v>
      </c>
      <c r="AF396" s="232" t="s">
        <v>1</v>
      </c>
      <c r="AG396" s="230" t="s">
        <v>1</v>
      </c>
      <c r="AH396" s="231" t="e" cm="1">
        <f t="array" aca="1" ref="AH396" ca="1">INDIRECT("'"&amp;$C396&amp;"'!"&amp;"$"&amp;$D396&amp;$AH$1&amp;"")</f>
        <v>#REF!</v>
      </c>
      <c r="AI396" s="232" t="s">
        <v>1</v>
      </c>
      <c r="AJ396" s="232" t="s">
        <v>1</v>
      </c>
      <c r="AK396" s="233" t="s">
        <v>1</v>
      </c>
      <c r="AL396" s="229" t="e" cm="1">
        <f t="array" aca="1" ref="AL396" ca="1">INDIRECT("'"&amp;$C396&amp;"'!"&amp;"$"&amp;$D396&amp;$AL$1&amp;"")</f>
        <v>#REF!</v>
      </c>
      <c r="AM396" s="232" t="s">
        <v>1</v>
      </c>
      <c r="AN396" s="232" t="s">
        <v>1</v>
      </c>
      <c r="AO396" s="230" t="s">
        <v>1</v>
      </c>
      <c r="AP396" s="229"/>
      <c r="AQ396" s="233"/>
      <c r="AR396" s="229" t="e" cm="1">
        <f t="array" aca="1" ref="AR396" ca="1">INDIRECT("'"&amp;$C396&amp;"'!"&amp;"$"&amp;$D396&amp;$AR$1&amp;"")</f>
        <v>#REF!</v>
      </c>
      <c r="AS396" s="232"/>
      <c r="AT396" s="230"/>
      <c r="AU396" s="231" t="e" cm="1">
        <f t="array" aca="1" ref="AU396" ca="1">INDIRECT("'"&amp;$C396&amp;"'!"&amp;"$"&amp;$D396&amp;$AU$1&amp;"")</f>
        <v>#REF!</v>
      </c>
      <c r="AV396" s="232"/>
      <c r="AW396" s="230"/>
      <c r="AX396" s="229"/>
      <c r="AY396" s="233"/>
      <c r="AZ396" s="232" t="e" cm="1">
        <f t="array" aca="1" ref="AZ396" ca="1">INDIRECT("'"&amp;$C396&amp;"'!"&amp;"$"&amp;$D396&amp;$AZ$1&amp;"")</f>
        <v>#REF!</v>
      </c>
      <c r="BA396" s="231"/>
      <c r="BB396" s="232"/>
      <c r="BC396" s="230"/>
      <c r="BD396" s="232" t="e" cm="1">
        <f t="array" aca="1" ref="BD396" ca="1">INDIRECT("'"&amp;$C396&amp;"'!"&amp;"$"&amp;$D396&amp;$BD$1&amp;"")</f>
        <v>#REF!</v>
      </c>
      <c r="BE396" s="231"/>
      <c r="BF396" s="232"/>
      <c r="BG396" s="230"/>
      <c r="BH396" s="234"/>
      <c r="BI396" s="230"/>
      <c r="BJ396" s="234" t="e" cm="1">
        <f t="array" aca="1" ref="BJ396" ca="1">INDIRECT("'"&amp;$C396&amp;"'!"&amp;"$"&amp;$D396&amp;$BJ$1&amp;"")</f>
        <v>#REF!</v>
      </c>
      <c r="BK396" s="232"/>
      <c r="BL396" s="230"/>
      <c r="BM396" s="408"/>
      <c r="BN396" s="229" t="e" cm="1">
        <f t="array" aca="1" ref="BN396" ca="1">INDIRECT("'"&amp;$C396&amp;"'!"&amp;"$"&amp;$D396&amp;$BN$1&amp;"")</f>
        <v>#REF!</v>
      </c>
      <c r="BO396" s="231"/>
      <c r="BP396" s="230"/>
      <c r="BQ396" s="234" t="e" cm="1">
        <f t="array" aca="1" ref="BQ396" ca="1">INDIRECT("'"&amp;$C396&amp;"'!"&amp;"$"&amp;$D396&amp;$BQ$1&amp;"")</f>
        <v>#REF!</v>
      </c>
      <c r="BR396" s="232"/>
      <c r="BS396" s="232"/>
      <c r="BT396" s="230"/>
      <c r="BU396" s="235" t="e" cm="1">
        <f t="array" aca="1" ref="BU396" ca="1">INDIRECT("'"&amp;$C396&amp;"'!"&amp;"$"&amp;$D396&amp;$BU$1&amp;"")</f>
        <v>#REF!</v>
      </c>
      <c r="BV396" s="232"/>
      <c r="BW396" s="232"/>
      <c r="BX396" s="230"/>
      <c r="BY396" s="235"/>
      <c r="BZ396" s="232"/>
      <c r="CA396" s="232"/>
      <c r="CB396" s="230"/>
    </row>
    <row r="397" spans="1:80" ht="15" x14ac:dyDescent="0.2">
      <c r="A397" s="344">
        <f t="shared" si="29"/>
        <v>46007</v>
      </c>
      <c r="B397" s="261">
        <v>0.70833333333333404</v>
      </c>
      <c r="C397" s="247">
        <f t="shared" si="30"/>
        <v>16</v>
      </c>
      <c r="D397" s="248" t="s">
        <v>151</v>
      </c>
      <c r="E397" s="222"/>
      <c r="F397" s="223"/>
      <c r="G397" s="224" t="e" cm="1">
        <f t="array" aca="1" ref="G397" ca="1">INDIRECT("'"&amp;$C397&amp;"'!"&amp;"$"&amp;$D397&amp;$G$1&amp;"")</f>
        <v>#REF!</v>
      </c>
      <c r="H397" s="225" t="s">
        <v>1</v>
      </c>
      <c r="I397" s="223" t="s">
        <v>1</v>
      </c>
      <c r="J397" s="224" t="e" cm="1">
        <f t="array" aca="1" ref="J397" ca="1">INDIRECT("'"&amp;$C397&amp;"'!"&amp;"$"&amp;$D397&amp;$J$1&amp;"")</f>
        <v>#REF!</v>
      </c>
      <c r="K397" s="225"/>
      <c r="L397" s="225"/>
      <c r="M397" s="226"/>
      <c r="N397" s="222" t="e" cm="1">
        <f t="array" aca="1" ref="N397" ca="1">INDIRECT("'"&amp;$C397&amp;"'!"&amp;"$"&amp;$D397&amp;$N$1&amp;"")</f>
        <v>#REF!</v>
      </c>
      <c r="O397" s="225"/>
      <c r="P397" s="225"/>
      <c r="Q397" s="226"/>
      <c r="R397" s="352" t="e" cm="1">
        <f t="array" aca="1" ref="R397" ca="1">INDIRECT("'"&amp;$C397&amp;"'!"&amp;"$"&amp;$D397&amp;$R$1&amp;"")</f>
        <v>#REF!</v>
      </c>
      <c r="S397" s="225"/>
      <c r="T397" s="225"/>
      <c r="U397" s="226"/>
      <c r="V397" s="222"/>
      <c r="W397" s="227" t="e" cm="1">
        <f t="array" aca="1" ref="W397" ca="1">INDIRECT("'"&amp;$C397&amp;"'!"&amp;"$"&amp;$D397&amp;$W$1&amp;"")</f>
        <v>#REF!</v>
      </c>
      <c r="X397" s="225"/>
      <c r="Y397" s="223"/>
      <c r="Z397" s="224" t="e" cm="1">
        <f t="array" aca="1" ref="Z397" ca="1">INDIRECT("'"&amp;$C397&amp;"'!"&amp;"$"&amp;$D397&amp;$Z$1&amp;"")</f>
        <v>#REF!</v>
      </c>
      <c r="AA397" s="225" t="s">
        <v>1</v>
      </c>
      <c r="AB397" s="225" t="s">
        <v>1</v>
      </c>
      <c r="AC397" s="226" t="s">
        <v>1</v>
      </c>
      <c r="AD397" s="222" t="e" cm="1">
        <f t="array" aca="1" ref="AD397" ca="1">INDIRECT("'"&amp;$C397&amp;"'!"&amp;"$"&amp;$D397&amp;$AD$1&amp;"")</f>
        <v>#REF!</v>
      </c>
      <c r="AE397" s="225" t="s">
        <v>1</v>
      </c>
      <c r="AF397" s="225" t="s">
        <v>1</v>
      </c>
      <c r="AG397" s="223" t="s">
        <v>1</v>
      </c>
      <c r="AH397" s="224" t="e" cm="1">
        <f t="array" aca="1" ref="AH397" ca="1">INDIRECT("'"&amp;$C397&amp;"'!"&amp;"$"&amp;$D397&amp;$AH$1&amp;"")</f>
        <v>#REF!</v>
      </c>
      <c r="AI397" s="225" t="s">
        <v>1</v>
      </c>
      <c r="AJ397" s="225" t="s">
        <v>1</v>
      </c>
      <c r="AK397" s="226" t="s">
        <v>1</v>
      </c>
      <c r="AL397" s="222" t="e" cm="1">
        <f t="array" aca="1" ref="AL397" ca="1">INDIRECT("'"&amp;$C397&amp;"'!"&amp;"$"&amp;$D397&amp;$AL$1&amp;"")</f>
        <v>#REF!</v>
      </c>
      <c r="AM397" s="225" t="s">
        <v>1</v>
      </c>
      <c r="AN397" s="225" t="s">
        <v>1</v>
      </c>
      <c r="AO397" s="223" t="s">
        <v>1</v>
      </c>
      <c r="AP397" s="222"/>
      <c r="AQ397" s="226"/>
      <c r="AR397" s="222" t="e" cm="1">
        <f t="array" aca="1" ref="AR397" ca="1">INDIRECT("'"&amp;$C397&amp;"'!"&amp;"$"&amp;$D397&amp;$AR$1&amp;"")</f>
        <v>#REF!</v>
      </c>
      <c r="AS397" s="225"/>
      <c r="AT397" s="223"/>
      <c r="AU397" s="224" t="e" cm="1">
        <f t="array" aca="1" ref="AU397" ca="1">INDIRECT("'"&amp;$C397&amp;"'!"&amp;"$"&amp;$D397&amp;$AU$1&amp;"")</f>
        <v>#REF!</v>
      </c>
      <c r="AV397" s="225"/>
      <c r="AW397" s="223"/>
      <c r="AX397" s="222"/>
      <c r="AY397" s="226"/>
      <c r="AZ397" s="225" t="e" cm="1">
        <f t="array" aca="1" ref="AZ397" ca="1">INDIRECT("'"&amp;$C397&amp;"'!"&amp;"$"&amp;$D397&amp;$AZ$1&amp;"")</f>
        <v>#REF!</v>
      </c>
      <c r="BA397" s="224"/>
      <c r="BB397" s="225"/>
      <c r="BC397" s="223"/>
      <c r="BD397" s="225" t="e" cm="1">
        <f t="array" aca="1" ref="BD397" ca="1">INDIRECT("'"&amp;$C397&amp;"'!"&amp;"$"&amp;$D397&amp;$BD$1&amp;"")</f>
        <v>#REF!</v>
      </c>
      <c r="BE397" s="224"/>
      <c r="BF397" s="225"/>
      <c r="BG397" s="223"/>
      <c r="BH397" s="227"/>
      <c r="BI397" s="223"/>
      <c r="BJ397" s="227" t="e" cm="1">
        <f t="array" aca="1" ref="BJ397" ca="1">INDIRECT("'"&amp;$C397&amp;"'!"&amp;"$"&amp;$D397&amp;$BJ$1&amp;"")</f>
        <v>#REF!</v>
      </c>
      <c r="BK397" s="225"/>
      <c r="BL397" s="223"/>
      <c r="BM397" s="407"/>
      <c r="BN397" s="222" t="e" cm="1">
        <f t="array" aca="1" ref="BN397" ca="1">INDIRECT("'"&amp;$C397&amp;"'!"&amp;"$"&amp;$D397&amp;$BN$1&amp;"")</f>
        <v>#REF!</v>
      </c>
      <c r="BO397" s="224"/>
      <c r="BP397" s="223"/>
      <c r="BQ397" s="227" t="e" cm="1">
        <f t="array" aca="1" ref="BQ397" ca="1">INDIRECT("'"&amp;$C397&amp;"'!"&amp;"$"&amp;$D397&amp;$BQ$1&amp;"")</f>
        <v>#REF!</v>
      </c>
      <c r="BR397" s="225"/>
      <c r="BS397" s="225"/>
      <c r="BT397" s="223"/>
      <c r="BU397" s="228" t="e" cm="1">
        <f t="array" aca="1" ref="BU397" ca="1">INDIRECT("'"&amp;$C397&amp;"'!"&amp;"$"&amp;$D397&amp;$BU$1&amp;"")</f>
        <v>#REF!</v>
      </c>
      <c r="BV397" s="225"/>
      <c r="BW397" s="225"/>
      <c r="BX397" s="223"/>
      <c r="BY397" s="228"/>
      <c r="BZ397" s="225"/>
      <c r="CA397" s="225"/>
      <c r="CB397" s="223"/>
    </row>
    <row r="398" spans="1:80" ht="15" x14ac:dyDescent="0.2">
      <c r="A398" s="344">
        <f t="shared" si="29"/>
        <v>46007</v>
      </c>
      <c r="B398" s="261">
        <v>0.750000000000001</v>
      </c>
      <c r="C398" s="247">
        <f t="shared" si="30"/>
        <v>16</v>
      </c>
      <c r="D398" s="248" t="s">
        <v>152</v>
      </c>
      <c r="E398" s="229"/>
      <c r="F398" s="230"/>
      <c r="G398" s="231" t="e" cm="1">
        <f t="array" aca="1" ref="G398" ca="1">INDIRECT("'"&amp;$C398&amp;"'!"&amp;"$"&amp;$D398&amp;$G$1&amp;"")</f>
        <v>#REF!</v>
      </c>
      <c r="H398" s="232" t="s">
        <v>1</v>
      </c>
      <c r="I398" s="230" t="s">
        <v>1</v>
      </c>
      <c r="J398" s="231" t="e" cm="1">
        <f t="array" aca="1" ref="J398" ca="1">INDIRECT("'"&amp;$C398&amp;"'!"&amp;"$"&amp;$D398&amp;$J$1&amp;"")</f>
        <v>#REF!</v>
      </c>
      <c r="K398" s="232"/>
      <c r="L398" s="232"/>
      <c r="M398" s="233"/>
      <c r="N398" s="229" t="e" cm="1">
        <f t="array" aca="1" ref="N398" ca="1">INDIRECT("'"&amp;$C398&amp;"'!"&amp;"$"&amp;$D398&amp;$N$1&amp;"")</f>
        <v>#REF!</v>
      </c>
      <c r="O398" s="232"/>
      <c r="P398" s="232"/>
      <c r="Q398" s="230"/>
      <c r="R398" s="229" t="e" cm="1">
        <f t="array" aca="1" ref="R398" ca="1">INDIRECT("'"&amp;$C398&amp;"'!"&amp;"$"&amp;$D398&amp;$R$1&amp;"")</f>
        <v>#REF!</v>
      </c>
      <c r="S398" s="232"/>
      <c r="T398" s="232"/>
      <c r="U398" s="233"/>
      <c r="V398" s="229"/>
      <c r="W398" s="234" t="e" cm="1">
        <f t="array" aca="1" ref="W398" ca="1">INDIRECT("'"&amp;$C398&amp;"'!"&amp;"$"&amp;$D398&amp;$W$1&amp;"")</f>
        <v>#REF!</v>
      </c>
      <c r="X398" s="232"/>
      <c r="Y398" s="230"/>
      <c r="Z398" s="231" t="e" cm="1">
        <f t="array" aca="1" ref="Z398" ca="1">INDIRECT("'"&amp;$C398&amp;"'!"&amp;"$"&amp;$D398&amp;$Z$1&amp;"")</f>
        <v>#REF!</v>
      </c>
      <c r="AA398" s="232" t="s">
        <v>1</v>
      </c>
      <c r="AB398" s="232" t="s">
        <v>1</v>
      </c>
      <c r="AC398" s="233" t="s">
        <v>1</v>
      </c>
      <c r="AD398" s="229" t="e" cm="1">
        <f t="array" aca="1" ref="AD398" ca="1">INDIRECT("'"&amp;$C398&amp;"'!"&amp;"$"&amp;$D398&amp;$AD$1&amp;"")</f>
        <v>#REF!</v>
      </c>
      <c r="AE398" s="232" t="s">
        <v>1</v>
      </c>
      <c r="AF398" s="232" t="s">
        <v>1</v>
      </c>
      <c r="AG398" s="230" t="s">
        <v>1</v>
      </c>
      <c r="AH398" s="231" t="e" cm="1">
        <f t="array" aca="1" ref="AH398" ca="1">INDIRECT("'"&amp;$C398&amp;"'!"&amp;"$"&amp;$D398&amp;$AH$1&amp;"")</f>
        <v>#REF!</v>
      </c>
      <c r="AI398" s="232" t="s">
        <v>1</v>
      </c>
      <c r="AJ398" s="232" t="s">
        <v>1</v>
      </c>
      <c r="AK398" s="233" t="s">
        <v>1</v>
      </c>
      <c r="AL398" s="229" t="e" cm="1">
        <f t="array" aca="1" ref="AL398" ca="1">INDIRECT("'"&amp;$C398&amp;"'!"&amp;"$"&amp;$D398&amp;$AL$1&amp;"")</f>
        <v>#REF!</v>
      </c>
      <c r="AM398" s="232" t="s">
        <v>1</v>
      </c>
      <c r="AN398" s="232" t="s">
        <v>1</v>
      </c>
      <c r="AO398" s="230" t="s">
        <v>1</v>
      </c>
      <c r="AP398" s="229"/>
      <c r="AQ398" s="233"/>
      <c r="AR398" s="229" t="e" cm="1">
        <f t="array" aca="1" ref="AR398" ca="1">INDIRECT("'"&amp;$C398&amp;"'!"&amp;"$"&amp;$D398&amp;$AR$1&amp;"")</f>
        <v>#REF!</v>
      </c>
      <c r="AS398" s="232"/>
      <c r="AT398" s="230"/>
      <c r="AU398" s="231" t="e" cm="1">
        <f t="array" aca="1" ref="AU398" ca="1">INDIRECT("'"&amp;$C398&amp;"'!"&amp;"$"&amp;$D398&amp;$AU$1&amp;"")</f>
        <v>#REF!</v>
      </c>
      <c r="AV398" s="232"/>
      <c r="AW398" s="230"/>
      <c r="AX398" s="229"/>
      <c r="AY398" s="233"/>
      <c r="AZ398" s="232" t="e" cm="1">
        <f t="array" aca="1" ref="AZ398" ca="1">INDIRECT("'"&amp;$C398&amp;"'!"&amp;"$"&amp;$D398&amp;$AZ$1&amp;"")</f>
        <v>#REF!</v>
      </c>
      <c r="BA398" s="231"/>
      <c r="BB398" s="232"/>
      <c r="BC398" s="230"/>
      <c r="BD398" s="232" t="e" cm="1">
        <f t="array" aca="1" ref="BD398" ca="1">INDIRECT("'"&amp;$C398&amp;"'!"&amp;"$"&amp;$D398&amp;$BD$1&amp;"")</f>
        <v>#REF!</v>
      </c>
      <c r="BE398" s="231"/>
      <c r="BF398" s="232"/>
      <c r="BG398" s="230"/>
      <c r="BH398" s="234"/>
      <c r="BI398" s="230"/>
      <c r="BJ398" s="234" t="e" cm="1">
        <f t="array" aca="1" ref="BJ398" ca="1">INDIRECT("'"&amp;$C398&amp;"'!"&amp;"$"&amp;$D398&amp;$BJ$1&amp;"")</f>
        <v>#REF!</v>
      </c>
      <c r="BK398" s="232"/>
      <c r="BL398" s="230"/>
      <c r="BM398" s="408"/>
      <c r="BN398" s="229" t="e" cm="1">
        <f t="array" aca="1" ref="BN398" ca="1">INDIRECT("'"&amp;$C398&amp;"'!"&amp;"$"&amp;$D398&amp;$BN$1&amp;"")</f>
        <v>#REF!</v>
      </c>
      <c r="BO398" s="231"/>
      <c r="BP398" s="230"/>
      <c r="BQ398" s="234" t="e" cm="1">
        <f t="array" aca="1" ref="BQ398" ca="1">INDIRECT("'"&amp;$C398&amp;"'!"&amp;"$"&amp;$D398&amp;$BQ$1&amp;"")</f>
        <v>#REF!</v>
      </c>
      <c r="BR398" s="232"/>
      <c r="BS398" s="232"/>
      <c r="BT398" s="230"/>
      <c r="BU398" s="235" t="e" cm="1">
        <f t="array" aca="1" ref="BU398" ca="1">INDIRECT("'"&amp;$C398&amp;"'!"&amp;"$"&amp;$D398&amp;$BU$1&amp;"")</f>
        <v>#REF!</v>
      </c>
      <c r="BV398" s="232"/>
      <c r="BW398" s="232"/>
      <c r="BX398" s="230"/>
      <c r="BY398" s="235"/>
      <c r="BZ398" s="232"/>
      <c r="CA398" s="232"/>
      <c r="CB398" s="230"/>
    </row>
    <row r="399" spans="1:80" ht="15" x14ac:dyDescent="0.2">
      <c r="A399" s="344">
        <f t="shared" si="29"/>
        <v>46007</v>
      </c>
      <c r="B399" s="261">
        <v>0.79166666666666696</v>
      </c>
      <c r="C399" s="247">
        <f t="shared" si="30"/>
        <v>16</v>
      </c>
      <c r="D399" s="248" t="s">
        <v>153</v>
      </c>
      <c r="E399" s="222"/>
      <c r="F399" s="223"/>
      <c r="G399" s="224" t="e" cm="1">
        <f t="array" aca="1" ref="G399" ca="1">INDIRECT("'"&amp;$C399&amp;"'!"&amp;"$"&amp;$D399&amp;$G$1&amp;"")</f>
        <v>#REF!</v>
      </c>
      <c r="H399" s="225" t="s">
        <v>1</v>
      </c>
      <c r="I399" s="223" t="s">
        <v>1</v>
      </c>
      <c r="J399" s="224" t="e" cm="1">
        <f t="array" aca="1" ref="J399" ca="1">INDIRECT("'"&amp;$C399&amp;"'!"&amp;"$"&amp;$D399&amp;$J$1&amp;"")</f>
        <v>#REF!</v>
      </c>
      <c r="K399" s="493"/>
      <c r="L399" s="225"/>
      <c r="M399" s="226"/>
      <c r="N399" s="222" t="e" cm="1">
        <f t="array" aca="1" ref="N399" ca="1">INDIRECT("'"&amp;$C399&amp;"'!"&amp;"$"&amp;$D399&amp;$N$1&amp;"")</f>
        <v>#REF!</v>
      </c>
      <c r="O399" s="225"/>
      <c r="P399" s="225"/>
      <c r="Q399" s="223"/>
      <c r="R399" s="352" t="e" cm="1">
        <f t="array" aca="1" ref="R399" ca="1">INDIRECT("'"&amp;$C399&amp;"'!"&amp;"$"&amp;$D399&amp;$R$1&amp;"")</f>
        <v>#REF!</v>
      </c>
      <c r="S399" s="225"/>
      <c r="T399" s="225"/>
      <c r="U399" s="226"/>
      <c r="V399" s="222"/>
      <c r="W399" s="227" t="e" cm="1">
        <f t="array" aca="1" ref="W399" ca="1">INDIRECT("'"&amp;$C399&amp;"'!"&amp;"$"&amp;$D399&amp;$W$1&amp;"")</f>
        <v>#REF!</v>
      </c>
      <c r="X399" s="225"/>
      <c r="Y399" s="223"/>
      <c r="Z399" s="224" t="e" cm="1">
        <f t="array" aca="1" ref="Z399" ca="1">INDIRECT("'"&amp;$C399&amp;"'!"&amp;"$"&amp;$D399&amp;$Z$1&amp;"")</f>
        <v>#REF!</v>
      </c>
      <c r="AA399" s="225" t="s">
        <v>1</v>
      </c>
      <c r="AB399" s="225" t="s">
        <v>1</v>
      </c>
      <c r="AC399" s="226" t="s">
        <v>1</v>
      </c>
      <c r="AD399" s="222" t="e" cm="1">
        <f t="array" aca="1" ref="AD399" ca="1">INDIRECT("'"&amp;$C399&amp;"'!"&amp;"$"&amp;$D399&amp;$AD$1&amp;"")</f>
        <v>#REF!</v>
      </c>
      <c r="AE399" s="225" t="s">
        <v>1</v>
      </c>
      <c r="AF399" s="225" t="s">
        <v>1</v>
      </c>
      <c r="AG399" s="223" t="s">
        <v>1</v>
      </c>
      <c r="AH399" s="224" t="e" cm="1">
        <f t="array" aca="1" ref="AH399" ca="1">INDIRECT("'"&amp;$C399&amp;"'!"&amp;"$"&amp;$D399&amp;$AH$1&amp;"")</f>
        <v>#REF!</v>
      </c>
      <c r="AI399" s="225" t="s">
        <v>1</v>
      </c>
      <c r="AJ399" s="225" t="s">
        <v>1</v>
      </c>
      <c r="AK399" s="226" t="s">
        <v>1</v>
      </c>
      <c r="AL399" s="222" t="e" cm="1">
        <f t="array" aca="1" ref="AL399" ca="1">INDIRECT("'"&amp;$C399&amp;"'!"&amp;"$"&amp;$D399&amp;$AL$1&amp;"")</f>
        <v>#REF!</v>
      </c>
      <c r="AM399" s="225" t="s">
        <v>1</v>
      </c>
      <c r="AN399" s="225" t="s">
        <v>1</v>
      </c>
      <c r="AO399" s="223" t="s">
        <v>1</v>
      </c>
      <c r="AP399" s="222"/>
      <c r="AQ399" s="226"/>
      <c r="AR399" s="222" t="e" cm="1">
        <f t="array" aca="1" ref="AR399" ca="1">INDIRECT("'"&amp;$C399&amp;"'!"&amp;"$"&amp;$D399&amp;$AR$1&amp;"")</f>
        <v>#REF!</v>
      </c>
      <c r="AS399" s="225"/>
      <c r="AT399" s="223"/>
      <c r="AU399" s="224" t="e" cm="1">
        <f t="array" aca="1" ref="AU399" ca="1">INDIRECT("'"&amp;$C399&amp;"'!"&amp;"$"&amp;$D399&amp;$AU$1&amp;"")</f>
        <v>#REF!</v>
      </c>
      <c r="AV399" s="225"/>
      <c r="AW399" s="223"/>
      <c r="AX399" s="222"/>
      <c r="AY399" s="226"/>
      <c r="AZ399" s="225" t="e" cm="1">
        <f t="array" aca="1" ref="AZ399" ca="1">INDIRECT("'"&amp;$C399&amp;"'!"&amp;"$"&amp;$D399&amp;$AZ$1&amp;"")</f>
        <v>#REF!</v>
      </c>
      <c r="BA399" s="224"/>
      <c r="BB399" s="225"/>
      <c r="BC399" s="223"/>
      <c r="BD399" s="225" t="e" cm="1">
        <f t="array" aca="1" ref="BD399" ca="1">INDIRECT("'"&amp;$C399&amp;"'!"&amp;"$"&amp;$D399&amp;$BD$1&amp;"")</f>
        <v>#REF!</v>
      </c>
      <c r="BE399" s="224"/>
      <c r="BF399" s="225"/>
      <c r="BG399" s="223"/>
      <c r="BH399" s="227"/>
      <c r="BI399" s="223"/>
      <c r="BJ399" s="227" t="e" cm="1">
        <f t="array" aca="1" ref="BJ399" ca="1">INDIRECT("'"&amp;$C399&amp;"'!"&amp;"$"&amp;$D399&amp;$BJ$1&amp;"")</f>
        <v>#REF!</v>
      </c>
      <c r="BK399" s="225"/>
      <c r="BL399" s="223"/>
      <c r="BM399" s="407"/>
      <c r="BN399" s="222" t="e" cm="1">
        <f t="array" aca="1" ref="BN399" ca="1">INDIRECT("'"&amp;$C399&amp;"'!"&amp;"$"&amp;$D399&amp;$BN$1&amp;"")</f>
        <v>#REF!</v>
      </c>
      <c r="BO399" s="224"/>
      <c r="BP399" s="223"/>
      <c r="BQ399" s="227" t="e" cm="1">
        <f t="array" aca="1" ref="BQ399" ca="1">INDIRECT("'"&amp;$C399&amp;"'!"&amp;"$"&amp;$D399&amp;$BQ$1&amp;"")</f>
        <v>#REF!</v>
      </c>
      <c r="BR399" s="225"/>
      <c r="BS399" s="225"/>
      <c r="BT399" s="223"/>
      <c r="BU399" s="228" t="e" cm="1">
        <f t="array" aca="1" ref="BU399" ca="1">INDIRECT("'"&amp;$C399&amp;"'!"&amp;"$"&amp;$D399&amp;$BU$1&amp;"")</f>
        <v>#REF!</v>
      </c>
      <c r="BV399" s="225"/>
      <c r="BW399" s="225"/>
      <c r="BX399" s="223"/>
      <c r="BY399" s="228"/>
      <c r="BZ399" s="225"/>
      <c r="CA399" s="225"/>
      <c r="CB399" s="223"/>
    </row>
    <row r="400" spans="1:80" ht="15" x14ac:dyDescent="0.2">
      <c r="A400" s="344">
        <f t="shared" si="29"/>
        <v>46007</v>
      </c>
      <c r="B400" s="261">
        <v>0.83333333333333337</v>
      </c>
      <c r="C400" s="247">
        <f t="shared" si="30"/>
        <v>16</v>
      </c>
      <c r="D400" s="248" t="s">
        <v>154</v>
      </c>
      <c r="E400" s="229"/>
      <c r="F400" s="230"/>
      <c r="G400" s="231" t="e" cm="1">
        <f t="array" aca="1" ref="G400" ca="1">INDIRECT("'"&amp;$C400&amp;"'!"&amp;"$"&amp;$D400&amp;$G$1&amp;"")</f>
        <v>#REF!</v>
      </c>
      <c r="H400" s="232" t="s">
        <v>1</v>
      </c>
      <c r="I400" s="230" t="s">
        <v>1</v>
      </c>
      <c r="J400" s="231" t="e" cm="1">
        <f t="array" aca="1" ref="J400" ca="1">INDIRECT("'"&amp;$C400&amp;"'!"&amp;"$"&amp;$D400&amp;$J$1&amp;"")</f>
        <v>#REF!</v>
      </c>
      <c r="K400" s="232"/>
      <c r="L400" s="232"/>
      <c r="M400" s="233"/>
      <c r="N400" s="229" t="e" cm="1">
        <f t="array" aca="1" ref="N400" ca="1">INDIRECT("'"&amp;$C400&amp;"'!"&amp;"$"&amp;$D400&amp;$N$1&amp;"")</f>
        <v>#REF!</v>
      </c>
      <c r="O400" s="232"/>
      <c r="P400" s="232"/>
      <c r="Q400" s="230"/>
      <c r="R400" s="229" t="e" cm="1">
        <f t="array" aca="1" ref="R400" ca="1">INDIRECT("'"&amp;$C400&amp;"'!"&amp;"$"&amp;$D400&amp;$R$1&amp;"")</f>
        <v>#REF!</v>
      </c>
      <c r="S400" s="232"/>
      <c r="T400" s="232"/>
      <c r="U400" s="233"/>
      <c r="V400" s="229"/>
      <c r="W400" s="234" t="e" cm="1">
        <f t="array" aca="1" ref="W400" ca="1">INDIRECT("'"&amp;$C400&amp;"'!"&amp;"$"&amp;$D400&amp;$W$1&amp;"")</f>
        <v>#REF!</v>
      </c>
      <c r="X400" s="232"/>
      <c r="Y400" s="230"/>
      <c r="Z400" s="231" t="e" cm="1">
        <f t="array" aca="1" ref="Z400" ca="1">INDIRECT("'"&amp;$C400&amp;"'!"&amp;"$"&amp;$D400&amp;$Z$1&amp;"")</f>
        <v>#REF!</v>
      </c>
      <c r="AA400" s="232" t="s">
        <v>1</v>
      </c>
      <c r="AB400" s="232" t="s">
        <v>1</v>
      </c>
      <c r="AC400" s="233" t="s">
        <v>1</v>
      </c>
      <c r="AD400" s="229" t="e" cm="1">
        <f t="array" aca="1" ref="AD400" ca="1">INDIRECT("'"&amp;$C400&amp;"'!"&amp;"$"&amp;$D400&amp;$AD$1&amp;"")</f>
        <v>#REF!</v>
      </c>
      <c r="AE400" s="232" t="s">
        <v>1</v>
      </c>
      <c r="AF400" s="232" t="s">
        <v>1</v>
      </c>
      <c r="AG400" s="230" t="s">
        <v>1</v>
      </c>
      <c r="AH400" s="231" t="e" cm="1">
        <f t="array" aca="1" ref="AH400" ca="1">INDIRECT("'"&amp;$C400&amp;"'!"&amp;"$"&amp;$D400&amp;$AH$1&amp;"")</f>
        <v>#REF!</v>
      </c>
      <c r="AI400" s="232" t="s">
        <v>1</v>
      </c>
      <c r="AJ400" s="232" t="s">
        <v>1</v>
      </c>
      <c r="AK400" s="233" t="s">
        <v>1</v>
      </c>
      <c r="AL400" s="229" t="e" cm="1">
        <f t="array" aca="1" ref="AL400" ca="1">INDIRECT("'"&amp;$C400&amp;"'!"&amp;"$"&amp;$D400&amp;$AL$1&amp;"")</f>
        <v>#REF!</v>
      </c>
      <c r="AM400" s="232" t="s">
        <v>1</v>
      </c>
      <c r="AN400" s="232" t="s">
        <v>1</v>
      </c>
      <c r="AO400" s="230" t="s">
        <v>1</v>
      </c>
      <c r="AP400" s="229"/>
      <c r="AQ400" s="233"/>
      <c r="AR400" s="229" t="e" cm="1">
        <f t="array" aca="1" ref="AR400" ca="1">INDIRECT("'"&amp;$C400&amp;"'!"&amp;"$"&amp;$D400&amp;$AR$1&amp;"")</f>
        <v>#REF!</v>
      </c>
      <c r="AS400" s="232"/>
      <c r="AT400" s="230"/>
      <c r="AU400" s="231" t="e" cm="1">
        <f t="array" aca="1" ref="AU400" ca="1">INDIRECT("'"&amp;$C400&amp;"'!"&amp;"$"&amp;$D400&amp;$AU$1&amp;"")</f>
        <v>#REF!</v>
      </c>
      <c r="AV400" s="232"/>
      <c r="AW400" s="230"/>
      <c r="AX400" s="229"/>
      <c r="AY400" s="233"/>
      <c r="AZ400" s="232" t="e" cm="1">
        <f t="array" aca="1" ref="AZ400" ca="1">INDIRECT("'"&amp;$C400&amp;"'!"&amp;"$"&amp;$D400&amp;$AZ$1&amp;"")</f>
        <v>#REF!</v>
      </c>
      <c r="BA400" s="231"/>
      <c r="BB400" s="232"/>
      <c r="BC400" s="230"/>
      <c r="BD400" s="232" t="e" cm="1">
        <f t="array" aca="1" ref="BD400" ca="1">INDIRECT("'"&amp;$C400&amp;"'!"&amp;"$"&amp;$D400&amp;$BD$1&amp;"")</f>
        <v>#REF!</v>
      </c>
      <c r="BE400" s="231"/>
      <c r="BF400" s="232"/>
      <c r="BG400" s="230"/>
      <c r="BH400" s="234"/>
      <c r="BI400" s="230"/>
      <c r="BJ400" s="234" t="e" cm="1">
        <f t="array" aca="1" ref="BJ400" ca="1">INDIRECT("'"&amp;$C400&amp;"'!"&amp;"$"&amp;$D400&amp;$BJ$1&amp;"")</f>
        <v>#REF!</v>
      </c>
      <c r="BK400" s="232"/>
      <c r="BL400" s="230"/>
      <c r="BM400" s="408"/>
      <c r="BN400" s="229" t="e" cm="1">
        <f t="array" aca="1" ref="BN400" ca="1">INDIRECT("'"&amp;$C400&amp;"'!"&amp;"$"&amp;$D400&amp;$BN$1&amp;"")</f>
        <v>#REF!</v>
      </c>
      <c r="BO400" s="231"/>
      <c r="BP400" s="230"/>
      <c r="BQ400" s="234" t="e" cm="1">
        <f t="array" aca="1" ref="BQ400" ca="1">INDIRECT("'"&amp;$C400&amp;"'!"&amp;"$"&amp;$D400&amp;$BQ$1&amp;"")</f>
        <v>#REF!</v>
      </c>
      <c r="BR400" s="232"/>
      <c r="BS400" s="232"/>
      <c r="BT400" s="230"/>
      <c r="BU400" s="235" t="e" cm="1">
        <f t="array" aca="1" ref="BU400" ca="1">INDIRECT("'"&amp;$C400&amp;"'!"&amp;"$"&amp;$D400&amp;$BU$1&amp;"")</f>
        <v>#REF!</v>
      </c>
      <c r="BV400" s="232"/>
      <c r="BW400" s="232"/>
      <c r="BX400" s="230"/>
      <c r="BY400" s="235"/>
      <c r="BZ400" s="232"/>
      <c r="CA400" s="232"/>
      <c r="CB400" s="230"/>
    </row>
    <row r="401" spans="1:80" ht="15" x14ac:dyDescent="0.2">
      <c r="A401" s="344">
        <f t="shared" si="29"/>
        <v>46007</v>
      </c>
      <c r="B401" s="261">
        <v>0.875000000000001</v>
      </c>
      <c r="C401" s="247">
        <f t="shared" si="30"/>
        <v>16</v>
      </c>
      <c r="D401" s="248" t="s">
        <v>155</v>
      </c>
      <c r="E401" s="222"/>
      <c r="F401" s="223"/>
      <c r="G401" s="224" t="e" cm="1">
        <f t="array" aca="1" ref="G401" ca="1">INDIRECT("'"&amp;$C401&amp;"'!"&amp;"$"&amp;$D401&amp;$G$1&amp;"")</f>
        <v>#REF!</v>
      </c>
      <c r="H401" s="225" t="s">
        <v>1</v>
      </c>
      <c r="I401" s="223" t="s">
        <v>1</v>
      </c>
      <c r="J401" s="224" t="e" cm="1">
        <f t="array" aca="1" ref="J401" ca="1">INDIRECT("'"&amp;$C401&amp;"'!"&amp;"$"&amp;$D401&amp;$J$1&amp;"")</f>
        <v>#REF!</v>
      </c>
      <c r="K401" s="225"/>
      <c r="L401" s="225"/>
      <c r="M401" s="226"/>
      <c r="N401" s="222" t="e" cm="1">
        <f t="array" aca="1" ref="N401" ca="1">INDIRECT("'"&amp;$C401&amp;"'!"&amp;"$"&amp;$D401&amp;$N$1&amp;"")</f>
        <v>#REF!</v>
      </c>
      <c r="O401" s="225"/>
      <c r="P401" s="225"/>
      <c r="Q401" s="223"/>
      <c r="R401" s="352" t="e" cm="1">
        <f t="array" aca="1" ref="R401" ca="1">INDIRECT("'"&amp;$C401&amp;"'!"&amp;"$"&amp;$D401&amp;$R$1&amp;"")</f>
        <v>#REF!</v>
      </c>
      <c r="S401" s="225"/>
      <c r="T401" s="225"/>
      <c r="U401" s="226"/>
      <c r="V401" s="222"/>
      <c r="W401" s="227" t="e" cm="1">
        <f t="array" aca="1" ref="W401" ca="1">INDIRECT("'"&amp;$C401&amp;"'!"&amp;"$"&amp;$D401&amp;$W$1&amp;"")</f>
        <v>#REF!</v>
      </c>
      <c r="X401" s="225"/>
      <c r="Y401" s="223"/>
      <c r="Z401" s="224" t="e" cm="1">
        <f t="array" aca="1" ref="Z401" ca="1">INDIRECT("'"&amp;$C401&amp;"'!"&amp;"$"&amp;$D401&amp;$Z$1&amp;"")</f>
        <v>#REF!</v>
      </c>
      <c r="AA401" s="225" t="s">
        <v>1</v>
      </c>
      <c r="AB401" s="225" t="s">
        <v>1</v>
      </c>
      <c r="AC401" s="226" t="s">
        <v>1</v>
      </c>
      <c r="AD401" s="222" t="e" cm="1">
        <f t="array" aca="1" ref="AD401" ca="1">INDIRECT("'"&amp;$C401&amp;"'!"&amp;"$"&amp;$D401&amp;$AD$1&amp;"")</f>
        <v>#REF!</v>
      </c>
      <c r="AE401" s="225" t="s">
        <v>1</v>
      </c>
      <c r="AF401" s="225" t="s">
        <v>1</v>
      </c>
      <c r="AG401" s="223" t="s">
        <v>1</v>
      </c>
      <c r="AH401" s="224" t="e" cm="1">
        <f t="array" aca="1" ref="AH401" ca="1">INDIRECT("'"&amp;$C401&amp;"'!"&amp;"$"&amp;$D401&amp;$AH$1&amp;"")</f>
        <v>#REF!</v>
      </c>
      <c r="AI401" s="225" t="s">
        <v>1</v>
      </c>
      <c r="AJ401" s="225" t="s">
        <v>1</v>
      </c>
      <c r="AK401" s="226" t="s">
        <v>1</v>
      </c>
      <c r="AL401" s="222" t="e" cm="1">
        <f t="array" aca="1" ref="AL401" ca="1">INDIRECT("'"&amp;$C401&amp;"'!"&amp;"$"&amp;$D401&amp;$AL$1&amp;"")</f>
        <v>#REF!</v>
      </c>
      <c r="AM401" s="225" t="s">
        <v>1</v>
      </c>
      <c r="AN401" s="225" t="s">
        <v>1</v>
      </c>
      <c r="AO401" s="223" t="s">
        <v>1</v>
      </c>
      <c r="AP401" s="222"/>
      <c r="AQ401" s="226"/>
      <c r="AR401" s="222" t="e" cm="1">
        <f t="array" aca="1" ref="AR401" ca="1">INDIRECT("'"&amp;$C401&amp;"'!"&amp;"$"&amp;$D401&amp;$AR$1&amp;"")</f>
        <v>#REF!</v>
      </c>
      <c r="AS401" s="225"/>
      <c r="AT401" s="223"/>
      <c r="AU401" s="224" t="e" cm="1">
        <f t="array" aca="1" ref="AU401" ca="1">INDIRECT("'"&amp;$C401&amp;"'!"&amp;"$"&amp;$D401&amp;$AU$1&amp;"")</f>
        <v>#REF!</v>
      </c>
      <c r="AV401" s="225"/>
      <c r="AW401" s="223"/>
      <c r="AX401" s="222"/>
      <c r="AY401" s="226"/>
      <c r="AZ401" s="225" t="e" cm="1">
        <f t="array" aca="1" ref="AZ401" ca="1">INDIRECT("'"&amp;$C401&amp;"'!"&amp;"$"&amp;$D401&amp;$AZ$1&amp;"")</f>
        <v>#REF!</v>
      </c>
      <c r="BA401" s="224"/>
      <c r="BB401" s="225"/>
      <c r="BC401" s="223"/>
      <c r="BD401" s="225" t="e" cm="1">
        <f t="array" aca="1" ref="BD401" ca="1">INDIRECT("'"&amp;$C401&amp;"'!"&amp;"$"&amp;$D401&amp;$BD$1&amp;"")</f>
        <v>#REF!</v>
      </c>
      <c r="BE401" s="224"/>
      <c r="BF401" s="225"/>
      <c r="BG401" s="223"/>
      <c r="BH401" s="227"/>
      <c r="BI401" s="223"/>
      <c r="BJ401" s="227" t="e" cm="1">
        <f t="array" aca="1" ref="BJ401" ca="1">INDIRECT("'"&amp;$C401&amp;"'!"&amp;"$"&amp;$D401&amp;$BJ$1&amp;"")</f>
        <v>#REF!</v>
      </c>
      <c r="BK401" s="225"/>
      <c r="BL401" s="223"/>
      <c r="BM401" s="407"/>
      <c r="BN401" s="222" t="e" cm="1">
        <f t="array" aca="1" ref="BN401" ca="1">INDIRECT("'"&amp;$C401&amp;"'!"&amp;"$"&amp;$D401&amp;$BN$1&amp;"")</f>
        <v>#REF!</v>
      </c>
      <c r="BO401" s="224"/>
      <c r="BP401" s="223"/>
      <c r="BQ401" s="227" t="e" cm="1">
        <f t="array" aca="1" ref="BQ401" ca="1">INDIRECT("'"&amp;$C401&amp;"'!"&amp;"$"&amp;$D401&amp;$BQ$1&amp;"")</f>
        <v>#REF!</v>
      </c>
      <c r="BR401" s="225"/>
      <c r="BS401" s="225"/>
      <c r="BT401" s="223"/>
      <c r="BU401" s="228" t="e" cm="1">
        <f t="array" aca="1" ref="BU401" ca="1">INDIRECT("'"&amp;$C401&amp;"'!"&amp;"$"&amp;$D401&amp;$BU$1&amp;"")</f>
        <v>#REF!</v>
      </c>
      <c r="BV401" s="225"/>
      <c r="BW401" s="225"/>
      <c r="BX401" s="223"/>
      <c r="BY401" s="228"/>
      <c r="BZ401" s="225"/>
      <c r="CA401" s="225"/>
      <c r="CB401" s="223"/>
    </row>
    <row r="402" spans="1:80" ht="15" x14ac:dyDescent="0.2">
      <c r="A402" s="344">
        <f t="shared" si="29"/>
        <v>46007</v>
      </c>
      <c r="B402" s="261">
        <v>0.91666666666666696</v>
      </c>
      <c r="C402" s="247">
        <f t="shared" si="30"/>
        <v>16</v>
      </c>
      <c r="D402" s="248" t="s">
        <v>156</v>
      </c>
      <c r="E402" s="229"/>
      <c r="F402" s="230"/>
      <c r="G402" s="231" t="e" cm="1">
        <f t="array" aca="1" ref="G402" ca="1">INDIRECT("'"&amp;$C402&amp;"'!"&amp;"$"&amp;$D402&amp;$G$1&amp;"")</f>
        <v>#REF!</v>
      </c>
      <c r="H402" s="232" t="s">
        <v>1</v>
      </c>
      <c r="I402" s="230" t="s">
        <v>1</v>
      </c>
      <c r="J402" s="231" t="e" cm="1">
        <f t="array" aca="1" ref="J402" ca="1">INDIRECT("'"&amp;$C402&amp;"'!"&amp;"$"&amp;$D402&amp;$J$1&amp;"")</f>
        <v>#REF!</v>
      </c>
      <c r="K402" s="232"/>
      <c r="L402" s="232"/>
      <c r="M402" s="233"/>
      <c r="N402" s="229" t="e" cm="1">
        <f t="array" aca="1" ref="N402" ca="1">INDIRECT("'"&amp;$C402&amp;"'!"&amp;"$"&amp;$D402&amp;$N$1&amp;"")</f>
        <v>#REF!</v>
      </c>
      <c r="O402" s="232"/>
      <c r="P402" s="232"/>
      <c r="Q402" s="230"/>
      <c r="R402" s="229" t="e" cm="1">
        <f t="array" aca="1" ref="R402" ca="1">INDIRECT("'"&amp;$C402&amp;"'!"&amp;"$"&amp;$D402&amp;$R$1&amp;"")</f>
        <v>#REF!</v>
      </c>
      <c r="S402" s="232"/>
      <c r="T402" s="232"/>
      <c r="U402" s="233"/>
      <c r="V402" s="229"/>
      <c r="W402" s="234" t="e" cm="1">
        <f t="array" aca="1" ref="W402" ca="1">INDIRECT("'"&amp;$C402&amp;"'!"&amp;"$"&amp;$D402&amp;$W$1&amp;"")</f>
        <v>#REF!</v>
      </c>
      <c r="X402" s="232"/>
      <c r="Y402" s="230"/>
      <c r="Z402" s="231" t="e" cm="1">
        <f t="array" aca="1" ref="Z402" ca="1">INDIRECT("'"&amp;$C402&amp;"'!"&amp;"$"&amp;$D402&amp;$Z$1&amp;"")</f>
        <v>#REF!</v>
      </c>
      <c r="AA402" s="232" t="s">
        <v>1</v>
      </c>
      <c r="AB402" s="232" t="s">
        <v>1</v>
      </c>
      <c r="AC402" s="233" t="s">
        <v>1</v>
      </c>
      <c r="AD402" s="229" t="e" cm="1">
        <f t="array" aca="1" ref="AD402" ca="1">INDIRECT("'"&amp;$C402&amp;"'!"&amp;"$"&amp;$D402&amp;$AD$1&amp;"")</f>
        <v>#REF!</v>
      </c>
      <c r="AE402" s="232" t="s">
        <v>1</v>
      </c>
      <c r="AF402" s="232" t="s">
        <v>1</v>
      </c>
      <c r="AG402" s="230" t="s">
        <v>1</v>
      </c>
      <c r="AH402" s="231" t="e" cm="1">
        <f t="array" aca="1" ref="AH402" ca="1">INDIRECT("'"&amp;$C402&amp;"'!"&amp;"$"&amp;$D402&amp;$AH$1&amp;"")</f>
        <v>#REF!</v>
      </c>
      <c r="AI402" s="232" t="s">
        <v>1</v>
      </c>
      <c r="AJ402" s="232" t="s">
        <v>1</v>
      </c>
      <c r="AK402" s="233" t="s">
        <v>1</v>
      </c>
      <c r="AL402" s="229" t="e" cm="1">
        <f t="array" aca="1" ref="AL402" ca="1">INDIRECT("'"&amp;$C402&amp;"'!"&amp;"$"&amp;$D402&amp;$AL$1&amp;"")</f>
        <v>#REF!</v>
      </c>
      <c r="AM402" s="232" t="s">
        <v>1</v>
      </c>
      <c r="AN402" s="232" t="s">
        <v>1</v>
      </c>
      <c r="AO402" s="230" t="s">
        <v>1</v>
      </c>
      <c r="AP402" s="229"/>
      <c r="AQ402" s="233"/>
      <c r="AR402" s="229" t="e" cm="1">
        <f t="array" aca="1" ref="AR402" ca="1">INDIRECT("'"&amp;$C402&amp;"'!"&amp;"$"&amp;$D402&amp;$AR$1&amp;"")</f>
        <v>#REF!</v>
      </c>
      <c r="AS402" s="232"/>
      <c r="AT402" s="230"/>
      <c r="AU402" s="231" t="e" cm="1">
        <f t="array" aca="1" ref="AU402" ca="1">INDIRECT("'"&amp;$C402&amp;"'!"&amp;"$"&amp;$D402&amp;$AU$1&amp;"")</f>
        <v>#REF!</v>
      </c>
      <c r="AV402" s="232"/>
      <c r="AW402" s="230"/>
      <c r="AX402" s="229"/>
      <c r="AY402" s="233"/>
      <c r="AZ402" s="232" t="e" cm="1">
        <f t="array" aca="1" ref="AZ402" ca="1">INDIRECT("'"&amp;$C402&amp;"'!"&amp;"$"&amp;$D402&amp;$AZ$1&amp;"")</f>
        <v>#REF!</v>
      </c>
      <c r="BA402" s="231"/>
      <c r="BB402" s="232"/>
      <c r="BC402" s="230"/>
      <c r="BD402" s="232" t="e" cm="1">
        <f t="array" aca="1" ref="BD402" ca="1">INDIRECT("'"&amp;$C402&amp;"'!"&amp;"$"&amp;$D402&amp;$BD$1&amp;"")</f>
        <v>#REF!</v>
      </c>
      <c r="BE402" s="231"/>
      <c r="BF402" s="232"/>
      <c r="BG402" s="230"/>
      <c r="BH402" s="234"/>
      <c r="BI402" s="230"/>
      <c r="BJ402" s="234" t="e" cm="1">
        <f t="array" aca="1" ref="BJ402" ca="1">INDIRECT("'"&amp;$C402&amp;"'!"&amp;"$"&amp;$D402&amp;$BJ$1&amp;"")</f>
        <v>#REF!</v>
      </c>
      <c r="BK402" s="232"/>
      <c r="BL402" s="230"/>
      <c r="BM402" s="408"/>
      <c r="BN402" s="229" t="e" cm="1">
        <f t="array" aca="1" ref="BN402" ca="1">INDIRECT("'"&amp;$C402&amp;"'!"&amp;"$"&amp;$D402&amp;$BN$1&amp;"")</f>
        <v>#REF!</v>
      </c>
      <c r="BO402" s="231"/>
      <c r="BP402" s="230"/>
      <c r="BQ402" s="234" t="e" cm="1">
        <f t="array" aca="1" ref="BQ402" ca="1">INDIRECT("'"&amp;$C402&amp;"'!"&amp;"$"&amp;$D402&amp;$BQ$1&amp;"")</f>
        <v>#REF!</v>
      </c>
      <c r="BR402" s="232"/>
      <c r="BS402" s="232"/>
      <c r="BT402" s="230"/>
      <c r="BU402" s="235" t="e" cm="1">
        <f t="array" aca="1" ref="BU402" ca="1">INDIRECT("'"&amp;$C402&amp;"'!"&amp;"$"&amp;$D402&amp;$BU$1&amp;"")</f>
        <v>#REF!</v>
      </c>
      <c r="BV402" s="232"/>
      <c r="BW402" s="232"/>
      <c r="BX402" s="230"/>
      <c r="BY402" s="235"/>
      <c r="BZ402" s="232"/>
      <c r="CA402" s="232"/>
      <c r="CB402" s="230"/>
    </row>
    <row r="403" spans="1:80" ht="15.75" thickBot="1" x14ac:dyDescent="0.25">
      <c r="A403" s="345">
        <f t="shared" si="29"/>
        <v>46007</v>
      </c>
      <c r="B403" s="262">
        <v>0.95833333333333404</v>
      </c>
      <c r="C403" s="249">
        <f t="shared" si="30"/>
        <v>16</v>
      </c>
      <c r="D403" s="250" t="s">
        <v>157</v>
      </c>
      <c r="E403" s="236"/>
      <c r="F403" s="237"/>
      <c r="G403" s="238" t="e" cm="1">
        <f t="array" aca="1" ref="G403" ca="1">INDIRECT("'"&amp;$C403&amp;"'!"&amp;"$"&amp;$D403&amp;$G$1&amp;"")</f>
        <v>#REF!</v>
      </c>
      <c r="H403" s="239" t="s">
        <v>1</v>
      </c>
      <c r="I403" s="237" t="s">
        <v>1</v>
      </c>
      <c r="J403" s="238" t="e" cm="1">
        <f t="array" aca="1" ref="J403" ca="1">INDIRECT("'"&amp;$C403&amp;"'!"&amp;"$"&amp;$D403&amp;$J$1&amp;"")</f>
        <v>#REF!</v>
      </c>
      <c r="K403" s="239"/>
      <c r="L403" s="239"/>
      <c r="M403" s="240"/>
      <c r="N403" s="236" t="e" cm="1">
        <f t="array" aca="1" ref="N403" ca="1">INDIRECT("'"&amp;$C403&amp;"'!"&amp;"$"&amp;$D403&amp;$N$1&amp;"")</f>
        <v>#REF!</v>
      </c>
      <c r="O403" s="239"/>
      <c r="P403" s="239"/>
      <c r="Q403" s="237"/>
      <c r="R403" s="354" t="e" cm="1">
        <f t="array" aca="1" ref="R403" ca="1">INDIRECT("'"&amp;$C403&amp;"'!"&amp;"$"&amp;$D403&amp;$R$1&amp;"")</f>
        <v>#REF!</v>
      </c>
      <c r="S403" s="239"/>
      <c r="T403" s="239"/>
      <c r="U403" s="240"/>
      <c r="V403" s="236"/>
      <c r="W403" s="241" t="e" cm="1">
        <f t="array" aca="1" ref="W403" ca="1">INDIRECT("'"&amp;$C403&amp;"'!"&amp;"$"&amp;$D403&amp;$W$1&amp;"")</f>
        <v>#REF!</v>
      </c>
      <c r="X403" s="239"/>
      <c r="Y403" s="237"/>
      <c r="Z403" s="238" t="e" cm="1">
        <f t="array" aca="1" ref="Z403" ca="1">INDIRECT("'"&amp;$C403&amp;"'!"&amp;"$"&amp;$D403&amp;$Z$1&amp;"")</f>
        <v>#REF!</v>
      </c>
      <c r="AA403" s="239" t="s">
        <v>1</v>
      </c>
      <c r="AB403" s="239" t="s">
        <v>1</v>
      </c>
      <c r="AC403" s="240" t="s">
        <v>1</v>
      </c>
      <c r="AD403" s="236" t="e" cm="1">
        <f t="array" aca="1" ref="AD403" ca="1">INDIRECT("'"&amp;$C403&amp;"'!"&amp;"$"&amp;$D403&amp;$AD$1&amp;"")</f>
        <v>#REF!</v>
      </c>
      <c r="AE403" s="239" t="s">
        <v>1</v>
      </c>
      <c r="AF403" s="239" t="s">
        <v>1</v>
      </c>
      <c r="AG403" s="237" t="s">
        <v>1</v>
      </c>
      <c r="AH403" s="238" t="e" cm="1">
        <f t="array" aca="1" ref="AH403" ca="1">INDIRECT("'"&amp;$C403&amp;"'!"&amp;"$"&amp;$D403&amp;$AH$1&amp;"")</f>
        <v>#REF!</v>
      </c>
      <c r="AI403" s="239" t="s">
        <v>1</v>
      </c>
      <c r="AJ403" s="239" t="s">
        <v>1</v>
      </c>
      <c r="AK403" s="240" t="s">
        <v>1</v>
      </c>
      <c r="AL403" s="236" t="e" cm="1">
        <f t="array" aca="1" ref="AL403" ca="1">INDIRECT("'"&amp;$C403&amp;"'!"&amp;"$"&amp;$D403&amp;$AL$1&amp;"")</f>
        <v>#REF!</v>
      </c>
      <c r="AM403" s="239" t="s">
        <v>1</v>
      </c>
      <c r="AN403" s="239" t="s">
        <v>1</v>
      </c>
      <c r="AO403" s="237" t="s">
        <v>1</v>
      </c>
      <c r="AP403" s="236"/>
      <c r="AQ403" s="240"/>
      <c r="AR403" s="236" t="e" cm="1">
        <f t="array" aca="1" ref="AR403" ca="1">INDIRECT("'"&amp;$C403&amp;"'!"&amp;"$"&amp;$D403&amp;$AR$1&amp;"")</f>
        <v>#REF!</v>
      </c>
      <c r="AS403" s="239"/>
      <c r="AT403" s="237"/>
      <c r="AU403" s="238" t="e" cm="1">
        <f t="array" aca="1" ref="AU403" ca="1">INDIRECT("'"&amp;$C403&amp;"'!"&amp;"$"&amp;$D403&amp;$AU$1&amp;"")</f>
        <v>#REF!</v>
      </c>
      <c r="AV403" s="239"/>
      <c r="AW403" s="237"/>
      <c r="AX403" s="236"/>
      <c r="AY403" s="240"/>
      <c r="AZ403" s="239" t="e" cm="1">
        <f t="array" aca="1" ref="AZ403" ca="1">INDIRECT("'"&amp;$C403&amp;"'!"&amp;"$"&amp;$D403&amp;$AZ$1&amp;"")</f>
        <v>#REF!</v>
      </c>
      <c r="BA403" s="238"/>
      <c r="BB403" s="239"/>
      <c r="BC403" s="237"/>
      <c r="BD403" s="239" t="e" cm="1">
        <f t="array" aca="1" ref="BD403" ca="1">INDIRECT("'"&amp;$C403&amp;"'!"&amp;"$"&amp;$D403&amp;$BD$1&amp;"")</f>
        <v>#REF!</v>
      </c>
      <c r="BE403" s="238"/>
      <c r="BF403" s="239"/>
      <c r="BG403" s="237"/>
      <c r="BH403" s="241"/>
      <c r="BI403" s="237"/>
      <c r="BJ403" s="241" t="e" cm="1">
        <f t="array" aca="1" ref="BJ403" ca="1">INDIRECT("'"&amp;$C403&amp;"'!"&amp;"$"&amp;$D403&amp;$BJ$1&amp;"")</f>
        <v>#REF!</v>
      </c>
      <c r="BK403" s="239"/>
      <c r="BL403" s="237"/>
      <c r="BM403" s="409"/>
      <c r="BN403" s="236" t="e" cm="1">
        <f t="array" aca="1" ref="BN403" ca="1">INDIRECT("'"&amp;$C403&amp;"'!"&amp;"$"&amp;$D403&amp;$BN$1&amp;"")</f>
        <v>#REF!</v>
      </c>
      <c r="BO403" s="238"/>
      <c r="BP403" s="237"/>
      <c r="BQ403" s="241" t="e" cm="1">
        <f t="array" aca="1" ref="BQ403" ca="1">INDIRECT("'"&amp;$C403&amp;"'!"&amp;"$"&amp;$D403&amp;$BQ$1&amp;"")</f>
        <v>#REF!</v>
      </c>
      <c r="BR403" s="239"/>
      <c r="BS403" s="239"/>
      <c r="BT403" s="237"/>
      <c r="BU403" s="242" t="e" cm="1">
        <f t="array" aca="1" ref="BU403" ca="1">INDIRECT("'"&amp;$C403&amp;"'!"&amp;"$"&amp;$D403&amp;$BU$1&amp;"")</f>
        <v>#REF!</v>
      </c>
      <c r="BV403" s="239"/>
      <c r="BW403" s="239"/>
      <c r="BX403" s="237"/>
      <c r="BY403" s="242"/>
      <c r="BZ403" s="239"/>
      <c r="CA403" s="239"/>
      <c r="CB403" s="237"/>
    </row>
    <row r="404" spans="1:80" ht="15" thickBot="1" x14ac:dyDescent="0.25">
      <c r="BI404" s="243"/>
    </row>
    <row r="405" spans="1:80" ht="15" x14ac:dyDescent="0.2">
      <c r="A405" s="263">
        <f>A380+1</f>
        <v>46008</v>
      </c>
      <c r="B405" s="260">
        <v>0</v>
      </c>
      <c r="C405" s="245">
        <f>DAY(A405)</f>
        <v>17</v>
      </c>
      <c r="D405" s="246" t="s">
        <v>134</v>
      </c>
      <c r="E405" s="216"/>
      <c r="F405" s="217"/>
      <c r="G405" s="218" t="e" cm="1">
        <f t="array" aca="1" ref="G405" ca="1">INDIRECT("'"&amp;$C405&amp;"'!"&amp;"$"&amp;$D405&amp;$G$1&amp;"")</f>
        <v>#REF!</v>
      </c>
      <c r="H405" s="219" t="s">
        <v>1</v>
      </c>
      <c r="I405" s="217" t="s">
        <v>1</v>
      </c>
      <c r="J405" s="218" t="e" cm="1">
        <f t="array" aca="1" ref="J405" ca="1">INDIRECT("'"&amp;$C405&amp;"'!"&amp;"$"&amp;$D405&amp;$J$1&amp;"")</f>
        <v>#REF!</v>
      </c>
      <c r="K405" s="219"/>
      <c r="L405" s="219"/>
      <c r="M405" s="220"/>
      <c r="N405" s="216" t="e" cm="1">
        <f t="array" aca="1" ref="N405" ca="1">INDIRECT("'"&amp;$C405&amp;"'!"&amp;"$"&amp;$D405&amp;$N$1&amp;"")</f>
        <v>#REF!</v>
      </c>
      <c r="O405" s="219"/>
      <c r="P405" s="219"/>
      <c r="Q405" s="217"/>
      <c r="R405" s="351" t="e" cm="1">
        <f t="array" aca="1" ref="R405" ca="1">INDIRECT("'"&amp;$C405&amp;"'!"&amp;"$"&amp;$D405&amp;$R$1&amp;"")</f>
        <v>#REF!</v>
      </c>
      <c r="S405" s="219"/>
      <c r="T405" s="219"/>
      <c r="U405" s="220"/>
      <c r="V405" s="216"/>
      <c r="W405" s="221" t="e" cm="1">
        <f t="array" aca="1" ref="W405" ca="1">INDIRECT("'"&amp;$C405&amp;"'!"&amp;"$"&amp;$D405&amp;$W$1&amp;"")</f>
        <v>#REF!</v>
      </c>
      <c r="X405" s="219"/>
      <c r="Y405" s="217"/>
      <c r="Z405" s="218"/>
      <c r="AA405" s="219"/>
      <c r="AB405" s="219"/>
      <c r="AC405" s="220"/>
      <c r="AD405" s="216"/>
      <c r="AE405" s="219"/>
      <c r="AF405" s="219"/>
      <c r="AG405" s="217"/>
      <c r="AH405" s="218"/>
      <c r="AI405" s="219"/>
      <c r="AJ405" s="219"/>
      <c r="AK405" s="217"/>
      <c r="AL405" s="216"/>
      <c r="AM405" s="219"/>
      <c r="AN405" s="219"/>
      <c r="AO405" s="217"/>
      <c r="AP405" s="216"/>
      <c r="AQ405" s="220"/>
      <c r="AR405" s="216" t="e" cm="1">
        <f t="array" aca="1" ref="AR405" ca="1">INDIRECT("'"&amp;$C405&amp;"'!"&amp;"$"&amp;$D405&amp;$AR$1&amp;"")</f>
        <v>#REF!</v>
      </c>
      <c r="AS405" s="219"/>
      <c r="AT405" s="217"/>
      <c r="AU405" s="218" t="e" cm="1">
        <f t="array" aca="1" ref="AU405" ca="1">INDIRECT("'"&amp;$C405&amp;"'!"&amp;"$"&amp;$D405&amp;$AU$1&amp;"")</f>
        <v>#REF!</v>
      </c>
      <c r="AV405" s="219"/>
      <c r="AW405" s="217"/>
      <c r="AX405" s="216"/>
      <c r="AY405" s="220"/>
      <c r="AZ405" s="219" t="e" cm="1">
        <f t="array" aca="1" ref="AZ405" ca="1">INDIRECT("'"&amp;$C405&amp;"'!"&amp;"$"&amp;$D405&amp;$AZ$1&amp;"")</f>
        <v>#REF!</v>
      </c>
      <c r="BA405" s="218"/>
      <c r="BB405" s="219"/>
      <c r="BC405" s="217"/>
      <c r="BD405" s="219" t="e" cm="1">
        <f t="array" aca="1" ref="BD405" ca="1">INDIRECT("'"&amp;$C405&amp;"'!"&amp;"$"&amp;$D405&amp;$BD$1&amp;"")</f>
        <v>#REF!</v>
      </c>
      <c r="BE405" s="218"/>
      <c r="BF405" s="219"/>
      <c r="BG405" s="217"/>
      <c r="BH405" s="221"/>
      <c r="BI405" s="217"/>
      <c r="BJ405" s="221" t="e" cm="1">
        <f t="array" aca="1" ref="BJ405" ca="1">INDIRECT("'"&amp;$C405&amp;"'!"&amp;"$"&amp;$D405&amp;$BJ$1&amp;"")</f>
        <v>#REF!</v>
      </c>
      <c r="BK405" s="219"/>
      <c r="BL405" s="217"/>
      <c r="BM405" s="406"/>
      <c r="BN405" s="216" t="e" cm="1">
        <f t="array" aca="1" ref="BN405" ca="1">INDIRECT("'"&amp;$C405&amp;"'!"&amp;"$"&amp;$D405&amp;$BN$1&amp;"")</f>
        <v>#REF!</v>
      </c>
      <c r="BO405" s="218"/>
      <c r="BP405" s="217"/>
      <c r="BQ405" s="221" t="e" cm="1">
        <f t="array" aca="1" ref="BQ405" ca="1">INDIRECT("'"&amp;$C405&amp;"'!"&amp;"$"&amp;$D405&amp;$BQ$1&amp;"")</f>
        <v>#REF!</v>
      </c>
      <c r="BR405" s="219"/>
      <c r="BS405" s="219"/>
      <c r="BT405" s="217"/>
      <c r="BU405" s="221" t="e" cm="1">
        <f t="array" aca="1" ref="BU405" ca="1">INDIRECT("'"&amp;$C405&amp;"'!"&amp;"$"&amp;$D405&amp;$BU$1&amp;"")</f>
        <v>#REF!</v>
      </c>
      <c r="BV405" s="219"/>
      <c r="BW405" s="219"/>
      <c r="BX405" s="217"/>
      <c r="BY405" s="274"/>
      <c r="BZ405" s="219"/>
      <c r="CA405" s="219"/>
      <c r="CB405" s="217"/>
    </row>
    <row r="406" spans="1:80" ht="15" x14ac:dyDescent="0.2">
      <c r="A406" s="344">
        <f t="shared" ref="A406:A428" si="31">A381+1</f>
        <v>46008</v>
      </c>
      <c r="B406" s="261">
        <v>4.1666666666666699E-2</v>
      </c>
      <c r="C406" s="247">
        <f>DAY(A406)</f>
        <v>17</v>
      </c>
      <c r="D406" s="248" t="s">
        <v>135</v>
      </c>
      <c r="E406" s="222"/>
      <c r="F406" s="223"/>
      <c r="G406" s="224" t="e" cm="1">
        <f t="array" aca="1" ref="G406" ca="1">INDIRECT("'"&amp;$C406&amp;"'!"&amp;"$"&amp;$D406&amp;$G$1&amp;"")</f>
        <v>#REF!</v>
      </c>
      <c r="H406" s="225" t="s">
        <v>1</v>
      </c>
      <c r="I406" s="223" t="s">
        <v>1</v>
      </c>
      <c r="J406" s="224" t="e" cm="1">
        <f t="array" aca="1" ref="J406" ca="1">INDIRECT("'"&amp;$C406&amp;"'!"&amp;"$"&amp;$D406&amp;$J$1&amp;"")</f>
        <v>#REF!</v>
      </c>
      <c r="K406" s="225"/>
      <c r="L406" s="225"/>
      <c r="M406" s="226"/>
      <c r="N406" s="222" t="e" cm="1">
        <f t="array" aca="1" ref="N406" ca="1">INDIRECT("'"&amp;$C406&amp;"'!"&amp;"$"&amp;$D406&amp;$N$1&amp;"")</f>
        <v>#REF!</v>
      </c>
      <c r="O406" s="225"/>
      <c r="P406" s="225"/>
      <c r="Q406" s="223"/>
      <c r="R406" s="352" t="e" cm="1">
        <f t="array" aca="1" ref="R406" ca="1">INDIRECT("'"&amp;$C406&amp;"'!"&amp;"$"&amp;$D406&amp;$R$1&amp;"")</f>
        <v>#REF!</v>
      </c>
      <c r="S406" s="225"/>
      <c r="T406" s="225"/>
      <c r="U406" s="226"/>
      <c r="V406" s="222"/>
      <c r="W406" s="227" t="e" cm="1">
        <f t="array" aca="1" ref="W406" ca="1">INDIRECT("'"&amp;$C406&amp;"'!"&amp;"$"&amp;$D406&amp;$W$1&amp;"")</f>
        <v>#REF!</v>
      </c>
      <c r="X406" s="225"/>
      <c r="Y406" s="223"/>
      <c r="Z406" s="224"/>
      <c r="AA406" s="225"/>
      <c r="AB406" s="225"/>
      <c r="AC406" s="226"/>
      <c r="AD406" s="222"/>
      <c r="AE406" s="225"/>
      <c r="AF406" s="225"/>
      <c r="AG406" s="223"/>
      <c r="AH406" s="224"/>
      <c r="AI406" s="225"/>
      <c r="AJ406" s="225"/>
      <c r="AK406" s="226"/>
      <c r="AL406" s="222"/>
      <c r="AM406" s="225"/>
      <c r="AN406" s="225"/>
      <c r="AO406" s="223"/>
      <c r="AP406" s="222"/>
      <c r="AQ406" s="226"/>
      <c r="AR406" s="222" t="e" cm="1">
        <f t="array" aca="1" ref="AR406" ca="1">INDIRECT("'"&amp;$C406&amp;"'!"&amp;"$"&amp;$D406&amp;$AR$1&amp;"")</f>
        <v>#REF!</v>
      </c>
      <c r="AS406" s="225"/>
      <c r="AT406" s="223"/>
      <c r="AU406" s="224" t="e" cm="1">
        <f t="array" aca="1" ref="AU406" ca="1">INDIRECT("'"&amp;$C406&amp;"'!"&amp;"$"&amp;$D406&amp;$AU$1&amp;"")</f>
        <v>#REF!</v>
      </c>
      <c r="AV406" s="225"/>
      <c r="AW406" s="223"/>
      <c r="AX406" s="222"/>
      <c r="AY406" s="226"/>
      <c r="AZ406" s="225" t="e" cm="1">
        <f t="array" aca="1" ref="AZ406" ca="1">INDIRECT("'"&amp;$C406&amp;"'!"&amp;"$"&amp;$D406&amp;$AZ$1&amp;"")</f>
        <v>#REF!</v>
      </c>
      <c r="BA406" s="224"/>
      <c r="BB406" s="225"/>
      <c r="BC406" s="223"/>
      <c r="BD406" s="225" t="e" cm="1">
        <f t="array" aca="1" ref="BD406" ca="1">INDIRECT("'"&amp;$C406&amp;"'!"&amp;"$"&amp;$D406&amp;$BD$1&amp;"")</f>
        <v>#REF!</v>
      </c>
      <c r="BE406" s="224"/>
      <c r="BF406" s="225"/>
      <c r="BG406" s="223"/>
      <c r="BH406" s="227"/>
      <c r="BI406" s="223"/>
      <c r="BJ406" s="227" t="e" cm="1">
        <f t="array" aca="1" ref="BJ406" ca="1">INDIRECT("'"&amp;$C406&amp;"'!"&amp;"$"&amp;$D406&amp;$BJ$1&amp;"")</f>
        <v>#REF!</v>
      </c>
      <c r="BK406" s="225"/>
      <c r="BL406" s="223"/>
      <c r="BM406" s="407"/>
      <c r="BN406" s="222" t="e" cm="1">
        <f t="array" aca="1" ref="BN406" ca="1">INDIRECT("'"&amp;$C406&amp;"'!"&amp;"$"&amp;$D406&amp;$BN$1&amp;"")</f>
        <v>#REF!</v>
      </c>
      <c r="BO406" s="224"/>
      <c r="BP406" s="223"/>
      <c r="BQ406" s="227" t="e" cm="1">
        <f t="array" aca="1" ref="BQ406" ca="1">INDIRECT("'"&amp;$C406&amp;"'!"&amp;"$"&amp;$D406&amp;$BQ$1&amp;"")</f>
        <v>#REF!</v>
      </c>
      <c r="BR406" s="225"/>
      <c r="BS406" s="225"/>
      <c r="BT406" s="223"/>
      <c r="BU406" s="227" t="e" cm="1">
        <f t="array" aca="1" ref="BU406" ca="1">INDIRECT("'"&amp;$C406&amp;"'!"&amp;"$"&amp;$D406&amp;$BU$1&amp;"")</f>
        <v>#REF!</v>
      </c>
      <c r="BV406" s="225"/>
      <c r="BW406" s="225"/>
      <c r="BX406" s="223"/>
      <c r="BY406" s="228"/>
      <c r="BZ406" s="225"/>
      <c r="CA406" s="225"/>
      <c r="CB406" s="223"/>
    </row>
    <row r="407" spans="1:80" ht="15" x14ac:dyDescent="0.2">
      <c r="A407" s="344">
        <f t="shared" si="31"/>
        <v>46008</v>
      </c>
      <c r="B407" s="261">
        <v>8.3333333333333301E-2</v>
      </c>
      <c r="C407" s="247">
        <f>DAY(A407)</f>
        <v>17</v>
      </c>
      <c r="D407" s="248" t="s">
        <v>136</v>
      </c>
      <c r="E407" s="229"/>
      <c r="F407" s="230"/>
      <c r="G407" s="231" t="e" cm="1">
        <f t="array" aca="1" ref="G407" ca="1">INDIRECT("'"&amp;$C407&amp;"'!"&amp;"$"&amp;$D407&amp;$G$1&amp;"")</f>
        <v>#REF!</v>
      </c>
      <c r="H407" s="232" t="s">
        <v>1</v>
      </c>
      <c r="I407" s="230" t="s">
        <v>1</v>
      </c>
      <c r="J407" s="231" t="e" cm="1">
        <f t="array" aca="1" ref="J407" ca="1">INDIRECT("'"&amp;$C407&amp;"'!"&amp;"$"&amp;$D407&amp;$J$1&amp;"")</f>
        <v>#REF!</v>
      </c>
      <c r="K407" s="232"/>
      <c r="L407" s="232"/>
      <c r="M407" s="233"/>
      <c r="N407" s="229" t="e" cm="1">
        <f t="array" aca="1" ref="N407" ca="1">INDIRECT("'"&amp;$C407&amp;"'!"&amp;"$"&amp;$D407&amp;$N$1&amp;"")</f>
        <v>#REF!</v>
      </c>
      <c r="O407" s="232"/>
      <c r="P407" s="232"/>
      <c r="Q407" s="230"/>
      <c r="R407" s="229" t="e" cm="1">
        <f t="array" aca="1" ref="R407" ca="1">INDIRECT("'"&amp;$C407&amp;"'!"&amp;"$"&amp;$D407&amp;$R$1&amp;"")</f>
        <v>#REF!</v>
      </c>
      <c r="S407" s="232"/>
      <c r="T407" s="232"/>
      <c r="U407" s="233"/>
      <c r="V407" s="229"/>
      <c r="W407" s="234" t="e" cm="1">
        <f t="array" aca="1" ref="W407" ca="1">INDIRECT("'"&amp;$C407&amp;"'!"&amp;"$"&amp;$D407&amp;$W$1&amp;"")</f>
        <v>#REF!</v>
      </c>
      <c r="X407" s="232"/>
      <c r="Y407" s="230"/>
      <c r="Z407" s="231"/>
      <c r="AA407" s="232"/>
      <c r="AB407" s="232"/>
      <c r="AC407" s="233"/>
      <c r="AD407" s="229"/>
      <c r="AE407" s="232"/>
      <c r="AF407" s="232"/>
      <c r="AG407" s="230"/>
      <c r="AH407" s="231"/>
      <c r="AI407" s="232"/>
      <c r="AJ407" s="232"/>
      <c r="AK407" s="233"/>
      <c r="AL407" s="229"/>
      <c r="AM407" s="232"/>
      <c r="AN407" s="232"/>
      <c r="AO407" s="233"/>
      <c r="AP407" s="229"/>
      <c r="AQ407" s="233"/>
      <c r="AR407" s="229" t="e" cm="1">
        <f t="array" aca="1" ref="AR407" ca="1">INDIRECT("'"&amp;$C407&amp;"'!"&amp;"$"&amp;$D407&amp;$AR$1&amp;"")</f>
        <v>#REF!</v>
      </c>
      <c r="AS407" s="232"/>
      <c r="AT407" s="230"/>
      <c r="AU407" s="231" t="e" cm="1">
        <f t="array" aca="1" ref="AU407" ca="1">INDIRECT("'"&amp;$C407&amp;"'!"&amp;"$"&amp;$D407&amp;$AU$1&amp;"")</f>
        <v>#REF!</v>
      </c>
      <c r="AV407" s="232"/>
      <c r="AW407" s="230"/>
      <c r="AX407" s="229"/>
      <c r="AY407" s="233"/>
      <c r="AZ407" s="232" t="e" cm="1">
        <f t="array" aca="1" ref="AZ407" ca="1">INDIRECT("'"&amp;$C407&amp;"'!"&amp;"$"&amp;$D407&amp;$AZ$1&amp;"")</f>
        <v>#REF!</v>
      </c>
      <c r="BA407" s="231"/>
      <c r="BB407" s="232"/>
      <c r="BC407" s="230"/>
      <c r="BD407" s="232" t="e" cm="1">
        <f t="array" aca="1" ref="BD407" ca="1">INDIRECT("'"&amp;$C407&amp;"'!"&amp;"$"&amp;$D407&amp;$BD$1&amp;"")</f>
        <v>#REF!</v>
      </c>
      <c r="BE407" s="231"/>
      <c r="BF407" s="232"/>
      <c r="BG407" s="230"/>
      <c r="BH407" s="234"/>
      <c r="BI407" s="230"/>
      <c r="BJ407" s="234" t="e" cm="1">
        <f t="array" aca="1" ref="BJ407" ca="1">INDIRECT("'"&amp;$C407&amp;"'!"&amp;"$"&amp;$D407&amp;$BJ$1&amp;"")</f>
        <v>#REF!</v>
      </c>
      <c r="BK407" s="232"/>
      <c r="BL407" s="230"/>
      <c r="BM407" s="408"/>
      <c r="BN407" s="229" t="e" cm="1">
        <f t="array" aca="1" ref="BN407" ca="1">INDIRECT("'"&amp;$C407&amp;"'!"&amp;"$"&amp;$D407&amp;$BN$1&amp;"")</f>
        <v>#REF!</v>
      </c>
      <c r="BO407" s="231"/>
      <c r="BP407" s="230"/>
      <c r="BQ407" s="234" t="e" cm="1">
        <f t="array" aca="1" ref="BQ407" ca="1">INDIRECT("'"&amp;$C407&amp;"'!"&amp;"$"&amp;$D407&amp;$BQ$1&amp;"")</f>
        <v>#REF!</v>
      </c>
      <c r="BR407" s="232"/>
      <c r="BS407" s="232"/>
      <c r="BT407" s="230"/>
      <c r="BU407" s="234" t="e" cm="1">
        <f t="array" aca="1" ref="BU407" ca="1">INDIRECT("'"&amp;$C407&amp;"'!"&amp;"$"&amp;$D407&amp;$BU$1&amp;"")</f>
        <v>#REF!</v>
      </c>
      <c r="BV407" s="232"/>
      <c r="BW407" s="232"/>
      <c r="BX407" s="230"/>
      <c r="BY407" s="235"/>
      <c r="BZ407" s="232"/>
      <c r="CA407" s="232"/>
      <c r="CB407" s="230"/>
    </row>
    <row r="408" spans="1:80" ht="15" x14ac:dyDescent="0.2">
      <c r="A408" s="344">
        <f t="shared" si="31"/>
        <v>46008</v>
      </c>
      <c r="B408" s="261">
        <v>0.125</v>
      </c>
      <c r="C408" s="247">
        <f>DAY(A408)</f>
        <v>17</v>
      </c>
      <c r="D408" s="248" t="s">
        <v>137</v>
      </c>
      <c r="E408" s="222"/>
      <c r="F408" s="223"/>
      <c r="G408" s="224" t="e" cm="1">
        <f t="array" aca="1" ref="G408" ca="1">INDIRECT("'"&amp;$C408&amp;"'!"&amp;"$"&amp;$D408&amp;$G$1&amp;"")</f>
        <v>#REF!</v>
      </c>
      <c r="H408" s="225" t="s">
        <v>1</v>
      </c>
      <c r="I408" s="223" t="s">
        <v>1</v>
      </c>
      <c r="J408" s="224" t="e" cm="1">
        <f t="array" aca="1" ref="J408" ca="1">INDIRECT("'"&amp;$C408&amp;"'!"&amp;"$"&amp;$D408&amp;$J$1&amp;"")</f>
        <v>#REF!</v>
      </c>
      <c r="K408" s="225"/>
      <c r="L408" s="225"/>
      <c r="M408" s="226"/>
      <c r="N408" s="222" t="e" cm="1">
        <f t="array" aca="1" ref="N408" ca="1">INDIRECT("'"&amp;$C408&amp;"'!"&amp;"$"&amp;$D408&amp;$N$1&amp;"")</f>
        <v>#REF!</v>
      </c>
      <c r="O408" s="225"/>
      <c r="P408" s="225"/>
      <c r="Q408" s="223"/>
      <c r="R408" s="352" t="e" cm="1">
        <f t="array" aca="1" ref="R408" ca="1">INDIRECT("'"&amp;$C408&amp;"'!"&amp;"$"&amp;$D408&amp;$R$1&amp;"")</f>
        <v>#REF!</v>
      </c>
      <c r="S408" s="225"/>
      <c r="T408" s="225"/>
      <c r="U408" s="226"/>
      <c r="V408" s="222"/>
      <c r="W408" s="227" t="e" cm="1">
        <f t="array" aca="1" ref="W408" ca="1">INDIRECT("'"&amp;$C408&amp;"'!"&amp;"$"&amp;$D408&amp;$W$1&amp;"")</f>
        <v>#REF!</v>
      </c>
      <c r="X408" s="225"/>
      <c r="Y408" s="223"/>
      <c r="Z408" s="224"/>
      <c r="AA408" s="225"/>
      <c r="AB408" s="225"/>
      <c r="AC408" s="226"/>
      <c r="AD408" s="222"/>
      <c r="AE408" s="225"/>
      <c r="AF408" s="225"/>
      <c r="AG408" s="223"/>
      <c r="AH408" s="224"/>
      <c r="AI408" s="225"/>
      <c r="AJ408" s="225"/>
      <c r="AK408" s="226"/>
      <c r="AL408" s="222"/>
      <c r="AM408" s="225"/>
      <c r="AN408" s="225"/>
      <c r="AO408" s="223"/>
      <c r="AP408" s="222"/>
      <c r="AQ408" s="226"/>
      <c r="AR408" s="222" t="e" cm="1">
        <f t="array" aca="1" ref="AR408" ca="1">INDIRECT("'"&amp;$C408&amp;"'!"&amp;"$"&amp;$D408&amp;$AR$1&amp;"")</f>
        <v>#REF!</v>
      </c>
      <c r="AS408" s="225"/>
      <c r="AT408" s="223"/>
      <c r="AU408" s="224" t="e" cm="1">
        <f t="array" aca="1" ref="AU408" ca="1">INDIRECT("'"&amp;$C408&amp;"'!"&amp;"$"&amp;$D408&amp;$AU$1&amp;"")</f>
        <v>#REF!</v>
      </c>
      <c r="AV408" s="225"/>
      <c r="AW408" s="223"/>
      <c r="AX408" s="222"/>
      <c r="AY408" s="226"/>
      <c r="AZ408" s="225" t="e" cm="1">
        <f t="array" aca="1" ref="AZ408" ca="1">INDIRECT("'"&amp;$C408&amp;"'!"&amp;"$"&amp;$D408&amp;$AZ$1&amp;"")</f>
        <v>#REF!</v>
      </c>
      <c r="BA408" s="224"/>
      <c r="BB408" s="225"/>
      <c r="BC408" s="223"/>
      <c r="BD408" s="225" t="e" cm="1">
        <f t="array" aca="1" ref="BD408" ca="1">INDIRECT("'"&amp;$C408&amp;"'!"&amp;"$"&amp;$D408&amp;$BD$1&amp;"")</f>
        <v>#REF!</v>
      </c>
      <c r="BE408" s="224"/>
      <c r="BF408" s="225"/>
      <c r="BG408" s="223"/>
      <c r="BH408" s="227"/>
      <c r="BI408" s="223"/>
      <c r="BJ408" s="227" t="e" cm="1">
        <f t="array" aca="1" ref="BJ408" ca="1">INDIRECT("'"&amp;$C408&amp;"'!"&amp;"$"&amp;$D408&amp;$BJ$1&amp;"")</f>
        <v>#REF!</v>
      </c>
      <c r="BK408" s="225"/>
      <c r="BL408" s="223"/>
      <c r="BM408" s="407"/>
      <c r="BN408" s="222" t="e" cm="1">
        <f t="array" aca="1" ref="BN408" ca="1">INDIRECT("'"&amp;$C408&amp;"'!"&amp;"$"&amp;$D408&amp;$BN$1&amp;"")</f>
        <v>#REF!</v>
      </c>
      <c r="BO408" s="224"/>
      <c r="BP408" s="223"/>
      <c r="BQ408" s="227" t="e" cm="1">
        <f t="array" aca="1" ref="BQ408" ca="1">INDIRECT("'"&amp;$C408&amp;"'!"&amp;"$"&amp;$D408&amp;$BQ$1&amp;"")</f>
        <v>#REF!</v>
      </c>
      <c r="BR408" s="225"/>
      <c r="BS408" s="225"/>
      <c r="BT408" s="223"/>
      <c r="BU408" s="227" t="e" cm="1">
        <f t="array" aca="1" ref="BU408" ca="1">INDIRECT("'"&amp;$C408&amp;"'!"&amp;"$"&amp;$D408&amp;$BU$1&amp;"")</f>
        <v>#REF!</v>
      </c>
      <c r="BV408" s="225"/>
      <c r="BW408" s="225"/>
      <c r="BX408" s="223"/>
      <c r="BY408" s="228"/>
      <c r="BZ408" s="225"/>
      <c r="CA408" s="225"/>
      <c r="CB408" s="223"/>
    </row>
    <row r="409" spans="1:80" ht="15" x14ac:dyDescent="0.2">
      <c r="A409" s="344">
        <f t="shared" si="31"/>
        <v>46008</v>
      </c>
      <c r="B409" s="261">
        <v>0.16666666666666699</v>
      </c>
      <c r="C409" s="247">
        <f>DAY(A409)</f>
        <v>17</v>
      </c>
      <c r="D409" s="248" t="s">
        <v>138</v>
      </c>
      <c r="E409" s="229"/>
      <c r="F409" s="230"/>
      <c r="G409" s="231" t="e" cm="1">
        <f t="array" aca="1" ref="G409" ca="1">INDIRECT("'"&amp;$C409&amp;"'!"&amp;"$"&amp;$D409&amp;$G$1&amp;"")</f>
        <v>#REF!</v>
      </c>
      <c r="H409" s="232" t="s">
        <v>1</v>
      </c>
      <c r="I409" s="230" t="s">
        <v>1</v>
      </c>
      <c r="J409" s="231" t="e" cm="1">
        <f t="array" aca="1" ref="J409" ca="1">INDIRECT("'"&amp;$C409&amp;"'!"&amp;"$"&amp;$D409&amp;$J$1&amp;"")</f>
        <v>#REF!</v>
      </c>
      <c r="K409" s="232"/>
      <c r="L409" s="232"/>
      <c r="M409" s="233"/>
      <c r="N409" s="229" t="e" cm="1">
        <f t="array" aca="1" ref="N409" ca="1">INDIRECT("'"&amp;$C409&amp;"'!"&amp;"$"&amp;$D409&amp;$N$1&amp;"")</f>
        <v>#REF!</v>
      </c>
      <c r="O409" s="232"/>
      <c r="P409" s="232"/>
      <c r="Q409" s="230"/>
      <c r="R409" s="229" t="e" cm="1">
        <f t="array" aca="1" ref="R409" ca="1">INDIRECT("'"&amp;$C409&amp;"'!"&amp;"$"&amp;$D409&amp;$R$1&amp;"")</f>
        <v>#REF!</v>
      </c>
      <c r="S409" s="232"/>
      <c r="T409" s="232"/>
      <c r="U409" s="233"/>
      <c r="V409" s="229"/>
      <c r="W409" s="234" t="e" cm="1">
        <f t="array" aca="1" ref="W409" ca="1">INDIRECT("'"&amp;$C409&amp;"'!"&amp;"$"&amp;$D409&amp;$W$1&amp;"")</f>
        <v>#REF!</v>
      </c>
      <c r="X409" s="232"/>
      <c r="Y409" s="230"/>
      <c r="Z409" s="231"/>
      <c r="AA409" s="232"/>
      <c r="AB409" s="232"/>
      <c r="AC409" s="233"/>
      <c r="AD409" s="229"/>
      <c r="AE409" s="232"/>
      <c r="AF409" s="232"/>
      <c r="AG409" s="230"/>
      <c r="AH409" s="231"/>
      <c r="AI409" s="232"/>
      <c r="AJ409" s="232"/>
      <c r="AK409" s="233"/>
      <c r="AL409" s="229"/>
      <c r="AM409" s="232"/>
      <c r="AN409" s="232"/>
      <c r="AO409" s="230"/>
      <c r="AP409" s="229"/>
      <c r="AQ409" s="233"/>
      <c r="AR409" s="229" t="e" cm="1">
        <f t="array" aca="1" ref="AR409" ca="1">INDIRECT("'"&amp;$C409&amp;"'!"&amp;"$"&amp;$D409&amp;$AR$1&amp;"")</f>
        <v>#REF!</v>
      </c>
      <c r="AS409" s="232"/>
      <c r="AT409" s="230"/>
      <c r="AU409" s="231" t="e" cm="1">
        <f t="array" aca="1" ref="AU409" ca="1">INDIRECT("'"&amp;$C409&amp;"'!"&amp;"$"&amp;$D409&amp;$AU$1&amp;"")</f>
        <v>#REF!</v>
      </c>
      <c r="AV409" s="232"/>
      <c r="AW409" s="230"/>
      <c r="AX409" s="229"/>
      <c r="AY409" s="233"/>
      <c r="AZ409" s="232" t="e" cm="1">
        <f t="array" aca="1" ref="AZ409" ca="1">INDIRECT("'"&amp;$C409&amp;"'!"&amp;"$"&amp;$D409&amp;$AZ$1&amp;"")</f>
        <v>#REF!</v>
      </c>
      <c r="BA409" s="231"/>
      <c r="BB409" s="232"/>
      <c r="BC409" s="230"/>
      <c r="BD409" s="232" t="e" cm="1">
        <f t="array" aca="1" ref="BD409" ca="1">INDIRECT("'"&amp;$C409&amp;"'!"&amp;"$"&amp;$D409&amp;$BD$1&amp;"")</f>
        <v>#REF!</v>
      </c>
      <c r="BE409" s="231"/>
      <c r="BF409" s="232"/>
      <c r="BG409" s="230"/>
      <c r="BH409" s="234"/>
      <c r="BI409" s="230"/>
      <c r="BJ409" s="234" t="e" cm="1">
        <f t="array" aca="1" ref="BJ409" ca="1">INDIRECT("'"&amp;$C409&amp;"'!"&amp;"$"&amp;$D409&amp;$BJ$1&amp;"")</f>
        <v>#REF!</v>
      </c>
      <c r="BK409" s="232"/>
      <c r="BL409" s="230"/>
      <c r="BM409" s="408"/>
      <c r="BN409" s="229" t="e" cm="1">
        <f t="array" aca="1" ref="BN409" ca="1">INDIRECT("'"&amp;$C409&amp;"'!"&amp;"$"&amp;$D409&amp;$BN$1&amp;"")</f>
        <v>#REF!</v>
      </c>
      <c r="BO409" s="231"/>
      <c r="BP409" s="230"/>
      <c r="BQ409" s="234" t="e" cm="1">
        <f t="array" aca="1" ref="BQ409" ca="1">INDIRECT("'"&amp;$C409&amp;"'!"&amp;"$"&amp;$D409&amp;$BQ$1&amp;"")</f>
        <v>#REF!</v>
      </c>
      <c r="BR409" s="232"/>
      <c r="BS409" s="232"/>
      <c r="BT409" s="230"/>
      <c r="BU409" s="234" t="e" cm="1">
        <f t="array" aca="1" ref="BU409" ca="1">INDIRECT("'"&amp;$C409&amp;"'!"&amp;"$"&amp;$D409&amp;$BU$1&amp;"")</f>
        <v>#REF!</v>
      </c>
      <c r="BV409" s="232"/>
      <c r="BW409" s="232"/>
      <c r="BX409" s="230"/>
      <c r="BY409" s="235"/>
      <c r="BZ409" s="232"/>
      <c r="CA409" s="232"/>
      <c r="CB409" s="230"/>
    </row>
    <row r="410" spans="1:80" ht="15" x14ac:dyDescent="0.2">
      <c r="A410" s="344">
        <f t="shared" si="31"/>
        <v>46008</v>
      </c>
      <c r="B410" s="261">
        <v>0.20833333333333301</v>
      </c>
      <c r="C410" s="247">
        <f t="shared" ref="C410:C428" si="32">DAY(A410)</f>
        <v>17</v>
      </c>
      <c r="D410" s="248" t="s">
        <v>139</v>
      </c>
      <c r="E410" s="222"/>
      <c r="F410" s="223"/>
      <c r="G410" s="224" t="e" cm="1">
        <f t="array" aca="1" ref="G410" ca="1">INDIRECT("'"&amp;$C410&amp;"'!"&amp;"$"&amp;$D410&amp;$G$1&amp;"")</f>
        <v>#REF!</v>
      </c>
      <c r="H410" s="225" t="s">
        <v>1</v>
      </c>
      <c r="I410" s="223" t="s">
        <v>1</v>
      </c>
      <c r="J410" s="224" t="e" cm="1">
        <f t="array" aca="1" ref="J410" ca="1">INDIRECT("'"&amp;$C410&amp;"'!"&amp;"$"&amp;$D410&amp;$J$1&amp;"")</f>
        <v>#REF!</v>
      </c>
      <c r="K410" s="225"/>
      <c r="L410" s="225"/>
      <c r="M410" s="226"/>
      <c r="N410" s="222" t="e" cm="1">
        <f t="array" aca="1" ref="N410" ca="1">INDIRECT("'"&amp;$C410&amp;"'!"&amp;"$"&amp;$D410&amp;$N$1&amp;"")</f>
        <v>#REF!</v>
      </c>
      <c r="O410" s="225"/>
      <c r="P410" s="225"/>
      <c r="Q410" s="223"/>
      <c r="R410" s="352" t="e" cm="1">
        <f t="array" aca="1" ref="R410" ca="1">INDIRECT("'"&amp;$C410&amp;"'!"&amp;"$"&amp;$D410&amp;$R$1&amp;"")</f>
        <v>#REF!</v>
      </c>
      <c r="S410" s="225"/>
      <c r="T410" s="225"/>
      <c r="U410" s="226"/>
      <c r="V410" s="222"/>
      <c r="W410" s="227" t="e" cm="1">
        <f t="array" aca="1" ref="W410" ca="1">INDIRECT("'"&amp;$C410&amp;"'!"&amp;"$"&amp;$D410&amp;$W$1&amp;"")</f>
        <v>#REF!</v>
      </c>
      <c r="X410" s="225"/>
      <c r="Y410" s="223"/>
      <c r="Z410" s="224"/>
      <c r="AA410" s="225"/>
      <c r="AB410" s="225"/>
      <c r="AC410" s="226"/>
      <c r="AD410" s="222"/>
      <c r="AE410" s="225"/>
      <c r="AF410" s="225"/>
      <c r="AG410" s="223"/>
      <c r="AH410" s="224"/>
      <c r="AI410" s="225"/>
      <c r="AJ410" s="225"/>
      <c r="AK410" s="226"/>
      <c r="AL410" s="222"/>
      <c r="AM410" s="225"/>
      <c r="AN410" s="225"/>
      <c r="AO410" s="223"/>
      <c r="AP410" s="222"/>
      <c r="AQ410" s="226"/>
      <c r="AR410" s="222" t="e" cm="1">
        <f t="array" aca="1" ref="AR410" ca="1">INDIRECT("'"&amp;$C410&amp;"'!"&amp;"$"&amp;$D410&amp;$AR$1&amp;"")</f>
        <v>#REF!</v>
      </c>
      <c r="AS410" s="225"/>
      <c r="AT410" s="223"/>
      <c r="AU410" s="224" t="e" cm="1">
        <f t="array" aca="1" ref="AU410" ca="1">INDIRECT("'"&amp;$C410&amp;"'!"&amp;"$"&amp;$D410&amp;$AU$1&amp;"")</f>
        <v>#REF!</v>
      </c>
      <c r="AV410" s="225"/>
      <c r="AW410" s="223"/>
      <c r="AX410" s="222"/>
      <c r="AY410" s="226"/>
      <c r="AZ410" s="225" t="e" cm="1">
        <f t="array" aca="1" ref="AZ410" ca="1">INDIRECT("'"&amp;$C410&amp;"'!"&amp;"$"&amp;$D410&amp;$AZ$1&amp;"")</f>
        <v>#REF!</v>
      </c>
      <c r="BA410" s="224"/>
      <c r="BB410" s="225"/>
      <c r="BC410" s="223"/>
      <c r="BD410" s="225" t="e" cm="1">
        <f t="array" aca="1" ref="BD410" ca="1">INDIRECT("'"&amp;$C410&amp;"'!"&amp;"$"&amp;$D410&amp;$BD$1&amp;"")</f>
        <v>#REF!</v>
      </c>
      <c r="BE410" s="224"/>
      <c r="BF410" s="225"/>
      <c r="BG410" s="223"/>
      <c r="BH410" s="227"/>
      <c r="BI410" s="223"/>
      <c r="BJ410" s="227" t="e" cm="1">
        <f t="array" aca="1" ref="BJ410" ca="1">INDIRECT("'"&amp;$C410&amp;"'!"&amp;"$"&amp;$D410&amp;$BJ$1&amp;"")</f>
        <v>#REF!</v>
      </c>
      <c r="BK410" s="225"/>
      <c r="BL410" s="223"/>
      <c r="BM410" s="407"/>
      <c r="BN410" s="222" t="e" cm="1">
        <f t="array" aca="1" ref="BN410" ca="1">INDIRECT("'"&amp;$C410&amp;"'!"&amp;"$"&amp;$D410&amp;$BN$1&amp;"")</f>
        <v>#REF!</v>
      </c>
      <c r="BO410" s="224"/>
      <c r="BP410" s="223"/>
      <c r="BQ410" s="227" t="e" cm="1">
        <f t="array" aca="1" ref="BQ410" ca="1">INDIRECT("'"&amp;$C410&amp;"'!"&amp;"$"&amp;$D410&amp;$BQ$1&amp;"")</f>
        <v>#REF!</v>
      </c>
      <c r="BR410" s="225"/>
      <c r="BS410" s="225"/>
      <c r="BT410" s="223"/>
      <c r="BU410" s="227" t="e" cm="1">
        <f t="array" aca="1" ref="BU410" ca="1">INDIRECT("'"&amp;$C410&amp;"'!"&amp;"$"&amp;$D410&amp;$BU$1&amp;"")</f>
        <v>#REF!</v>
      </c>
      <c r="BV410" s="225"/>
      <c r="BW410" s="225"/>
      <c r="BX410" s="223"/>
      <c r="BY410" s="228"/>
      <c r="BZ410" s="225"/>
      <c r="CA410" s="225"/>
      <c r="CB410" s="223"/>
    </row>
    <row r="411" spans="1:80" ht="15" x14ac:dyDescent="0.2">
      <c r="A411" s="344">
        <f t="shared" si="31"/>
        <v>46008</v>
      </c>
      <c r="B411" s="261">
        <v>0.25</v>
      </c>
      <c r="C411" s="247">
        <f t="shared" si="32"/>
        <v>17</v>
      </c>
      <c r="D411" s="248" t="s">
        <v>140</v>
      </c>
      <c r="E411" s="229"/>
      <c r="F411" s="230"/>
      <c r="G411" s="231" t="e" cm="1">
        <f t="array" aca="1" ref="G411" ca="1">INDIRECT("'"&amp;$C411&amp;"'!"&amp;"$"&amp;$D411&amp;$G$1&amp;"")</f>
        <v>#REF!</v>
      </c>
      <c r="H411" s="232" t="s">
        <v>1</v>
      </c>
      <c r="I411" s="230" t="s">
        <v>1</v>
      </c>
      <c r="J411" s="231" t="e" cm="1">
        <f t="array" aca="1" ref="J411" ca="1">INDIRECT("'"&amp;$C411&amp;"'!"&amp;"$"&amp;$D411&amp;$J$1&amp;"")</f>
        <v>#REF!</v>
      </c>
      <c r="K411" s="232"/>
      <c r="L411" s="232"/>
      <c r="M411" s="233"/>
      <c r="N411" s="229" t="e" cm="1">
        <f t="array" aca="1" ref="N411" ca="1">INDIRECT("'"&amp;$C411&amp;"'!"&amp;"$"&amp;$D411&amp;$N$1&amp;"")</f>
        <v>#REF!</v>
      </c>
      <c r="O411" s="232"/>
      <c r="P411" s="232"/>
      <c r="Q411" s="230"/>
      <c r="R411" s="229" t="e" cm="1">
        <f t="array" aca="1" ref="R411" ca="1">INDIRECT("'"&amp;$C411&amp;"'!"&amp;"$"&amp;$D411&amp;$R$1&amp;"")</f>
        <v>#REF!</v>
      </c>
      <c r="S411" s="232"/>
      <c r="T411" s="232"/>
      <c r="U411" s="233"/>
      <c r="V411" s="229"/>
      <c r="W411" s="234" t="e" cm="1">
        <f t="array" aca="1" ref="W411" ca="1">INDIRECT("'"&amp;$C411&amp;"'!"&amp;"$"&amp;$D411&amp;$W$1&amp;"")</f>
        <v>#REF!</v>
      </c>
      <c r="X411" s="232"/>
      <c r="Y411" s="230"/>
      <c r="Z411" s="231"/>
      <c r="AA411" s="232"/>
      <c r="AB411" s="232"/>
      <c r="AC411" s="233"/>
      <c r="AD411" s="229"/>
      <c r="AE411" s="232"/>
      <c r="AF411" s="232"/>
      <c r="AG411" s="230"/>
      <c r="AH411" s="231"/>
      <c r="AI411" s="232"/>
      <c r="AJ411" s="232"/>
      <c r="AK411" s="233"/>
      <c r="AL411" s="229"/>
      <c r="AM411" s="232"/>
      <c r="AN411" s="232"/>
      <c r="AO411" s="230"/>
      <c r="AP411" s="229"/>
      <c r="AQ411" s="233"/>
      <c r="AR411" s="229" t="e" cm="1">
        <f t="array" aca="1" ref="AR411" ca="1">INDIRECT("'"&amp;$C411&amp;"'!"&amp;"$"&amp;$D411&amp;$AR$1&amp;"")</f>
        <v>#REF!</v>
      </c>
      <c r="AS411" s="232"/>
      <c r="AT411" s="230"/>
      <c r="AU411" s="231" t="e" cm="1">
        <f t="array" aca="1" ref="AU411" ca="1">INDIRECT("'"&amp;$C411&amp;"'!"&amp;"$"&amp;$D411&amp;$AU$1&amp;"")</f>
        <v>#REF!</v>
      </c>
      <c r="AV411" s="232"/>
      <c r="AW411" s="230"/>
      <c r="AX411" s="229"/>
      <c r="AY411" s="233"/>
      <c r="AZ411" s="232" t="e" cm="1">
        <f t="array" aca="1" ref="AZ411" ca="1">INDIRECT("'"&amp;$C411&amp;"'!"&amp;"$"&amp;$D411&amp;$AZ$1&amp;"")</f>
        <v>#REF!</v>
      </c>
      <c r="BA411" s="231"/>
      <c r="BB411" s="232"/>
      <c r="BC411" s="230"/>
      <c r="BD411" s="232" t="e" cm="1">
        <f t="array" aca="1" ref="BD411" ca="1">INDIRECT("'"&amp;$C411&amp;"'!"&amp;"$"&amp;$D411&amp;$BD$1&amp;"")</f>
        <v>#REF!</v>
      </c>
      <c r="BE411" s="231"/>
      <c r="BF411" s="232"/>
      <c r="BG411" s="230"/>
      <c r="BH411" s="234"/>
      <c r="BI411" s="230"/>
      <c r="BJ411" s="234" t="e" cm="1">
        <f t="array" aca="1" ref="BJ411" ca="1">INDIRECT("'"&amp;$C411&amp;"'!"&amp;"$"&amp;$D411&amp;$BJ$1&amp;"")</f>
        <v>#REF!</v>
      </c>
      <c r="BK411" s="232"/>
      <c r="BL411" s="230"/>
      <c r="BM411" s="408"/>
      <c r="BN411" s="229" t="e" cm="1">
        <f t="array" aca="1" ref="BN411" ca="1">INDIRECT("'"&amp;$C411&amp;"'!"&amp;"$"&amp;$D411&amp;$BN$1&amp;"")</f>
        <v>#REF!</v>
      </c>
      <c r="BO411" s="231"/>
      <c r="BP411" s="230"/>
      <c r="BQ411" s="234" t="e" cm="1">
        <f t="array" aca="1" ref="BQ411" ca="1">INDIRECT("'"&amp;$C411&amp;"'!"&amp;"$"&amp;$D411&amp;$BQ$1&amp;"")</f>
        <v>#REF!</v>
      </c>
      <c r="BR411" s="232"/>
      <c r="BS411" s="232"/>
      <c r="BT411" s="230"/>
      <c r="BU411" s="234" t="e" cm="1">
        <f t="array" aca="1" ref="BU411" ca="1">INDIRECT("'"&amp;$C411&amp;"'!"&amp;"$"&amp;$D411&amp;$BU$1&amp;"")</f>
        <v>#REF!</v>
      </c>
      <c r="BV411" s="232"/>
      <c r="BW411" s="232"/>
      <c r="BX411" s="230"/>
      <c r="BY411" s="235"/>
      <c r="BZ411" s="232"/>
      <c r="CA411" s="232"/>
      <c r="CB411" s="230"/>
    </row>
    <row r="412" spans="1:80" ht="15" x14ac:dyDescent="0.2">
      <c r="A412" s="344">
        <f t="shared" si="31"/>
        <v>46008</v>
      </c>
      <c r="B412" s="261">
        <v>0.29166666666666702</v>
      </c>
      <c r="C412" s="247">
        <f t="shared" si="32"/>
        <v>17</v>
      </c>
      <c r="D412" s="248" t="s">
        <v>141</v>
      </c>
      <c r="E412" s="222"/>
      <c r="F412" s="223"/>
      <c r="G412" s="224" t="e" cm="1">
        <f t="array" aca="1" ref="G412" ca="1">INDIRECT("'"&amp;$C412&amp;"'!"&amp;"$"&amp;$D412&amp;$G$1&amp;"")</f>
        <v>#REF!</v>
      </c>
      <c r="H412" s="225" t="s">
        <v>1</v>
      </c>
      <c r="I412" s="223" t="s">
        <v>1</v>
      </c>
      <c r="J412" s="224" t="e" cm="1">
        <f t="array" aca="1" ref="J412" ca="1">INDIRECT("'"&amp;$C412&amp;"'!"&amp;"$"&amp;$D412&amp;$J$1&amp;"")</f>
        <v>#REF!</v>
      </c>
      <c r="K412" s="225"/>
      <c r="L412" s="225"/>
      <c r="M412" s="226"/>
      <c r="N412" s="222" t="e" cm="1">
        <f t="array" aca="1" ref="N412" ca="1">INDIRECT("'"&amp;$C412&amp;"'!"&amp;"$"&amp;$D412&amp;$N$1&amp;"")</f>
        <v>#REF!</v>
      </c>
      <c r="O412" s="225"/>
      <c r="P412" s="225"/>
      <c r="Q412" s="223"/>
      <c r="R412" s="352" t="e" cm="1">
        <f t="array" aca="1" ref="R412" ca="1">INDIRECT("'"&amp;$C412&amp;"'!"&amp;"$"&amp;$D412&amp;$R$1&amp;"")</f>
        <v>#REF!</v>
      </c>
      <c r="S412" s="225"/>
      <c r="T412" s="225"/>
      <c r="U412" s="226"/>
      <c r="V412" s="222"/>
      <c r="W412" s="227" t="e" cm="1">
        <f t="array" aca="1" ref="W412" ca="1">INDIRECT("'"&amp;$C412&amp;"'!"&amp;"$"&amp;$D412&amp;$W$1&amp;"")</f>
        <v>#REF!</v>
      </c>
      <c r="X412" s="225"/>
      <c r="Y412" s="223"/>
      <c r="Z412" s="224" t="e" cm="1">
        <f t="array" aca="1" ref="Z412" ca="1">INDIRECT("'"&amp;$C412&amp;"'!"&amp;"$"&amp;$D412&amp;$Z$1&amp;"")</f>
        <v>#REF!</v>
      </c>
      <c r="AA412" s="225" t="s">
        <v>1</v>
      </c>
      <c r="AB412" s="225" t="s">
        <v>1</v>
      </c>
      <c r="AC412" s="226" t="s">
        <v>1</v>
      </c>
      <c r="AD412" s="222" t="e" cm="1">
        <f t="array" aca="1" ref="AD412" ca="1">INDIRECT("'"&amp;$C412&amp;"'!"&amp;"$"&amp;$D412&amp;$AD$1&amp;"")</f>
        <v>#REF!</v>
      </c>
      <c r="AE412" s="225" t="s">
        <v>1</v>
      </c>
      <c r="AF412" s="225" t="s">
        <v>1</v>
      </c>
      <c r="AG412" s="223" t="s">
        <v>1</v>
      </c>
      <c r="AH412" s="224" t="e" cm="1">
        <f t="array" aca="1" ref="AH412" ca="1">INDIRECT("'"&amp;$C412&amp;"'!"&amp;"$"&amp;$D412&amp;$AH$1&amp;"")</f>
        <v>#REF!</v>
      </c>
      <c r="AI412" s="225" t="s">
        <v>1</v>
      </c>
      <c r="AJ412" s="225" t="s">
        <v>1</v>
      </c>
      <c r="AK412" s="226" t="s">
        <v>1</v>
      </c>
      <c r="AL412" s="222" t="e" cm="1">
        <f t="array" aca="1" ref="AL412" ca="1">INDIRECT("'"&amp;$C412&amp;"'!"&amp;"$"&amp;$D412&amp;$AL$1&amp;"")</f>
        <v>#REF!</v>
      </c>
      <c r="AM412" s="225" t="s">
        <v>1</v>
      </c>
      <c r="AN412" s="225" t="s">
        <v>1</v>
      </c>
      <c r="AO412" s="223" t="s">
        <v>1</v>
      </c>
      <c r="AP412" s="222"/>
      <c r="AQ412" s="226"/>
      <c r="AR412" s="222" t="e" cm="1">
        <f t="array" aca="1" ref="AR412" ca="1">INDIRECT("'"&amp;$C412&amp;"'!"&amp;"$"&amp;$D412&amp;$AR$1&amp;"")</f>
        <v>#REF!</v>
      </c>
      <c r="AS412" s="225"/>
      <c r="AT412" s="223"/>
      <c r="AU412" s="224" t="e" cm="1">
        <f t="array" aca="1" ref="AU412" ca="1">INDIRECT("'"&amp;$C412&amp;"'!"&amp;"$"&amp;$D412&amp;$AU$1&amp;"")</f>
        <v>#REF!</v>
      </c>
      <c r="AV412" s="225"/>
      <c r="AW412" s="223"/>
      <c r="AX412" s="222"/>
      <c r="AY412" s="226"/>
      <c r="AZ412" s="225" t="e" cm="1">
        <f t="array" aca="1" ref="AZ412" ca="1">INDIRECT("'"&amp;$C412&amp;"'!"&amp;"$"&amp;$D412&amp;$AZ$1&amp;"")</f>
        <v>#REF!</v>
      </c>
      <c r="BA412" s="224"/>
      <c r="BB412" s="225"/>
      <c r="BC412" s="223"/>
      <c r="BD412" s="225" t="e" cm="1">
        <f t="array" aca="1" ref="BD412" ca="1">INDIRECT("'"&amp;$C412&amp;"'!"&amp;"$"&amp;$D412&amp;$BD$1&amp;"")</f>
        <v>#REF!</v>
      </c>
      <c r="BE412" s="224"/>
      <c r="BF412" s="225"/>
      <c r="BG412" s="223"/>
      <c r="BH412" s="227"/>
      <c r="BI412" s="223"/>
      <c r="BJ412" s="227" t="e" cm="1">
        <f t="array" aca="1" ref="BJ412" ca="1">INDIRECT("'"&amp;$C412&amp;"'!"&amp;"$"&amp;$D412&amp;$BJ$1&amp;"")</f>
        <v>#REF!</v>
      </c>
      <c r="BK412" s="225"/>
      <c r="BL412" s="223"/>
      <c r="BM412" s="407"/>
      <c r="BN412" s="222" t="e" cm="1">
        <f t="array" aca="1" ref="BN412" ca="1">INDIRECT("'"&amp;$C412&amp;"'!"&amp;"$"&amp;$D412&amp;$BN$1&amp;"")</f>
        <v>#REF!</v>
      </c>
      <c r="BO412" s="224"/>
      <c r="BP412" s="223"/>
      <c r="BQ412" s="227" t="e" cm="1">
        <f t="array" aca="1" ref="BQ412" ca="1">INDIRECT("'"&amp;$C412&amp;"'!"&amp;"$"&amp;$D412&amp;$BQ$1&amp;"")</f>
        <v>#REF!</v>
      </c>
      <c r="BR412" s="225"/>
      <c r="BS412" s="225"/>
      <c r="BT412" s="223"/>
      <c r="BU412" s="228" t="e" cm="1">
        <f t="array" aca="1" ref="BU412" ca="1">INDIRECT("'"&amp;$C412&amp;"'!"&amp;"$"&amp;$D412&amp;$BU$1&amp;"")</f>
        <v>#REF!</v>
      </c>
      <c r="BV412" s="225"/>
      <c r="BW412" s="225"/>
      <c r="BX412" s="223"/>
      <c r="BY412" s="228"/>
      <c r="BZ412" s="225"/>
      <c r="CA412" s="225"/>
      <c r="CB412" s="223"/>
    </row>
    <row r="413" spans="1:80" ht="15" x14ac:dyDescent="0.2">
      <c r="A413" s="344">
        <f t="shared" si="31"/>
        <v>46008</v>
      </c>
      <c r="B413" s="261">
        <v>0.33333333333333398</v>
      </c>
      <c r="C413" s="247">
        <f t="shared" si="32"/>
        <v>17</v>
      </c>
      <c r="D413" s="248" t="s">
        <v>142</v>
      </c>
      <c r="E413" s="229"/>
      <c r="F413" s="230"/>
      <c r="G413" s="231" t="e" cm="1">
        <f t="array" aca="1" ref="G413" ca="1">INDIRECT("'"&amp;$C413&amp;"'!"&amp;"$"&amp;$D413&amp;$G$1&amp;"")</f>
        <v>#REF!</v>
      </c>
      <c r="H413" s="232" t="s">
        <v>1</v>
      </c>
      <c r="I413" s="230" t="s">
        <v>1</v>
      </c>
      <c r="J413" s="231" t="e" cm="1">
        <f t="array" aca="1" ref="J413" ca="1">INDIRECT("'"&amp;$C413&amp;"'!"&amp;"$"&amp;$D413&amp;$J$1&amp;"")</f>
        <v>#REF!</v>
      </c>
      <c r="K413" s="232"/>
      <c r="L413" s="232"/>
      <c r="M413" s="233"/>
      <c r="N413" s="229" t="e" cm="1">
        <f t="array" aca="1" ref="N413" ca="1">INDIRECT("'"&amp;$C413&amp;"'!"&amp;"$"&amp;$D413&amp;$N$1&amp;"")</f>
        <v>#REF!</v>
      </c>
      <c r="O413" s="232"/>
      <c r="P413" s="232"/>
      <c r="Q413" s="230"/>
      <c r="R413" s="229" t="e" cm="1">
        <f t="array" aca="1" ref="R413" ca="1">INDIRECT("'"&amp;$C413&amp;"'!"&amp;"$"&amp;$D413&amp;$R$1&amp;"")</f>
        <v>#REF!</v>
      </c>
      <c r="S413" s="232"/>
      <c r="T413" s="232"/>
      <c r="U413" s="233"/>
      <c r="V413" s="229"/>
      <c r="W413" s="234" t="e" cm="1">
        <f t="array" aca="1" ref="W413" ca="1">INDIRECT("'"&amp;$C413&amp;"'!"&amp;"$"&amp;$D413&amp;$W$1&amp;"")</f>
        <v>#REF!</v>
      </c>
      <c r="X413" s="232"/>
      <c r="Y413" s="230"/>
      <c r="Z413" s="231" t="e" cm="1">
        <f t="array" aca="1" ref="Z413" ca="1">INDIRECT("'"&amp;$C413&amp;"'!"&amp;"$"&amp;$D413&amp;$Z$1&amp;"")</f>
        <v>#REF!</v>
      </c>
      <c r="AA413" s="232" t="s">
        <v>1</v>
      </c>
      <c r="AB413" s="232" t="s">
        <v>1</v>
      </c>
      <c r="AC413" s="233" t="s">
        <v>1</v>
      </c>
      <c r="AD413" s="229" t="e" cm="1">
        <f t="array" aca="1" ref="AD413" ca="1">INDIRECT("'"&amp;$C413&amp;"'!"&amp;"$"&amp;$D413&amp;$AD$1&amp;"")</f>
        <v>#REF!</v>
      </c>
      <c r="AE413" s="232" t="s">
        <v>1</v>
      </c>
      <c r="AF413" s="232" t="s">
        <v>1</v>
      </c>
      <c r="AG413" s="230" t="s">
        <v>1</v>
      </c>
      <c r="AH413" s="231" t="e" cm="1">
        <f t="array" aca="1" ref="AH413" ca="1">INDIRECT("'"&amp;$C413&amp;"'!"&amp;"$"&amp;$D413&amp;$AH$1&amp;"")</f>
        <v>#REF!</v>
      </c>
      <c r="AI413" s="232" t="s">
        <v>1</v>
      </c>
      <c r="AJ413" s="232" t="s">
        <v>1</v>
      </c>
      <c r="AK413" s="233" t="s">
        <v>1</v>
      </c>
      <c r="AL413" s="229" t="e" cm="1">
        <f t="array" aca="1" ref="AL413" ca="1">INDIRECT("'"&amp;$C413&amp;"'!"&amp;"$"&amp;$D413&amp;$AL$1&amp;"")</f>
        <v>#REF!</v>
      </c>
      <c r="AM413" s="232" t="s">
        <v>1</v>
      </c>
      <c r="AN413" s="232" t="s">
        <v>1</v>
      </c>
      <c r="AO413" s="230" t="s">
        <v>1</v>
      </c>
      <c r="AP413" s="229"/>
      <c r="AQ413" s="233"/>
      <c r="AR413" s="229" t="e" cm="1">
        <f t="array" aca="1" ref="AR413" ca="1">INDIRECT("'"&amp;$C413&amp;"'!"&amp;"$"&amp;$D413&amp;$AR$1&amp;"")</f>
        <v>#REF!</v>
      </c>
      <c r="AS413" s="232"/>
      <c r="AT413" s="230"/>
      <c r="AU413" s="231" t="e" cm="1">
        <f t="array" aca="1" ref="AU413" ca="1">INDIRECT("'"&amp;$C413&amp;"'!"&amp;"$"&amp;$D413&amp;$AU$1&amp;"")</f>
        <v>#REF!</v>
      </c>
      <c r="AV413" s="232"/>
      <c r="AW413" s="230"/>
      <c r="AX413" s="229"/>
      <c r="AY413" s="233"/>
      <c r="AZ413" s="232" t="e" cm="1">
        <f t="array" aca="1" ref="AZ413" ca="1">INDIRECT("'"&amp;$C413&amp;"'!"&amp;"$"&amp;$D413&amp;$AZ$1&amp;"")</f>
        <v>#REF!</v>
      </c>
      <c r="BA413" s="231"/>
      <c r="BB413" s="232"/>
      <c r="BC413" s="230"/>
      <c r="BD413" s="232" t="e" cm="1">
        <f t="array" aca="1" ref="BD413" ca="1">INDIRECT("'"&amp;$C413&amp;"'!"&amp;"$"&amp;$D413&amp;$BD$1&amp;"")</f>
        <v>#REF!</v>
      </c>
      <c r="BE413" s="231"/>
      <c r="BF413" s="232"/>
      <c r="BG413" s="230"/>
      <c r="BH413" s="234"/>
      <c r="BI413" s="230"/>
      <c r="BJ413" s="234" t="e" cm="1">
        <f t="array" aca="1" ref="BJ413" ca="1">INDIRECT("'"&amp;$C413&amp;"'!"&amp;"$"&amp;$D413&amp;$BJ$1&amp;"")</f>
        <v>#REF!</v>
      </c>
      <c r="BK413" s="232"/>
      <c r="BL413" s="230"/>
      <c r="BM413" s="408"/>
      <c r="BN413" s="229" t="e" cm="1">
        <f t="array" aca="1" ref="BN413" ca="1">INDIRECT("'"&amp;$C413&amp;"'!"&amp;"$"&amp;$D413&amp;$BN$1&amp;"")</f>
        <v>#REF!</v>
      </c>
      <c r="BO413" s="231"/>
      <c r="BP413" s="230"/>
      <c r="BQ413" s="234" t="e" cm="1">
        <f t="array" aca="1" ref="BQ413" ca="1">INDIRECT("'"&amp;$C413&amp;"'!"&amp;"$"&amp;$D413&amp;$BQ$1&amp;"")</f>
        <v>#REF!</v>
      </c>
      <c r="BR413" s="232"/>
      <c r="BS413" s="232"/>
      <c r="BT413" s="230"/>
      <c r="BU413" s="235" t="e" cm="1">
        <f t="array" aca="1" ref="BU413" ca="1">INDIRECT("'"&amp;$C413&amp;"'!"&amp;"$"&amp;$D413&amp;$BU$1&amp;"")</f>
        <v>#REF!</v>
      </c>
      <c r="BV413" s="232"/>
      <c r="BW413" s="232"/>
      <c r="BX413" s="230"/>
      <c r="BY413" s="235"/>
      <c r="BZ413" s="232"/>
      <c r="CA413" s="232"/>
      <c r="CB413" s="230"/>
    </row>
    <row r="414" spans="1:80" ht="15" x14ac:dyDescent="0.2">
      <c r="A414" s="344">
        <f t="shared" si="31"/>
        <v>46008</v>
      </c>
      <c r="B414" s="261">
        <v>0.375</v>
      </c>
      <c r="C414" s="247">
        <f t="shared" si="32"/>
        <v>17</v>
      </c>
      <c r="D414" s="248" t="s">
        <v>143</v>
      </c>
      <c r="E414" s="222"/>
      <c r="F414" s="223"/>
      <c r="G414" s="224" t="e" cm="1">
        <f t="array" aca="1" ref="G414" ca="1">INDIRECT("'"&amp;$C414&amp;"'!"&amp;"$"&amp;$D414&amp;$G$1&amp;"")</f>
        <v>#REF!</v>
      </c>
      <c r="H414" s="225" t="s">
        <v>1</v>
      </c>
      <c r="I414" s="223" t="s">
        <v>1</v>
      </c>
      <c r="J414" s="224" t="e" cm="1">
        <f t="array" aca="1" ref="J414" ca="1">INDIRECT("'"&amp;$C414&amp;"'!"&amp;"$"&amp;$D414&amp;$J$1&amp;"")</f>
        <v>#REF!</v>
      </c>
      <c r="K414" s="225"/>
      <c r="L414" s="225"/>
      <c r="M414" s="226"/>
      <c r="N414" s="222" t="e" cm="1">
        <f t="array" aca="1" ref="N414" ca="1">INDIRECT("'"&amp;$C414&amp;"'!"&amp;"$"&amp;$D414&amp;$N$1&amp;"")</f>
        <v>#REF!</v>
      </c>
      <c r="O414" s="225"/>
      <c r="P414" s="225"/>
      <c r="Q414" s="223"/>
      <c r="R414" s="352" t="e" cm="1">
        <f t="array" aca="1" ref="R414" ca="1">INDIRECT("'"&amp;$C414&amp;"'!"&amp;"$"&amp;$D414&amp;$R$1&amp;"")</f>
        <v>#REF!</v>
      </c>
      <c r="S414" s="225"/>
      <c r="T414" s="225"/>
      <c r="U414" s="226"/>
      <c r="V414" s="222"/>
      <c r="W414" s="227" t="e" cm="1">
        <f t="array" aca="1" ref="W414" ca="1">INDIRECT("'"&amp;$C414&amp;"'!"&amp;"$"&amp;$D414&amp;$W$1&amp;"")</f>
        <v>#REF!</v>
      </c>
      <c r="X414" s="225"/>
      <c r="Y414" s="223"/>
      <c r="Z414" s="224" t="e" cm="1">
        <f t="array" aca="1" ref="Z414" ca="1">INDIRECT("'"&amp;$C414&amp;"'!"&amp;"$"&amp;$D414&amp;$Z$1&amp;"")</f>
        <v>#REF!</v>
      </c>
      <c r="AA414" s="225" t="s">
        <v>1</v>
      </c>
      <c r="AB414" s="225" t="s">
        <v>1</v>
      </c>
      <c r="AC414" s="226" t="s">
        <v>1</v>
      </c>
      <c r="AD414" s="222" t="e" cm="1">
        <f t="array" aca="1" ref="AD414" ca="1">INDIRECT("'"&amp;$C414&amp;"'!"&amp;"$"&amp;$D414&amp;$AD$1&amp;"")</f>
        <v>#REF!</v>
      </c>
      <c r="AE414" s="225" t="s">
        <v>1</v>
      </c>
      <c r="AF414" s="225" t="s">
        <v>1</v>
      </c>
      <c r="AG414" s="223" t="s">
        <v>1</v>
      </c>
      <c r="AH414" s="224" t="e" cm="1">
        <f t="array" aca="1" ref="AH414" ca="1">INDIRECT("'"&amp;$C414&amp;"'!"&amp;"$"&amp;$D414&amp;$AH$1&amp;"")</f>
        <v>#REF!</v>
      </c>
      <c r="AI414" s="225" t="s">
        <v>1</v>
      </c>
      <c r="AJ414" s="225" t="s">
        <v>1</v>
      </c>
      <c r="AK414" s="226" t="s">
        <v>1</v>
      </c>
      <c r="AL414" s="222" t="e" cm="1">
        <f t="array" aca="1" ref="AL414" ca="1">INDIRECT("'"&amp;$C414&amp;"'!"&amp;"$"&amp;$D414&amp;$AL$1&amp;"")</f>
        <v>#REF!</v>
      </c>
      <c r="AM414" s="225" t="s">
        <v>1</v>
      </c>
      <c r="AN414" s="225" t="s">
        <v>1</v>
      </c>
      <c r="AO414" s="223" t="s">
        <v>1</v>
      </c>
      <c r="AP414" s="222"/>
      <c r="AQ414" s="226"/>
      <c r="AR414" s="222" t="e" cm="1">
        <f t="array" aca="1" ref="AR414" ca="1">INDIRECT("'"&amp;$C414&amp;"'!"&amp;"$"&amp;$D414&amp;$AR$1&amp;"")</f>
        <v>#REF!</v>
      </c>
      <c r="AS414" s="225"/>
      <c r="AT414" s="223"/>
      <c r="AU414" s="224" t="e" cm="1">
        <f t="array" aca="1" ref="AU414" ca="1">INDIRECT("'"&amp;$C414&amp;"'!"&amp;"$"&amp;$D414&amp;$AU$1&amp;"")</f>
        <v>#REF!</v>
      </c>
      <c r="AV414" s="225"/>
      <c r="AW414" s="223"/>
      <c r="AX414" s="222"/>
      <c r="AY414" s="226"/>
      <c r="AZ414" s="225" t="e" cm="1">
        <f t="array" aca="1" ref="AZ414" ca="1">INDIRECT("'"&amp;$C414&amp;"'!"&amp;"$"&amp;$D414&amp;$AZ$1&amp;"")</f>
        <v>#REF!</v>
      </c>
      <c r="BA414" s="224"/>
      <c r="BB414" s="225"/>
      <c r="BC414" s="223"/>
      <c r="BD414" s="225" t="e" cm="1">
        <f t="array" aca="1" ref="BD414" ca="1">INDIRECT("'"&amp;$C414&amp;"'!"&amp;"$"&amp;$D414&amp;$BD$1&amp;"")</f>
        <v>#REF!</v>
      </c>
      <c r="BE414" s="224"/>
      <c r="BF414" s="225"/>
      <c r="BG414" s="223"/>
      <c r="BH414" s="227"/>
      <c r="BI414" s="223"/>
      <c r="BJ414" s="227" t="e" cm="1">
        <f t="array" aca="1" ref="BJ414" ca="1">INDIRECT("'"&amp;$C414&amp;"'!"&amp;"$"&amp;$D414&amp;$BJ$1&amp;"")</f>
        <v>#REF!</v>
      </c>
      <c r="BK414" s="225"/>
      <c r="BL414" s="223"/>
      <c r="BM414" s="407"/>
      <c r="BN414" s="222" t="e" cm="1">
        <f t="array" aca="1" ref="BN414" ca="1">INDIRECT("'"&amp;$C414&amp;"'!"&amp;"$"&amp;$D414&amp;$BN$1&amp;"")</f>
        <v>#REF!</v>
      </c>
      <c r="BO414" s="224"/>
      <c r="BP414" s="223"/>
      <c r="BQ414" s="227" t="e" cm="1">
        <f t="array" aca="1" ref="BQ414" ca="1">INDIRECT("'"&amp;$C414&amp;"'!"&amp;"$"&amp;$D414&amp;$BQ$1&amp;"")</f>
        <v>#REF!</v>
      </c>
      <c r="BR414" s="225"/>
      <c r="BS414" s="225"/>
      <c r="BT414" s="223"/>
      <c r="BU414" s="228" t="e" cm="1">
        <f t="array" aca="1" ref="BU414" ca="1">INDIRECT("'"&amp;$C414&amp;"'!"&amp;"$"&amp;$D414&amp;$BU$1&amp;"")</f>
        <v>#REF!</v>
      </c>
      <c r="BV414" s="225"/>
      <c r="BW414" s="225"/>
      <c r="BX414" s="223"/>
      <c r="BY414" s="228"/>
      <c r="BZ414" s="225"/>
      <c r="CA414" s="225"/>
      <c r="CB414" s="223"/>
    </row>
    <row r="415" spans="1:80" ht="15" x14ac:dyDescent="0.2">
      <c r="A415" s="344">
        <f t="shared" si="31"/>
        <v>46008</v>
      </c>
      <c r="B415" s="261">
        <v>0.41666666666666702</v>
      </c>
      <c r="C415" s="247">
        <f t="shared" si="32"/>
        <v>17</v>
      </c>
      <c r="D415" s="248" t="s">
        <v>144</v>
      </c>
      <c r="E415" s="229"/>
      <c r="F415" s="230"/>
      <c r="G415" s="231" t="e" cm="1">
        <f t="array" aca="1" ref="G415" ca="1">INDIRECT("'"&amp;$C415&amp;"'!"&amp;"$"&amp;$D415&amp;$G$1&amp;"")</f>
        <v>#REF!</v>
      </c>
      <c r="H415" s="232" t="s">
        <v>1</v>
      </c>
      <c r="I415" s="230" t="s">
        <v>1</v>
      </c>
      <c r="J415" s="231" t="e" cm="1">
        <f t="array" aca="1" ref="J415" ca="1">INDIRECT("'"&amp;$C415&amp;"'!"&amp;"$"&amp;$D415&amp;$J$1&amp;"")</f>
        <v>#REF!</v>
      </c>
      <c r="K415" s="232"/>
      <c r="L415" s="232"/>
      <c r="M415" s="233"/>
      <c r="N415" s="229" t="e" cm="1">
        <f t="array" aca="1" ref="N415" ca="1">INDIRECT("'"&amp;$C415&amp;"'!"&amp;"$"&amp;$D415&amp;$N$1&amp;"")</f>
        <v>#REF!</v>
      </c>
      <c r="O415" s="232"/>
      <c r="P415" s="232"/>
      <c r="Q415" s="230"/>
      <c r="R415" s="229" t="e" cm="1">
        <f t="array" aca="1" ref="R415" ca="1">INDIRECT("'"&amp;$C415&amp;"'!"&amp;"$"&amp;$D415&amp;$R$1&amp;"")</f>
        <v>#REF!</v>
      </c>
      <c r="S415" s="232"/>
      <c r="T415" s="232"/>
      <c r="U415" s="233"/>
      <c r="V415" s="229"/>
      <c r="W415" s="234" t="e" cm="1">
        <f t="array" aca="1" ref="W415" ca="1">INDIRECT("'"&amp;$C415&amp;"'!"&amp;"$"&amp;$D415&amp;$W$1&amp;"")</f>
        <v>#REF!</v>
      </c>
      <c r="X415" s="232"/>
      <c r="Y415" s="230"/>
      <c r="Z415" s="231" t="e" cm="1">
        <f t="array" aca="1" ref="Z415" ca="1">INDIRECT("'"&amp;$C415&amp;"'!"&amp;"$"&amp;$D415&amp;$Z$1&amp;"")</f>
        <v>#REF!</v>
      </c>
      <c r="AA415" s="232" t="s">
        <v>1</v>
      </c>
      <c r="AB415" s="232" t="s">
        <v>1</v>
      </c>
      <c r="AC415" s="233" t="s">
        <v>1</v>
      </c>
      <c r="AD415" s="229" t="e" cm="1">
        <f t="array" aca="1" ref="AD415" ca="1">INDIRECT("'"&amp;$C415&amp;"'!"&amp;"$"&amp;$D415&amp;$AD$1&amp;"")</f>
        <v>#REF!</v>
      </c>
      <c r="AE415" s="232" t="s">
        <v>1</v>
      </c>
      <c r="AF415" s="232" t="s">
        <v>1</v>
      </c>
      <c r="AG415" s="230" t="s">
        <v>1</v>
      </c>
      <c r="AH415" s="231" t="e" cm="1">
        <f t="array" aca="1" ref="AH415" ca="1">INDIRECT("'"&amp;$C415&amp;"'!"&amp;"$"&amp;$D415&amp;$AH$1&amp;"")</f>
        <v>#REF!</v>
      </c>
      <c r="AI415" s="232" t="s">
        <v>1</v>
      </c>
      <c r="AJ415" s="232" t="s">
        <v>1</v>
      </c>
      <c r="AK415" s="233" t="s">
        <v>1</v>
      </c>
      <c r="AL415" s="229" t="e" cm="1">
        <f t="array" aca="1" ref="AL415" ca="1">INDIRECT("'"&amp;$C415&amp;"'!"&amp;"$"&amp;$D415&amp;$AL$1&amp;"")</f>
        <v>#REF!</v>
      </c>
      <c r="AM415" s="232" t="s">
        <v>1</v>
      </c>
      <c r="AN415" s="232" t="s">
        <v>1</v>
      </c>
      <c r="AO415" s="230" t="s">
        <v>1</v>
      </c>
      <c r="AP415" s="229"/>
      <c r="AQ415" s="233"/>
      <c r="AR415" s="229" t="e" cm="1">
        <f t="array" aca="1" ref="AR415" ca="1">INDIRECT("'"&amp;$C415&amp;"'!"&amp;"$"&amp;$D415&amp;$AR$1&amp;"")</f>
        <v>#REF!</v>
      </c>
      <c r="AS415" s="232"/>
      <c r="AT415" s="230"/>
      <c r="AU415" s="231" t="e" cm="1">
        <f t="array" aca="1" ref="AU415" ca="1">INDIRECT("'"&amp;$C415&amp;"'!"&amp;"$"&amp;$D415&amp;$AU$1&amp;"")</f>
        <v>#REF!</v>
      </c>
      <c r="AV415" s="232"/>
      <c r="AW415" s="230"/>
      <c r="AX415" s="229"/>
      <c r="AY415" s="233"/>
      <c r="AZ415" s="232" t="e" cm="1">
        <f t="array" aca="1" ref="AZ415" ca="1">INDIRECT("'"&amp;$C415&amp;"'!"&amp;"$"&amp;$D415&amp;$AZ$1&amp;"")</f>
        <v>#REF!</v>
      </c>
      <c r="BA415" s="231"/>
      <c r="BB415" s="232"/>
      <c r="BC415" s="230"/>
      <c r="BD415" s="232" t="e" cm="1">
        <f t="array" aca="1" ref="BD415" ca="1">INDIRECT("'"&amp;$C415&amp;"'!"&amp;"$"&amp;$D415&amp;$BD$1&amp;"")</f>
        <v>#REF!</v>
      </c>
      <c r="BE415" s="231"/>
      <c r="BF415" s="232"/>
      <c r="BG415" s="230"/>
      <c r="BH415" s="234"/>
      <c r="BI415" s="230"/>
      <c r="BJ415" s="234" t="e" cm="1">
        <f t="array" aca="1" ref="BJ415" ca="1">INDIRECT("'"&amp;$C415&amp;"'!"&amp;"$"&amp;$D415&amp;$BJ$1&amp;"")</f>
        <v>#REF!</v>
      </c>
      <c r="BK415" s="232"/>
      <c r="BL415" s="230"/>
      <c r="BM415" s="408"/>
      <c r="BN415" s="229" t="e" cm="1">
        <f t="array" aca="1" ref="BN415" ca="1">INDIRECT("'"&amp;$C415&amp;"'!"&amp;"$"&amp;$D415&amp;$BN$1&amp;"")</f>
        <v>#REF!</v>
      </c>
      <c r="BO415" s="231"/>
      <c r="BP415" s="230"/>
      <c r="BQ415" s="234" t="e" cm="1">
        <f t="array" aca="1" ref="BQ415" ca="1">INDIRECT("'"&amp;$C415&amp;"'!"&amp;"$"&amp;$D415&amp;$BQ$1&amp;"")</f>
        <v>#REF!</v>
      </c>
      <c r="BR415" s="232"/>
      <c r="BS415" s="232"/>
      <c r="BT415" s="230"/>
      <c r="BU415" s="235" t="e" cm="1">
        <f t="array" aca="1" ref="BU415" ca="1">INDIRECT("'"&amp;$C415&amp;"'!"&amp;"$"&amp;$D415&amp;$BU$1&amp;"")</f>
        <v>#REF!</v>
      </c>
      <c r="BV415" s="232"/>
      <c r="BW415" s="232"/>
      <c r="BX415" s="230"/>
      <c r="BY415" s="235"/>
      <c r="BZ415" s="232"/>
      <c r="CA415" s="232"/>
      <c r="CB415" s="230"/>
    </row>
    <row r="416" spans="1:80" ht="15" x14ac:dyDescent="0.2">
      <c r="A416" s="344">
        <f t="shared" si="31"/>
        <v>46008</v>
      </c>
      <c r="B416" s="261">
        <v>0.45833333333333398</v>
      </c>
      <c r="C416" s="247">
        <f t="shared" si="32"/>
        <v>17</v>
      </c>
      <c r="D416" s="248" t="s">
        <v>145</v>
      </c>
      <c r="E416" s="222"/>
      <c r="F416" s="223"/>
      <c r="G416" s="224" t="e" cm="1">
        <f t="array" aca="1" ref="G416" ca="1">INDIRECT("'"&amp;$C416&amp;"'!"&amp;"$"&amp;$D416&amp;$G$1&amp;"")</f>
        <v>#REF!</v>
      </c>
      <c r="H416" s="225" t="s">
        <v>1</v>
      </c>
      <c r="I416" s="223" t="s">
        <v>1</v>
      </c>
      <c r="J416" s="224" t="e" cm="1">
        <f t="array" aca="1" ref="J416" ca="1">INDIRECT("'"&amp;$C416&amp;"'!"&amp;"$"&amp;$D416&amp;$J$1&amp;"")</f>
        <v>#REF!</v>
      </c>
      <c r="K416" s="225"/>
      <c r="L416" s="225"/>
      <c r="M416" s="226"/>
      <c r="N416" s="222" t="e" cm="1">
        <f t="array" aca="1" ref="N416" ca="1">INDIRECT("'"&amp;$C416&amp;"'!"&amp;"$"&amp;$D416&amp;$N$1&amp;"")</f>
        <v>#REF!</v>
      </c>
      <c r="O416" s="225"/>
      <c r="P416" s="225"/>
      <c r="Q416" s="223"/>
      <c r="R416" s="352" t="e" cm="1">
        <f t="array" aca="1" ref="R416" ca="1">INDIRECT("'"&amp;$C416&amp;"'!"&amp;"$"&amp;$D416&amp;$R$1&amp;"")</f>
        <v>#REF!</v>
      </c>
      <c r="S416" s="225"/>
      <c r="T416" s="225"/>
      <c r="U416" s="226"/>
      <c r="V416" s="222"/>
      <c r="W416" s="227" t="e" cm="1">
        <f t="array" aca="1" ref="W416" ca="1">INDIRECT("'"&amp;$C416&amp;"'!"&amp;"$"&amp;$D416&amp;$W$1&amp;"")</f>
        <v>#REF!</v>
      </c>
      <c r="X416" s="225"/>
      <c r="Y416" s="223"/>
      <c r="Z416" s="224" t="e" cm="1">
        <f t="array" aca="1" ref="Z416" ca="1">INDIRECT("'"&amp;$C416&amp;"'!"&amp;"$"&amp;$D416&amp;$Z$1&amp;"")</f>
        <v>#REF!</v>
      </c>
      <c r="AA416" s="225" t="s">
        <v>1</v>
      </c>
      <c r="AB416" s="225" t="s">
        <v>1</v>
      </c>
      <c r="AC416" s="226" t="s">
        <v>1</v>
      </c>
      <c r="AD416" s="222" t="e" cm="1">
        <f t="array" aca="1" ref="AD416" ca="1">INDIRECT("'"&amp;$C416&amp;"'!"&amp;"$"&amp;$D416&amp;$AD$1&amp;"")</f>
        <v>#REF!</v>
      </c>
      <c r="AE416" s="225" t="s">
        <v>1</v>
      </c>
      <c r="AF416" s="225" t="s">
        <v>1</v>
      </c>
      <c r="AG416" s="223" t="s">
        <v>1</v>
      </c>
      <c r="AH416" s="224" t="e" cm="1">
        <f t="array" aca="1" ref="AH416" ca="1">INDIRECT("'"&amp;$C416&amp;"'!"&amp;"$"&amp;$D416&amp;$AH$1&amp;"")</f>
        <v>#REF!</v>
      </c>
      <c r="AI416" s="225" t="s">
        <v>1</v>
      </c>
      <c r="AJ416" s="225" t="s">
        <v>1</v>
      </c>
      <c r="AK416" s="226" t="s">
        <v>1</v>
      </c>
      <c r="AL416" s="222" t="e" cm="1">
        <f t="array" aca="1" ref="AL416" ca="1">INDIRECT("'"&amp;$C416&amp;"'!"&amp;"$"&amp;$D416&amp;$AL$1&amp;"")</f>
        <v>#REF!</v>
      </c>
      <c r="AM416" s="225" t="s">
        <v>1</v>
      </c>
      <c r="AN416" s="225" t="s">
        <v>1</v>
      </c>
      <c r="AO416" s="223" t="s">
        <v>1</v>
      </c>
      <c r="AP416" s="222"/>
      <c r="AQ416" s="226"/>
      <c r="AR416" s="222" t="e" cm="1">
        <f t="array" aca="1" ref="AR416" ca="1">INDIRECT("'"&amp;$C416&amp;"'!"&amp;"$"&amp;$D416&amp;$AR$1&amp;"")</f>
        <v>#REF!</v>
      </c>
      <c r="AS416" s="225"/>
      <c r="AT416" s="223"/>
      <c r="AU416" s="224" t="e" cm="1">
        <f t="array" aca="1" ref="AU416" ca="1">INDIRECT("'"&amp;$C416&amp;"'!"&amp;"$"&amp;$D416&amp;$AU$1&amp;"")</f>
        <v>#REF!</v>
      </c>
      <c r="AV416" s="225"/>
      <c r="AW416" s="223"/>
      <c r="AX416" s="222"/>
      <c r="AY416" s="226"/>
      <c r="AZ416" s="225" t="e" cm="1">
        <f t="array" aca="1" ref="AZ416" ca="1">INDIRECT("'"&amp;$C416&amp;"'!"&amp;"$"&amp;$D416&amp;$AZ$1&amp;"")</f>
        <v>#REF!</v>
      </c>
      <c r="BA416" s="224"/>
      <c r="BB416" s="225"/>
      <c r="BC416" s="223"/>
      <c r="BD416" s="225" t="e" cm="1">
        <f t="array" aca="1" ref="BD416" ca="1">INDIRECT("'"&amp;$C416&amp;"'!"&amp;"$"&amp;$D416&amp;$BD$1&amp;"")</f>
        <v>#REF!</v>
      </c>
      <c r="BE416" s="224"/>
      <c r="BF416" s="225"/>
      <c r="BG416" s="223"/>
      <c r="BH416" s="227"/>
      <c r="BI416" s="223"/>
      <c r="BJ416" s="227" t="e" cm="1">
        <f t="array" aca="1" ref="BJ416" ca="1">INDIRECT("'"&amp;$C416&amp;"'!"&amp;"$"&amp;$D416&amp;$BJ$1&amp;"")</f>
        <v>#REF!</v>
      </c>
      <c r="BK416" s="225"/>
      <c r="BL416" s="223"/>
      <c r="BM416" s="407"/>
      <c r="BN416" s="222" t="e" cm="1">
        <f t="array" aca="1" ref="BN416" ca="1">INDIRECT("'"&amp;$C416&amp;"'!"&amp;"$"&amp;$D416&amp;$BN$1&amp;"")</f>
        <v>#REF!</v>
      </c>
      <c r="BO416" s="224"/>
      <c r="BP416" s="223"/>
      <c r="BQ416" s="227" t="e" cm="1">
        <f t="array" aca="1" ref="BQ416" ca="1">INDIRECT("'"&amp;$C416&amp;"'!"&amp;"$"&amp;$D416&amp;$BQ$1&amp;"")</f>
        <v>#REF!</v>
      </c>
      <c r="BR416" s="225"/>
      <c r="BS416" s="225"/>
      <c r="BT416" s="223"/>
      <c r="BU416" s="228" t="e" cm="1">
        <f t="array" aca="1" ref="BU416" ca="1">INDIRECT("'"&amp;$C416&amp;"'!"&amp;"$"&amp;$D416&amp;$BU$1&amp;"")</f>
        <v>#REF!</v>
      </c>
      <c r="BV416" s="225"/>
      <c r="BW416" s="225"/>
      <c r="BX416" s="223"/>
      <c r="BY416" s="228"/>
      <c r="BZ416" s="225"/>
      <c r="CA416" s="225"/>
      <c r="CB416" s="223"/>
    </row>
    <row r="417" spans="1:80" ht="15" x14ac:dyDescent="0.2">
      <c r="A417" s="344">
        <f t="shared" si="31"/>
        <v>46008</v>
      </c>
      <c r="B417" s="261">
        <v>0.5</v>
      </c>
      <c r="C417" s="247">
        <f t="shared" si="32"/>
        <v>17</v>
      </c>
      <c r="D417" s="248" t="s">
        <v>146</v>
      </c>
      <c r="E417" s="229"/>
      <c r="F417" s="230"/>
      <c r="G417" s="231" t="e" cm="1">
        <f t="array" aca="1" ref="G417" ca="1">INDIRECT("'"&amp;$C417&amp;"'!"&amp;"$"&amp;$D417&amp;$G$1&amp;"")</f>
        <v>#REF!</v>
      </c>
      <c r="H417" s="232" t="s">
        <v>1</v>
      </c>
      <c r="I417" s="230" t="s">
        <v>1</v>
      </c>
      <c r="J417" s="231" t="e" cm="1">
        <f t="array" aca="1" ref="J417" ca="1">INDIRECT("'"&amp;$C417&amp;"'!"&amp;"$"&amp;$D417&amp;$J$1&amp;"")</f>
        <v>#REF!</v>
      </c>
      <c r="K417" s="232"/>
      <c r="L417" s="232"/>
      <c r="M417" s="233"/>
      <c r="N417" s="229" t="e" cm="1">
        <f t="array" aca="1" ref="N417" ca="1">INDIRECT("'"&amp;$C417&amp;"'!"&amp;"$"&amp;$D417&amp;$N$1&amp;"")</f>
        <v>#REF!</v>
      </c>
      <c r="O417" s="232"/>
      <c r="P417" s="232"/>
      <c r="Q417" s="230"/>
      <c r="R417" s="229" t="e" cm="1">
        <f t="array" aca="1" ref="R417" ca="1">INDIRECT("'"&amp;$C417&amp;"'!"&amp;"$"&amp;$D417&amp;$R$1&amp;"")</f>
        <v>#REF!</v>
      </c>
      <c r="S417" s="232"/>
      <c r="T417" s="232"/>
      <c r="U417" s="233"/>
      <c r="V417" s="229"/>
      <c r="W417" s="234" t="e" cm="1">
        <f t="array" aca="1" ref="W417" ca="1">INDIRECT("'"&amp;$C417&amp;"'!"&amp;"$"&amp;$D417&amp;$W$1&amp;"")</f>
        <v>#REF!</v>
      </c>
      <c r="X417" s="232"/>
      <c r="Y417" s="230"/>
      <c r="Z417" s="231" t="e" cm="1">
        <f t="array" aca="1" ref="Z417" ca="1">INDIRECT("'"&amp;$C417&amp;"'!"&amp;"$"&amp;$D417&amp;$Z$1&amp;"")</f>
        <v>#REF!</v>
      </c>
      <c r="AA417" s="232" t="s">
        <v>1</v>
      </c>
      <c r="AB417" s="232" t="s">
        <v>1</v>
      </c>
      <c r="AC417" s="233" t="s">
        <v>1</v>
      </c>
      <c r="AD417" s="229" t="e" cm="1">
        <f t="array" aca="1" ref="AD417" ca="1">INDIRECT("'"&amp;$C417&amp;"'!"&amp;"$"&amp;$D417&amp;$AD$1&amp;"")</f>
        <v>#REF!</v>
      </c>
      <c r="AE417" s="232" t="s">
        <v>1</v>
      </c>
      <c r="AF417" s="232" t="s">
        <v>1</v>
      </c>
      <c r="AG417" s="230" t="s">
        <v>1</v>
      </c>
      <c r="AH417" s="231" t="e" cm="1">
        <f t="array" aca="1" ref="AH417" ca="1">INDIRECT("'"&amp;$C417&amp;"'!"&amp;"$"&amp;$D417&amp;$AH$1&amp;"")</f>
        <v>#REF!</v>
      </c>
      <c r="AI417" s="232" t="s">
        <v>1</v>
      </c>
      <c r="AJ417" s="232" t="s">
        <v>1</v>
      </c>
      <c r="AK417" s="233" t="s">
        <v>1</v>
      </c>
      <c r="AL417" s="229" t="e" cm="1">
        <f t="array" aca="1" ref="AL417" ca="1">INDIRECT("'"&amp;$C417&amp;"'!"&amp;"$"&amp;$D417&amp;$AL$1&amp;"")</f>
        <v>#REF!</v>
      </c>
      <c r="AM417" s="232" t="s">
        <v>1</v>
      </c>
      <c r="AN417" s="232" t="s">
        <v>1</v>
      </c>
      <c r="AO417" s="230" t="s">
        <v>1</v>
      </c>
      <c r="AP417" s="229"/>
      <c r="AQ417" s="233"/>
      <c r="AR417" s="229" t="e" cm="1">
        <f t="array" aca="1" ref="AR417" ca="1">INDIRECT("'"&amp;$C417&amp;"'!"&amp;"$"&amp;$D417&amp;$AR$1&amp;"")</f>
        <v>#REF!</v>
      </c>
      <c r="AS417" s="232"/>
      <c r="AT417" s="230"/>
      <c r="AU417" s="231" t="e" cm="1">
        <f t="array" aca="1" ref="AU417" ca="1">INDIRECT("'"&amp;$C417&amp;"'!"&amp;"$"&amp;$D417&amp;$AU$1&amp;"")</f>
        <v>#REF!</v>
      </c>
      <c r="AV417" s="232"/>
      <c r="AW417" s="230"/>
      <c r="AX417" s="229"/>
      <c r="AY417" s="233"/>
      <c r="AZ417" s="232" t="e" cm="1">
        <f t="array" aca="1" ref="AZ417" ca="1">INDIRECT("'"&amp;$C417&amp;"'!"&amp;"$"&amp;$D417&amp;$AZ$1&amp;"")</f>
        <v>#REF!</v>
      </c>
      <c r="BA417" s="231"/>
      <c r="BB417" s="232"/>
      <c r="BC417" s="230"/>
      <c r="BD417" s="232" t="e" cm="1">
        <f t="array" aca="1" ref="BD417" ca="1">INDIRECT("'"&amp;$C417&amp;"'!"&amp;"$"&amp;$D417&amp;$BD$1&amp;"")</f>
        <v>#REF!</v>
      </c>
      <c r="BE417" s="231"/>
      <c r="BF417" s="232"/>
      <c r="BG417" s="230"/>
      <c r="BH417" s="234"/>
      <c r="BI417" s="230"/>
      <c r="BJ417" s="234" t="e" cm="1">
        <f t="array" aca="1" ref="BJ417" ca="1">INDIRECT("'"&amp;$C417&amp;"'!"&amp;"$"&amp;$D417&amp;$BJ$1&amp;"")</f>
        <v>#REF!</v>
      </c>
      <c r="BK417" s="232"/>
      <c r="BL417" s="230"/>
      <c r="BM417" s="408"/>
      <c r="BN417" s="229" t="e" cm="1">
        <f t="array" aca="1" ref="BN417" ca="1">INDIRECT("'"&amp;$C417&amp;"'!"&amp;"$"&amp;$D417&amp;$BN$1&amp;"")</f>
        <v>#REF!</v>
      </c>
      <c r="BO417" s="231"/>
      <c r="BP417" s="230"/>
      <c r="BQ417" s="234" t="e" cm="1">
        <f t="array" aca="1" ref="BQ417" ca="1">INDIRECT("'"&amp;$C417&amp;"'!"&amp;"$"&amp;$D417&amp;$BQ$1&amp;"")</f>
        <v>#REF!</v>
      </c>
      <c r="BR417" s="232"/>
      <c r="BS417" s="232"/>
      <c r="BT417" s="230"/>
      <c r="BU417" s="235" t="e" cm="1">
        <f t="array" aca="1" ref="BU417" ca="1">INDIRECT("'"&amp;$C417&amp;"'!"&amp;"$"&amp;$D417&amp;$BU$1&amp;"")</f>
        <v>#REF!</v>
      </c>
      <c r="BV417" s="232"/>
      <c r="BW417" s="232"/>
      <c r="BX417" s="230"/>
      <c r="BY417" s="235"/>
      <c r="BZ417" s="232"/>
      <c r="CA417" s="232"/>
      <c r="CB417" s="230"/>
    </row>
    <row r="418" spans="1:80" ht="15" x14ac:dyDescent="0.2">
      <c r="A418" s="344">
        <f t="shared" si="31"/>
        <v>46008</v>
      </c>
      <c r="B418" s="261">
        <v>0.54166666666666696</v>
      </c>
      <c r="C418" s="247">
        <f t="shared" si="32"/>
        <v>17</v>
      </c>
      <c r="D418" s="248" t="s">
        <v>147</v>
      </c>
      <c r="E418" s="222"/>
      <c r="F418" s="223"/>
      <c r="G418" s="224" t="e" cm="1">
        <f t="array" aca="1" ref="G418" ca="1">INDIRECT("'"&amp;$C418&amp;"'!"&amp;"$"&amp;$D418&amp;$G$1&amp;"")</f>
        <v>#REF!</v>
      </c>
      <c r="H418" s="225" t="s">
        <v>1</v>
      </c>
      <c r="I418" s="223" t="s">
        <v>1</v>
      </c>
      <c r="J418" s="224" t="e" cm="1">
        <f t="array" aca="1" ref="J418" ca="1">INDIRECT("'"&amp;$C418&amp;"'!"&amp;"$"&amp;$D418&amp;$J$1&amp;"")</f>
        <v>#REF!</v>
      </c>
      <c r="K418" s="225"/>
      <c r="L418" s="225"/>
      <c r="M418" s="223"/>
      <c r="N418" s="222" t="e" cm="1">
        <f t="array" aca="1" ref="N418" ca="1">INDIRECT("'"&amp;$C418&amp;"'!"&amp;"$"&amp;$D418&amp;$N$1&amp;"")</f>
        <v>#REF!</v>
      </c>
      <c r="O418" s="225"/>
      <c r="P418" s="225"/>
      <c r="Q418" s="223"/>
      <c r="R418" s="352" t="e" cm="1">
        <f t="array" aca="1" ref="R418" ca="1">INDIRECT("'"&amp;$C418&amp;"'!"&amp;"$"&amp;$D418&amp;$R$1&amp;"")</f>
        <v>#REF!</v>
      </c>
      <c r="S418" s="225"/>
      <c r="T418" s="225"/>
      <c r="U418" s="226"/>
      <c r="V418" s="222"/>
      <c r="W418" s="227" t="e" cm="1">
        <f t="array" aca="1" ref="W418" ca="1">INDIRECT("'"&amp;$C418&amp;"'!"&amp;"$"&amp;$D418&amp;$W$1&amp;"")</f>
        <v>#REF!</v>
      </c>
      <c r="X418" s="225"/>
      <c r="Y418" s="223"/>
      <c r="Z418" s="224" t="e" cm="1">
        <f t="array" aca="1" ref="Z418" ca="1">INDIRECT("'"&amp;$C418&amp;"'!"&amp;"$"&amp;$D418&amp;$Z$1&amp;"")</f>
        <v>#REF!</v>
      </c>
      <c r="AA418" s="225" t="s">
        <v>1</v>
      </c>
      <c r="AB418" s="225" t="s">
        <v>1</v>
      </c>
      <c r="AC418" s="226" t="s">
        <v>1</v>
      </c>
      <c r="AD418" s="222" t="e" cm="1">
        <f t="array" aca="1" ref="AD418" ca="1">INDIRECT("'"&amp;$C418&amp;"'!"&amp;"$"&amp;$D418&amp;$AD$1&amp;"")</f>
        <v>#REF!</v>
      </c>
      <c r="AE418" s="225" t="s">
        <v>1</v>
      </c>
      <c r="AF418" s="225" t="s">
        <v>1</v>
      </c>
      <c r="AG418" s="223" t="s">
        <v>1</v>
      </c>
      <c r="AH418" s="224" t="e" cm="1">
        <f t="array" aca="1" ref="AH418" ca="1">INDIRECT("'"&amp;$C418&amp;"'!"&amp;"$"&amp;$D418&amp;$AH$1&amp;"")</f>
        <v>#REF!</v>
      </c>
      <c r="AI418" s="225" t="s">
        <v>1</v>
      </c>
      <c r="AJ418" s="225" t="s">
        <v>1</v>
      </c>
      <c r="AK418" s="226" t="s">
        <v>1</v>
      </c>
      <c r="AL418" s="222" t="e" cm="1">
        <f t="array" aca="1" ref="AL418" ca="1">INDIRECT("'"&amp;$C418&amp;"'!"&amp;"$"&amp;$D418&amp;$AL$1&amp;"")</f>
        <v>#REF!</v>
      </c>
      <c r="AM418" s="225" t="s">
        <v>1</v>
      </c>
      <c r="AN418" s="225" t="s">
        <v>1</v>
      </c>
      <c r="AO418" s="223" t="s">
        <v>1</v>
      </c>
      <c r="AP418" s="222"/>
      <c r="AQ418" s="226"/>
      <c r="AR418" s="222" t="e" cm="1">
        <f t="array" aca="1" ref="AR418" ca="1">INDIRECT("'"&amp;$C418&amp;"'!"&amp;"$"&amp;$D418&amp;$AR$1&amp;"")</f>
        <v>#REF!</v>
      </c>
      <c r="AS418" s="225"/>
      <c r="AT418" s="223"/>
      <c r="AU418" s="224" t="e" cm="1">
        <f t="array" aca="1" ref="AU418" ca="1">INDIRECT("'"&amp;$C418&amp;"'!"&amp;"$"&amp;$D418&amp;$AU$1&amp;"")</f>
        <v>#REF!</v>
      </c>
      <c r="AV418" s="225"/>
      <c r="AW418" s="223"/>
      <c r="AX418" s="222"/>
      <c r="AY418" s="226"/>
      <c r="AZ418" s="225" t="e" cm="1">
        <f t="array" aca="1" ref="AZ418" ca="1">INDIRECT("'"&amp;$C418&amp;"'!"&amp;"$"&amp;$D418&amp;$AZ$1&amp;"")</f>
        <v>#REF!</v>
      </c>
      <c r="BA418" s="224"/>
      <c r="BB418" s="225"/>
      <c r="BC418" s="223"/>
      <c r="BD418" s="225" t="e" cm="1">
        <f t="array" aca="1" ref="BD418" ca="1">INDIRECT("'"&amp;$C418&amp;"'!"&amp;"$"&amp;$D418&amp;$BD$1&amp;"")</f>
        <v>#REF!</v>
      </c>
      <c r="BE418" s="224"/>
      <c r="BF418" s="225"/>
      <c r="BG418" s="223"/>
      <c r="BH418" s="227"/>
      <c r="BI418" s="223"/>
      <c r="BJ418" s="227" t="e" cm="1">
        <f t="array" aca="1" ref="BJ418" ca="1">INDIRECT("'"&amp;$C418&amp;"'!"&amp;"$"&amp;$D418&amp;$BJ$1&amp;"")</f>
        <v>#REF!</v>
      </c>
      <c r="BK418" s="225"/>
      <c r="BL418" s="223"/>
      <c r="BM418" s="407"/>
      <c r="BN418" s="222" t="e" cm="1">
        <f t="array" aca="1" ref="BN418" ca="1">INDIRECT("'"&amp;$C418&amp;"'!"&amp;"$"&amp;$D418&amp;$BN$1&amp;"")</f>
        <v>#REF!</v>
      </c>
      <c r="BO418" s="224"/>
      <c r="BP418" s="223"/>
      <c r="BQ418" s="227" t="e" cm="1">
        <f t="array" aca="1" ref="BQ418" ca="1">INDIRECT("'"&amp;$C418&amp;"'!"&amp;"$"&amp;$D418&amp;$BQ$1&amp;"")</f>
        <v>#REF!</v>
      </c>
      <c r="BR418" s="225"/>
      <c r="BS418" s="225"/>
      <c r="BT418" s="223"/>
      <c r="BU418" s="228" t="e" cm="1">
        <f t="array" aca="1" ref="BU418" ca="1">INDIRECT("'"&amp;$C418&amp;"'!"&amp;"$"&amp;$D418&amp;$BU$1&amp;"")</f>
        <v>#REF!</v>
      </c>
      <c r="BV418" s="225"/>
      <c r="BW418" s="225"/>
      <c r="BX418" s="223"/>
      <c r="BY418" s="228"/>
      <c r="BZ418" s="225"/>
      <c r="CA418" s="225"/>
      <c r="CB418" s="223"/>
    </row>
    <row r="419" spans="1:80" ht="15" x14ac:dyDescent="0.2">
      <c r="A419" s="344">
        <f t="shared" si="31"/>
        <v>46008</v>
      </c>
      <c r="B419" s="261">
        <v>0.58333333333333404</v>
      </c>
      <c r="C419" s="247">
        <f t="shared" si="32"/>
        <v>17</v>
      </c>
      <c r="D419" s="248" t="s">
        <v>148</v>
      </c>
      <c r="E419" s="229"/>
      <c r="F419" s="230"/>
      <c r="G419" s="231" t="e" cm="1">
        <f t="array" aca="1" ref="G419" ca="1">INDIRECT("'"&amp;$C419&amp;"'!"&amp;"$"&amp;$D419&amp;$G$1&amp;"")</f>
        <v>#REF!</v>
      </c>
      <c r="H419" s="232" t="s">
        <v>1</v>
      </c>
      <c r="I419" s="230" t="s">
        <v>1</v>
      </c>
      <c r="J419" s="231" t="e" cm="1">
        <f t="array" aca="1" ref="J419" ca="1">INDIRECT("'"&amp;$C419&amp;"'!"&amp;"$"&amp;$D419&amp;$J$1&amp;"")</f>
        <v>#REF!</v>
      </c>
      <c r="K419" s="232"/>
      <c r="L419" s="232"/>
      <c r="M419" s="233"/>
      <c r="N419" s="229" t="e" cm="1">
        <f t="array" aca="1" ref="N419" ca="1">INDIRECT("'"&amp;$C419&amp;"'!"&amp;"$"&amp;$D419&amp;$N$1&amp;"")</f>
        <v>#REF!</v>
      </c>
      <c r="O419" s="232"/>
      <c r="P419" s="232"/>
      <c r="Q419" s="230"/>
      <c r="R419" s="229" t="e" cm="1">
        <f t="array" aca="1" ref="R419" ca="1">INDIRECT("'"&amp;$C419&amp;"'!"&amp;"$"&amp;$D419&amp;$R$1&amp;"")</f>
        <v>#REF!</v>
      </c>
      <c r="S419" s="232"/>
      <c r="T419" s="232"/>
      <c r="U419" s="233"/>
      <c r="V419" s="229"/>
      <c r="W419" s="234" t="e" cm="1">
        <f t="array" aca="1" ref="W419" ca="1">INDIRECT("'"&amp;$C419&amp;"'!"&amp;"$"&amp;$D419&amp;$W$1&amp;"")</f>
        <v>#REF!</v>
      </c>
      <c r="X419" s="232"/>
      <c r="Y419" s="230"/>
      <c r="Z419" s="231" t="e" cm="1">
        <f t="array" aca="1" ref="Z419" ca="1">INDIRECT("'"&amp;$C419&amp;"'!"&amp;"$"&amp;$D419&amp;$Z$1&amp;"")</f>
        <v>#REF!</v>
      </c>
      <c r="AA419" s="232" t="s">
        <v>1</v>
      </c>
      <c r="AB419" s="232" t="s">
        <v>1</v>
      </c>
      <c r="AC419" s="233" t="s">
        <v>1</v>
      </c>
      <c r="AD419" s="229" t="e" cm="1">
        <f t="array" aca="1" ref="AD419" ca="1">INDIRECT("'"&amp;$C419&amp;"'!"&amp;"$"&amp;$D419&amp;$AD$1&amp;"")</f>
        <v>#REF!</v>
      </c>
      <c r="AE419" s="232" t="s">
        <v>1</v>
      </c>
      <c r="AF419" s="232" t="s">
        <v>1</v>
      </c>
      <c r="AG419" s="230" t="s">
        <v>1</v>
      </c>
      <c r="AH419" s="231" t="e" cm="1">
        <f t="array" aca="1" ref="AH419" ca="1">INDIRECT("'"&amp;$C419&amp;"'!"&amp;"$"&amp;$D419&amp;$AH$1&amp;"")</f>
        <v>#REF!</v>
      </c>
      <c r="AI419" s="232" t="s">
        <v>1</v>
      </c>
      <c r="AJ419" s="232" t="s">
        <v>1</v>
      </c>
      <c r="AK419" s="233" t="s">
        <v>1</v>
      </c>
      <c r="AL419" s="229" t="e" cm="1">
        <f t="array" aca="1" ref="AL419" ca="1">INDIRECT("'"&amp;$C419&amp;"'!"&amp;"$"&amp;$D419&amp;$AL$1&amp;"")</f>
        <v>#REF!</v>
      </c>
      <c r="AM419" s="232" t="s">
        <v>1</v>
      </c>
      <c r="AN419" s="232" t="s">
        <v>1</v>
      </c>
      <c r="AO419" s="230" t="s">
        <v>1</v>
      </c>
      <c r="AP419" s="229"/>
      <c r="AQ419" s="233"/>
      <c r="AR419" s="229" t="e" cm="1">
        <f t="array" aca="1" ref="AR419" ca="1">INDIRECT("'"&amp;$C419&amp;"'!"&amp;"$"&amp;$D419&amp;$AR$1&amp;"")</f>
        <v>#REF!</v>
      </c>
      <c r="AS419" s="232"/>
      <c r="AT419" s="230"/>
      <c r="AU419" s="231" t="e" cm="1">
        <f t="array" aca="1" ref="AU419" ca="1">INDIRECT("'"&amp;$C419&amp;"'!"&amp;"$"&amp;$D419&amp;$AU$1&amp;"")</f>
        <v>#REF!</v>
      </c>
      <c r="AV419" s="232"/>
      <c r="AW419" s="230"/>
      <c r="AX419" s="229"/>
      <c r="AY419" s="233"/>
      <c r="AZ419" s="232" t="e" cm="1">
        <f t="array" aca="1" ref="AZ419" ca="1">INDIRECT("'"&amp;$C419&amp;"'!"&amp;"$"&amp;$D419&amp;$AZ$1&amp;"")</f>
        <v>#REF!</v>
      </c>
      <c r="BA419" s="231"/>
      <c r="BB419" s="232"/>
      <c r="BC419" s="230"/>
      <c r="BD419" s="232" t="e" cm="1">
        <f t="array" aca="1" ref="BD419" ca="1">INDIRECT("'"&amp;$C419&amp;"'!"&amp;"$"&amp;$D419&amp;$BD$1&amp;"")</f>
        <v>#REF!</v>
      </c>
      <c r="BE419" s="231"/>
      <c r="BF419" s="232"/>
      <c r="BG419" s="230"/>
      <c r="BH419" s="234"/>
      <c r="BI419" s="230"/>
      <c r="BJ419" s="234" t="e" cm="1">
        <f t="array" aca="1" ref="BJ419" ca="1">INDIRECT("'"&amp;$C419&amp;"'!"&amp;"$"&amp;$D419&amp;$BJ$1&amp;"")</f>
        <v>#REF!</v>
      </c>
      <c r="BK419" s="232"/>
      <c r="BL419" s="230"/>
      <c r="BM419" s="408"/>
      <c r="BN419" s="229" t="e" cm="1">
        <f t="array" aca="1" ref="BN419" ca="1">INDIRECT("'"&amp;$C419&amp;"'!"&amp;"$"&amp;$D419&amp;$BN$1&amp;"")</f>
        <v>#REF!</v>
      </c>
      <c r="BO419" s="231"/>
      <c r="BP419" s="230"/>
      <c r="BQ419" s="234" t="e" cm="1">
        <f t="array" aca="1" ref="BQ419" ca="1">INDIRECT("'"&amp;$C419&amp;"'!"&amp;"$"&amp;$D419&amp;$BQ$1&amp;"")</f>
        <v>#REF!</v>
      </c>
      <c r="BR419" s="232"/>
      <c r="BS419" s="232"/>
      <c r="BT419" s="230"/>
      <c r="BU419" s="235" t="e" cm="1">
        <f t="array" aca="1" ref="BU419" ca="1">INDIRECT("'"&amp;$C419&amp;"'!"&amp;"$"&amp;$D419&amp;$BU$1&amp;"")</f>
        <v>#REF!</v>
      </c>
      <c r="BV419" s="232"/>
      <c r="BW419" s="232"/>
      <c r="BX419" s="230"/>
      <c r="BY419" s="235"/>
      <c r="BZ419" s="232"/>
      <c r="CA419" s="232"/>
      <c r="CB419" s="230"/>
    </row>
    <row r="420" spans="1:80" ht="15" x14ac:dyDescent="0.2">
      <c r="A420" s="344">
        <f t="shared" si="31"/>
        <v>46008</v>
      </c>
      <c r="B420" s="261">
        <v>0.625</v>
      </c>
      <c r="C420" s="247">
        <f t="shared" si="32"/>
        <v>17</v>
      </c>
      <c r="D420" s="248" t="s">
        <v>149</v>
      </c>
      <c r="E420" s="222"/>
      <c r="F420" s="223"/>
      <c r="G420" s="224" t="e" cm="1">
        <f t="array" aca="1" ref="G420" ca="1">INDIRECT("'"&amp;$C420&amp;"'!"&amp;"$"&amp;$D420&amp;$G$1&amp;"")</f>
        <v>#REF!</v>
      </c>
      <c r="H420" s="225" t="s">
        <v>1</v>
      </c>
      <c r="I420" s="223" t="s">
        <v>1</v>
      </c>
      <c r="J420" s="224" t="e" cm="1">
        <f t="array" aca="1" ref="J420" ca="1">INDIRECT("'"&amp;$C420&amp;"'!"&amp;"$"&amp;$D420&amp;$J$1&amp;"")</f>
        <v>#REF!</v>
      </c>
      <c r="K420" s="225"/>
      <c r="L420" s="225"/>
      <c r="M420" s="226"/>
      <c r="N420" s="222" t="e" cm="1">
        <f t="array" aca="1" ref="N420" ca="1">INDIRECT("'"&amp;$C420&amp;"'!"&amp;"$"&amp;$D420&amp;$N$1&amp;"")</f>
        <v>#REF!</v>
      </c>
      <c r="O420" s="225"/>
      <c r="P420" s="225"/>
      <c r="Q420" s="223"/>
      <c r="R420" s="352" t="e" cm="1">
        <f t="array" aca="1" ref="R420" ca="1">INDIRECT("'"&amp;$C420&amp;"'!"&amp;"$"&amp;$D420&amp;$R$1&amp;"")</f>
        <v>#REF!</v>
      </c>
      <c r="S420" s="225"/>
      <c r="T420" s="225"/>
      <c r="U420" s="226"/>
      <c r="V420" s="222"/>
      <c r="W420" s="227" t="e" cm="1">
        <f t="array" aca="1" ref="W420" ca="1">INDIRECT("'"&amp;$C420&amp;"'!"&amp;"$"&amp;$D420&amp;$W$1&amp;"")</f>
        <v>#REF!</v>
      </c>
      <c r="X420" s="225"/>
      <c r="Y420" s="223"/>
      <c r="Z420" s="224" t="e" cm="1">
        <f t="array" aca="1" ref="Z420" ca="1">INDIRECT("'"&amp;$C420&amp;"'!"&amp;"$"&amp;$D420&amp;$Z$1&amp;"")</f>
        <v>#REF!</v>
      </c>
      <c r="AA420" s="225" t="s">
        <v>1</v>
      </c>
      <c r="AB420" s="225" t="s">
        <v>1</v>
      </c>
      <c r="AC420" s="226" t="s">
        <v>1</v>
      </c>
      <c r="AD420" s="222" t="e" cm="1">
        <f t="array" aca="1" ref="AD420" ca="1">INDIRECT("'"&amp;$C420&amp;"'!"&amp;"$"&amp;$D420&amp;$AD$1&amp;"")</f>
        <v>#REF!</v>
      </c>
      <c r="AE420" s="225" t="s">
        <v>1</v>
      </c>
      <c r="AF420" s="225" t="s">
        <v>1</v>
      </c>
      <c r="AG420" s="223" t="s">
        <v>1</v>
      </c>
      <c r="AH420" s="224" t="e" cm="1">
        <f t="array" aca="1" ref="AH420" ca="1">INDIRECT("'"&amp;$C420&amp;"'!"&amp;"$"&amp;$D420&amp;$AH$1&amp;"")</f>
        <v>#REF!</v>
      </c>
      <c r="AI420" s="225" t="s">
        <v>1</v>
      </c>
      <c r="AJ420" s="225" t="s">
        <v>1</v>
      </c>
      <c r="AK420" s="226" t="s">
        <v>1</v>
      </c>
      <c r="AL420" s="222" t="e" cm="1">
        <f t="array" aca="1" ref="AL420" ca="1">INDIRECT("'"&amp;$C420&amp;"'!"&amp;"$"&amp;$D420&amp;$AL$1&amp;"")</f>
        <v>#REF!</v>
      </c>
      <c r="AM420" s="225" t="s">
        <v>1</v>
      </c>
      <c r="AN420" s="225" t="s">
        <v>1</v>
      </c>
      <c r="AO420" s="223" t="s">
        <v>1</v>
      </c>
      <c r="AP420" s="222"/>
      <c r="AQ420" s="226"/>
      <c r="AR420" s="222" t="e" cm="1">
        <f t="array" aca="1" ref="AR420" ca="1">INDIRECT("'"&amp;$C420&amp;"'!"&amp;"$"&amp;$D420&amp;$AR$1&amp;"")</f>
        <v>#REF!</v>
      </c>
      <c r="AS420" s="225"/>
      <c r="AT420" s="223"/>
      <c r="AU420" s="224" t="e" cm="1">
        <f t="array" aca="1" ref="AU420" ca="1">INDIRECT("'"&amp;$C420&amp;"'!"&amp;"$"&amp;$D420&amp;$AU$1&amp;"")</f>
        <v>#REF!</v>
      </c>
      <c r="AV420" s="225"/>
      <c r="AW420" s="223"/>
      <c r="AX420" s="222"/>
      <c r="AY420" s="226"/>
      <c r="AZ420" s="225" t="e" cm="1">
        <f t="array" aca="1" ref="AZ420" ca="1">INDIRECT("'"&amp;$C420&amp;"'!"&amp;"$"&amp;$D420&amp;$AZ$1&amp;"")</f>
        <v>#REF!</v>
      </c>
      <c r="BA420" s="224"/>
      <c r="BB420" s="225"/>
      <c r="BC420" s="223"/>
      <c r="BD420" s="225" t="e" cm="1">
        <f t="array" aca="1" ref="BD420" ca="1">INDIRECT("'"&amp;$C420&amp;"'!"&amp;"$"&amp;$D420&amp;$BD$1&amp;"")</f>
        <v>#REF!</v>
      </c>
      <c r="BE420" s="224"/>
      <c r="BF420" s="225"/>
      <c r="BG420" s="223"/>
      <c r="BH420" s="227"/>
      <c r="BI420" s="223"/>
      <c r="BJ420" s="227" t="e" cm="1">
        <f t="array" aca="1" ref="BJ420" ca="1">INDIRECT("'"&amp;$C420&amp;"'!"&amp;"$"&amp;$D420&amp;$BJ$1&amp;"")</f>
        <v>#REF!</v>
      </c>
      <c r="BK420" s="225"/>
      <c r="BL420" s="223"/>
      <c r="BM420" s="407"/>
      <c r="BN420" s="222" t="e" cm="1">
        <f t="array" aca="1" ref="BN420" ca="1">INDIRECT("'"&amp;$C420&amp;"'!"&amp;"$"&amp;$D420&amp;$BN$1&amp;"")</f>
        <v>#REF!</v>
      </c>
      <c r="BO420" s="224"/>
      <c r="BP420" s="223"/>
      <c r="BQ420" s="227" t="e" cm="1">
        <f t="array" aca="1" ref="BQ420" ca="1">INDIRECT("'"&amp;$C420&amp;"'!"&amp;"$"&amp;$D420&amp;$BQ$1&amp;"")</f>
        <v>#REF!</v>
      </c>
      <c r="BR420" s="225"/>
      <c r="BS420" s="225"/>
      <c r="BT420" s="223"/>
      <c r="BU420" s="228" t="e" cm="1">
        <f t="array" aca="1" ref="BU420" ca="1">INDIRECT("'"&amp;$C420&amp;"'!"&amp;"$"&amp;$D420&amp;$BU$1&amp;"")</f>
        <v>#REF!</v>
      </c>
      <c r="BV420" s="225"/>
      <c r="BW420" s="225"/>
      <c r="BX420" s="223"/>
      <c r="BY420" s="228"/>
      <c r="BZ420" s="225"/>
      <c r="CA420" s="225"/>
      <c r="CB420" s="223"/>
    </row>
    <row r="421" spans="1:80" ht="15" x14ac:dyDescent="0.2">
      <c r="A421" s="344">
        <f t="shared" si="31"/>
        <v>46008</v>
      </c>
      <c r="B421" s="261">
        <v>0.66666666666666696</v>
      </c>
      <c r="C421" s="247">
        <f t="shared" si="32"/>
        <v>17</v>
      </c>
      <c r="D421" s="248" t="s">
        <v>150</v>
      </c>
      <c r="E421" s="229"/>
      <c r="F421" s="230"/>
      <c r="G421" s="231" t="e" cm="1">
        <f t="array" aca="1" ref="G421" ca="1">INDIRECT("'"&amp;$C421&amp;"'!"&amp;"$"&amp;$D421&amp;$G$1&amp;"")</f>
        <v>#REF!</v>
      </c>
      <c r="H421" s="232" t="s">
        <v>1</v>
      </c>
      <c r="I421" s="230" t="s">
        <v>1</v>
      </c>
      <c r="J421" s="231" t="e" cm="1">
        <f t="array" aca="1" ref="J421" ca="1">INDIRECT("'"&amp;$C421&amp;"'!"&amp;"$"&amp;$D421&amp;$J$1&amp;"")</f>
        <v>#REF!</v>
      </c>
      <c r="K421" s="232"/>
      <c r="L421" s="232"/>
      <c r="M421" s="233"/>
      <c r="N421" s="229" t="e" cm="1">
        <f t="array" aca="1" ref="N421" ca="1">INDIRECT("'"&amp;$C421&amp;"'!"&amp;"$"&amp;$D421&amp;$N$1&amp;"")</f>
        <v>#REF!</v>
      </c>
      <c r="O421" s="232"/>
      <c r="P421" s="232"/>
      <c r="Q421" s="230"/>
      <c r="R421" s="353" t="e" cm="1">
        <f t="array" aca="1" ref="R421" ca="1">INDIRECT("'"&amp;$C421&amp;"'!"&amp;"$"&amp;$D421&amp;$R$1&amp;"")</f>
        <v>#REF!</v>
      </c>
      <c r="S421" s="232"/>
      <c r="T421" s="232"/>
      <c r="U421" s="233"/>
      <c r="V421" s="229"/>
      <c r="W421" s="234" t="e" cm="1">
        <f t="array" aca="1" ref="W421" ca="1">INDIRECT("'"&amp;$C421&amp;"'!"&amp;"$"&amp;$D421&amp;$W$1&amp;"")</f>
        <v>#REF!</v>
      </c>
      <c r="X421" s="232"/>
      <c r="Y421" s="230"/>
      <c r="Z421" s="231" t="e" cm="1">
        <f t="array" aca="1" ref="Z421" ca="1">INDIRECT("'"&amp;$C421&amp;"'!"&amp;"$"&amp;$D421&amp;$Z$1&amp;"")</f>
        <v>#REF!</v>
      </c>
      <c r="AA421" s="232" t="s">
        <v>1</v>
      </c>
      <c r="AB421" s="232" t="s">
        <v>1</v>
      </c>
      <c r="AC421" s="233" t="s">
        <v>1</v>
      </c>
      <c r="AD421" s="229" t="e" cm="1">
        <f t="array" aca="1" ref="AD421" ca="1">INDIRECT("'"&amp;$C421&amp;"'!"&amp;"$"&amp;$D421&amp;$AD$1&amp;"")</f>
        <v>#REF!</v>
      </c>
      <c r="AE421" s="232" t="s">
        <v>1</v>
      </c>
      <c r="AF421" s="232" t="s">
        <v>1</v>
      </c>
      <c r="AG421" s="230" t="s">
        <v>1</v>
      </c>
      <c r="AH421" s="231" t="e" cm="1">
        <f t="array" aca="1" ref="AH421" ca="1">INDIRECT("'"&amp;$C421&amp;"'!"&amp;"$"&amp;$D421&amp;$AH$1&amp;"")</f>
        <v>#REF!</v>
      </c>
      <c r="AI421" s="232" t="s">
        <v>1</v>
      </c>
      <c r="AJ421" s="232" t="s">
        <v>1</v>
      </c>
      <c r="AK421" s="233" t="s">
        <v>1</v>
      </c>
      <c r="AL421" s="229" t="e" cm="1">
        <f t="array" aca="1" ref="AL421" ca="1">INDIRECT("'"&amp;$C421&amp;"'!"&amp;"$"&amp;$D421&amp;$AL$1&amp;"")</f>
        <v>#REF!</v>
      </c>
      <c r="AM421" s="232" t="s">
        <v>1</v>
      </c>
      <c r="AN421" s="232" t="s">
        <v>1</v>
      </c>
      <c r="AO421" s="230" t="s">
        <v>1</v>
      </c>
      <c r="AP421" s="229"/>
      <c r="AQ421" s="233"/>
      <c r="AR421" s="229" t="e" cm="1">
        <f t="array" aca="1" ref="AR421" ca="1">INDIRECT("'"&amp;$C421&amp;"'!"&amp;"$"&amp;$D421&amp;$AR$1&amp;"")</f>
        <v>#REF!</v>
      </c>
      <c r="AS421" s="232"/>
      <c r="AT421" s="230"/>
      <c r="AU421" s="231" t="e" cm="1">
        <f t="array" aca="1" ref="AU421" ca="1">INDIRECT("'"&amp;$C421&amp;"'!"&amp;"$"&amp;$D421&amp;$AU$1&amp;"")</f>
        <v>#REF!</v>
      </c>
      <c r="AV421" s="232"/>
      <c r="AW421" s="230"/>
      <c r="AX421" s="229"/>
      <c r="AY421" s="233"/>
      <c r="AZ421" s="232" t="e" cm="1">
        <f t="array" aca="1" ref="AZ421" ca="1">INDIRECT("'"&amp;$C421&amp;"'!"&amp;"$"&amp;$D421&amp;$AZ$1&amp;"")</f>
        <v>#REF!</v>
      </c>
      <c r="BA421" s="231"/>
      <c r="BB421" s="232"/>
      <c r="BC421" s="230"/>
      <c r="BD421" s="232" t="e" cm="1">
        <f t="array" aca="1" ref="BD421" ca="1">INDIRECT("'"&amp;$C421&amp;"'!"&amp;"$"&amp;$D421&amp;$BD$1&amp;"")</f>
        <v>#REF!</v>
      </c>
      <c r="BE421" s="231"/>
      <c r="BF421" s="232"/>
      <c r="BG421" s="230"/>
      <c r="BH421" s="234"/>
      <c r="BI421" s="230"/>
      <c r="BJ421" s="234" t="e" cm="1">
        <f t="array" aca="1" ref="BJ421" ca="1">INDIRECT("'"&amp;$C421&amp;"'!"&amp;"$"&amp;$D421&amp;$BJ$1&amp;"")</f>
        <v>#REF!</v>
      </c>
      <c r="BK421" s="232"/>
      <c r="BL421" s="230"/>
      <c r="BM421" s="408"/>
      <c r="BN421" s="229" t="e" cm="1">
        <f t="array" aca="1" ref="BN421" ca="1">INDIRECT("'"&amp;$C421&amp;"'!"&amp;"$"&amp;$D421&amp;$BN$1&amp;"")</f>
        <v>#REF!</v>
      </c>
      <c r="BO421" s="231"/>
      <c r="BP421" s="230"/>
      <c r="BQ421" s="234" t="e" cm="1">
        <f t="array" aca="1" ref="BQ421" ca="1">INDIRECT("'"&amp;$C421&amp;"'!"&amp;"$"&amp;$D421&amp;$BQ$1&amp;"")</f>
        <v>#REF!</v>
      </c>
      <c r="BR421" s="232"/>
      <c r="BS421" s="232"/>
      <c r="BT421" s="230"/>
      <c r="BU421" s="235" t="e" cm="1">
        <f t="array" aca="1" ref="BU421" ca="1">INDIRECT("'"&amp;$C421&amp;"'!"&amp;"$"&amp;$D421&amp;$BU$1&amp;"")</f>
        <v>#REF!</v>
      </c>
      <c r="BV421" s="232"/>
      <c r="BW421" s="232"/>
      <c r="BX421" s="230"/>
      <c r="BY421" s="235"/>
      <c r="BZ421" s="232"/>
      <c r="CA421" s="232"/>
      <c r="CB421" s="230"/>
    </row>
    <row r="422" spans="1:80" ht="15" x14ac:dyDescent="0.2">
      <c r="A422" s="344">
        <f t="shared" si="31"/>
        <v>46008</v>
      </c>
      <c r="B422" s="261">
        <v>0.70833333333333404</v>
      </c>
      <c r="C422" s="247">
        <f t="shared" si="32"/>
        <v>17</v>
      </c>
      <c r="D422" s="248" t="s">
        <v>151</v>
      </c>
      <c r="E422" s="222"/>
      <c r="F422" s="223"/>
      <c r="G422" s="224" t="e" cm="1">
        <f t="array" aca="1" ref="G422" ca="1">INDIRECT("'"&amp;$C422&amp;"'!"&amp;"$"&amp;$D422&amp;$G$1&amp;"")</f>
        <v>#REF!</v>
      </c>
      <c r="H422" s="225" t="s">
        <v>1</v>
      </c>
      <c r="I422" s="223" t="s">
        <v>1</v>
      </c>
      <c r="J422" s="224" t="e" cm="1">
        <f t="array" aca="1" ref="J422" ca="1">INDIRECT("'"&amp;$C422&amp;"'!"&amp;"$"&amp;$D422&amp;$J$1&amp;"")</f>
        <v>#REF!</v>
      </c>
      <c r="K422" s="225"/>
      <c r="L422" s="225"/>
      <c r="M422" s="226"/>
      <c r="N422" s="222" t="e" cm="1">
        <f t="array" aca="1" ref="N422" ca="1">INDIRECT("'"&amp;$C422&amp;"'!"&amp;"$"&amp;$D422&amp;$N$1&amp;"")</f>
        <v>#REF!</v>
      </c>
      <c r="O422" s="225"/>
      <c r="P422" s="225"/>
      <c r="Q422" s="226"/>
      <c r="R422" s="352" t="e" cm="1">
        <f t="array" aca="1" ref="R422" ca="1">INDIRECT("'"&amp;$C422&amp;"'!"&amp;"$"&amp;$D422&amp;$R$1&amp;"")</f>
        <v>#REF!</v>
      </c>
      <c r="S422" s="225"/>
      <c r="T422" s="225"/>
      <c r="U422" s="226"/>
      <c r="V422" s="222"/>
      <c r="W422" s="227" t="e" cm="1">
        <f t="array" aca="1" ref="W422" ca="1">INDIRECT("'"&amp;$C422&amp;"'!"&amp;"$"&amp;$D422&amp;$W$1&amp;"")</f>
        <v>#REF!</v>
      </c>
      <c r="X422" s="225"/>
      <c r="Y422" s="223"/>
      <c r="Z422" s="224" t="e" cm="1">
        <f t="array" aca="1" ref="Z422" ca="1">INDIRECT("'"&amp;$C422&amp;"'!"&amp;"$"&amp;$D422&amp;$Z$1&amp;"")</f>
        <v>#REF!</v>
      </c>
      <c r="AA422" s="225" t="s">
        <v>1</v>
      </c>
      <c r="AB422" s="225" t="s">
        <v>1</v>
      </c>
      <c r="AC422" s="226" t="s">
        <v>1</v>
      </c>
      <c r="AD422" s="222" t="e" cm="1">
        <f t="array" aca="1" ref="AD422" ca="1">INDIRECT("'"&amp;$C422&amp;"'!"&amp;"$"&amp;$D422&amp;$AD$1&amp;"")</f>
        <v>#REF!</v>
      </c>
      <c r="AE422" s="225" t="s">
        <v>1</v>
      </c>
      <c r="AF422" s="225" t="s">
        <v>1</v>
      </c>
      <c r="AG422" s="223" t="s">
        <v>1</v>
      </c>
      <c r="AH422" s="224" t="e" cm="1">
        <f t="array" aca="1" ref="AH422" ca="1">INDIRECT("'"&amp;$C422&amp;"'!"&amp;"$"&amp;$D422&amp;$AH$1&amp;"")</f>
        <v>#REF!</v>
      </c>
      <c r="AI422" s="225" t="s">
        <v>1</v>
      </c>
      <c r="AJ422" s="225" t="s">
        <v>1</v>
      </c>
      <c r="AK422" s="226" t="s">
        <v>1</v>
      </c>
      <c r="AL422" s="222" t="e" cm="1">
        <f t="array" aca="1" ref="AL422" ca="1">INDIRECT("'"&amp;$C422&amp;"'!"&amp;"$"&amp;$D422&amp;$AL$1&amp;"")</f>
        <v>#REF!</v>
      </c>
      <c r="AM422" s="225" t="s">
        <v>1</v>
      </c>
      <c r="AN422" s="225" t="s">
        <v>1</v>
      </c>
      <c r="AO422" s="223" t="s">
        <v>1</v>
      </c>
      <c r="AP422" s="222"/>
      <c r="AQ422" s="226"/>
      <c r="AR422" s="222" t="e" cm="1">
        <f t="array" aca="1" ref="AR422" ca="1">INDIRECT("'"&amp;$C422&amp;"'!"&amp;"$"&amp;$D422&amp;$AR$1&amp;"")</f>
        <v>#REF!</v>
      </c>
      <c r="AS422" s="225"/>
      <c r="AT422" s="223"/>
      <c r="AU422" s="224" t="e" cm="1">
        <f t="array" aca="1" ref="AU422" ca="1">INDIRECT("'"&amp;$C422&amp;"'!"&amp;"$"&amp;$D422&amp;$AU$1&amp;"")</f>
        <v>#REF!</v>
      </c>
      <c r="AV422" s="225"/>
      <c r="AW422" s="223"/>
      <c r="AX422" s="222"/>
      <c r="AY422" s="226"/>
      <c r="AZ422" s="225" t="e" cm="1">
        <f t="array" aca="1" ref="AZ422" ca="1">INDIRECT("'"&amp;$C422&amp;"'!"&amp;"$"&amp;$D422&amp;$AZ$1&amp;"")</f>
        <v>#REF!</v>
      </c>
      <c r="BA422" s="224"/>
      <c r="BB422" s="225"/>
      <c r="BC422" s="223"/>
      <c r="BD422" s="225" t="e" cm="1">
        <f t="array" aca="1" ref="BD422" ca="1">INDIRECT("'"&amp;$C422&amp;"'!"&amp;"$"&amp;$D422&amp;$BD$1&amp;"")</f>
        <v>#REF!</v>
      </c>
      <c r="BE422" s="224"/>
      <c r="BF422" s="225"/>
      <c r="BG422" s="223"/>
      <c r="BH422" s="227"/>
      <c r="BI422" s="223"/>
      <c r="BJ422" s="227" t="e" cm="1">
        <f t="array" aca="1" ref="BJ422" ca="1">INDIRECT("'"&amp;$C422&amp;"'!"&amp;"$"&amp;$D422&amp;$BJ$1&amp;"")</f>
        <v>#REF!</v>
      </c>
      <c r="BK422" s="225"/>
      <c r="BL422" s="223"/>
      <c r="BM422" s="407"/>
      <c r="BN422" s="222" t="e" cm="1">
        <f t="array" aca="1" ref="BN422" ca="1">INDIRECT("'"&amp;$C422&amp;"'!"&amp;"$"&amp;$D422&amp;$BN$1&amp;"")</f>
        <v>#REF!</v>
      </c>
      <c r="BO422" s="224"/>
      <c r="BP422" s="223"/>
      <c r="BQ422" s="227" t="e" cm="1">
        <f t="array" aca="1" ref="BQ422" ca="1">INDIRECT("'"&amp;$C422&amp;"'!"&amp;"$"&amp;$D422&amp;$BQ$1&amp;"")</f>
        <v>#REF!</v>
      </c>
      <c r="BR422" s="225"/>
      <c r="BS422" s="225"/>
      <c r="BT422" s="223"/>
      <c r="BU422" s="228" t="e" cm="1">
        <f t="array" aca="1" ref="BU422" ca="1">INDIRECT("'"&amp;$C422&amp;"'!"&amp;"$"&amp;$D422&amp;$BU$1&amp;"")</f>
        <v>#REF!</v>
      </c>
      <c r="BV422" s="225"/>
      <c r="BW422" s="225"/>
      <c r="BX422" s="223"/>
      <c r="BY422" s="228"/>
      <c r="BZ422" s="225"/>
      <c r="CA422" s="225"/>
      <c r="CB422" s="223"/>
    </row>
    <row r="423" spans="1:80" ht="15" x14ac:dyDescent="0.2">
      <c r="A423" s="344">
        <f t="shared" si="31"/>
        <v>46008</v>
      </c>
      <c r="B423" s="261">
        <v>0.750000000000001</v>
      </c>
      <c r="C423" s="247">
        <f t="shared" si="32"/>
        <v>17</v>
      </c>
      <c r="D423" s="248" t="s">
        <v>152</v>
      </c>
      <c r="E423" s="229"/>
      <c r="F423" s="230"/>
      <c r="G423" s="231" t="e" cm="1">
        <f t="array" aca="1" ref="G423" ca="1">INDIRECT("'"&amp;$C423&amp;"'!"&amp;"$"&amp;$D423&amp;$G$1&amp;"")</f>
        <v>#REF!</v>
      </c>
      <c r="H423" s="232" t="s">
        <v>1</v>
      </c>
      <c r="I423" s="230" t="s">
        <v>1</v>
      </c>
      <c r="J423" s="231" t="e" cm="1">
        <f t="array" aca="1" ref="J423" ca="1">INDIRECT("'"&amp;$C423&amp;"'!"&amp;"$"&amp;$D423&amp;$J$1&amp;"")</f>
        <v>#REF!</v>
      </c>
      <c r="K423" s="232"/>
      <c r="L423" s="232"/>
      <c r="M423" s="233"/>
      <c r="N423" s="229" t="e" cm="1">
        <f t="array" aca="1" ref="N423" ca="1">INDIRECT("'"&amp;$C423&amp;"'!"&amp;"$"&amp;$D423&amp;$N$1&amp;"")</f>
        <v>#REF!</v>
      </c>
      <c r="O423" s="232"/>
      <c r="P423" s="232"/>
      <c r="Q423" s="230"/>
      <c r="R423" s="229" t="e" cm="1">
        <f t="array" aca="1" ref="R423" ca="1">INDIRECT("'"&amp;$C423&amp;"'!"&amp;"$"&amp;$D423&amp;$R$1&amp;"")</f>
        <v>#REF!</v>
      </c>
      <c r="S423" s="232"/>
      <c r="T423" s="232"/>
      <c r="U423" s="233"/>
      <c r="V423" s="229"/>
      <c r="W423" s="234" t="e" cm="1">
        <f t="array" aca="1" ref="W423" ca="1">INDIRECT("'"&amp;$C423&amp;"'!"&amp;"$"&amp;$D423&amp;$W$1&amp;"")</f>
        <v>#REF!</v>
      </c>
      <c r="X423" s="232"/>
      <c r="Y423" s="230"/>
      <c r="Z423" s="231" t="e" cm="1">
        <f t="array" aca="1" ref="Z423" ca="1">INDIRECT("'"&amp;$C423&amp;"'!"&amp;"$"&amp;$D423&amp;$Z$1&amp;"")</f>
        <v>#REF!</v>
      </c>
      <c r="AA423" s="232" t="s">
        <v>1</v>
      </c>
      <c r="AB423" s="232" t="s">
        <v>1</v>
      </c>
      <c r="AC423" s="233" t="s">
        <v>1</v>
      </c>
      <c r="AD423" s="229" t="e" cm="1">
        <f t="array" aca="1" ref="AD423" ca="1">INDIRECT("'"&amp;$C423&amp;"'!"&amp;"$"&amp;$D423&amp;$AD$1&amp;"")</f>
        <v>#REF!</v>
      </c>
      <c r="AE423" s="232" t="s">
        <v>1</v>
      </c>
      <c r="AF423" s="232" t="s">
        <v>1</v>
      </c>
      <c r="AG423" s="230" t="s">
        <v>1</v>
      </c>
      <c r="AH423" s="231" t="e" cm="1">
        <f t="array" aca="1" ref="AH423" ca="1">INDIRECT("'"&amp;$C423&amp;"'!"&amp;"$"&amp;$D423&amp;$AH$1&amp;"")</f>
        <v>#REF!</v>
      </c>
      <c r="AI423" s="232" t="s">
        <v>1</v>
      </c>
      <c r="AJ423" s="232" t="s">
        <v>1</v>
      </c>
      <c r="AK423" s="233" t="s">
        <v>1</v>
      </c>
      <c r="AL423" s="229" t="e" cm="1">
        <f t="array" aca="1" ref="AL423" ca="1">INDIRECT("'"&amp;$C423&amp;"'!"&amp;"$"&amp;$D423&amp;$AL$1&amp;"")</f>
        <v>#REF!</v>
      </c>
      <c r="AM423" s="232" t="s">
        <v>1</v>
      </c>
      <c r="AN423" s="232" t="s">
        <v>1</v>
      </c>
      <c r="AO423" s="230" t="s">
        <v>1</v>
      </c>
      <c r="AP423" s="229"/>
      <c r="AQ423" s="233"/>
      <c r="AR423" s="229" t="e" cm="1">
        <f t="array" aca="1" ref="AR423" ca="1">INDIRECT("'"&amp;$C423&amp;"'!"&amp;"$"&amp;$D423&amp;$AR$1&amp;"")</f>
        <v>#REF!</v>
      </c>
      <c r="AS423" s="232"/>
      <c r="AT423" s="230"/>
      <c r="AU423" s="231" t="e" cm="1">
        <f t="array" aca="1" ref="AU423" ca="1">INDIRECT("'"&amp;$C423&amp;"'!"&amp;"$"&amp;$D423&amp;$AU$1&amp;"")</f>
        <v>#REF!</v>
      </c>
      <c r="AV423" s="232"/>
      <c r="AW423" s="230"/>
      <c r="AX423" s="229"/>
      <c r="AY423" s="233"/>
      <c r="AZ423" s="232" t="e" cm="1">
        <f t="array" aca="1" ref="AZ423" ca="1">INDIRECT("'"&amp;$C423&amp;"'!"&amp;"$"&amp;$D423&amp;$AZ$1&amp;"")</f>
        <v>#REF!</v>
      </c>
      <c r="BA423" s="231"/>
      <c r="BB423" s="232"/>
      <c r="BC423" s="230"/>
      <c r="BD423" s="232" t="e" cm="1">
        <f t="array" aca="1" ref="BD423" ca="1">INDIRECT("'"&amp;$C423&amp;"'!"&amp;"$"&amp;$D423&amp;$BD$1&amp;"")</f>
        <v>#REF!</v>
      </c>
      <c r="BE423" s="231"/>
      <c r="BF423" s="232"/>
      <c r="BG423" s="230"/>
      <c r="BH423" s="234"/>
      <c r="BI423" s="230"/>
      <c r="BJ423" s="234" t="e" cm="1">
        <f t="array" aca="1" ref="BJ423" ca="1">INDIRECT("'"&amp;$C423&amp;"'!"&amp;"$"&amp;$D423&amp;$BJ$1&amp;"")</f>
        <v>#REF!</v>
      </c>
      <c r="BK423" s="232"/>
      <c r="BL423" s="230"/>
      <c r="BM423" s="408"/>
      <c r="BN423" s="229" t="e" cm="1">
        <f t="array" aca="1" ref="BN423" ca="1">INDIRECT("'"&amp;$C423&amp;"'!"&amp;"$"&amp;$D423&amp;$BN$1&amp;"")</f>
        <v>#REF!</v>
      </c>
      <c r="BO423" s="231"/>
      <c r="BP423" s="230"/>
      <c r="BQ423" s="234" t="e" cm="1">
        <f t="array" aca="1" ref="BQ423" ca="1">INDIRECT("'"&amp;$C423&amp;"'!"&amp;"$"&amp;$D423&amp;$BQ$1&amp;"")</f>
        <v>#REF!</v>
      </c>
      <c r="BR423" s="232"/>
      <c r="BS423" s="232"/>
      <c r="BT423" s="230"/>
      <c r="BU423" s="235" t="e" cm="1">
        <f t="array" aca="1" ref="BU423" ca="1">INDIRECT("'"&amp;$C423&amp;"'!"&amp;"$"&amp;$D423&amp;$BU$1&amp;"")</f>
        <v>#REF!</v>
      </c>
      <c r="BV423" s="232"/>
      <c r="BW423" s="232"/>
      <c r="BX423" s="230"/>
      <c r="BY423" s="235"/>
      <c r="BZ423" s="232"/>
      <c r="CA423" s="232"/>
      <c r="CB423" s="230"/>
    </row>
    <row r="424" spans="1:80" ht="15" x14ac:dyDescent="0.2">
      <c r="A424" s="344">
        <f t="shared" si="31"/>
        <v>46008</v>
      </c>
      <c r="B424" s="261">
        <v>0.79166666666666696</v>
      </c>
      <c r="C424" s="247">
        <f t="shared" si="32"/>
        <v>17</v>
      </c>
      <c r="D424" s="248" t="s">
        <v>153</v>
      </c>
      <c r="E424" s="222"/>
      <c r="F424" s="223"/>
      <c r="G424" s="224" t="e" cm="1">
        <f t="array" aca="1" ref="G424" ca="1">INDIRECT("'"&amp;$C424&amp;"'!"&amp;"$"&amp;$D424&amp;$G$1&amp;"")</f>
        <v>#REF!</v>
      </c>
      <c r="H424" s="225" t="s">
        <v>1</v>
      </c>
      <c r="I424" s="223" t="s">
        <v>1</v>
      </c>
      <c r="J424" s="224" t="e" cm="1">
        <f t="array" aca="1" ref="J424" ca="1">INDIRECT("'"&amp;$C424&amp;"'!"&amp;"$"&amp;$D424&amp;$J$1&amp;"")</f>
        <v>#REF!</v>
      </c>
      <c r="K424" s="493"/>
      <c r="L424" s="225"/>
      <c r="M424" s="226"/>
      <c r="N424" s="222" t="e" cm="1">
        <f t="array" aca="1" ref="N424" ca="1">INDIRECT("'"&amp;$C424&amp;"'!"&amp;"$"&amp;$D424&amp;$N$1&amp;"")</f>
        <v>#REF!</v>
      </c>
      <c r="O424" s="225"/>
      <c r="P424" s="225"/>
      <c r="Q424" s="223"/>
      <c r="R424" s="352" t="e" cm="1">
        <f t="array" aca="1" ref="R424" ca="1">INDIRECT("'"&amp;$C424&amp;"'!"&amp;"$"&amp;$D424&amp;$R$1&amp;"")</f>
        <v>#REF!</v>
      </c>
      <c r="S424" s="225"/>
      <c r="T424" s="225"/>
      <c r="U424" s="226"/>
      <c r="V424" s="222"/>
      <c r="W424" s="227" t="e" cm="1">
        <f t="array" aca="1" ref="W424" ca="1">INDIRECT("'"&amp;$C424&amp;"'!"&amp;"$"&amp;$D424&amp;$W$1&amp;"")</f>
        <v>#REF!</v>
      </c>
      <c r="X424" s="225"/>
      <c r="Y424" s="223"/>
      <c r="Z424" s="224" t="e" cm="1">
        <f t="array" aca="1" ref="Z424" ca="1">INDIRECT("'"&amp;$C424&amp;"'!"&amp;"$"&amp;$D424&amp;$Z$1&amp;"")</f>
        <v>#REF!</v>
      </c>
      <c r="AA424" s="225" t="s">
        <v>1</v>
      </c>
      <c r="AB424" s="225" t="s">
        <v>1</v>
      </c>
      <c r="AC424" s="226" t="s">
        <v>1</v>
      </c>
      <c r="AD424" s="222" t="e" cm="1">
        <f t="array" aca="1" ref="AD424" ca="1">INDIRECT("'"&amp;$C424&amp;"'!"&amp;"$"&amp;$D424&amp;$AD$1&amp;"")</f>
        <v>#REF!</v>
      </c>
      <c r="AE424" s="225" t="s">
        <v>1</v>
      </c>
      <c r="AF424" s="225" t="s">
        <v>1</v>
      </c>
      <c r="AG424" s="223" t="s">
        <v>1</v>
      </c>
      <c r="AH424" s="224" t="e" cm="1">
        <f t="array" aca="1" ref="AH424" ca="1">INDIRECT("'"&amp;$C424&amp;"'!"&amp;"$"&amp;$D424&amp;$AH$1&amp;"")</f>
        <v>#REF!</v>
      </c>
      <c r="AI424" s="225" t="s">
        <v>1</v>
      </c>
      <c r="AJ424" s="225" t="s">
        <v>1</v>
      </c>
      <c r="AK424" s="226" t="s">
        <v>1</v>
      </c>
      <c r="AL424" s="222" t="e" cm="1">
        <f t="array" aca="1" ref="AL424" ca="1">INDIRECT("'"&amp;$C424&amp;"'!"&amp;"$"&amp;$D424&amp;$AL$1&amp;"")</f>
        <v>#REF!</v>
      </c>
      <c r="AM424" s="225" t="s">
        <v>1</v>
      </c>
      <c r="AN424" s="225" t="s">
        <v>1</v>
      </c>
      <c r="AO424" s="223" t="s">
        <v>1</v>
      </c>
      <c r="AP424" s="222"/>
      <c r="AQ424" s="226"/>
      <c r="AR424" s="222" t="e" cm="1">
        <f t="array" aca="1" ref="AR424" ca="1">INDIRECT("'"&amp;$C424&amp;"'!"&amp;"$"&amp;$D424&amp;$AR$1&amp;"")</f>
        <v>#REF!</v>
      </c>
      <c r="AS424" s="225"/>
      <c r="AT424" s="223"/>
      <c r="AU424" s="224" t="e" cm="1">
        <f t="array" aca="1" ref="AU424" ca="1">INDIRECT("'"&amp;$C424&amp;"'!"&amp;"$"&amp;$D424&amp;$AU$1&amp;"")</f>
        <v>#REF!</v>
      </c>
      <c r="AV424" s="225"/>
      <c r="AW424" s="223"/>
      <c r="AX424" s="222"/>
      <c r="AY424" s="226"/>
      <c r="AZ424" s="225" t="e" cm="1">
        <f t="array" aca="1" ref="AZ424" ca="1">INDIRECT("'"&amp;$C424&amp;"'!"&amp;"$"&amp;$D424&amp;$AZ$1&amp;"")</f>
        <v>#REF!</v>
      </c>
      <c r="BA424" s="224"/>
      <c r="BB424" s="225"/>
      <c r="BC424" s="223"/>
      <c r="BD424" s="225" t="e" cm="1">
        <f t="array" aca="1" ref="BD424" ca="1">INDIRECT("'"&amp;$C424&amp;"'!"&amp;"$"&amp;$D424&amp;$BD$1&amp;"")</f>
        <v>#REF!</v>
      </c>
      <c r="BE424" s="224"/>
      <c r="BF424" s="225"/>
      <c r="BG424" s="223"/>
      <c r="BH424" s="227"/>
      <c r="BI424" s="223"/>
      <c r="BJ424" s="227" t="e" cm="1">
        <f t="array" aca="1" ref="BJ424" ca="1">INDIRECT("'"&amp;$C424&amp;"'!"&amp;"$"&amp;$D424&amp;$BJ$1&amp;"")</f>
        <v>#REF!</v>
      </c>
      <c r="BK424" s="225"/>
      <c r="BL424" s="223"/>
      <c r="BM424" s="407"/>
      <c r="BN424" s="222" t="e" cm="1">
        <f t="array" aca="1" ref="BN424" ca="1">INDIRECT("'"&amp;$C424&amp;"'!"&amp;"$"&amp;$D424&amp;$BN$1&amp;"")</f>
        <v>#REF!</v>
      </c>
      <c r="BO424" s="224"/>
      <c r="BP424" s="223"/>
      <c r="BQ424" s="227" t="e" cm="1">
        <f t="array" aca="1" ref="BQ424" ca="1">INDIRECT("'"&amp;$C424&amp;"'!"&amp;"$"&amp;$D424&amp;$BQ$1&amp;"")</f>
        <v>#REF!</v>
      </c>
      <c r="BR424" s="225"/>
      <c r="BS424" s="225"/>
      <c r="BT424" s="223"/>
      <c r="BU424" s="228" t="e" cm="1">
        <f t="array" aca="1" ref="BU424" ca="1">INDIRECT("'"&amp;$C424&amp;"'!"&amp;"$"&amp;$D424&amp;$BU$1&amp;"")</f>
        <v>#REF!</v>
      </c>
      <c r="BV424" s="225"/>
      <c r="BW424" s="225"/>
      <c r="BX424" s="223"/>
      <c r="BY424" s="228"/>
      <c r="BZ424" s="225"/>
      <c r="CA424" s="225"/>
      <c r="CB424" s="223"/>
    </row>
    <row r="425" spans="1:80" ht="15" x14ac:dyDescent="0.2">
      <c r="A425" s="344">
        <f t="shared" si="31"/>
        <v>46008</v>
      </c>
      <c r="B425" s="261">
        <v>0.83333333333333337</v>
      </c>
      <c r="C425" s="247">
        <f t="shared" si="32"/>
        <v>17</v>
      </c>
      <c r="D425" s="248" t="s">
        <v>154</v>
      </c>
      <c r="E425" s="229"/>
      <c r="F425" s="230"/>
      <c r="G425" s="231" t="e" cm="1">
        <f t="array" aca="1" ref="G425" ca="1">INDIRECT("'"&amp;$C425&amp;"'!"&amp;"$"&amp;$D425&amp;$G$1&amp;"")</f>
        <v>#REF!</v>
      </c>
      <c r="H425" s="232" t="s">
        <v>1</v>
      </c>
      <c r="I425" s="230" t="s">
        <v>1</v>
      </c>
      <c r="J425" s="231" t="e" cm="1">
        <f t="array" aca="1" ref="J425" ca="1">INDIRECT("'"&amp;$C425&amp;"'!"&amp;"$"&amp;$D425&amp;$J$1&amp;"")</f>
        <v>#REF!</v>
      </c>
      <c r="K425" s="232"/>
      <c r="L425" s="232"/>
      <c r="M425" s="233"/>
      <c r="N425" s="229" t="e" cm="1">
        <f t="array" aca="1" ref="N425" ca="1">INDIRECT("'"&amp;$C425&amp;"'!"&amp;"$"&amp;$D425&amp;$N$1&amp;"")</f>
        <v>#REF!</v>
      </c>
      <c r="O425" s="232"/>
      <c r="P425" s="232"/>
      <c r="Q425" s="230"/>
      <c r="R425" s="229" t="e" cm="1">
        <f t="array" aca="1" ref="R425" ca="1">INDIRECT("'"&amp;$C425&amp;"'!"&amp;"$"&amp;$D425&amp;$R$1&amp;"")</f>
        <v>#REF!</v>
      </c>
      <c r="S425" s="232"/>
      <c r="T425" s="232"/>
      <c r="U425" s="233"/>
      <c r="V425" s="229"/>
      <c r="W425" s="234" t="e" cm="1">
        <f t="array" aca="1" ref="W425" ca="1">INDIRECT("'"&amp;$C425&amp;"'!"&amp;"$"&amp;$D425&amp;$W$1&amp;"")</f>
        <v>#REF!</v>
      </c>
      <c r="X425" s="232"/>
      <c r="Y425" s="230"/>
      <c r="Z425" s="231" t="e" cm="1">
        <f t="array" aca="1" ref="Z425" ca="1">INDIRECT("'"&amp;$C425&amp;"'!"&amp;"$"&amp;$D425&amp;$Z$1&amp;"")</f>
        <v>#REF!</v>
      </c>
      <c r="AA425" s="232" t="s">
        <v>1</v>
      </c>
      <c r="AB425" s="232" t="s">
        <v>1</v>
      </c>
      <c r="AC425" s="233" t="s">
        <v>1</v>
      </c>
      <c r="AD425" s="229" t="e" cm="1">
        <f t="array" aca="1" ref="AD425" ca="1">INDIRECT("'"&amp;$C425&amp;"'!"&amp;"$"&amp;$D425&amp;$AD$1&amp;"")</f>
        <v>#REF!</v>
      </c>
      <c r="AE425" s="232" t="s">
        <v>1</v>
      </c>
      <c r="AF425" s="232" t="s">
        <v>1</v>
      </c>
      <c r="AG425" s="230" t="s">
        <v>1</v>
      </c>
      <c r="AH425" s="231" t="e" cm="1">
        <f t="array" aca="1" ref="AH425" ca="1">INDIRECT("'"&amp;$C425&amp;"'!"&amp;"$"&amp;$D425&amp;$AH$1&amp;"")</f>
        <v>#REF!</v>
      </c>
      <c r="AI425" s="232" t="s">
        <v>1</v>
      </c>
      <c r="AJ425" s="232" t="s">
        <v>1</v>
      </c>
      <c r="AK425" s="233" t="s">
        <v>1</v>
      </c>
      <c r="AL425" s="229" t="e" cm="1">
        <f t="array" aca="1" ref="AL425" ca="1">INDIRECT("'"&amp;$C425&amp;"'!"&amp;"$"&amp;$D425&amp;$AL$1&amp;"")</f>
        <v>#REF!</v>
      </c>
      <c r="AM425" s="232" t="s">
        <v>1</v>
      </c>
      <c r="AN425" s="232" t="s">
        <v>1</v>
      </c>
      <c r="AO425" s="230" t="s">
        <v>1</v>
      </c>
      <c r="AP425" s="229"/>
      <c r="AQ425" s="233"/>
      <c r="AR425" s="229" t="e" cm="1">
        <f t="array" aca="1" ref="AR425" ca="1">INDIRECT("'"&amp;$C425&amp;"'!"&amp;"$"&amp;$D425&amp;$AR$1&amp;"")</f>
        <v>#REF!</v>
      </c>
      <c r="AS425" s="232"/>
      <c r="AT425" s="230"/>
      <c r="AU425" s="231" t="e" cm="1">
        <f t="array" aca="1" ref="AU425" ca="1">INDIRECT("'"&amp;$C425&amp;"'!"&amp;"$"&amp;$D425&amp;$AU$1&amp;"")</f>
        <v>#REF!</v>
      </c>
      <c r="AV425" s="232"/>
      <c r="AW425" s="230"/>
      <c r="AX425" s="229"/>
      <c r="AY425" s="233"/>
      <c r="AZ425" s="232" t="e" cm="1">
        <f t="array" aca="1" ref="AZ425" ca="1">INDIRECT("'"&amp;$C425&amp;"'!"&amp;"$"&amp;$D425&amp;$AZ$1&amp;"")</f>
        <v>#REF!</v>
      </c>
      <c r="BA425" s="231"/>
      <c r="BB425" s="232"/>
      <c r="BC425" s="230"/>
      <c r="BD425" s="232" t="e" cm="1">
        <f t="array" aca="1" ref="BD425" ca="1">INDIRECT("'"&amp;$C425&amp;"'!"&amp;"$"&amp;$D425&amp;$BD$1&amp;"")</f>
        <v>#REF!</v>
      </c>
      <c r="BE425" s="231"/>
      <c r="BF425" s="232"/>
      <c r="BG425" s="230"/>
      <c r="BH425" s="234"/>
      <c r="BI425" s="230"/>
      <c r="BJ425" s="234" t="e" cm="1">
        <f t="array" aca="1" ref="BJ425" ca="1">INDIRECT("'"&amp;$C425&amp;"'!"&amp;"$"&amp;$D425&amp;$BJ$1&amp;"")</f>
        <v>#REF!</v>
      </c>
      <c r="BK425" s="232"/>
      <c r="BL425" s="230"/>
      <c r="BM425" s="408"/>
      <c r="BN425" s="229" t="e" cm="1">
        <f t="array" aca="1" ref="BN425" ca="1">INDIRECT("'"&amp;$C425&amp;"'!"&amp;"$"&amp;$D425&amp;$BN$1&amp;"")</f>
        <v>#REF!</v>
      </c>
      <c r="BO425" s="231"/>
      <c r="BP425" s="230"/>
      <c r="BQ425" s="234" t="e" cm="1">
        <f t="array" aca="1" ref="BQ425" ca="1">INDIRECT("'"&amp;$C425&amp;"'!"&amp;"$"&amp;$D425&amp;$BQ$1&amp;"")</f>
        <v>#REF!</v>
      </c>
      <c r="BR425" s="232"/>
      <c r="BS425" s="232"/>
      <c r="BT425" s="230"/>
      <c r="BU425" s="235" t="e" cm="1">
        <f t="array" aca="1" ref="BU425" ca="1">INDIRECT("'"&amp;$C425&amp;"'!"&amp;"$"&amp;$D425&amp;$BU$1&amp;"")</f>
        <v>#REF!</v>
      </c>
      <c r="BV425" s="232"/>
      <c r="BW425" s="232"/>
      <c r="BX425" s="230"/>
      <c r="BY425" s="235"/>
      <c r="BZ425" s="232"/>
      <c r="CA425" s="232"/>
      <c r="CB425" s="230"/>
    </row>
    <row r="426" spans="1:80" ht="15" x14ac:dyDescent="0.2">
      <c r="A426" s="344">
        <f t="shared" si="31"/>
        <v>46008</v>
      </c>
      <c r="B426" s="261">
        <v>0.875000000000001</v>
      </c>
      <c r="C426" s="247">
        <f t="shared" si="32"/>
        <v>17</v>
      </c>
      <c r="D426" s="248" t="s">
        <v>155</v>
      </c>
      <c r="E426" s="222"/>
      <c r="F426" s="223"/>
      <c r="G426" s="224" t="e" cm="1">
        <f t="array" aca="1" ref="G426" ca="1">INDIRECT("'"&amp;$C426&amp;"'!"&amp;"$"&amp;$D426&amp;$G$1&amp;"")</f>
        <v>#REF!</v>
      </c>
      <c r="H426" s="225" t="s">
        <v>1</v>
      </c>
      <c r="I426" s="223" t="s">
        <v>1</v>
      </c>
      <c r="J426" s="224" t="e" cm="1">
        <f t="array" aca="1" ref="J426" ca="1">INDIRECT("'"&amp;$C426&amp;"'!"&amp;"$"&amp;$D426&amp;$J$1&amp;"")</f>
        <v>#REF!</v>
      </c>
      <c r="K426" s="225"/>
      <c r="L426" s="225"/>
      <c r="M426" s="226"/>
      <c r="N426" s="222" t="e" cm="1">
        <f t="array" aca="1" ref="N426" ca="1">INDIRECT("'"&amp;$C426&amp;"'!"&amp;"$"&amp;$D426&amp;$N$1&amp;"")</f>
        <v>#REF!</v>
      </c>
      <c r="O426" s="225"/>
      <c r="P426" s="225"/>
      <c r="Q426" s="223"/>
      <c r="R426" s="352" t="e" cm="1">
        <f t="array" aca="1" ref="R426" ca="1">INDIRECT("'"&amp;$C426&amp;"'!"&amp;"$"&amp;$D426&amp;$R$1&amp;"")</f>
        <v>#REF!</v>
      </c>
      <c r="S426" s="225"/>
      <c r="T426" s="225"/>
      <c r="U426" s="226"/>
      <c r="V426" s="222"/>
      <c r="W426" s="227" t="e" cm="1">
        <f t="array" aca="1" ref="W426" ca="1">INDIRECT("'"&amp;$C426&amp;"'!"&amp;"$"&amp;$D426&amp;$W$1&amp;"")</f>
        <v>#REF!</v>
      </c>
      <c r="X426" s="225"/>
      <c r="Y426" s="223"/>
      <c r="Z426" s="224" t="e" cm="1">
        <f t="array" aca="1" ref="Z426" ca="1">INDIRECT("'"&amp;$C426&amp;"'!"&amp;"$"&amp;$D426&amp;$Z$1&amp;"")</f>
        <v>#REF!</v>
      </c>
      <c r="AA426" s="225" t="s">
        <v>1</v>
      </c>
      <c r="AB426" s="225" t="s">
        <v>1</v>
      </c>
      <c r="AC426" s="226" t="s">
        <v>1</v>
      </c>
      <c r="AD426" s="222" t="e" cm="1">
        <f t="array" aca="1" ref="AD426" ca="1">INDIRECT("'"&amp;$C426&amp;"'!"&amp;"$"&amp;$D426&amp;$AD$1&amp;"")</f>
        <v>#REF!</v>
      </c>
      <c r="AE426" s="225" t="s">
        <v>1</v>
      </c>
      <c r="AF426" s="225" t="s">
        <v>1</v>
      </c>
      <c r="AG426" s="223" t="s">
        <v>1</v>
      </c>
      <c r="AH426" s="224" t="e" cm="1">
        <f t="array" aca="1" ref="AH426" ca="1">INDIRECT("'"&amp;$C426&amp;"'!"&amp;"$"&amp;$D426&amp;$AH$1&amp;"")</f>
        <v>#REF!</v>
      </c>
      <c r="AI426" s="225" t="s">
        <v>1</v>
      </c>
      <c r="AJ426" s="225" t="s">
        <v>1</v>
      </c>
      <c r="AK426" s="226" t="s">
        <v>1</v>
      </c>
      <c r="AL426" s="222" t="e" cm="1">
        <f t="array" aca="1" ref="AL426" ca="1">INDIRECT("'"&amp;$C426&amp;"'!"&amp;"$"&amp;$D426&amp;$AL$1&amp;"")</f>
        <v>#REF!</v>
      </c>
      <c r="AM426" s="225" t="s">
        <v>1</v>
      </c>
      <c r="AN426" s="225" t="s">
        <v>1</v>
      </c>
      <c r="AO426" s="223" t="s">
        <v>1</v>
      </c>
      <c r="AP426" s="222"/>
      <c r="AQ426" s="226"/>
      <c r="AR426" s="222" t="e" cm="1">
        <f t="array" aca="1" ref="AR426" ca="1">INDIRECT("'"&amp;$C426&amp;"'!"&amp;"$"&amp;$D426&amp;$AR$1&amp;"")</f>
        <v>#REF!</v>
      </c>
      <c r="AS426" s="225"/>
      <c r="AT426" s="223"/>
      <c r="AU426" s="224" t="e" cm="1">
        <f t="array" aca="1" ref="AU426" ca="1">INDIRECT("'"&amp;$C426&amp;"'!"&amp;"$"&amp;$D426&amp;$AU$1&amp;"")</f>
        <v>#REF!</v>
      </c>
      <c r="AV426" s="225"/>
      <c r="AW426" s="223"/>
      <c r="AX426" s="222"/>
      <c r="AY426" s="226"/>
      <c r="AZ426" s="225" t="e" cm="1">
        <f t="array" aca="1" ref="AZ426" ca="1">INDIRECT("'"&amp;$C426&amp;"'!"&amp;"$"&amp;$D426&amp;$AZ$1&amp;"")</f>
        <v>#REF!</v>
      </c>
      <c r="BA426" s="224"/>
      <c r="BB426" s="225"/>
      <c r="BC426" s="223"/>
      <c r="BD426" s="225" t="e" cm="1">
        <f t="array" aca="1" ref="BD426" ca="1">INDIRECT("'"&amp;$C426&amp;"'!"&amp;"$"&amp;$D426&amp;$BD$1&amp;"")</f>
        <v>#REF!</v>
      </c>
      <c r="BE426" s="224"/>
      <c r="BF426" s="225"/>
      <c r="BG426" s="223"/>
      <c r="BH426" s="227"/>
      <c r="BI426" s="223"/>
      <c r="BJ426" s="227" t="e" cm="1">
        <f t="array" aca="1" ref="BJ426" ca="1">INDIRECT("'"&amp;$C426&amp;"'!"&amp;"$"&amp;$D426&amp;$BJ$1&amp;"")</f>
        <v>#REF!</v>
      </c>
      <c r="BK426" s="225"/>
      <c r="BL426" s="223"/>
      <c r="BM426" s="407"/>
      <c r="BN426" s="222" t="e" cm="1">
        <f t="array" aca="1" ref="BN426" ca="1">INDIRECT("'"&amp;$C426&amp;"'!"&amp;"$"&amp;$D426&amp;$BN$1&amp;"")</f>
        <v>#REF!</v>
      </c>
      <c r="BO426" s="224"/>
      <c r="BP426" s="223"/>
      <c r="BQ426" s="227" t="e" cm="1">
        <f t="array" aca="1" ref="BQ426" ca="1">INDIRECT("'"&amp;$C426&amp;"'!"&amp;"$"&amp;$D426&amp;$BQ$1&amp;"")</f>
        <v>#REF!</v>
      </c>
      <c r="BR426" s="225"/>
      <c r="BS426" s="225"/>
      <c r="BT426" s="223"/>
      <c r="BU426" s="228" t="e" cm="1">
        <f t="array" aca="1" ref="BU426" ca="1">INDIRECT("'"&amp;$C426&amp;"'!"&amp;"$"&amp;$D426&amp;$BU$1&amp;"")</f>
        <v>#REF!</v>
      </c>
      <c r="BV426" s="225"/>
      <c r="BW426" s="225"/>
      <c r="BX426" s="223"/>
      <c r="BY426" s="228"/>
      <c r="BZ426" s="225"/>
      <c r="CA426" s="225"/>
      <c r="CB426" s="223"/>
    </row>
    <row r="427" spans="1:80" ht="15" x14ac:dyDescent="0.2">
      <c r="A427" s="344">
        <f t="shared" si="31"/>
        <v>46008</v>
      </c>
      <c r="B427" s="261">
        <v>0.91666666666666696</v>
      </c>
      <c r="C427" s="247">
        <f t="shared" si="32"/>
        <v>17</v>
      </c>
      <c r="D427" s="248" t="s">
        <v>156</v>
      </c>
      <c r="E427" s="229"/>
      <c r="F427" s="230"/>
      <c r="G427" s="231" t="e" cm="1">
        <f t="array" aca="1" ref="G427" ca="1">INDIRECT("'"&amp;$C427&amp;"'!"&amp;"$"&amp;$D427&amp;$G$1&amp;"")</f>
        <v>#REF!</v>
      </c>
      <c r="H427" s="232" t="s">
        <v>1</v>
      </c>
      <c r="I427" s="230" t="s">
        <v>1</v>
      </c>
      <c r="J427" s="231" t="e" cm="1">
        <f t="array" aca="1" ref="J427" ca="1">INDIRECT("'"&amp;$C427&amp;"'!"&amp;"$"&amp;$D427&amp;$J$1&amp;"")</f>
        <v>#REF!</v>
      </c>
      <c r="K427" s="232"/>
      <c r="L427" s="232"/>
      <c r="M427" s="233"/>
      <c r="N427" s="229" t="e" cm="1">
        <f t="array" aca="1" ref="N427" ca="1">INDIRECT("'"&amp;$C427&amp;"'!"&amp;"$"&amp;$D427&amp;$N$1&amp;"")</f>
        <v>#REF!</v>
      </c>
      <c r="O427" s="232"/>
      <c r="P427" s="232"/>
      <c r="Q427" s="230"/>
      <c r="R427" s="229" t="e" cm="1">
        <f t="array" aca="1" ref="R427" ca="1">INDIRECT("'"&amp;$C427&amp;"'!"&amp;"$"&amp;$D427&amp;$R$1&amp;"")</f>
        <v>#REF!</v>
      </c>
      <c r="S427" s="232"/>
      <c r="T427" s="232"/>
      <c r="U427" s="233"/>
      <c r="V427" s="229"/>
      <c r="W427" s="234" t="e" cm="1">
        <f t="array" aca="1" ref="W427" ca="1">INDIRECT("'"&amp;$C427&amp;"'!"&amp;"$"&amp;$D427&amp;$W$1&amp;"")</f>
        <v>#REF!</v>
      </c>
      <c r="X427" s="232"/>
      <c r="Y427" s="230"/>
      <c r="Z427" s="231" t="e" cm="1">
        <f t="array" aca="1" ref="Z427" ca="1">INDIRECT("'"&amp;$C427&amp;"'!"&amp;"$"&amp;$D427&amp;$Z$1&amp;"")</f>
        <v>#REF!</v>
      </c>
      <c r="AA427" s="232" t="s">
        <v>1</v>
      </c>
      <c r="AB427" s="232" t="s">
        <v>1</v>
      </c>
      <c r="AC427" s="233" t="s">
        <v>1</v>
      </c>
      <c r="AD427" s="229" t="e" cm="1">
        <f t="array" aca="1" ref="AD427" ca="1">INDIRECT("'"&amp;$C427&amp;"'!"&amp;"$"&amp;$D427&amp;$AD$1&amp;"")</f>
        <v>#REF!</v>
      </c>
      <c r="AE427" s="232" t="s">
        <v>1</v>
      </c>
      <c r="AF427" s="232" t="s">
        <v>1</v>
      </c>
      <c r="AG427" s="230" t="s">
        <v>1</v>
      </c>
      <c r="AH427" s="231" t="e" cm="1">
        <f t="array" aca="1" ref="AH427" ca="1">INDIRECT("'"&amp;$C427&amp;"'!"&amp;"$"&amp;$D427&amp;$AH$1&amp;"")</f>
        <v>#REF!</v>
      </c>
      <c r="AI427" s="232" t="s">
        <v>1</v>
      </c>
      <c r="AJ427" s="232" t="s">
        <v>1</v>
      </c>
      <c r="AK427" s="233" t="s">
        <v>1</v>
      </c>
      <c r="AL427" s="229" t="e" cm="1">
        <f t="array" aca="1" ref="AL427" ca="1">INDIRECT("'"&amp;$C427&amp;"'!"&amp;"$"&amp;$D427&amp;$AL$1&amp;"")</f>
        <v>#REF!</v>
      </c>
      <c r="AM427" s="232" t="s">
        <v>1</v>
      </c>
      <c r="AN427" s="232" t="s">
        <v>1</v>
      </c>
      <c r="AO427" s="230" t="s">
        <v>1</v>
      </c>
      <c r="AP427" s="229"/>
      <c r="AQ427" s="233"/>
      <c r="AR427" s="229" t="e" cm="1">
        <f t="array" aca="1" ref="AR427" ca="1">INDIRECT("'"&amp;$C427&amp;"'!"&amp;"$"&amp;$D427&amp;$AR$1&amp;"")</f>
        <v>#REF!</v>
      </c>
      <c r="AS427" s="232"/>
      <c r="AT427" s="230"/>
      <c r="AU427" s="231" t="e" cm="1">
        <f t="array" aca="1" ref="AU427" ca="1">INDIRECT("'"&amp;$C427&amp;"'!"&amp;"$"&amp;$D427&amp;$AU$1&amp;"")</f>
        <v>#REF!</v>
      </c>
      <c r="AV427" s="232"/>
      <c r="AW427" s="230"/>
      <c r="AX427" s="229"/>
      <c r="AY427" s="233"/>
      <c r="AZ427" s="232" t="e" cm="1">
        <f t="array" aca="1" ref="AZ427" ca="1">INDIRECT("'"&amp;$C427&amp;"'!"&amp;"$"&amp;$D427&amp;$AZ$1&amp;"")</f>
        <v>#REF!</v>
      </c>
      <c r="BA427" s="231"/>
      <c r="BB427" s="232"/>
      <c r="BC427" s="230"/>
      <c r="BD427" s="232" t="e" cm="1">
        <f t="array" aca="1" ref="BD427" ca="1">INDIRECT("'"&amp;$C427&amp;"'!"&amp;"$"&amp;$D427&amp;$BD$1&amp;"")</f>
        <v>#REF!</v>
      </c>
      <c r="BE427" s="231"/>
      <c r="BF427" s="232"/>
      <c r="BG427" s="230"/>
      <c r="BH427" s="234"/>
      <c r="BI427" s="230"/>
      <c r="BJ427" s="234" t="e" cm="1">
        <f t="array" aca="1" ref="BJ427" ca="1">INDIRECT("'"&amp;$C427&amp;"'!"&amp;"$"&amp;$D427&amp;$BJ$1&amp;"")</f>
        <v>#REF!</v>
      </c>
      <c r="BK427" s="232"/>
      <c r="BL427" s="230"/>
      <c r="BM427" s="408"/>
      <c r="BN427" s="229" t="e" cm="1">
        <f t="array" aca="1" ref="BN427" ca="1">INDIRECT("'"&amp;$C427&amp;"'!"&amp;"$"&amp;$D427&amp;$BN$1&amp;"")</f>
        <v>#REF!</v>
      </c>
      <c r="BO427" s="231"/>
      <c r="BP427" s="230"/>
      <c r="BQ427" s="234" t="e" cm="1">
        <f t="array" aca="1" ref="BQ427" ca="1">INDIRECT("'"&amp;$C427&amp;"'!"&amp;"$"&amp;$D427&amp;$BQ$1&amp;"")</f>
        <v>#REF!</v>
      </c>
      <c r="BR427" s="232"/>
      <c r="BS427" s="232"/>
      <c r="BT427" s="230"/>
      <c r="BU427" s="235" t="e" cm="1">
        <f t="array" aca="1" ref="BU427" ca="1">INDIRECT("'"&amp;$C427&amp;"'!"&amp;"$"&amp;$D427&amp;$BU$1&amp;"")</f>
        <v>#REF!</v>
      </c>
      <c r="BV427" s="232"/>
      <c r="BW427" s="232"/>
      <c r="BX427" s="230"/>
      <c r="BY427" s="235"/>
      <c r="BZ427" s="232"/>
      <c r="CA427" s="232"/>
      <c r="CB427" s="230"/>
    </row>
    <row r="428" spans="1:80" ht="15.75" thickBot="1" x14ac:dyDescent="0.25">
      <c r="A428" s="345">
        <f t="shared" si="31"/>
        <v>46008</v>
      </c>
      <c r="B428" s="262">
        <v>0.95833333333333404</v>
      </c>
      <c r="C428" s="249">
        <f t="shared" si="32"/>
        <v>17</v>
      </c>
      <c r="D428" s="250" t="s">
        <v>157</v>
      </c>
      <c r="E428" s="236"/>
      <c r="F428" s="237"/>
      <c r="G428" s="238" t="e" cm="1">
        <f t="array" aca="1" ref="G428" ca="1">INDIRECT("'"&amp;$C428&amp;"'!"&amp;"$"&amp;$D428&amp;$G$1&amp;"")</f>
        <v>#REF!</v>
      </c>
      <c r="H428" s="239" t="s">
        <v>1</v>
      </c>
      <c r="I428" s="237" t="s">
        <v>1</v>
      </c>
      <c r="J428" s="238" t="e" cm="1">
        <f t="array" aca="1" ref="J428" ca="1">INDIRECT("'"&amp;$C428&amp;"'!"&amp;"$"&amp;$D428&amp;$J$1&amp;"")</f>
        <v>#REF!</v>
      </c>
      <c r="K428" s="239"/>
      <c r="L428" s="239"/>
      <c r="M428" s="240"/>
      <c r="N428" s="236" t="e" cm="1">
        <f t="array" aca="1" ref="N428" ca="1">INDIRECT("'"&amp;$C428&amp;"'!"&amp;"$"&amp;$D428&amp;$N$1&amp;"")</f>
        <v>#REF!</v>
      </c>
      <c r="O428" s="239"/>
      <c r="P428" s="239"/>
      <c r="Q428" s="237"/>
      <c r="R428" s="354" t="e" cm="1">
        <f t="array" aca="1" ref="R428" ca="1">INDIRECT("'"&amp;$C428&amp;"'!"&amp;"$"&amp;$D428&amp;$R$1&amp;"")</f>
        <v>#REF!</v>
      </c>
      <c r="S428" s="239"/>
      <c r="T428" s="239"/>
      <c r="U428" s="240"/>
      <c r="V428" s="236"/>
      <c r="W428" s="241" t="e" cm="1">
        <f t="array" aca="1" ref="W428" ca="1">INDIRECT("'"&amp;$C428&amp;"'!"&amp;"$"&amp;$D428&amp;$W$1&amp;"")</f>
        <v>#REF!</v>
      </c>
      <c r="X428" s="239"/>
      <c r="Y428" s="237"/>
      <c r="Z428" s="238" t="e" cm="1">
        <f t="array" aca="1" ref="Z428" ca="1">INDIRECT("'"&amp;$C428&amp;"'!"&amp;"$"&amp;$D428&amp;$Z$1&amp;"")</f>
        <v>#REF!</v>
      </c>
      <c r="AA428" s="239" t="s">
        <v>1</v>
      </c>
      <c r="AB428" s="239" t="s">
        <v>1</v>
      </c>
      <c r="AC428" s="240" t="s">
        <v>1</v>
      </c>
      <c r="AD428" s="236" t="e" cm="1">
        <f t="array" aca="1" ref="AD428" ca="1">INDIRECT("'"&amp;$C428&amp;"'!"&amp;"$"&amp;$D428&amp;$AD$1&amp;"")</f>
        <v>#REF!</v>
      </c>
      <c r="AE428" s="239" t="s">
        <v>1</v>
      </c>
      <c r="AF428" s="239" t="s">
        <v>1</v>
      </c>
      <c r="AG428" s="237" t="s">
        <v>1</v>
      </c>
      <c r="AH428" s="238" t="e" cm="1">
        <f t="array" aca="1" ref="AH428" ca="1">INDIRECT("'"&amp;$C428&amp;"'!"&amp;"$"&amp;$D428&amp;$AH$1&amp;"")</f>
        <v>#REF!</v>
      </c>
      <c r="AI428" s="239" t="s">
        <v>1</v>
      </c>
      <c r="AJ428" s="239" t="s">
        <v>1</v>
      </c>
      <c r="AK428" s="240" t="s">
        <v>1</v>
      </c>
      <c r="AL428" s="236" t="e" cm="1">
        <f t="array" aca="1" ref="AL428" ca="1">INDIRECT("'"&amp;$C428&amp;"'!"&amp;"$"&amp;$D428&amp;$AL$1&amp;"")</f>
        <v>#REF!</v>
      </c>
      <c r="AM428" s="239" t="s">
        <v>1</v>
      </c>
      <c r="AN428" s="239" t="s">
        <v>1</v>
      </c>
      <c r="AO428" s="237" t="s">
        <v>1</v>
      </c>
      <c r="AP428" s="236"/>
      <c r="AQ428" s="240"/>
      <c r="AR428" s="236" t="e" cm="1">
        <f t="array" aca="1" ref="AR428" ca="1">INDIRECT("'"&amp;$C428&amp;"'!"&amp;"$"&amp;$D428&amp;$AR$1&amp;"")</f>
        <v>#REF!</v>
      </c>
      <c r="AS428" s="239"/>
      <c r="AT428" s="237"/>
      <c r="AU428" s="238" t="e" cm="1">
        <f t="array" aca="1" ref="AU428" ca="1">INDIRECT("'"&amp;$C428&amp;"'!"&amp;"$"&amp;$D428&amp;$AU$1&amp;"")</f>
        <v>#REF!</v>
      </c>
      <c r="AV428" s="239"/>
      <c r="AW428" s="237"/>
      <c r="AX428" s="236"/>
      <c r="AY428" s="240"/>
      <c r="AZ428" s="239" t="e" cm="1">
        <f t="array" aca="1" ref="AZ428" ca="1">INDIRECT("'"&amp;$C428&amp;"'!"&amp;"$"&amp;$D428&amp;$AZ$1&amp;"")</f>
        <v>#REF!</v>
      </c>
      <c r="BA428" s="238"/>
      <c r="BB428" s="239"/>
      <c r="BC428" s="237"/>
      <c r="BD428" s="239" t="e" cm="1">
        <f t="array" aca="1" ref="BD428" ca="1">INDIRECT("'"&amp;$C428&amp;"'!"&amp;"$"&amp;$D428&amp;$BD$1&amp;"")</f>
        <v>#REF!</v>
      </c>
      <c r="BE428" s="238"/>
      <c r="BF428" s="239"/>
      <c r="BG428" s="237"/>
      <c r="BH428" s="241"/>
      <c r="BI428" s="237"/>
      <c r="BJ428" s="241" t="e" cm="1">
        <f t="array" aca="1" ref="BJ428" ca="1">INDIRECT("'"&amp;$C428&amp;"'!"&amp;"$"&amp;$D428&amp;$BJ$1&amp;"")</f>
        <v>#REF!</v>
      </c>
      <c r="BK428" s="239"/>
      <c r="BL428" s="237"/>
      <c r="BM428" s="409"/>
      <c r="BN428" s="236" t="e" cm="1">
        <f t="array" aca="1" ref="BN428" ca="1">INDIRECT("'"&amp;$C428&amp;"'!"&amp;"$"&amp;$D428&amp;$BN$1&amp;"")</f>
        <v>#REF!</v>
      </c>
      <c r="BO428" s="238"/>
      <c r="BP428" s="237"/>
      <c r="BQ428" s="241" t="e" cm="1">
        <f t="array" aca="1" ref="BQ428" ca="1">INDIRECT("'"&amp;$C428&amp;"'!"&amp;"$"&amp;$D428&amp;$BQ$1&amp;"")</f>
        <v>#REF!</v>
      </c>
      <c r="BR428" s="239"/>
      <c r="BS428" s="239"/>
      <c r="BT428" s="237"/>
      <c r="BU428" s="242" t="e" cm="1">
        <f t="array" aca="1" ref="BU428" ca="1">INDIRECT("'"&amp;$C428&amp;"'!"&amp;"$"&amp;$D428&amp;$BU$1&amp;"")</f>
        <v>#REF!</v>
      </c>
      <c r="BV428" s="239"/>
      <c r="BW428" s="239"/>
      <c r="BX428" s="237"/>
      <c r="BY428" s="242"/>
      <c r="BZ428" s="239"/>
      <c r="CA428" s="239"/>
      <c r="CB428" s="237"/>
    </row>
    <row r="429" spans="1:80" ht="15" thickBot="1" x14ac:dyDescent="0.25">
      <c r="BI429" s="243"/>
    </row>
    <row r="430" spans="1:80" ht="15" x14ac:dyDescent="0.2">
      <c r="A430" s="263">
        <f>A405+1</f>
        <v>46009</v>
      </c>
      <c r="B430" s="260">
        <v>0</v>
      </c>
      <c r="C430" s="245">
        <f>DAY(A430)</f>
        <v>18</v>
      </c>
      <c r="D430" s="246" t="s">
        <v>134</v>
      </c>
      <c r="E430" s="216"/>
      <c r="F430" s="217"/>
      <c r="G430" s="218" t="e" cm="1">
        <f t="array" aca="1" ref="G430" ca="1">INDIRECT("'"&amp;$C430&amp;"'!"&amp;"$"&amp;$D430&amp;$G$1&amp;"")</f>
        <v>#REF!</v>
      </c>
      <c r="H430" s="219" t="s">
        <v>1</v>
      </c>
      <c r="I430" s="217" t="s">
        <v>1</v>
      </c>
      <c r="J430" s="218" t="e" cm="1">
        <f t="array" aca="1" ref="J430" ca="1">INDIRECT("'"&amp;$C430&amp;"'!"&amp;"$"&amp;$D430&amp;$J$1&amp;"")</f>
        <v>#REF!</v>
      </c>
      <c r="K430" s="219"/>
      <c r="L430" s="219"/>
      <c r="M430" s="220"/>
      <c r="N430" s="216" t="e" cm="1">
        <f t="array" aca="1" ref="N430" ca="1">INDIRECT("'"&amp;$C430&amp;"'!"&amp;"$"&amp;$D430&amp;$N$1&amp;"")</f>
        <v>#REF!</v>
      </c>
      <c r="O430" s="219"/>
      <c r="P430" s="219"/>
      <c r="Q430" s="217"/>
      <c r="R430" s="351" t="e" cm="1">
        <f t="array" aca="1" ref="R430" ca="1">INDIRECT("'"&amp;$C430&amp;"'!"&amp;"$"&amp;$D430&amp;$R$1&amp;"")</f>
        <v>#REF!</v>
      </c>
      <c r="S430" s="219"/>
      <c r="T430" s="219"/>
      <c r="U430" s="220"/>
      <c r="V430" s="216"/>
      <c r="W430" s="221" t="e" cm="1">
        <f t="array" aca="1" ref="W430" ca="1">INDIRECT("'"&amp;$C430&amp;"'!"&amp;"$"&amp;$D430&amp;$W$1&amp;"")</f>
        <v>#REF!</v>
      </c>
      <c r="X430" s="219"/>
      <c r="Y430" s="217"/>
      <c r="Z430" s="218"/>
      <c r="AA430" s="219"/>
      <c r="AB430" s="219"/>
      <c r="AC430" s="220"/>
      <c r="AD430" s="216"/>
      <c r="AE430" s="219"/>
      <c r="AF430" s="219"/>
      <c r="AG430" s="217"/>
      <c r="AH430" s="218"/>
      <c r="AI430" s="219"/>
      <c r="AJ430" s="219"/>
      <c r="AK430" s="217"/>
      <c r="AL430" s="216"/>
      <c r="AM430" s="219"/>
      <c r="AN430" s="219"/>
      <c r="AO430" s="217"/>
      <c r="AP430" s="216"/>
      <c r="AQ430" s="220"/>
      <c r="AR430" s="216" t="e" cm="1">
        <f t="array" aca="1" ref="AR430" ca="1">INDIRECT("'"&amp;$C430&amp;"'!"&amp;"$"&amp;$D430&amp;$AR$1&amp;"")</f>
        <v>#REF!</v>
      </c>
      <c r="AS430" s="219"/>
      <c r="AT430" s="217"/>
      <c r="AU430" s="218" t="e" cm="1">
        <f t="array" aca="1" ref="AU430" ca="1">INDIRECT("'"&amp;$C430&amp;"'!"&amp;"$"&amp;$D430&amp;$AU$1&amp;"")</f>
        <v>#REF!</v>
      </c>
      <c r="AV430" s="219"/>
      <c r="AW430" s="217"/>
      <c r="AX430" s="216"/>
      <c r="AY430" s="220"/>
      <c r="AZ430" s="219" t="e" cm="1">
        <f t="array" aca="1" ref="AZ430" ca="1">INDIRECT("'"&amp;$C430&amp;"'!"&amp;"$"&amp;$D430&amp;$AZ$1&amp;"")</f>
        <v>#REF!</v>
      </c>
      <c r="BA430" s="218"/>
      <c r="BB430" s="219"/>
      <c r="BC430" s="217"/>
      <c r="BD430" s="219" t="e" cm="1">
        <f t="array" aca="1" ref="BD430" ca="1">INDIRECT("'"&amp;$C430&amp;"'!"&amp;"$"&amp;$D430&amp;$BD$1&amp;"")</f>
        <v>#REF!</v>
      </c>
      <c r="BE430" s="218"/>
      <c r="BF430" s="219"/>
      <c r="BG430" s="217"/>
      <c r="BH430" s="221"/>
      <c r="BI430" s="217"/>
      <c r="BJ430" s="221" t="e" cm="1">
        <f t="array" aca="1" ref="BJ430" ca="1">INDIRECT("'"&amp;$C430&amp;"'!"&amp;"$"&amp;$D430&amp;$BJ$1&amp;"")</f>
        <v>#REF!</v>
      </c>
      <c r="BK430" s="219"/>
      <c r="BL430" s="217"/>
      <c r="BM430" s="406"/>
      <c r="BN430" s="216" t="e" cm="1">
        <f t="array" aca="1" ref="BN430" ca="1">INDIRECT("'"&amp;$C430&amp;"'!"&amp;"$"&amp;$D430&amp;$BN$1&amp;"")</f>
        <v>#REF!</v>
      </c>
      <c r="BO430" s="218"/>
      <c r="BP430" s="217"/>
      <c r="BQ430" s="221" t="e" cm="1">
        <f t="array" aca="1" ref="BQ430" ca="1">INDIRECT("'"&amp;$C430&amp;"'!"&amp;"$"&amp;$D430&amp;$BQ$1&amp;"")</f>
        <v>#REF!</v>
      </c>
      <c r="BR430" s="219"/>
      <c r="BS430" s="219"/>
      <c r="BT430" s="217"/>
      <c r="BU430" s="221" t="e" cm="1">
        <f t="array" aca="1" ref="BU430" ca="1">INDIRECT("'"&amp;$C430&amp;"'!"&amp;"$"&amp;$D430&amp;$BU$1&amp;"")</f>
        <v>#REF!</v>
      </c>
      <c r="BV430" s="219"/>
      <c r="BW430" s="219"/>
      <c r="BX430" s="217"/>
      <c r="BY430" s="274"/>
      <c r="BZ430" s="219"/>
      <c r="CA430" s="219"/>
      <c r="CB430" s="217"/>
    </row>
    <row r="431" spans="1:80" ht="15" x14ac:dyDescent="0.2">
      <c r="A431" s="344">
        <f t="shared" ref="A431:A453" si="33">A406+1</f>
        <v>46009</v>
      </c>
      <c r="B431" s="261">
        <v>4.1666666666666699E-2</v>
      </c>
      <c r="C431" s="247">
        <f>DAY(A431)</f>
        <v>18</v>
      </c>
      <c r="D431" s="248" t="s">
        <v>135</v>
      </c>
      <c r="E431" s="222"/>
      <c r="F431" s="223"/>
      <c r="G431" s="224" t="e" cm="1">
        <f t="array" aca="1" ref="G431" ca="1">INDIRECT("'"&amp;$C431&amp;"'!"&amp;"$"&amp;$D431&amp;$G$1&amp;"")</f>
        <v>#REF!</v>
      </c>
      <c r="H431" s="225" t="s">
        <v>1</v>
      </c>
      <c r="I431" s="223" t="s">
        <v>1</v>
      </c>
      <c r="J431" s="224" t="e" cm="1">
        <f t="array" aca="1" ref="J431" ca="1">INDIRECT("'"&amp;$C431&amp;"'!"&amp;"$"&amp;$D431&amp;$J$1&amp;"")</f>
        <v>#REF!</v>
      </c>
      <c r="K431" s="225"/>
      <c r="L431" s="225"/>
      <c r="M431" s="226"/>
      <c r="N431" s="222" t="e" cm="1">
        <f t="array" aca="1" ref="N431" ca="1">INDIRECT("'"&amp;$C431&amp;"'!"&amp;"$"&amp;$D431&amp;$N$1&amp;"")</f>
        <v>#REF!</v>
      </c>
      <c r="O431" s="225"/>
      <c r="P431" s="225"/>
      <c r="Q431" s="223"/>
      <c r="R431" s="352" t="e" cm="1">
        <f t="array" aca="1" ref="R431" ca="1">INDIRECT("'"&amp;$C431&amp;"'!"&amp;"$"&amp;$D431&amp;$R$1&amp;"")</f>
        <v>#REF!</v>
      </c>
      <c r="S431" s="225"/>
      <c r="T431" s="225"/>
      <c r="U431" s="226"/>
      <c r="V431" s="222"/>
      <c r="W431" s="227" t="e" cm="1">
        <f t="array" aca="1" ref="W431" ca="1">INDIRECT("'"&amp;$C431&amp;"'!"&amp;"$"&amp;$D431&amp;$W$1&amp;"")</f>
        <v>#REF!</v>
      </c>
      <c r="X431" s="225"/>
      <c r="Y431" s="223"/>
      <c r="Z431" s="224"/>
      <c r="AA431" s="225"/>
      <c r="AB431" s="225"/>
      <c r="AC431" s="226"/>
      <c r="AD431" s="222"/>
      <c r="AE431" s="225"/>
      <c r="AF431" s="225"/>
      <c r="AG431" s="223"/>
      <c r="AH431" s="224"/>
      <c r="AI431" s="225"/>
      <c r="AJ431" s="225"/>
      <c r="AK431" s="226"/>
      <c r="AL431" s="222"/>
      <c r="AM431" s="225"/>
      <c r="AN431" s="225"/>
      <c r="AO431" s="223"/>
      <c r="AP431" s="222"/>
      <c r="AQ431" s="226"/>
      <c r="AR431" s="222" t="e" cm="1">
        <f t="array" aca="1" ref="AR431" ca="1">INDIRECT("'"&amp;$C431&amp;"'!"&amp;"$"&amp;$D431&amp;$AR$1&amp;"")</f>
        <v>#REF!</v>
      </c>
      <c r="AS431" s="225"/>
      <c r="AT431" s="223"/>
      <c r="AU431" s="224" t="e" cm="1">
        <f t="array" aca="1" ref="AU431" ca="1">INDIRECT("'"&amp;$C431&amp;"'!"&amp;"$"&amp;$D431&amp;$AU$1&amp;"")</f>
        <v>#REF!</v>
      </c>
      <c r="AV431" s="225"/>
      <c r="AW431" s="223"/>
      <c r="AX431" s="222"/>
      <c r="AY431" s="226"/>
      <c r="AZ431" s="225" t="e" cm="1">
        <f t="array" aca="1" ref="AZ431" ca="1">INDIRECT("'"&amp;$C431&amp;"'!"&amp;"$"&amp;$D431&amp;$AZ$1&amp;"")</f>
        <v>#REF!</v>
      </c>
      <c r="BA431" s="224"/>
      <c r="BB431" s="225"/>
      <c r="BC431" s="223"/>
      <c r="BD431" s="225" t="e" cm="1">
        <f t="array" aca="1" ref="BD431" ca="1">INDIRECT("'"&amp;$C431&amp;"'!"&amp;"$"&amp;$D431&amp;$BD$1&amp;"")</f>
        <v>#REF!</v>
      </c>
      <c r="BE431" s="224"/>
      <c r="BF431" s="225"/>
      <c r="BG431" s="223"/>
      <c r="BH431" s="227"/>
      <c r="BI431" s="223"/>
      <c r="BJ431" s="227" t="e" cm="1">
        <f t="array" aca="1" ref="BJ431" ca="1">INDIRECT("'"&amp;$C431&amp;"'!"&amp;"$"&amp;$D431&amp;$BJ$1&amp;"")</f>
        <v>#REF!</v>
      </c>
      <c r="BK431" s="225"/>
      <c r="BL431" s="223"/>
      <c r="BM431" s="407"/>
      <c r="BN431" s="222" t="e" cm="1">
        <f t="array" aca="1" ref="BN431" ca="1">INDIRECT("'"&amp;$C431&amp;"'!"&amp;"$"&amp;$D431&amp;$BN$1&amp;"")</f>
        <v>#REF!</v>
      </c>
      <c r="BO431" s="224"/>
      <c r="BP431" s="223"/>
      <c r="BQ431" s="227" t="e" cm="1">
        <f t="array" aca="1" ref="BQ431" ca="1">INDIRECT("'"&amp;$C431&amp;"'!"&amp;"$"&amp;$D431&amp;$BQ$1&amp;"")</f>
        <v>#REF!</v>
      </c>
      <c r="BR431" s="225"/>
      <c r="BS431" s="225"/>
      <c r="BT431" s="223"/>
      <c r="BU431" s="227" t="e" cm="1">
        <f t="array" aca="1" ref="BU431" ca="1">INDIRECT("'"&amp;$C431&amp;"'!"&amp;"$"&amp;$D431&amp;$BU$1&amp;"")</f>
        <v>#REF!</v>
      </c>
      <c r="BV431" s="225"/>
      <c r="BW431" s="225"/>
      <c r="BX431" s="223"/>
      <c r="BY431" s="228"/>
      <c r="BZ431" s="225"/>
      <c r="CA431" s="225"/>
      <c r="CB431" s="223"/>
    </row>
    <row r="432" spans="1:80" ht="15" x14ac:dyDescent="0.2">
      <c r="A432" s="344">
        <f t="shared" si="33"/>
        <v>46009</v>
      </c>
      <c r="B432" s="261">
        <v>8.3333333333333301E-2</v>
      </c>
      <c r="C432" s="247">
        <f>DAY(A432)</f>
        <v>18</v>
      </c>
      <c r="D432" s="248" t="s">
        <v>136</v>
      </c>
      <c r="E432" s="229"/>
      <c r="F432" s="230"/>
      <c r="G432" s="231" t="e" cm="1">
        <f t="array" aca="1" ref="G432" ca="1">INDIRECT("'"&amp;$C432&amp;"'!"&amp;"$"&amp;$D432&amp;$G$1&amp;"")</f>
        <v>#REF!</v>
      </c>
      <c r="H432" s="232" t="s">
        <v>1</v>
      </c>
      <c r="I432" s="230" t="s">
        <v>1</v>
      </c>
      <c r="J432" s="231" t="e" cm="1">
        <f t="array" aca="1" ref="J432" ca="1">INDIRECT("'"&amp;$C432&amp;"'!"&amp;"$"&amp;$D432&amp;$J$1&amp;"")</f>
        <v>#REF!</v>
      </c>
      <c r="K432" s="232"/>
      <c r="L432" s="232"/>
      <c r="M432" s="233"/>
      <c r="N432" s="229" t="e" cm="1">
        <f t="array" aca="1" ref="N432" ca="1">INDIRECT("'"&amp;$C432&amp;"'!"&amp;"$"&amp;$D432&amp;$N$1&amp;"")</f>
        <v>#REF!</v>
      </c>
      <c r="O432" s="232"/>
      <c r="P432" s="232"/>
      <c r="Q432" s="230"/>
      <c r="R432" s="229" t="e" cm="1">
        <f t="array" aca="1" ref="R432" ca="1">INDIRECT("'"&amp;$C432&amp;"'!"&amp;"$"&amp;$D432&amp;$R$1&amp;"")</f>
        <v>#REF!</v>
      </c>
      <c r="S432" s="232"/>
      <c r="T432" s="232"/>
      <c r="U432" s="233"/>
      <c r="V432" s="229"/>
      <c r="W432" s="234" t="e" cm="1">
        <f t="array" aca="1" ref="W432" ca="1">INDIRECT("'"&amp;$C432&amp;"'!"&amp;"$"&amp;$D432&amp;$W$1&amp;"")</f>
        <v>#REF!</v>
      </c>
      <c r="X432" s="232"/>
      <c r="Y432" s="230"/>
      <c r="Z432" s="231"/>
      <c r="AA432" s="232"/>
      <c r="AB432" s="232"/>
      <c r="AC432" s="233"/>
      <c r="AD432" s="229"/>
      <c r="AE432" s="232"/>
      <c r="AF432" s="232"/>
      <c r="AG432" s="230"/>
      <c r="AH432" s="231"/>
      <c r="AI432" s="232"/>
      <c r="AJ432" s="232"/>
      <c r="AK432" s="233"/>
      <c r="AL432" s="229"/>
      <c r="AM432" s="232"/>
      <c r="AN432" s="232"/>
      <c r="AO432" s="233"/>
      <c r="AP432" s="229"/>
      <c r="AQ432" s="233"/>
      <c r="AR432" s="229" t="e" cm="1">
        <f t="array" aca="1" ref="AR432" ca="1">INDIRECT("'"&amp;$C432&amp;"'!"&amp;"$"&amp;$D432&amp;$AR$1&amp;"")</f>
        <v>#REF!</v>
      </c>
      <c r="AS432" s="232"/>
      <c r="AT432" s="230"/>
      <c r="AU432" s="231" t="e" cm="1">
        <f t="array" aca="1" ref="AU432" ca="1">INDIRECT("'"&amp;$C432&amp;"'!"&amp;"$"&amp;$D432&amp;$AU$1&amp;"")</f>
        <v>#REF!</v>
      </c>
      <c r="AV432" s="232"/>
      <c r="AW432" s="230"/>
      <c r="AX432" s="229"/>
      <c r="AY432" s="233"/>
      <c r="AZ432" s="232" t="e" cm="1">
        <f t="array" aca="1" ref="AZ432" ca="1">INDIRECT("'"&amp;$C432&amp;"'!"&amp;"$"&amp;$D432&amp;$AZ$1&amp;"")</f>
        <v>#REF!</v>
      </c>
      <c r="BA432" s="231"/>
      <c r="BB432" s="232"/>
      <c r="BC432" s="230"/>
      <c r="BD432" s="232" t="e" cm="1">
        <f t="array" aca="1" ref="BD432" ca="1">INDIRECT("'"&amp;$C432&amp;"'!"&amp;"$"&amp;$D432&amp;$BD$1&amp;"")</f>
        <v>#REF!</v>
      </c>
      <c r="BE432" s="231"/>
      <c r="BF432" s="232"/>
      <c r="BG432" s="230"/>
      <c r="BH432" s="234"/>
      <c r="BI432" s="230"/>
      <c r="BJ432" s="234" t="e" cm="1">
        <f t="array" aca="1" ref="BJ432" ca="1">INDIRECT("'"&amp;$C432&amp;"'!"&amp;"$"&amp;$D432&amp;$BJ$1&amp;"")</f>
        <v>#REF!</v>
      </c>
      <c r="BK432" s="232"/>
      <c r="BL432" s="230"/>
      <c r="BM432" s="408"/>
      <c r="BN432" s="229" t="e" cm="1">
        <f t="array" aca="1" ref="BN432" ca="1">INDIRECT("'"&amp;$C432&amp;"'!"&amp;"$"&amp;$D432&amp;$BN$1&amp;"")</f>
        <v>#REF!</v>
      </c>
      <c r="BO432" s="231"/>
      <c r="BP432" s="230"/>
      <c r="BQ432" s="234" t="e" cm="1">
        <f t="array" aca="1" ref="BQ432" ca="1">INDIRECT("'"&amp;$C432&amp;"'!"&amp;"$"&amp;$D432&amp;$BQ$1&amp;"")</f>
        <v>#REF!</v>
      </c>
      <c r="BR432" s="232"/>
      <c r="BS432" s="232"/>
      <c r="BT432" s="230"/>
      <c r="BU432" s="234" t="e" cm="1">
        <f t="array" aca="1" ref="BU432" ca="1">INDIRECT("'"&amp;$C432&amp;"'!"&amp;"$"&amp;$D432&amp;$BU$1&amp;"")</f>
        <v>#REF!</v>
      </c>
      <c r="BV432" s="232"/>
      <c r="BW432" s="232"/>
      <c r="BX432" s="230"/>
      <c r="BY432" s="235"/>
      <c r="BZ432" s="232"/>
      <c r="CA432" s="232"/>
      <c r="CB432" s="230"/>
    </row>
    <row r="433" spans="1:80" ht="15" x14ac:dyDescent="0.2">
      <c r="A433" s="344">
        <f t="shared" si="33"/>
        <v>46009</v>
      </c>
      <c r="B433" s="261">
        <v>0.125</v>
      </c>
      <c r="C433" s="247">
        <f>DAY(A433)</f>
        <v>18</v>
      </c>
      <c r="D433" s="248" t="s">
        <v>137</v>
      </c>
      <c r="E433" s="222"/>
      <c r="F433" s="223"/>
      <c r="G433" s="224" t="e" cm="1">
        <f t="array" aca="1" ref="G433" ca="1">INDIRECT("'"&amp;$C433&amp;"'!"&amp;"$"&amp;$D433&amp;$G$1&amp;"")</f>
        <v>#REF!</v>
      </c>
      <c r="H433" s="225" t="s">
        <v>1</v>
      </c>
      <c r="I433" s="223" t="s">
        <v>1</v>
      </c>
      <c r="J433" s="224" t="e" cm="1">
        <f t="array" aca="1" ref="J433" ca="1">INDIRECT("'"&amp;$C433&amp;"'!"&amp;"$"&amp;$D433&amp;$J$1&amp;"")</f>
        <v>#REF!</v>
      </c>
      <c r="K433" s="225"/>
      <c r="L433" s="225"/>
      <c r="M433" s="226"/>
      <c r="N433" s="222" t="e" cm="1">
        <f t="array" aca="1" ref="N433" ca="1">INDIRECT("'"&amp;$C433&amp;"'!"&amp;"$"&amp;$D433&amp;$N$1&amp;"")</f>
        <v>#REF!</v>
      </c>
      <c r="O433" s="225"/>
      <c r="P433" s="225"/>
      <c r="Q433" s="223"/>
      <c r="R433" s="352" t="e" cm="1">
        <f t="array" aca="1" ref="R433" ca="1">INDIRECT("'"&amp;$C433&amp;"'!"&amp;"$"&amp;$D433&amp;$R$1&amp;"")</f>
        <v>#REF!</v>
      </c>
      <c r="S433" s="225"/>
      <c r="T433" s="225"/>
      <c r="U433" s="226"/>
      <c r="V433" s="222"/>
      <c r="W433" s="227" t="e" cm="1">
        <f t="array" aca="1" ref="W433" ca="1">INDIRECT("'"&amp;$C433&amp;"'!"&amp;"$"&amp;$D433&amp;$W$1&amp;"")</f>
        <v>#REF!</v>
      </c>
      <c r="X433" s="225"/>
      <c r="Y433" s="223"/>
      <c r="Z433" s="224"/>
      <c r="AA433" s="225"/>
      <c r="AB433" s="225"/>
      <c r="AC433" s="226"/>
      <c r="AD433" s="222"/>
      <c r="AE433" s="225"/>
      <c r="AF433" s="225"/>
      <c r="AG433" s="223"/>
      <c r="AH433" s="224"/>
      <c r="AI433" s="225"/>
      <c r="AJ433" s="225"/>
      <c r="AK433" s="226"/>
      <c r="AL433" s="222"/>
      <c r="AM433" s="225"/>
      <c r="AN433" s="225"/>
      <c r="AO433" s="223"/>
      <c r="AP433" s="222"/>
      <c r="AQ433" s="226"/>
      <c r="AR433" s="222" t="e" cm="1">
        <f t="array" aca="1" ref="AR433" ca="1">INDIRECT("'"&amp;$C433&amp;"'!"&amp;"$"&amp;$D433&amp;$AR$1&amp;"")</f>
        <v>#REF!</v>
      </c>
      <c r="AS433" s="225"/>
      <c r="AT433" s="223"/>
      <c r="AU433" s="224" t="e" cm="1">
        <f t="array" aca="1" ref="AU433" ca="1">INDIRECT("'"&amp;$C433&amp;"'!"&amp;"$"&amp;$D433&amp;$AU$1&amp;"")</f>
        <v>#REF!</v>
      </c>
      <c r="AV433" s="225"/>
      <c r="AW433" s="223"/>
      <c r="AX433" s="222"/>
      <c r="AY433" s="226"/>
      <c r="AZ433" s="225" t="e" cm="1">
        <f t="array" aca="1" ref="AZ433" ca="1">INDIRECT("'"&amp;$C433&amp;"'!"&amp;"$"&amp;$D433&amp;$AZ$1&amp;"")</f>
        <v>#REF!</v>
      </c>
      <c r="BA433" s="224"/>
      <c r="BB433" s="225"/>
      <c r="BC433" s="223"/>
      <c r="BD433" s="225" t="e" cm="1">
        <f t="array" aca="1" ref="BD433" ca="1">INDIRECT("'"&amp;$C433&amp;"'!"&amp;"$"&amp;$D433&amp;$BD$1&amp;"")</f>
        <v>#REF!</v>
      </c>
      <c r="BE433" s="224"/>
      <c r="BF433" s="225"/>
      <c r="BG433" s="223"/>
      <c r="BH433" s="227"/>
      <c r="BI433" s="223"/>
      <c r="BJ433" s="227" t="e" cm="1">
        <f t="array" aca="1" ref="BJ433" ca="1">INDIRECT("'"&amp;$C433&amp;"'!"&amp;"$"&amp;$D433&amp;$BJ$1&amp;"")</f>
        <v>#REF!</v>
      </c>
      <c r="BK433" s="225"/>
      <c r="BL433" s="223"/>
      <c r="BM433" s="407"/>
      <c r="BN433" s="222" t="e" cm="1">
        <f t="array" aca="1" ref="BN433" ca="1">INDIRECT("'"&amp;$C433&amp;"'!"&amp;"$"&amp;$D433&amp;$BN$1&amp;"")</f>
        <v>#REF!</v>
      </c>
      <c r="BO433" s="224"/>
      <c r="BP433" s="223"/>
      <c r="BQ433" s="227" t="e" cm="1">
        <f t="array" aca="1" ref="BQ433" ca="1">INDIRECT("'"&amp;$C433&amp;"'!"&amp;"$"&amp;$D433&amp;$BQ$1&amp;"")</f>
        <v>#REF!</v>
      </c>
      <c r="BR433" s="225"/>
      <c r="BS433" s="225"/>
      <c r="BT433" s="223"/>
      <c r="BU433" s="227" t="e" cm="1">
        <f t="array" aca="1" ref="BU433" ca="1">INDIRECT("'"&amp;$C433&amp;"'!"&amp;"$"&amp;$D433&amp;$BU$1&amp;"")</f>
        <v>#REF!</v>
      </c>
      <c r="BV433" s="225"/>
      <c r="BW433" s="225"/>
      <c r="BX433" s="223"/>
      <c r="BY433" s="228"/>
      <c r="BZ433" s="225"/>
      <c r="CA433" s="225"/>
      <c r="CB433" s="223"/>
    </row>
    <row r="434" spans="1:80" ht="15" x14ac:dyDescent="0.2">
      <c r="A434" s="344">
        <f t="shared" si="33"/>
        <v>46009</v>
      </c>
      <c r="B434" s="261">
        <v>0.16666666666666699</v>
      </c>
      <c r="C434" s="247">
        <f>DAY(A434)</f>
        <v>18</v>
      </c>
      <c r="D434" s="248" t="s">
        <v>138</v>
      </c>
      <c r="E434" s="229"/>
      <c r="F434" s="230"/>
      <c r="G434" s="231" t="e" cm="1">
        <f t="array" aca="1" ref="G434" ca="1">INDIRECT("'"&amp;$C434&amp;"'!"&amp;"$"&amp;$D434&amp;$G$1&amp;"")</f>
        <v>#REF!</v>
      </c>
      <c r="H434" s="232" t="s">
        <v>1</v>
      </c>
      <c r="I434" s="230" t="s">
        <v>1</v>
      </c>
      <c r="J434" s="231" t="e" cm="1">
        <f t="array" aca="1" ref="J434" ca="1">INDIRECT("'"&amp;$C434&amp;"'!"&amp;"$"&amp;$D434&amp;$J$1&amp;"")</f>
        <v>#REF!</v>
      </c>
      <c r="K434" s="232"/>
      <c r="L434" s="232"/>
      <c r="M434" s="233"/>
      <c r="N434" s="229" t="e" cm="1">
        <f t="array" aca="1" ref="N434" ca="1">INDIRECT("'"&amp;$C434&amp;"'!"&amp;"$"&amp;$D434&amp;$N$1&amp;"")</f>
        <v>#REF!</v>
      </c>
      <c r="O434" s="232"/>
      <c r="P434" s="232"/>
      <c r="Q434" s="230"/>
      <c r="R434" s="229" t="e" cm="1">
        <f t="array" aca="1" ref="R434" ca="1">INDIRECT("'"&amp;$C434&amp;"'!"&amp;"$"&amp;$D434&amp;$R$1&amp;"")</f>
        <v>#REF!</v>
      </c>
      <c r="S434" s="232"/>
      <c r="T434" s="232"/>
      <c r="U434" s="233"/>
      <c r="V434" s="229"/>
      <c r="W434" s="234" t="e" cm="1">
        <f t="array" aca="1" ref="W434" ca="1">INDIRECT("'"&amp;$C434&amp;"'!"&amp;"$"&amp;$D434&amp;$W$1&amp;"")</f>
        <v>#REF!</v>
      </c>
      <c r="X434" s="232"/>
      <c r="Y434" s="230"/>
      <c r="Z434" s="231"/>
      <c r="AA434" s="232"/>
      <c r="AB434" s="232"/>
      <c r="AC434" s="233"/>
      <c r="AD434" s="229"/>
      <c r="AE434" s="232"/>
      <c r="AF434" s="232"/>
      <c r="AG434" s="230"/>
      <c r="AH434" s="231"/>
      <c r="AI434" s="232"/>
      <c r="AJ434" s="232"/>
      <c r="AK434" s="233"/>
      <c r="AL434" s="229"/>
      <c r="AM434" s="232"/>
      <c r="AN434" s="232"/>
      <c r="AO434" s="230"/>
      <c r="AP434" s="229"/>
      <c r="AQ434" s="233"/>
      <c r="AR434" s="229" t="e" cm="1">
        <f t="array" aca="1" ref="AR434" ca="1">INDIRECT("'"&amp;$C434&amp;"'!"&amp;"$"&amp;$D434&amp;$AR$1&amp;"")</f>
        <v>#REF!</v>
      </c>
      <c r="AS434" s="232"/>
      <c r="AT434" s="230"/>
      <c r="AU434" s="231" t="e" cm="1">
        <f t="array" aca="1" ref="AU434" ca="1">INDIRECT("'"&amp;$C434&amp;"'!"&amp;"$"&amp;$D434&amp;$AU$1&amp;"")</f>
        <v>#REF!</v>
      </c>
      <c r="AV434" s="232"/>
      <c r="AW434" s="230"/>
      <c r="AX434" s="229"/>
      <c r="AY434" s="233"/>
      <c r="AZ434" s="232" t="e" cm="1">
        <f t="array" aca="1" ref="AZ434" ca="1">INDIRECT("'"&amp;$C434&amp;"'!"&amp;"$"&amp;$D434&amp;$AZ$1&amp;"")</f>
        <v>#REF!</v>
      </c>
      <c r="BA434" s="231"/>
      <c r="BB434" s="232"/>
      <c r="BC434" s="230"/>
      <c r="BD434" s="232" t="e" cm="1">
        <f t="array" aca="1" ref="BD434" ca="1">INDIRECT("'"&amp;$C434&amp;"'!"&amp;"$"&amp;$D434&amp;$BD$1&amp;"")</f>
        <v>#REF!</v>
      </c>
      <c r="BE434" s="231"/>
      <c r="BF434" s="232"/>
      <c r="BG434" s="230"/>
      <c r="BH434" s="234"/>
      <c r="BI434" s="230"/>
      <c r="BJ434" s="234" t="e" cm="1">
        <f t="array" aca="1" ref="BJ434" ca="1">INDIRECT("'"&amp;$C434&amp;"'!"&amp;"$"&amp;$D434&amp;$BJ$1&amp;"")</f>
        <v>#REF!</v>
      </c>
      <c r="BK434" s="232"/>
      <c r="BL434" s="230"/>
      <c r="BM434" s="408"/>
      <c r="BN434" s="229" t="e" cm="1">
        <f t="array" aca="1" ref="BN434" ca="1">INDIRECT("'"&amp;$C434&amp;"'!"&amp;"$"&amp;$D434&amp;$BN$1&amp;"")</f>
        <v>#REF!</v>
      </c>
      <c r="BO434" s="231"/>
      <c r="BP434" s="230"/>
      <c r="BQ434" s="234" t="e" cm="1">
        <f t="array" aca="1" ref="BQ434" ca="1">INDIRECT("'"&amp;$C434&amp;"'!"&amp;"$"&amp;$D434&amp;$BQ$1&amp;"")</f>
        <v>#REF!</v>
      </c>
      <c r="BR434" s="232"/>
      <c r="BS434" s="232"/>
      <c r="BT434" s="230"/>
      <c r="BU434" s="234" t="e" cm="1">
        <f t="array" aca="1" ref="BU434" ca="1">INDIRECT("'"&amp;$C434&amp;"'!"&amp;"$"&amp;$D434&amp;$BU$1&amp;"")</f>
        <v>#REF!</v>
      </c>
      <c r="BV434" s="232"/>
      <c r="BW434" s="232"/>
      <c r="BX434" s="230"/>
      <c r="BY434" s="235"/>
      <c r="BZ434" s="232"/>
      <c r="CA434" s="232"/>
      <c r="CB434" s="230"/>
    </row>
    <row r="435" spans="1:80" ht="15" x14ac:dyDescent="0.2">
      <c r="A435" s="344">
        <f t="shared" si="33"/>
        <v>46009</v>
      </c>
      <c r="B435" s="261">
        <v>0.20833333333333301</v>
      </c>
      <c r="C435" s="247">
        <f t="shared" ref="C435:C453" si="34">DAY(A435)</f>
        <v>18</v>
      </c>
      <c r="D435" s="248" t="s">
        <v>139</v>
      </c>
      <c r="E435" s="222"/>
      <c r="F435" s="223"/>
      <c r="G435" s="224" t="e" cm="1">
        <f t="array" aca="1" ref="G435" ca="1">INDIRECT("'"&amp;$C435&amp;"'!"&amp;"$"&amp;$D435&amp;$G$1&amp;"")</f>
        <v>#REF!</v>
      </c>
      <c r="H435" s="225" t="s">
        <v>1</v>
      </c>
      <c r="I435" s="223" t="s">
        <v>1</v>
      </c>
      <c r="J435" s="224" t="e" cm="1">
        <f t="array" aca="1" ref="J435" ca="1">INDIRECT("'"&amp;$C435&amp;"'!"&amp;"$"&amp;$D435&amp;$J$1&amp;"")</f>
        <v>#REF!</v>
      </c>
      <c r="K435" s="225"/>
      <c r="L435" s="225"/>
      <c r="M435" s="226"/>
      <c r="N435" s="222" t="e" cm="1">
        <f t="array" aca="1" ref="N435" ca="1">INDIRECT("'"&amp;$C435&amp;"'!"&amp;"$"&amp;$D435&amp;$N$1&amp;"")</f>
        <v>#REF!</v>
      </c>
      <c r="O435" s="225"/>
      <c r="P435" s="225"/>
      <c r="Q435" s="223"/>
      <c r="R435" s="352" t="e" cm="1">
        <f t="array" aca="1" ref="R435" ca="1">INDIRECT("'"&amp;$C435&amp;"'!"&amp;"$"&amp;$D435&amp;$R$1&amp;"")</f>
        <v>#REF!</v>
      </c>
      <c r="S435" s="225"/>
      <c r="T435" s="225"/>
      <c r="U435" s="226"/>
      <c r="V435" s="222"/>
      <c r="W435" s="227" t="e" cm="1">
        <f t="array" aca="1" ref="W435" ca="1">INDIRECT("'"&amp;$C435&amp;"'!"&amp;"$"&amp;$D435&amp;$W$1&amp;"")</f>
        <v>#REF!</v>
      </c>
      <c r="X435" s="225"/>
      <c r="Y435" s="223"/>
      <c r="Z435" s="224"/>
      <c r="AA435" s="225"/>
      <c r="AB435" s="225"/>
      <c r="AC435" s="226"/>
      <c r="AD435" s="222"/>
      <c r="AE435" s="225"/>
      <c r="AF435" s="225"/>
      <c r="AG435" s="223"/>
      <c r="AH435" s="224"/>
      <c r="AI435" s="225"/>
      <c r="AJ435" s="225"/>
      <c r="AK435" s="226"/>
      <c r="AL435" s="222"/>
      <c r="AM435" s="225"/>
      <c r="AN435" s="225"/>
      <c r="AO435" s="223"/>
      <c r="AP435" s="222"/>
      <c r="AQ435" s="226"/>
      <c r="AR435" s="222" t="e" cm="1">
        <f t="array" aca="1" ref="AR435" ca="1">INDIRECT("'"&amp;$C435&amp;"'!"&amp;"$"&amp;$D435&amp;$AR$1&amp;"")</f>
        <v>#REF!</v>
      </c>
      <c r="AS435" s="225"/>
      <c r="AT435" s="223"/>
      <c r="AU435" s="224" t="e" cm="1">
        <f t="array" aca="1" ref="AU435" ca="1">INDIRECT("'"&amp;$C435&amp;"'!"&amp;"$"&amp;$D435&amp;$AU$1&amp;"")</f>
        <v>#REF!</v>
      </c>
      <c r="AV435" s="225"/>
      <c r="AW435" s="223"/>
      <c r="AX435" s="222"/>
      <c r="AY435" s="226"/>
      <c r="AZ435" s="225" t="e" cm="1">
        <f t="array" aca="1" ref="AZ435" ca="1">INDIRECT("'"&amp;$C435&amp;"'!"&amp;"$"&amp;$D435&amp;$AZ$1&amp;"")</f>
        <v>#REF!</v>
      </c>
      <c r="BA435" s="224"/>
      <c r="BB435" s="225"/>
      <c r="BC435" s="223"/>
      <c r="BD435" s="225" t="e" cm="1">
        <f t="array" aca="1" ref="BD435" ca="1">INDIRECT("'"&amp;$C435&amp;"'!"&amp;"$"&amp;$D435&amp;$BD$1&amp;"")</f>
        <v>#REF!</v>
      </c>
      <c r="BE435" s="224"/>
      <c r="BF435" s="225"/>
      <c r="BG435" s="223"/>
      <c r="BH435" s="227"/>
      <c r="BI435" s="223"/>
      <c r="BJ435" s="227" t="e" cm="1">
        <f t="array" aca="1" ref="BJ435" ca="1">INDIRECT("'"&amp;$C435&amp;"'!"&amp;"$"&amp;$D435&amp;$BJ$1&amp;"")</f>
        <v>#REF!</v>
      </c>
      <c r="BK435" s="225"/>
      <c r="BL435" s="223"/>
      <c r="BM435" s="407"/>
      <c r="BN435" s="222" t="e" cm="1">
        <f t="array" aca="1" ref="BN435" ca="1">INDIRECT("'"&amp;$C435&amp;"'!"&amp;"$"&amp;$D435&amp;$BN$1&amp;"")</f>
        <v>#REF!</v>
      </c>
      <c r="BO435" s="224"/>
      <c r="BP435" s="223"/>
      <c r="BQ435" s="227" t="e" cm="1">
        <f t="array" aca="1" ref="BQ435" ca="1">INDIRECT("'"&amp;$C435&amp;"'!"&amp;"$"&amp;$D435&amp;$BQ$1&amp;"")</f>
        <v>#REF!</v>
      </c>
      <c r="BR435" s="225"/>
      <c r="BS435" s="225"/>
      <c r="BT435" s="223"/>
      <c r="BU435" s="227" t="e" cm="1">
        <f t="array" aca="1" ref="BU435" ca="1">INDIRECT("'"&amp;$C435&amp;"'!"&amp;"$"&amp;$D435&amp;$BU$1&amp;"")</f>
        <v>#REF!</v>
      </c>
      <c r="BV435" s="225"/>
      <c r="BW435" s="225"/>
      <c r="BX435" s="223"/>
      <c r="BY435" s="228"/>
      <c r="BZ435" s="225"/>
      <c r="CA435" s="225"/>
      <c r="CB435" s="223"/>
    </row>
    <row r="436" spans="1:80" ht="15" x14ac:dyDescent="0.2">
      <c r="A436" s="344">
        <f t="shared" si="33"/>
        <v>46009</v>
      </c>
      <c r="B436" s="261">
        <v>0.25</v>
      </c>
      <c r="C436" s="247">
        <f t="shared" si="34"/>
        <v>18</v>
      </c>
      <c r="D436" s="248" t="s">
        <v>140</v>
      </c>
      <c r="E436" s="229"/>
      <c r="F436" s="230"/>
      <c r="G436" s="231" t="e" cm="1">
        <f t="array" aca="1" ref="G436" ca="1">INDIRECT("'"&amp;$C436&amp;"'!"&amp;"$"&amp;$D436&amp;$G$1&amp;"")</f>
        <v>#REF!</v>
      </c>
      <c r="H436" s="232" t="s">
        <v>1</v>
      </c>
      <c r="I436" s="230" t="s">
        <v>1</v>
      </c>
      <c r="J436" s="231" t="e" cm="1">
        <f t="array" aca="1" ref="J436" ca="1">INDIRECT("'"&amp;$C436&amp;"'!"&amp;"$"&amp;$D436&amp;$J$1&amp;"")</f>
        <v>#REF!</v>
      </c>
      <c r="K436" s="232"/>
      <c r="L436" s="232"/>
      <c r="M436" s="233"/>
      <c r="N436" s="229" t="e" cm="1">
        <f t="array" aca="1" ref="N436" ca="1">INDIRECT("'"&amp;$C436&amp;"'!"&amp;"$"&amp;$D436&amp;$N$1&amp;"")</f>
        <v>#REF!</v>
      </c>
      <c r="O436" s="232"/>
      <c r="P436" s="232"/>
      <c r="Q436" s="230"/>
      <c r="R436" s="229" t="e" cm="1">
        <f t="array" aca="1" ref="R436" ca="1">INDIRECT("'"&amp;$C436&amp;"'!"&amp;"$"&amp;$D436&amp;$R$1&amp;"")</f>
        <v>#REF!</v>
      </c>
      <c r="S436" s="232"/>
      <c r="T436" s="232"/>
      <c r="U436" s="233"/>
      <c r="V436" s="229"/>
      <c r="W436" s="234" t="e" cm="1">
        <f t="array" aca="1" ref="W436" ca="1">INDIRECT("'"&amp;$C436&amp;"'!"&amp;"$"&amp;$D436&amp;$W$1&amp;"")</f>
        <v>#REF!</v>
      </c>
      <c r="X436" s="232"/>
      <c r="Y436" s="230"/>
      <c r="Z436" s="231"/>
      <c r="AA436" s="232"/>
      <c r="AB436" s="232"/>
      <c r="AC436" s="233"/>
      <c r="AD436" s="229"/>
      <c r="AE436" s="232"/>
      <c r="AF436" s="232"/>
      <c r="AG436" s="230"/>
      <c r="AH436" s="231"/>
      <c r="AI436" s="232"/>
      <c r="AJ436" s="232"/>
      <c r="AK436" s="233"/>
      <c r="AL436" s="229"/>
      <c r="AM436" s="232"/>
      <c r="AN436" s="232"/>
      <c r="AO436" s="230"/>
      <c r="AP436" s="229"/>
      <c r="AQ436" s="233"/>
      <c r="AR436" s="229" t="e" cm="1">
        <f t="array" aca="1" ref="AR436" ca="1">INDIRECT("'"&amp;$C436&amp;"'!"&amp;"$"&amp;$D436&amp;$AR$1&amp;"")</f>
        <v>#REF!</v>
      </c>
      <c r="AS436" s="232"/>
      <c r="AT436" s="230"/>
      <c r="AU436" s="231" t="e" cm="1">
        <f t="array" aca="1" ref="AU436" ca="1">INDIRECT("'"&amp;$C436&amp;"'!"&amp;"$"&amp;$D436&amp;$AU$1&amp;"")</f>
        <v>#REF!</v>
      </c>
      <c r="AV436" s="232"/>
      <c r="AW436" s="230"/>
      <c r="AX436" s="229"/>
      <c r="AY436" s="233"/>
      <c r="AZ436" s="232" t="e" cm="1">
        <f t="array" aca="1" ref="AZ436" ca="1">INDIRECT("'"&amp;$C436&amp;"'!"&amp;"$"&amp;$D436&amp;$AZ$1&amp;"")</f>
        <v>#REF!</v>
      </c>
      <c r="BA436" s="231"/>
      <c r="BB436" s="232"/>
      <c r="BC436" s="230"/>
      <c r="BD436" s="232" t="e" cm="1">
        <f t="array" aca="1" ref="BD436" ca="1">INDIRECT("'"&amp;$C436&amp;"'!"&amp;"$"&amp;$D436&amp;$BD$1&amp;"")</f>
        <v>#REF!</v>
      </c>
      <c r="BE436" s="231"/>
      <c r="BF436" s="232"/>
      <c r="BG436" s="230"/>
      <c r="BH436" s="234"/>
      <c r="BI436" s="230"/>
      <c r="BJ436" s="234" t="e" cm="1">
        <f t="array" aca="1" ref="BJ436" ca="1">INDIRECT("'"&amp;$C436&amp;"'!"&amp;"$"&amp;$D436&amp;$BJ$1&amp;"")</f>
        <v>#REF!</v>
      </c>
      <c r="BK436" s="232"/>
      <c r="BL436" s="230"/>
      <c r="BM436" s="408"/>
      <c r="BN436" s="229" t="e" cm="1">
        <f t="array" aca="1" ref="BN436" ca="1">INDIRECT("'"&amp;$C436&amp;"'!"&amp;"$"&amp;$D436&amp;$BN$1&amp;"")</f>
        <v>#REF!</v>
      </c>
      <c r="BO436" s="231"/>
      <c r="BP436" s="230"/>
      <c r="BQ436" s="234" t="e" cm="1">
        <f t="array" aca="1" ref="BQ436" ca="1">INDIRECT("'"&amp;$C436&amp;"'!"&amp;"$"&amp;$D436&amp;$BQ$1&amp;"")</f>
        <v>#REF!</v>
      </c>
      <c r="BR436" s="232"/>
      <c r="BS436" s="232"/>
      <c r="BT436" s="230"/>
      <c r="BU436" s="234" t="e" cm="1">
        <f t="array" aca="1" ref="BU436" ca="1">INDIRECT("'"&amp;$C436&amp;"'!"&amp;"$"&amp;$D436&amp;$BU$1&amp;"")</f>
        <v>#REF!</v>
      </c>
      <c r="BV436" s="232"/>
      <c r="BW436" s="232"/>
      <c r="BX436" s="230"/>
      <c r="BY436" s="235"/>
      <c r="BZ436" s="232"/>
      <c r="CA436" s="232"/>
      <c r="CB436" s="230"/>
    </row>
    <row r="437" spans="1:80" ht="15" x14ac:dyDescent="0.2">
      <c r="A437" s="344">
        <f t="shared" si="33"/>
        <v>46009</v>
      </c>
      <c r="B437" s="261">
        <v>0.29166666666666702</v>
      </c>
      <c r="C437" s="247">
        <f t="shared" si="34"/>
        <v>18</v>
      </c>
      <c r="D437" s="248" t="s">
        <v>141</v>
      </c>
      <c r="E437" s="222"/>
      <c r="F437" s="223"/>
      <c r="G437" s="224" t="e" cm="1">
        <f t="array" aca="1" ref="G437" ca="1">INDIRECT("'"&amp;$C437&amp;"'!"&amp;"$"&amp;$D437&amp;$G$1&amp;"")</f>
        <v>#REF!</v>
      </c>
      <c r="H437" s="225" t="s">
        <v>1</v>
      </c>
      <c r="I437" s="223" t="s">
        <v>1</v>
      </c>
      <c r="J437" s="224" t="e" cm="1">
        <f t="array" aca="1" ref="J437" ca="1">INDIRECT("'"&amp;$C437&amp;"'!"&amp;"$"&amp;$D437&amp;$J$1&amp;"")</f>
        <v>#REF!</v>
      </c>
      <c r="K437" s="225"/>
      <c r="L437" s="225"/>
      <c r="M437" s="226"/>
      <c r="N437" s="222" t="e" cm="1">
        <f t="array" aca="1" ref="N437" ca="1">INDIRECT("'"&amp;$C437&amp;"'!"&amp;"$"&amp;$D437&amp;$N$1&amp;"")</f>
        <v>#REF!</v>
      </c>
      <c r="O437" s="225"/>
      <c r="P437" s="225"/>
      <c r="Q437" s="223"/>
      <c r="R437" s="352" t="e" cm="1">
        <f t="array" aca="1" ref="R437" ca="1">INDIRECT("'"&amp;$C437&amp;"'!"&amp;"$"&amp;$D437&amp;$R$1&amp;"")</f>
        <v>#REF!</v>
      </c>
      <c r="S437" s="225"/>
      <c r="T437" s="225"/>
      <c r="U437" s="226"/>
      <c r="V437" s="222"/>
      <c r="W437" s="227" t="e" cm="1">
        <f t="array" aca="1" ref="W437" ca="1">INDIRECT("'"&amp;$C437&amp;"'!"&amp;"$"&amp;$D437&amp;$W$1&amp;"")</f>
        <v>#REF!</v>
      </c>
      <c r="X437" s="225"/>
      <c r="Y437" s="223"/>
      <c r="Z437" s="224" t="e" cm="1">
        <f t="array" aca="1" ref="Z437" ca="1">INDIRECT("'"&amp;$C437&amp;"'!"&amp;"$"&amp;$D437&amp;$Z$1&amp;"")</f>
        <v>#REF!</v>
      </c>
      <c r="AA437" s="225" t="s">
        <v>1</v>
      </c>
      <c r="AB437" s="225" t="s">
        <v>1</v>
      </c>
      <c r="AC437" s="226" t="s">
        <v>1</v>
      </c>
      <c r="AD437" s="222" t="e" cm="1">
        <f t="array" aca="1" ref="AD437" ca="1">INDIRECT("'"&amp;$C437&amp;"'!"&amp;"$"&amp;$D437&amp;$AD$1&amp;"")</f>
        <v>#REF!</v>
      </c>
      <c r="AE437" s="225" t="s">
        <v>1</v>
      </c>
      <c r="AF437" s="225" t="s">
        <v>1</v>
      </c>
      <c r="AG437" s="223" t="s">
        <v>1</v>
      </c>
      <c r="AH437" s="224" t="e" cm="1">
        <f t="array" aca="1" ref="AH437" ca="1">INDIRECT("'"&amp;$C437&amp;"'!"&amp;"$"&amp;$D437&amp;$AH$1&amp;"")</f>
        <v>#REF!</v>
      </c>
      <c r="AI437" s="225" t="s">
        <v>1</v>
      </c>
      <c r="AJ437" s="225" t="s">
        <v>1</v>
      </c>
      <c r="AK437" s="226" t="s">
        <v>1</v>
      </c>
      <c r="AL437" s="222" t="e" cm="1">
        <f t="array" aca="1" ref="AL437" ca="1">INDIRECT("'"&amp;$C437&amp;"'!"&amp;"$"&amp;$D437&amp;$AL$1&amp;"")</f>
        <v>#REF!</v>
      </c>
      <c r="AM437" s="225" t="s">
        <v>1</v>
      </c>
      <c r="AN437" s="225" t="s">
        <v>1</v>
      </c>
      <c r="AO437" s="223" t="s">
        <v>1</v>
      </c>
      <c r="AP437" s="222"/>
      <c r="AQ437" s="226"/>
      <c r="AR437" s="222" t="e" cm="1">
        <f t="array" aca="1" ref="AR437" ca="1">INDIRECT("'"&amp;$C437&amp;"'!"&amp;"$"&amp;$D437&amp;$AR$1&amp;"")</f>
        <v>#REF!</v>
      </c>
      <c r="AS437" s="225"/>
      <c r="AT437" s="223"/>
      <c r="AU437" s="224" t="e" cm="1">
        <f t="array" aca="1" ref="AU437" ca="1">INDIRECT("'"&amp;$C437&amp;"'!"&amp;"$"&amp;$D437&amp;$AU$1&amp;"")</f>
        <v>#REF!</v>
      </c>
      <c r="AV437" s="225"/>
      <c r="AW437" s="223"/>
      <c r="AX437" s="222"/>
      <c r="AY437" s="226"/>
      <c r="AZ437" s="225" t="e" cm="1">
        <f t="array" aca="1" ref="AZ437" ca="1">INDIRECT("'"&amp;$C437&amp;"'!"&amp;"$"&amp;$D437&amp;$AZ$1&amp;"")</f>
        <v>#REF!</v>
      </c>
      <c r="BA437" s="224"/>
      <c r="BB437" s="225"/>
      <c r="BC437" s="223"/>
      <c r="BD437" s="225" t="e" cm="1">
        <f t="array" aca="1" ref="BD437" ca="1">INDIRECT("'"&amp;$C437&amp;"'!"&amp;"$"&amp;$D437&amp;$BD$1&amp;"")</f>
        <v>#REF!</v>
      </c>
      <c r="BE437" s="224"/>
      <c r="BF437" s="225"/>
      <c r="BG437" s="223"/>
      <c r="BH437" s="227"/>
      <c r="BI437" s="223"/>
      <c r="BJ437" s="227" t="e" cm="1">
        <f t="array" aca="1" ref="BJ437" ca="1">INDIRECT("'"&amp;$C437&amp;"'!"&amp;"$"&amp;$D437&amp;$BJ$1&amp;"")</f>
        <v>#REF!</v>
      </c>
      <c r="BK437" s="225"/>
      <c r="BL437" s="223"/>
      <c r="BM437" s="407"/>
      <c r="BN437" s="222" t="e" cm="1">
        <f t="array" aca="1" ref="BN437" ca="1">INDIRECT("'"&amp;$C437&amp;"'!"&amp;"$"&amp;$D437&amp;$BN$1&amp;"")</f>
        <v>#REF!</v>
      </c>
      <c r="BO437" s="224"/>
      <c r="BP437" s="223"/>
      <c r="BQ437" s="227" t="e" cm="1">
        <f t="array" aca="1" ref="BQ437" ca="1">INDIRECT("'"&amp;$C437&amp;"'!"&amp;"$"&amp;$D437&amp;$BQ$1&amp;"")</f>
        <v>#REF!</v>
      </c>
      <c r="BR437" s="225"/>
      <c r="BS437" s="225"/>
      <c r="BT437" s="223"/>
      <c r="BU437" s="228" t="e" cm="1">
        <f t="array" aca="1" ref="BU437" ca="1">INDIRECT("'"&amp;$C437&amp;"'!"&amp;"$"&amp;$D437&amp;$BU$1&amp;"")</f>
        <v>#REF!</v>
      </c>
      <c r="BV437" s="225"/>
      <c r="BW437" s="225"/>
      <c r="BX437" s="223"/>
      <c r="BY437" s="228"/>
      <c r="BZ437" s="225"/>
      <c r="CA437" s="225"/>
      <c r="CB437" s="223"/>
    </row>
    <row r="438" spans="1:80" ht="15" x14ac:dyDescent="0.2">
      <c r="A438" s="344">
        <f t="shared" si="33"/>
        <v>46009</v>
      </c>
      <c r="B438" s="261">
        <v>0.33333333333333398</v>
      </c>
      <c r="C438" s="247">
        <f t="shared" si="34"/>
        <v>18</v>
      </c>
      <c r="D438" s="248" t="s">
        <v>142</v>
      </c>
      <c r="E438" s="229"/>
      <c r="F438" s="230"/>
      <c r="G438" s="231" t="e" cm="1">
        <f t="array" aca="1" ref="G438" ca="1">INDIRECT("'"&amp;$C438&amp;"'!"&amp;"$"&amp;$D438&amp;$G$1&amp;"")</f>
        <v>#REF!</v>
      </c>
      <c r="H438" s="232" t="s">
        <v>1</v>
      </c>
      <c r="I438" s="230" t="s">
        <v>1</v>
      </c>
      <c r="J438" s="231" t="e" cm="1">
        <f t="array" aca="1" ref="J438" ca="1">INDIRECT("'"&amp;$C438&amp;"'!"&amp;"$"&amp;$D438&amp;$J$1&amp;"")</f>
        <v>#REF!</v>
      </c>
      <c r="K438" s="232"/>
      <c r="L438" s="232"/>
      <c r="M438" s="233"/>
      <c r="N438" s="229" t="e" cm="1">
        <f t="array" aca="1" ref="N438" ca="1">INDIRECT("'"&amp;$C438&amp;"'!"&amp;"$"&amp;$D438&amp;$N$1&amp;"")</f>
        <v>#REF!</v>
      </c>
      <c r="O438" s="232"/>
      <c r="P438" s="232"/>
      <c r="Q438" s="230"/>
      <c r="R438" s="229" t="e" cm="1">
        <f t="array" aca="1" ref="R438" ca="1">INDIRECT("'"&amp;$C438&amp;"'!"&amp;"$"&amp;$D438&amp;$R$1&amp;"")</f>
        <v>#REF!</v>
      </c>
      <c r="S438" s="232"/>
      <c r="T438" s="232"/>
      <c r="U438" s="233"/>
      <c r="V438" s="229"/>
      <c r="W438" s="234" t="e" cm="1">
        <f t="array" aca="1" ref="W438" ca="1">INDIRECT("'"&amp;$C438&amp;"'!"&amp;"$"&amp;$D438&amp;$W$1&amp;"")</f>
        <v>#REF!</v>
      </c>
      <c r="X438" s="232"/>
      <c r="Y438" s="230"/>
      <c r="Z438" s="231" t="e" cm="1">
        <f t="array" aca="1" ref="Z438" ca="1">INDIRECT("'"&amp;$C438&amp;"'!"&amp;"$"&amp;$D438&amp;$Z$1&amp;"")</f>
        <v>#REF!</v>
      </c>
      <c r="AA438" s="232" t="s">
        <v>1</v>
      </c>
      <c r="AB438" s="232" t="s">
        <v>1</v>
      </c>
      <c r="AC438" s="233" t="s">
        <v>1</v>
      </c>
      <c r="AD438" s="229" t="e" cm="1">
        <f t="array" aca="1" ref="AD438" ca="1">INDIRECT("'"&amp;$C438&amp;"'!"&amp;"$"&amp;$D438&amp;$AD$1&amp;"")</f>
        <v>#REF!</v>
      </c>
      <c r="AE438" s="232" t="s">
        <v>1</v>
      </c>
      <c r="AF438" s="232" t="s">
        <v>1</v>
      </c>
      <c r="AG438" s="230" t="s">
        <v>1</v>
      </c>
      <c r="AH438" s="231" t="e" cm="1">
        <f t="array" aca="1" ref="AH438" ca="1">INDIRECT("'"&amp;$C438&amp;"'!"&amp;"$"&amp;$D438&amp;$AH$1&amp;"")</f>
        <v>#REF!</v>
      </c>
      <c r="AI438" s="232" t="s">
        <v>1</v>
      </c>
      <c r="AJ438" s="232" t="s">
        <v>1</v>
      </c>
      <c r="AK438" s="233" t="s">
        <v>1</v>
      </c>
      <c r="AL438" s="229" t="e" cm="1">
        <f t="array" aca="1" ref="AL438" ca="1">INDIRECT("'"&amp;$C438&amp;"'!"&amp;"$"&amp;$D438&amp;$AL$1&amp;"")</f>
        <v>#REF!</v>
      </c>
      <c r="AM438" s="232" t="s">
        <v>1</v>
      </c>
      <c r="AN438" s="232" t="s">
        <v>1</v>
      </c>
      <c r="AO438" s="230" t="s">
        <v>1</v>
      </c>
      <c r="AP438" s="229"/>
      <c r="AQ438" s="233"/>
      <c r="AR438" s="229" t="e" cm="1">
        <f t="array" aca="1" ref="AR438" ca="1">INDIRECT("'"&amp;$C438&amp;"'!"&amp;"$"&amp;$D438&amp;$AR$1&amp;"")</f>
        <v>#REF!</v>
      </c>
      <c r="AS438" s="232"/>
      <c r="AT438" s="230"/>
      <c r="AU438" s="231" t="e" cm="1">
        <f t="array" aca="1" ref="AU438" ca="1">INDIRECT("'"&amp;$C438&amp;"'!"&amp;"$"&amp;$D438&amp;$AU$1&amp;"")</f>
        <v>#REF!</v>
      </c>
      <c r="AV438" s="232"/>
      <c r="AW438" s="230"/>
      <c r="AX438" s="229"/>
      <c r="AY438" s="233"/>
      <c r="AZ438" s="232" t="e" cm="1">
        <f t="array" aca="1" ref="AZ438" ca="1">INDIRECT("'"&amp;$C438&amp;"'!"&amp;"$"&amp;$D438&amp;$AZ$1&amp;"")</f>
        <v>#REF!</v>
      </c>
      <c r="BA438" s="231"/>
      <c r="BB438" s="232"/>
      <c r="BC438" s="230"/>
      <c r="BD438" s="232" t="e" cm="1">
        <f t="array" aca="1" ref="BD438" ca="1">INDIRECT("'"&amp;$C438&amp;"'!"&amp;"$"&amp;$D438&amp;$BD$1&amp;"")</f>
        <v>#REF!</v>
      </c>
      <c r="BE438" s="231"/>
      <c r="BF438" s="232"/>
      <c r="BG438" s="230"/>
      <c r="BH438" s="234"/>
      <c r="BI438" s="230"/>
      <c r="BJ438" s="234" t="e" cm="1">
        <f t="array" aca="1" ref="BJ438" ca="1">INDIRECT("'"&amp;$C438&amp;"'!"&amp;"$"&amp;$D438&amp;$BJ$1&amp;"")</f>
        <v>#REF!</v>
      </c>
      <c r="BK438" s="232"/>
      <c r="BL438" s="230"/>
      <c r="BM438" s="408"/>
      <c r="BN438" s="229" t="e" cm="1">
        <f t="array" aca="1" ref="BN438" ca="1">INDIRECT("'"&amp;$C438&amp;"'!"&amp;"$"&amp;$D438&amp;$BN$1&amp;"")</f>
        <v>#REF!</v>
      </c>
      <c r="BO438" s="231"/>
      <c r="BP438" s="230"/>
      <c r="BQ438" s="234" t="e" cm="1">
        <f t="array" aca="1" ref="BQ438" ca="1">INDIRECT("'"&amp;$C438&amp;"'!"&amp;"$"&amp;$D438&amp;$BQ$1&amp;"")</f>
        <v>#REF!</v>
      </c>
      <c r="BR438" s="232"/>
      <c r="BS438" s="232"/>
      <c r="BT438" s="230"/>
      <c r="BU438" s="235" t="e" cm="1">
        <f t="array" aca="1" ref="BU438" ca="1">INDIRECT("'"&amp;$C438&amp;"'!"&amp;"$"&amp;$D438&amp;$BU$1&amp;"")</f>
        <v>#REF!</v>
      </c>
      <c r="BV438" s="232"/>
      <c r="BW438" s="232"/>
      <c r="BX438" s="230"/>
      <c r="BY438" s="235"/>
      <c r="BZ438" s="232"/>
      <c r="CA438" s="232"/>
      <c r="CB438" s="230"/>
    </row>
    <row r="439" spans="1:80" ht="15" x14ac:dyDescent="0.2">
      <c r="A439" s="344">
        <f t="shared" si="33"/>
        <v>46009</v>
      </c>
      <c r="B439" s="261">
        <v>0.375</v>
      </c>
      <c r="C439" s="247">
        <f t="shared" si="34"/>
        <v>18</v>
      </c>
      <c r="D439" s="248" t="s">
        <v>143</v>
      </c>
      <c r="E439" s="222"/>
      <c r="F439" s="223"/>
      <c r="G439" s="224" t="e" cm="1">
        <f t="array" aca="1" ref="G439" ca="1">INDIRECT("'"&amp;$C439&amp;"'!"&amp;"$"&amp;$D439&amp;$G$1&amp;"")</f>
        <v>#REF!</v>
      </c>
      <c r="H439" s="225" t="s">
        <v>1</v>
      </c>
      <c r="I439" s="223" t="s">
        <v>1</v>
      </c>
      <c r="J439" s="224" t="e" cm="1">
        <f t="array" aca="1" ref="J439" ca="1">INDIRECT("'"&amp;$C439&amp;"'!"&amp;"$"&amp;$D439&amp;$J$1&amp;"")</f>
        <v>#REF!</v>
      </c>
      <c r="K439" s="225"/>
      <c r="L439" s="225"/>
      <c r="M439" s="226"/>
      <c r="N439" s="222" t="e" cm="1">
        <f t="array" aca="1" ref="N439" ca="1">INDIRECT("'"&amp;$C439&amp;"'!"&amp;"$"&amp;$D439&amp;$N$1&amp;"")</f>
        <v>#REF!</v>
      </c>
      <c r="O439" s="225"/>
      <c r="P439" s="225"/>
      <c r="Q439" s="223"/>
      <c r="R439" s="352" t="e" cm="1">
        <f t="array" aca="1" ref="R439" ca="1">INDIRECT("'"&amp;$C439&amp;"'!"&amp;"$"&amp;$D439&amp;$R$1&amp;"")</f>
        <v>#REF!</v>
      </c>
      <c r="S439" s="225"/>
      <c r="T439" s="225"/>
      <c r="U439" s="226"/>
      <c r="V439" s="222"/>
      <c r="W439" s="227" t="e" cm="1">
        <f t="array" aca="1" ref="W439" ca="1">INDIRECT("'"&amp;$C439&amp;"'!"&amp;"$"&amp;$D439&amp;$W$1&amp;"")</f>
        <v>#REF!</v>
      </c>
      <c r="X439" s="225"/>
      <c r="Y439" s="223"/>
      <c r="Z439" s="224" t="e" cm="1">
        <f t="array" aca="1" ref="Z439" ca="1">INDIRECT("'"&amp;$C439&amp;"'!"&amp;"$"&amp;$D439&amp;$Z$1&amp;"")</f>
        <v>#REF!</v>
      </c>
      <c r="AA439" s="225" t="s">
        <v>1</v>
      </c>
      <c r="AB439" s="225" t="s">
        <v>1</v>
      </c>
      <c r="AC439" s="226" t="s">
        <v>1</v>
      </c>
      <c r="AD439" s="222" t="e" cm="1">
        <f t="array" aca="1" ref="AD439" ca="1">INDIRECT("'"&amp;$C439&amp;"'!"&amp;"$"&amp;$D439&amp;$AD$1&amp;"")</f>
        <v>#REF!</v>
      </c>
      <c r="AE439" s="225" t="s">
        <v>1</v>
      </c>
      <c r="AF439" s="225" t="s">
        <v>1</v>
      </c>
      <c r="AG439" s="223" t="s">
        <v>1</v>
      </c>
      <c r="AH439" s="224" t="e" cm="1">
        <f t="array" aca="1" ref="AH439" ca="1">INDIRECT("'"&amp;$C439&amp;"'!"&amp;"$"&amp;$D439&amp;$AH$1&amp;"")</f>
        <v>#REF!</v>
      </c>
      <c r="AI439" s="225" t="s">
        <v>1</v>
      </c>
      <c r="AJ439" s="225" t="s">
        <v>1</v>
      </c>
      <c r="AK439" s="226" t="s">
        <v>1</v>
      </c>
      <c r="AL439" s="222" t="e" cm="1">
        <f t="array" aca="1" ref="AL439" ca="1">INDIRECT("'"&amp;$C439&amp;"'!"&amp;"$"&amp;$D439&amp;$AL$1&amp;"")</f>
        <v>#REF!</v>
      </c>
      <c r="AM439" s="225" t="s">
        <v>1</v>
      </c>
      <c r="AN439" s="225" t="s">
        <v>1</v>
      </c>
      <c r="AO439" s="223" t="s">
        <v>1</v>
      </c>
      <c r="AP439" s="222"/>
      <c r="AQ439" s="226"/>
      <c r="AR439" s="222" t="e" cm="1">
        <f t="array" aca="1" ref="AR439" ca="1">INDIRECT("'"&amp;$C439&amp;"'!"&amp;"$"&amp;$D439&amp;$AR$1&amp;"")</f>
        <v>#REF!</v>
      </c>
      <c r="AS439" s="225"/>
      <c r="AT439" s="223"/>
      <c r="AU439" s="224" t="e" cm="1">
        <f t="array" aca="1" ref="AU439" ca="1">INDIRECT("'"&amp;$C439&amp;"'!"&amp;"$"&amp;$D439&amp;$AU$1&amp;"")</f>
        <v>#REF!</v>
      </c>
      <c r="AV439" s="225"/>
      <c r="AW439" s="223"/>
      <c r="AX439" s="222"/>
      <c r="AY439" s="226"/>
      <c r="AZ439" s="225" t="e" cm="1">
        <f t="array" aca="1" ref="AZ439" ca="1">INDIRECT("'"&amp;$C439&amp;"'!"&amp;"$"&amp;$D439&amp;$AZ$1&amp;"")</f>
        <v>#REF!</v>
      </c>
      <c r="BA439" s="224"/>
      <c r="BB439" s="225"/>
      <c r="BC439" s="223"/>
      <c r="BD439" s="225" t="e" cm="1">
        <f t="array" aca="1" ref="BD439" ca="1">INDIRECT("'"&amp;$C439&amp;"'!"&amp;"$"&amp;$D439&amp;$BD$1&amp;"")</f>
        <v>#REF!</v>
      </c>
      <c r="BE439" s="224"/>
      <c r="BF439" s="225"/>
      <c r="BG439" s="223"/>
      <c r="BH439" s="227"/>
      <c r="BI439" s="223"/>
      <c r="BJ439" s="227" t="e" cm="1">
        <f t="array" aca="1" ref="BJ439" ca="1">INDIRECT("'"&amp;$C439&amp;"'!"&amp;"$"&amp;$D439&amp;$BJ$1&amp;"")</f>
        <v>#REF!</v>
      </c>
      <c r="BK439" s="225"/>
      <c r="BL439" s="223"/>
      <c r="BM439" s="407"/>
      <c r="BN439" s="222" t="e" cm="1">
        <f t="array" aca="1" ref="BN439" ca="1">INDIRECT("'"&amp;$C439&amp;"'!"&amp;"$"&amp;$D439&amp;$BN$1&amp;"")</f>
        <v>#REF!</v>
      </c>
      <c r="BO439" s="224"/>
      <c r="BP439" s="223"/>
      <c r="BQ439" s="227" t="e" cm="1">
        <f t="array" aca="1" ref="BQ439" ca="1">INDIRECT("'"&amp;$C439&amp;"'!"&amp;"$"&amp;$D439&amp;$BQ$1&amp;"")</f>
        <v>#REF!</v>
      </c>
      <c r="BR439" s="225"/>
      <c r="BS439" s="225"/>
      <c r="BT439" s="223"/>
      <c r="BU439" s="228" t="e" cm="1">
        <f t="array" aca="1" ref="BU439" ca="1">INDIRECT("'"&amp;$C439&amp;"'!"&amp;"$"&amp;$D439&amp;$BU$1&amp;"")</f>
        <v>#REF!</v>
      </c>
      <c r="BV439" s="225"/>
      <c r="BW439" s="225"/>
      <c r="BX439" s="223"/>
      <c r="BY439" s="228"/>
      <c r="BZ439" s="225"/>
      <c r="CA439" s="225"/>
      <c r="CB439" s="223"/>
    </row>
    <row r="440" spans="1:80" ht="15" x14ac:dyDescent="0.2">
      <c r="A440" s="344">
        <f t="shared" si="33"/>
        <v>46009</v>
      </c>
      <c r="B440" s="261">
        <v>0.41666666666666702</v>
      </c>
      <c r="C440" s="247">
        <f t="shared" si="34"/>
        <v>18</v>
      </c>
      <c r="D440" s="248" t="s">
        <v>144</v>
      </c>
      <c r="E440" s="229"/>
      <c r="F440" s="230"/>
      <c r="G440" s="231" t="e" cm="1">
        <f t="array" aca="1" ref="G440" ca="1">INDIRECT("'"&amp;$C440&amp;"'!"&amp;"$"&amp;$D440&amp;$G$1&amp;"")</f>
        <v>#REF!</v>
      </c>
      <c r="H440" s="232" t="s">
        <v>1</v>
      </c>
      <c r="I440" s="230" t="s">
        <v>1</v>
      </c>
      <c r="J440" s="231" t="e" cm="1">
        <f t="array" aca="1" ref="J440" ca="1">INDIRECT("'"&amp;$C440&amp;"'!"&amp;"$"&amp;$D440&amp;$J$1&amp;"")</f>
        <v>#REF!</v>
      </c>
      <c r="K440" s="232"/>
      <c r="L440" s="232"/>
      <c r="M440" s="233"/>
      <c r="N440" s="229" t="e" cm="1">
        <f t="array" aca="1" ref="N440" ca="1">INDIRECT("'"&amp;$C440&amp;"'!"&amp;"$"&amp;$D440&amp;$N$1&amp;"")</f>
        <v>#REF!</v>
      </c>
      <c r="O440" s="232"/>
      <c r="P440" s="232"/>
      <c r="Q440" s="230"/>
      <c r="R440" s="229" t="e" cm="1">
        <f t="array" aca="1" ref="R440" ca="1">INDIRECT("'"&amp;$C440&amp;"'!"&amp;"$"&amp;$D440&amp;$R$1&amp;"")</f>
        <v>#REF!</v>
      </c>
      <c r="S440" s="232"/>
      <c r="T440" s="232"/>
      <c r="U440" s="233"/>
      <c r="V440" s="229"/>
      <c r="W440" s="234" t="e" cm="1">
        <f t="array" aca="1" ref="W440" ca="1">INDIRECT("'"&amp;$C440&amp;"'!"&amp;"$"&amp;$D440&amp;$W$1&amp;"")</f>
        <v>#REF!</v>
      </c>
      <c r="X440" s="232"/>
      <c r="Y440" s="230"/>
      <c r="Z440" s="231" t="e" cm="1">
        <f t="array" aca="1" ref="Z440" ca="1">INDIRECT("'"&amp;$C440&amp;"'!"&amp;"$"&amp;$D440&amp;$Z$1&amp;"")</f>
        <v>#REF!</v>
      </c>
      <c r="AA440" s="232" t="s">
        <v>1</v>
      </c>
      <c r="AB440" s="232" t="s">
        <v>1</v>
      </c>
      <c r="AC440" s="233" t="s">
        <v>1</v>
      </c>
      <c r="AD440" s="229" t="e" cm="1">
        <f t="array" aca="1" ref="AD440" ca="1">INDIRECT("'"&amp;$C440&amp;"'!"&amp;"$"&amp;$D440&amp;$AD$1&amp;"")</f>
        <v>#REF!</v>
      </c>
      <c r="AE440" s="232" t="s">
        <v>1</v>
      </c>
      <c r="AF440" s="232" t="s">
        <v>1</v>
      </c>
      <c r="AG440" s="230" t="s">
        <v>1</v>
      </c>
      <c r="AH440" s="231" t="e" cm="1">
        <f t="array" aca="1" ref="AH440" ca="1">INDIRECT("'"&amp;$C440&amp;"'!"&amp;"$"&amp;$D440&amp;$AH$1&amp;"")</f>
        <v>#REF!</v>
      </c>
      <c r="AI440" s="232" t="s">
        <v>1</v>
      </c>
      <c r="AJ440" s="232" t="s">
        <v>1</v>
      </c>
      <c r="AK440" s="233" t="s">
        <v>1</v>
      </c>
      <c r="AL440" s="229" t="e" cm="1">
        <f t="array" aca="1" ref="AL440" ca="1">INDIRECT("'"&amp;$C440&amp;"'!"&amp;"$"&amp;$D440&amp;$AL$1&amp;"")</f>
        <v>#REF!</v>
      </c>
      <c r="AM440" s="232" t="s">
        <v>1</v>
      </c>
      <c r="AN440" s="232" t="s">
        <v>1</v>
      </c>
      <c r="AO440" s="230" t="s">
        <v>1</v>
      </c>
      <c r="AP440" s="229"/>
      <c r="AQ440" s="233"/>
      <c r="AR440" s="229" t="e" cm="1">
        <f t="array" aca="1" ref="AR440" ca="1">INDIRECT("'"&amp;$C440&amp;"'!"&amp;"$"&amp;$D440&amp;$AR$1&amp;"")</f>
        <v>#REF!</v>
      </c>
      <c r="AS440" s="232"/>
      <c r="AT440" s="230"/>
      <c r="AU440" s="231" t="e" cm="1">
        <f t="array" aca="1" ref="AU440" ca="1">INDIRECT("'"&amp;$C440&amp;"'!"&amp;"$"&amp;$D440&amp;$AU$1&amp;"")</f>
        <v>#REF!</v>
      </c>
      <c r="AV440" s="232"/>
      <c r="AW440" s="230"/>
      <c r="AX440" s="229"/>
      <c r="AY440" s="233"/>
      <c r="AZ440" s="232" t="e" cm="1">
        <f t="array" aca="1" ref="AZ440" ca="1">INDIRECT("'"&amp;$C440&amp;"'!"&amp;"$"&amp;$D440&amp;$AZ$1&amp;"")</f>
        <v>#REF!</v>
      </c>
      <c r="BA440" s="231"/>
      <c r="BB440" s="232"/>
      <c r="BC440" s="230"/>
      <c r="BD440" s="232" t="e" cm="1">
        <f t="array" aca="1" ref="BD440" ca="1">INDIRECT("'"&amp;$C440&amp;"'!"&amp;"$"&amp;$D440&amp;$BD$1&amp;"")</f>
        <v>#REF!</v>
      </c>
      <c r="BE440" s="231"/>
      <c r="BF440" s="232"/>
      <c r="BG440" s="230"/>
      <c r="BH440" s="234"/>
      <c r="BI440" s="230"/>
      <c r="BJ440" s="234" t="e" cm="1">
        <f t="array" aca="1" ref="BJ440" ca="1">INDIRECT("'"&amp;$C440&amp;"'!"&amp;"$"&amp;$D440&amp;$BJ$1&amp;"")</f>
        <v>#REF!</v>
      </c>
      <c r="BK440" s="232"/>
      <c r="BL440" s="230"/>
      <c r="BM440" s="408"/>
      <c r="BN440" s="229" t="e" cm="1">
        <f t="array" aca="1" ref="BN440" ca="1">INDIRECT("'"&amp;$C440&amp;"'!"&amp;"$"&amp;$D440&amp;$BN$1&amp;"")</f>
        <v>#REF!</v>
      </c>
      <c r="BO440" s="231"/>
      <c r="BP440" s="230"/>
      <c r="BQ440" s="234" t="e" cm="1">
        <f t="array" aca="1" ref="BQ440" ca="1">INDIRECT("'"&amp;$C440&amp;"'!"&amp;"$"&amp;$D440&amp;$BQ$1&amp;"")</f>
        <v>#REF!</v>
      </c>
      <c r="BR440" s="232"/>
      <c r="BS440" s="232"/>
      <c r="BT440" s="230"/>
      <c r="BU440" s="235" t="e" cm="1">
        <f t="array" aca="1" ref="BU440" ca="1">INDIRECT("'"&amp;$C440&amp;"'!"&amp;"$"&amp;$D440&amp;$BU$1&amp;"")</f>
        <v>#REF!</v>
      </c>
      <c r="BV440" s="232"/>
      <c r="BW440" s="232"/>
      <c r="BX440" s="230"/>
      <c r="BY440" s="235"/>
      <c r="BZ440" s="232"/>
      <c r="CA440" s="232"/>
      <c r="CB440" s="230"/>
    </row>
    <row r="441" spans="1:80" ht="15" x14ac:dyDescent="0.2">
      <c r="A441" s="344">
        <f t="shared" si="33"/>
        <v>46009</v>
      </c>
      <c r="B441" s="261">
        <v>0.45833333333333398</v>
      </c>
      <c r="C441" s="247">
        <f t="shared" si="34"/>
        <v>18</v>
      </c>
      <c r="D441" s="248" t="s">
        <v>145</v>
      </c>
      <c r="E441" s="222"/>
      <c r="F441" s="223"/>
      <c r="G441" s="224" t="e" cm="1">
        <f t="array" aca="1" ref="G441" ca="1">INDIRECT("'"&amp;$C441&amp;"'!"&amp;"$"&amp;$D441&amp;$G$1&amp;"")</f>
        <v>#REF!</v>
      </c>
      <c r="H441" s="225" t="s">
        <v>1</v>
      </c>
      <c r="I441" s="223" t="s">
        <v>1</v>
      </c>
      <c r="J441" s="224" t="e" cm="1">
        <f t="array" aca="1" ref="J441" ca="1">INDIRECT("'"&amp;$C441&amp;"'!"&amp;"$"&amp;$D441&amp;$J$1&amp;"")</f>
        <v>#REF!</v>
      </c>
      <c r="K441" s="225"/>
      <c r="L441" s="225"/>
      <c r="M441" s="226"/>
      <c r="N441" s="222" t="e" cm="1">
        <f t="array" aca="1" ref="N441" ca="1">INDIRECT("'"&amp;$C441&amp;"'!"&amp;"$"&amp;$D441&amp;$N$1&amp;"")</f>
        <v>#REF!</v>
      </c>
      <c r="O441" s="225"/>
      <c r="P441" s="225"/>
      <c r="Q441" s="223"/>
      <c r="R441" s="352" t="e" cm="1">
        <f t="array" aca="1" ref="R441" ca="1">INDIRECT("'"&amp;$C441&amp;"'!"&amp;"$"&amp;$D441&amp;$R$1&amp;"")</f>
        <v>#REF!</v>
      </c>
      <c r="S441" s="225"/>
      <c r="T441" s="225"/>
      <c r="U441" s="226"/>
      <c r="V441" s="222"/>
      <c r="W441" s="227" t="e" cm="1">
        <f t="array" aca="1" ref="W441" ca="1">INDIRECT("'"&amp;$C441&amp;"'!"&amp;"$"&amp;$D441&amp;$W$1&amp;"")</f>
        <v>#REF!</v>
      </c>
      <c r="X441" s="225"/>
      <c r="Y441" s="223"/>
      <c r="Z441" s="224" t="e" cm="1">
        <f t="array" aca="1" ref="Z441" ca="1">INDIRECT("'"&amp;$C441&amp;"'!"&amp;"$"&amp;$D441&amp;$Z$1&amp;"")</f>
        <v>#REF!</v>
      </c>
      <c r="AA441" s="225" t="s">
        <v>1</v>
      </c>
      <c r="AB441" s="225" t="s">
        <v>1</v>
      </c>
      <c r="AC441" s="226" t="s">
        <v>1</v>
      </c>
      <c r="AD441" s="222" t="e" cm="1">
        <f t="array" aca="1" ref="AD441" ca="1">INDIRECT("'"&amp;$C441&amp;"'!"&amp;"$"&amp;$D441&amp;$AD$1&amp;"")</f>
        <v>#REF!</v>
      </c>
      <c r="AE441" s="225" t="s">
        <v>1</v>
      </c>
      <c r="AF441" s="225" t="s">
        <v>1</v>
      </c>
      <c r="AG441" s="223" t="s">
        <v>1</v>
      </c>
      <c r="AH441" s="224" t="e" cm="1">
        <f t="array" aca="1" ref="AH441" ca="1">INDIRECT("'"&amp;$C441&amp;"'!"&amp;"$"&amp;$D441&amp;$AH$1&amp;"")</f>
        <v>#REF!</v>
      </c>
      <c r="AI441" s="225" t="s">
        <v>1</v>
      </c>
      <c r="AJ441" s="225" t="s">
        <v>1</v>
      </c>
      <c r="AK441" s="226" t="s">
        <v>1</v>
      </c>
      <c r="AL441" s="222" t="e" cm="1">
        <f t="array" aca="1" ref="AL441" ca="1">INDIRECT("'"&amp;$C441&amp;"'!"&amp;"$"&amp;$D441&amp;$AL$1&amp;"")</f>
        <v>#REF!</v>
      </c>
      <c r="AM441" s="225" t="s">
        <v>1</v>
      </c>
      <c r="AN441" s="225" t="s">
        <v>1</v>
      </c>
      <c r="AO441" s="223" t="s">
        <v>1</v>
      </c>
      <c r="AP441" s="222"/>
      <c r="AQ441" s="226"/>
      <c r="AR441" s="222" t="e" cm="1">
        <f t="array" aca="1" ref="AR441" ca="1">INDIRECT("'"&amp;$C441&amp;"'!"&amp;"$"&amp;$D441&amp;$AR$1&amp;"")</f>
        <v>#REF!</v>
      </c>
      <c r="AS441" s="225"/>
      <c r="AT441" s="223"/>
      <c r="AU441" s="224" t="e" cm="1">
        <f t="array" aca="1" ref="AU441" ca="1">INDIRECT("'"&amp;$C441&amp;"'!"&amp;"$"&amp;$D441&amp;$AU$1&amp;"")</f>
        <v>#REF!</v>
      </c>
      <c r="AV441" s="225"/>
      <c r="AW441" s="223"/>
      <c r="AX441" s="222"/>
      <c r="AY441" s="226"/>
      <c r="AZ441" s="225" t="e" cm="1">
        <f t="array" aca="1" ref="AZ441" ca="1">INDIRECT("'"&amp;$C441&amp;"'!"&amp;"$"&amp;$D441&amp;$AZ$1&amp;"")</f>
        <v>#REF!</v>
      </c>
      <c r="BA441" s="224"/>
      <c r="BB441" s="225"/>
      <c r="BC441" s="223"/>
      <c r="BD441" s="225" t="e" cm="1">
        <f t="array" aca="1" ref="BD441" ca="1">INDIRECT("'"&amp;$C441&amp;"'!"&amp;"$"&amp;$D441&amp;$BD$1&amp;"")</f>
        <v>#REF!</v>
      </c>
      <c r="BE441" s="224"/>
      <c r="BF441" s="225"/>
      <c r="BG441" s="223"/>
      <c r="BH441" s="227"/>
      <c r="BI441" s="223"/>
      <c r="BJ441" s="227" t="e" cm="1">
        <f t="array" aca="1" ref="BJ441" ca="1">INDIRECT("'"&amp;$C441&amp;"'!"&amp;"$"&amp;$D441&amp;$BJ$1&amp;"")</f>
        <v>#REF!</v>
      </c>
      <c r="BK441" s="225"/>
      <c r="BL441" s="223"/>
      <c r="BM441" s="407"/>
      <c r="BN441" s="222" t="e" cm="1">
        <f t="array" aca="1" ref="BN441" ca="1">INDIRECT("'"&amp;$C441&amp;"'!"&amp;"$"&amp;$D441&amp;$BN$1&amp;"")</f>
        <v>#REF!</v>
      </c>
      <c r="BO441" s="224"/>
      <c r="BP441" s="223"/>
      <c r="BQ441" s="227" t="e" cm="1">
        <f t="array" aca="1" ref="BQ441" ca="1">INDIRECT("'"&amp;$C441&amp;"'!"&amp;"$"&amp;$D441&amp;$BQ$1&amp;"")</f>
        <v>#REF!</v>
      </c>
      <c r="BR441" s="225"/>
      <c r="BS441" s="225"/>
      <c r="BT441" s="223"/>
      <c r="BU441" s="228" t="e" cm="1">
        <f t="array" aca="1" ref="BU441" ca="1">INDIRECT("'"&amp;$C441&amp;"'!"&amp;"$"&amp;$D441&amp;$BU$1&amp;"")</f>
        <v>#REF!</v>
      </c>
      <c r="BV441" s="225"/>
      <c r="BW441" s="225"/>
      <c r="BX441" s="223"/>
      <c r="BY441" s="228"/>
      <c r="BZ441" s="225"/>
      <c r="CA441" s="225"/>
      <c r="CB441" s="223"/>
    </row>
    <row r="442" spans="1:80" ht="15" x14ac:dyDescent="0.2">
      <c r="A442" s="344">
        <f t="shared" si="33"/>
        <v>46009</v>
      </c>
      <c r="B442" s="261">
        <v>0.5</v>
      </c>
      <c r="C442" s="247">
        <f t="shared" si="34"/>
        <v>18</v>
      </c>
      <c r="D442" s="248" t="s">
        <v>146</v>
      </c>
      <c r="E442" s="229"/>
      <c r="F442" s="230"/>
      <c r="G442" s="231" t="e" cm="1">
        <f t="array" aca="1" ref="G442" ca="1">INDIRECT("'"&amp;$C442&amp;"'!"&amp;"$"&amp;$D442&amp;$G$1&amp;"")</f>
        <v>#REF!</v>
      </c>
      <c r="H442" s="232" t="s">
        <v>1</v>
      </c>
      <c r="I442" s="230" t="s">
        <v>1</v>
      </c>
      <c r="J442" s="231" t="e" cm="1">
        <f t="array" aca="1" ref="J442" ca="1">INDIRECT("'"&amp;$C442&amp;"'!"&amp;"$"&amp;$D442&amp;$J$1&amp;"")</f>
        <v>#REF!</v>
      </c>
      <c r="K442" s="232"/>
      <c r="L442" s="232"/>
      <c r="M442" s="233"/>
      <c r="N442" s="229" t="e" cm="1">
        <f t="array" aca="1" ref="N442" ca="1">INDIRECT("'"&amp;$C442&amp;"'!"&amp;"$"&amp;$D442&amp;$N$1&amp;"")</f>
        <v>#REF!</v>
      </c>
      <c r="O442" s="232"/>
      <c r="P442" s="232"/>
      <c r="Q442" s="230"/>
      <c r="R442" s="229" t="e" cm="1">
        <f t="array" aca="1" ref="R442" ca="1">INDIRECT("'"&amp;$C442&amp;"'!"&amp;"$"&amp;$D442&amp;$R$1&amp;"")</f>
        <v>#REF!</v>
      </c>
      <c r="S442" s="232"/>
      <c r="T442" s="232"/>
      <c r="U442" s="233"/>
      <c r="V442" s="229"/>
      <c r="W442" s="234" t="e" cm="1">
        <f t="array" aca="1" ref="W442" ca="1">INDIRECT("'"&amp;$C442&amp;"'!"&amp;"$"&amp;$D442&amp;$W$1&amp;"")</f>
        <v>#REF!</v>
      </c>
      <c r="X442" s="232"/>
      <c r="Y442" s="230"/>
      <c r="Z442" s="231" t="e" cm="1">
        <f t="array" aca="1" ref="Z442" ca="1">INDIRECT("'"&amp;$C442&amp;"'!"&amp;"$"&amp;$D442&amp;$Z$1&amp;"")</f>
        <v>#REF!</v>
      </c>
      <c r="AA442" s="232" t="s">
        <v>1</v>
      </c>
      <c r="AB442" s="232" t="s">
        <v>1</v>
      </c>
      <c r="AC442" s="233" t="s">
        <v>1</v>
      </c>
      <c r="AD442" s="229" t="e" cm="1">
        <f t="array" aca="1" ref="AD442" ca="1">INDIRECT("'"&amp;$C442&amp;"'!"&amp;"$"&amp;$D442&amp;$AD$1&amp;"")</f>
        <v>#REF!</v>
      </c>
      <c r="AE442" s="232" t="s">
        <v>1</v>
      </c>
      <c r="AF442" s="232" t="s">
        <v>1</v>
      </c>
      <c r="AG442" s="230" t="s">
        <v>1</v>
      </c>
      <c r="AH442" s="231" t="e" cm="1">
        <f t="array" aca="1" ref="AH442" ca="1">INDIRECT("'"&amp;$C442&amp;"'!"&amp;"$"&amp;$D442&amp;$AH$1&amp;"")</f>
        <v>#REF!</v>
      </c>
      <c r="AI442" s="232" t="s">
        <v>1</v>
      </c>
      <c r="AJ442" s="232" t="s">
        <v>1</v>
      </c>
      <c r="AK442" s="233" t="s">
        <v>1</v>
      </c>
      <c r="AL442" s="229" t="e" cm="1">
        <f t="array" aca="1" ref="AL442" ca="1">INDIRECT("'"&amp;$C442&amp;"'!"&amp;"$"&amp;$D442&amp;$AL$1&amp;"")</f>
        <v>#REF!</v>
      </c>
      <c r="AM442" s="232" t="s">
        <v>1</v>
      </c>
      <c r="AN442" s="232" t="s">
        <v>1</v>
      </c>
      <c r="AO442" s="230" t="s">
        <v>1</v>
      </c>
      <c r="AP442" s="229"/>
      <c r="AQ442" s="233"/>
      <c r="AR442" s="229" t="e" cm="1">
        <f t="array" aca="1" ref="AR442" ca="1">INDIRECT("'"&amp;$C442&amp;"'!"&amp;"$"&amp;$D442&amp;$AR$1&amp;"")</f>
        <v>#REF!</v>
      </c>
      <c r="AS442" s="232"/>
      <c r="AT442" s="230"/>
      <c r="AU442" s="231" t="e" cm="1">
        <f t="array" aca="1" ref="AU442" ca="1">INDIRECT("'"&amp;$C442&amp;"'!"&amp;"$"&amp;$D442&amp;$AU$1&amp;"")</f>
        <v>#REF!</v>
      </c>
      <c r="AV442" s="232"/>
      <c r="AW442" s="230"/>
      <c r="AX442" s="229"/>
      <c r="AY442" s="233"/>
      <c r="AZ442" s="232" t="e" cm="1">
        <f t="array" aca="1" ref="AZ442" ca="1">INDIRECT("'"&amp;$C442&amp;"'!"&amp;"$"&amp;$D442&amp;$AZ$1&amp;"")</f>
        <v>#REF!</v>
      </c>
      <c r="BA442" s="231"/>
      <c r="BB442" s="232"/>
      <c r="BC442" s="230"/>
      <c r="BD442" s="232" t="e" cm="1">
        <f t="array" aca="1" ref="BD442" ca="1">INDIRECT("'"&amp;$C442&amp;"'!"&amp;"$"&amp;$D442&amp;$BD$1&amp;"")</f>
        <v>#REF!</v>
      </c>
      <c r="BE442" s="231"/>
      <c r="BF442" s="232"/>
      <c r="BG442" s="230"/>
      <c r="BH442" s="234"/>
      <c r="BI442" s="230"/>
      <c r="BJ442" s="234" t="e" cm="1">
        <f t="array" aca="1" ref="BJ442" ca="1">INDIRECT("'"&amp;$C442&amp;"'!"&amp;"$"&amp;$D442&amp;$BJ$1&amp;"")</f>
        <v>#REF!</v>
      </c>
      <c r="BK442" s="232"/>
      <c r="BL442" s="230"/>
      <c r="BM442" s="408"/>
      <c r="BN442" s="229" t="e" cm="1">
        <f t="array" aca="1" ref="BN442" ca="1">INDIRECT("'"&amp;$C442&amp;"'!"&amp;"$"&amp;$D442&amp;$BN$1&amp;"")</f>
        <v>#REF!</v>
      </c>
      <c r="BO442" s="231"/>
      <c r="BP442" s="230"/>
      <c r="BQ442" s="234" t="e" cm="1">
        <f t="array" aca="1" ref="BQ442" ca="1">INDIRECT("'"&amp;$C442&amp;"'!"&amp;"$"&amp;$D442&amp;$BQ$1&amp;"")</f>
        <v>#REF!</v>
      </c>
      <c r="BR442" s="232"/>
      <c r="BS442" s="232"/>
      <c r="BT442" s="230"/>
      <c r="BU442" s="235" t="e" cm="1">
        <f t="array" aca="1" ref="BU442" ca="1">INDIRECT("'"&amp;$C442&amp;"'!"&amp;"$"&amp;$D442&amp;$BU$1&amp;"")</f>
        <v>#REF!</v>
      </c>
      <c r="BV442" s="232"/>
      <c r="BW442" s="232"/>
      <c r="BX442" s="230"/>
      <c r="BY442" s="235"/>
      <c r="BZ442" s="232"/>
      <c r="CA442" s="232"/>
      <c r="CB442" s="230"/>
    </row>
    <row r="443" spans="1:80" ht="15" x14ac:dyDescent="0.2">
      <c r="A443" s="344">
        <f t="shared" si="33"/>
        <v>46009</v>
      </c>
      <c r="B443" s="261">
        <v>0.54166666666666696</v>
      </c>
      <c r="C443" s="247">
        <f t="shared" si="34"/>
        <v>18</v>
      </c>
      <c r="D443" s="248" t="s">
        <v>147</v>
      </c>
      <c r="E443" s="222"/>
      <c r="F443" s="223"/>
      <c r="G443" s="224" t="e" cm="1">
        <f t="array" aca="1" ref="G443" ca="1">INDIRECT("'"&amp;$C443&amp;"'!"&amp;"$"&amp;$D443&amp;$G$1&amp;"")</f>
        <v>#REF!</v>
      </c>
      <c r="H443" s="225" t="s">
        <v>1</v>
      </c>
      <c r="I443" s="223" t="s">
        <v>1</v>
      </c>
      <c r="J443" s="224" t="e" cm="1">
        <f t="array" aca="1" ref="J443" ca="1">INDIRECT("'"&amp;$C443&amp;"'!"&amp;"$"&amp;$D443&amp;$J$1&amp;"")</f>
        <v>#REF!</v>
      </c>
      <c r="K443" s="225"/>
      <c r="L443" s="225"/>
      <c r="M443" s="223"/>
      <c r="N443" s="222" t="e" cm="1">
        <f t="array" aca="1" ref="N443" ca="1">INDIRECT("'"&amp;$C443&amp;"'!"&amp;"$"&amp;$D443&amp;$N$1&amp;"")</f>
        <v>#REF!</v>
      </c>
      <c r="O443" s="225"/>
      <c r="P443" s="225"/>
      <c r="Q443" s="223"/>
      <c r="R443" s="352" t="e" cm="1">
        <f t="array" aca="1" ref="R443" ca="1">INDIRECT("'"&amp;$C443&amp;"'!"&amp;"$"&amp;$D443&amp;$R$1&amp;"")</f>
        <v>#REF!</v>
      </c>
      <c r="S443" s="225"/>
      <c r="T443" s="225"/>
      <c r="U443" s="226"/>
      <c r="V443" s="222"/>
      <c r="W443" s="227" t="e" cm="1">
        <f t="array" aca="1" ref="W443" ca="1">INDIRECT("'"&amp;$C443&amp;"'!"&amp;"$"&amp;$D443&amp;$W$1&amp;"")</f>
        <v>#REF!</v>
      </c>
      <c r="X443" s="225"/>
      <c r="Y443" s="223"/>
      <c r="Z443" s="224" t="e" cm="1">
        <f t="array" aca="1" ref="Z443" ca="1">INDIRECT("'"&amp;$C443&amp;"'!"&amp;"$"&amp;$D443&amp;$Z$1&amp;"")</f>
        <v>#REF!</v>
      </c>
      <c r="AA443" s="225" t="s">
        <v>1</v>
      </c>
      <c r="AB443" s="225" t="s">
        <v>1</v>
      </c>
      <c r="AC443" s="226" t="s">
        <v>1</v>
      </c>
      <c r="AD443" s="222" t="e" cm="1">
        <f t="array" aca="1" ref="AD443" ca="1">INDIRECT("'"&amp;$C443&amp;"'!"&amp;"$"&amp;$D443&amp;$AD$1&amp;"")</f>
        <v>#REF!</v>
      </c>
      <c r="AE443" s="225" t="s">
        <v>1</v>
      </c>
      <c r="AF443" s="225" t="s">
        <v>1</v>
      </c>
      <c r="AG443" s="223" t="s">
        <v>1</v>
      </c>
      <c r="AH443" s="224" t="e" cm="1">
        <f t="array" aca="1" ref="AH443" ca="1">INDIRECT("'"&amp;$C443&amp;"'!"&amp;"$"&amp;$D443&amp;$AH$1&amp;"")</f>
        <v>#REF!</v>
      </c>
      <c r="AI443" s="225" t="s">
        <v>1</v>
      </c>
      <c r="AJ443" s="225" t="s">
        <v>1</v>
      </c>
      <c r="AK443" s="226" t="s">
        <v>1</v>
      </c>
      <c r="AL443" s="222" t="e" cm="1">
        <f t="array" aca="1" ref="AL443" ca="1">INDIRECT("'"&amp;$C443&amp;"'!"&amp;"$"&amp;$D443&amp;$AL$1&amp;"")</f>
        <v>#REF!</v>
      </c>
      <c r="AM443" s="225" t="s">
        <v>1</v>
      </c>
      <c r="AN443" s="225" t="s">
        <v>1</v>
      </c>
      <c r="AO443" s="223" t="s">
        <v>1</v>
      </c>
      <c r="AP443" s="222"/>
      <c r="AQ443" s="226"/>
      <c r="AR443" s="222" t="e" cm="1">
        <f t="array" aca="1" ref="AR443" ca="1">INDIRECT("'"&amp;$C443&amp;"'!"&amp;"$"&amp;$D443&amp;$AR$1&amp;"")</f>
        <v>#REF!</v>
      </c>
      <c r="AS443" s="225"/>
      <c r="AT443" s="223"/>
      <c r="AU443" s="224" t="e" cm="1">
        <f t="array" aca="1" ref="AU443" ca="1">INDIRECT("'"&amp;$C443&amp;"'!"&amp;"$"&amp;$D443&amp;$AU$1&amp;"")</f>
        <v>#REF!</v>
      </c>
      <c r="AV443" s="225"/>
      <c r="AW443" s="223"/>
      <c r="AX443" s="222"/>
      <c r="AY443" s="226"/>
      <c r="AZ443" s="225" t="e" cm="1">
        <f t="array" aca="1" ref="AZ443" ca="1">INDIRECT("'"&amp;$C443&amp;"'!"&amp;"$"&amp;$D443&amp;$AZ$1&amp;"")</f>
        <v>#REF!</v>
      </c>
      <c r="BA443" s="224"/>
      <c r="BB443" s="225"/>
      <c r="BC443" s="223"/>
      <c r="BD443" s="225" t="e" cm="1">
        <f t="array" aca="1" ref="BD443" ca="1">INDIRECT("'"&amp;$C443&amp;"'!"&amp;"$"&amp;$D443&amp;$BD$1&amp;"")</f>
        <v>#REF!</v>
      </c>
      <c r="BE443" s="224"/>
      <c r="BF443" s="225"/>
      <c r="BG443" s="223"/>
      <c r="BH443" s="227"/>
      <c r="BI443" s="223"/>
      <c r="BJ443" s="227" t="e" cm="1">
        <f t="array" aca="1" ref="BJ443" ca="1">INDIRECT("'"&amp;$C443&amp;"'!"&amp;"$"&amp;$D443&amp;$BJ$1&amp;"")</f>
        <v>#REF!</v>
      </c>
      <c r="BK443" s="225"/>
      <c r="BL443" s="223"/>
      <c r="BM443" s="407"/>
      <c r="BN443" s="222" t="e" cm="1">
        <f t="array" aca="1" ref="BN443" ca="1">INDIRECT("'"&amp;$C443&amp;"'!"&amp;"$"&amp;$D443&amp;$BN$1&amp;"")</f>
        <v>#REF!</v>
      </c>
      <c r="BO443" s="224"/>
      <c r="BP443" s="223"/>
      <c r="BQ443" s="227" t="e" cm="1">
        <f t="array" aca="1" ref="BQ443" ca="1">INDIRECT("'"&amp;$C443&amp;"'!"&amp;"$"&amp;$D443&amp;$BQ$1&amp;"")</f>
        <v>#REF!</v>
      </c>
      <c r="BR443" s="225"/>
      <c r="BS443" s="225"/>
      <c r="BT443" s="223"/>
      <c r="BU443" s="228" t="e" cm="1">
        <f t="array" aca="1" ref="BU443" ca="1">INDIRECT("'"&amp;$C443&amp;"'!"&amp;"$"&amp;$D443&amp;$BU$1&amp;"")</f>
        <v>#REF!</v>
      </c>
      <c r="BV443" s="225"/>
      <c r="BW443" s="225"/>
      <c r="BX443" s="223"/>
      <c r="BY443" s="228"/>
      <c r="BZ443" s="225"/>
      <c r="CA443" s="225"/>
      <c r="CB443" s="223"/>
    </row>
    <row r="444" spans="1:80" ht="15" x14ac:dyDescent="0.2">
      <c r="A444" s="344">
        <f t="shared" si="33"/>
        <v>46009</v>
      </c>
      <c r="B444" s="261">
        <v>0.58333333333333404</v>
      </c>
      <c r="C444" s="247">
        <f t="shared" si="34"/>
        <v>18</v>
      </c>
      <c r="D444" s="248" t="s">
        <v>148</v>
      </c>
      <c r="E444" s="229"/>
      <c r="F444" s="230"/>
      <c r="G444" s="231" t="e" cm="1">
        <f t="array" aca="1" ref="G444" ca="1">INDIRECT("'"&amp;$C444&amp;"'!"&amp;"$"&amp;$D444&amp;$G$1&amp;"")</f>
        <v>#REF!</v>
      </c>
      <c r="H444" s="232" t="s">
        <v>1</v>
      </c>
      <c r="I444" s="230" t="s">
        <v>1</v>
      </c>
      <c r="J444" s="231" t="e" cm="1">
        <f t="array" aca="1" ref="J444" ca="1">INDIRECT("'"&amp;$C444&amp;"'!"&amp;"$"&amp;$D444&amp;$J$1&amp;"")</f>
        <v>#REF!</v>
      </c>
      <c r="K444" s="232"/>
      <c r="L444" s="232"/>
      <c r="M444" s="233"/>
      <c r="N444" s="229" t="e" cm="1">
        <f t="array" aca="1" ref="N444" ca="1">INDIRECT("'"&amp;$C444&amp;"'!"&amp;"$"&amp;$D444&amp;$N$1&amp;"")</f>
        <v>#REF!</v>
      </c>
      <c r="O444" s="232"/>
      <c r="P444" s="232"/>
      <c r="Q444" s="230"/>
      <c r="R444" s="229" t="e" cm="1">
        <f t="array" aca="1" ref="R444" ca="1">INDIRECT("'"&amp;$C444&amp;"'!"&amp;"$"&amp;$D444&amp;$R$1&amp;"")</f>
        <v>#REF!</v>
      </c>
      <c r="S444" s="232"/>
      <c r="T444" s="232"/>
      <c r="U444" s="233"/>
      <c r="V444" s="229"/>
      <c r="W444" s="234" t="e" cm="1">
        <f t="array" aca="1" ref="W444" ca="1">INDIRECT("'"&amp;$C444&amp;"'!"&amp;"$"&amp;$D444&amp;$W$1&amp;"")</f>
        <v>#REF!</v>
      </c>
      <c r="X444" s="232"/>
      <c r="Y444" s="230"/>
      <c r="Z444" s="231" t="e" cm="1">
        <f t="array" aca="1" ref="Z444" ca="1">INDIRECT("'"&amp;$C444&amp;"'!"&amp;"$"&amp;$D444&amp;$Z$1&amp;"")</f>
        <v>#REF!</v>
      </c>
      <c r="AA444" s="232" t="s">
        <v>1</v>
      </c>
      <c r="AB444" s="232" t="s">
        <v>1</v>
      </c>
      <c r="AC444" s="233" t="s">
        <v>1</v>
      </c>
      <c r="AD444" s="229" t="e" cm="1">
        <f t="array" aca="1" ref="AD444" ca="1">INDIRECT("'"&amp;$C444&amp;"'!"&amp;"$"&amp;$D444&amp;$AD$1&amp;"")</f>
        <v>#REF!</v>
      </c>
      <c r="AE444" s="232" t="s">
        <v>1</v>
      </c>
      <c r="AF444" s="232" t="s">
        <v>1</v>
      </c>
      <c r="AG444" s="230" t="s">
        <v>1</v>
      </c>
      <c r="AH444" s="231" t="e" cm="1">
        <f t="array" aca="1" ref="AH444" ca="1">INDIRECT("'"&amp;$C444&amp;"'!"&amp;"$"&amp;$D444&amp;$AH$1&amp;"")</f>
        <v>#REF!</v>
      </c>
      <c r="AI444" s="232" t="s">
        <v>1</v>
      </c>
      <c r="AJ444" s="232" t="s">
        <v>1</v>
      </c>
      <c r="AK444" s="233" t="s">
        <v>1</v>
      </c>
      <c r="AL444" s="229" t="e" cm="1">
        <f t="array" aca="1" ref="AL444" ca="1">INDIRECT("'"&amp;$C444&amp;"'!"&amp;"$"&amp;$D444&amp;$AL$1&amp;"")</f>
        <v>#REF!</v>
      </c>
      <c r="AM444" s="232" t="s">
        <v>1</v>
      </c>
      <c r="AN444" s="232" t="s">
        <v>1</v>
      </c>
      <c r="AO444" s="230" t="s">
        <v>1</v>
      </c>
      <c r="AP444" s="229"/>
      <c r="AQ444" s="233"/>
      <c r="AR444" s="229" t="e" cm="1">
        <f t="array" aca="1" ref="AR444" ca="1">INDIRECT("'"&amp;$C444&amp;"'!"&amp;"$"&amp;$D444&amp;$AR$1&amp;"")</f>
        <v>#REF!</v>
      </c>
      <c r="AS444" s="232"/>
      <c r="AT444" s="230"/>
      <c r="AU444" s="231" t="e" cm="1">
        <f t="array" aca="1" ref="AU444" ca="1">INDIRECT("'"&amp;$C444&amp;"'!"&amp;"$"&amp;$D444&amp;$AU$1&amp;"")</f>
        <v>#REF!</v>
      </c>
      <c r="AV444" s="232"/>
      <c r="AW444" s="230"/>
      <c r="AX444" s="229"/>
      <c r="AY444" s="233"/>
      <c r="AZ444" s="232" t="e" cm="1">
        <f t="array" aca="1" ref="AZ444" ca="1">INDIRECT("'"&amp;$C444&amp;"'!"&amp;"$"&amp;$D444&amp;$AZ$1&amp;"")</f>
        <v>#REF!</v>
      </c>
      <c r="BA444" s="231"/>
      <c r="BB444" s="232"/>
      <c r="BC444" s="230"/>
      <c r="BD444" s="232" t="e" cm="1">
        <f t="array" aca="1" ref="BD444" ca="1">INDIRECT("'"&amp;$C444&amp;"'!"&amp;"$"&amp;$D444&amp;$BD$1&amp;"")</f>
        <v>#REF!</v>
      </c>
      <c r="BE444" s="231"/>
      <c r="BF444" s="232"/>
      <c r="BG444" s="230"/>
      <c r="BH444" s="234"/>
      <c r="BI444" s="230"/>
      <c r="BJ444" s="234" t="e" cm="1">
        <f t="array" aca="1" ref="BJ444" ca="1">INDIRECT("'"&amp;$C444&amp;"'!"&amp;"$"&amp;$D444&amp;$BJ$1&amp;"")</f>
        <v>#REF!</v>
      </c>
      <c r="BK444" s="232"/>
      <c r="BL444" s="230"/>
      <c r="BM444" s="408"/>
      <c r="BN444" s="229" t="e" cm="1">
        <f t="array" aca="1" ref="BN444" ca="1">INDIRECT("'"&amp;$C444&amp;"'!"&amp;"$"&amp;$D444&amp;$BN$1&amp;"")</f>
        <v>#REF!</v>
      </c>
      <c r="BO444" s="231"/>
      <c r="BP444" s="230"/>
      <c r="BQ444" s="234" t="e" cm="1">
        <f t="array" aca="1" ref="BQ444" ca="1">INDIRECT("'"&amp;$C444&amp;"'!"&amp;"$"&amp;$D444&amp;$BQ$1&amp;"")</f>
        <v>#REF!</v>
      </c>
      <c r="BR444" s="232"/>
      <c r="BS444" s="232"/>
      <c r="BT444" s="230"/>
      <c r="BU444" s="235" t="e" cm="1">
        <f t="array" aca="1" ref="BU444" ca="1">INDIRECT("'"&amp;$C444&amp;"'!"&amp;"$"&amp;$D444&amp;$BU$1&amp;"")</f>
        <v>#REF!</v>
      </c>
      <c r="BV444" s="232"/>
      <c r="BW444" s="232"/>
      <c r="BX444" s="230"/>
      <c r="BY444" s="235"/>
      <c r="BZ444" s="232"/>
      <c r="CA444" s="232"/>
      <c r="CB444" s="230"/>
    </row>
    <row r="445" spans="1:80" ht="15" x14ac:dyDescent="0.2">
      <c r="A445" s="344">
        <f t="shared" si="33"/>
        <v>46009</v>
      </c>
      <c r="B445" s="261">
        <v>0.625</v>
      </c>
      <c r="C445" s="247">
        <f t="shared" si="34"/>
        <v>18</v>
      </c>
      <c r="D445" s="248" t="s">
        <v>149</v>
      </c>
      <c r="E445" s="222"/>
      <c r="F445" s="223"/>
      <c r="G445" s="224" t="e" cm="1">
        <f t="array" aca="1" ref="G445" ca="1">INDIRECT("'"&amp;$C445&amp;"'!"&amp;"$"&amp;$D445&amp;$G$1&amp;"")</f>
        <v>#REF!</v>
      </c>
      <c r="H445" s="225" t="s">
        <v>1</v>
      </c>
      <c r="I445" s="223" t="s">
        <v>1</v>
      </c>
      <c r="J445" s="224" t="e" cm="1">
        <f t="array" aca="1" ref="J445" ca="1">INDIRECT("'"&amp;$C445&amp;"'!"&amp;"$"&amp;$D445&amp;$J$1&amp;"")</f>
        <v>#REF!</v>
      </c>
      <c r="K445" s="225"/>
      <c r="L445" s="225"/>
      <c r="M445" s="226"/>
      <c r="N445" s="222" t="e" cm="1">
        <f t="array" aca="1" ref="N445" ca="1">INDIRECT("'"&amp;$C445&amp;"'!"&amp;"$"&amp;$D445&amp;$N$1&amp;"")</f>
        <v>#REF!</v>
      </c>
      <c r="O445" s="225"/>
      <c r="P445" s="225"/>
      <c r="Q445" s="223"/>
      <c r="R445" s="352" t="e" cm="1">
        <f t="array" aca="1" ref="R445" ca="1">INDIRECT("'"&amp;$C445&amp;"'!"&amp;"$"&amp;$D445&amp;$R$1&amp;"")</f>
        <v>#REF!</v>
      </c>
      <c r="S445" s="225"/>
      <c r="T445" s="225"/>
      <c r="U445" s="226"/>
      <c r="V445" s="222"/>
      <c r="W445" s="227" t="e" cm="1">
        <f t="array" aca="1" ref="W445" ca="1">INDIRECT("'"&amp;$C445&amp;"'!"&amp;"$"&amp;$D445&amp;$W$1&amp;"")</f>
        <v>#REF!</v>
      </c>
      <c r="X445" s="225"/>
      <c r="Y445" s="223"/>
      <c r="Z445" s="224" t="e" cm="1">
        <f t="array" aca="1" ref="Z445" ca="1">INDIRECT("'"&amp;$C445&amp;"'!"&amp;"$"&amp;$D445&amp;$Z$1&amp;"")</f>
        <v>#REF!</v>
      </c>
      <c r="AA445" s="225" t="s">
        <v>1</v>
      </c>
      <c r="AB445" s="225" t="s">
        <v>1</v>
      </c>
      <c r="AC445" s="226" t="s">
        <v>1</v>
      </c>
      <c r="AD445" s="222" t="e" cm="1">
        <f t="array" aca="1" ref="AD445" ca="1">INDIRECT("'"&amp;$C445&amp;"'!"&amp;"$"&amp;$D445&amp;$AD$1&amp;"")</f>
        <v>#REF!</v>
      </c>
      <c r="AE445" s="225" t="s">
        <v>1</v>
      </c>
      <c r="AF445" s="225" t="s">
        <v>1</v>
      </c>
      <c r="AG445" s="223" t="s">
        <v>1</v>
      </c>
      <c r="AH445" s="224" t="e" cm="1">
        <f t="array" aca="1" ref="AH445" ca="1">INDIRECT("'"&amp;$C445&amp;"'!"&amp;"$"&amp;$D445&amp;$AH$1&amp;"")</f>
        <v>#REF!</v>
      </c>
      <c r="AI445" s="225" t="s">
        <v>1</v>
      </c>
      <c r="AJ445" s="225" t="s">
        <v>1</v>
      </c>
      <c r="AK445" s="226" t="s">
        <v>1</v>
      </c>
      <c r="AL445" s="222" t="e" cm="1">
        <f t="array" aca="1" ref="AL445" ca="1">INDIRECT("'"&amp;$C445&amp;"'!"&amp;"$"&amp;$D445&amp;$AL$1&amp;"")</f>
        <v>#REF!</v>
      </c>
      <c r="AM445" s="225" t="s">
        <v>1</v>
      </c>
      <c r="AN445" s="225" t="s">
        <v>1</v>
      </c>
      <c r="AO445" s="223" t="s">
        <v>1</v>
      </c>
      <c r="AP445" s="222"/>
      <c r="AQ445" s="226"/>
      <c r="AR445" s="222" t="e" cm="1">
        <f t="array" aca="1" ref="AR445" ca="1">INDIRECT("'"&amp;$C445&amp;"'!"&amp;"$"&amp;$D445&amp;$AR$1&amp;"")</f>
        <v>#REF!</v>
      </c>
      <c r="AS445" s="225"/>
      <c r="AT445" s="223"/>
      <c r="AU445" s="224" t="e" cm="1">
        <f t="array" aca="1" ref="AU445" ca="1">INDIRECT("'"&amp;$C445&amp;"'!"&amp;"$"&amp;$D445&amp;$AU$1&amp;"")</f>
        <v>#REF!</v>
      </c>
      <c r="AV445" s="225"/>
      <c r="AW445" s="223"/>
      <c r="AX445" s="222"/>
      <c r="AY445" s="226"/>
      <c r="AZ445" s="225" t="e" cm="1">
        <f t="array" aca="1" ref="AZ445" ca="1">INDIRECT("'"&amp;$C445&amp;"'!"&amp;"$"&amp;$D445&amp;$AZ$1&amp;"")</f>
        <v>#REF!</v>
      </c>
      <c r="BA445" s="224"/>
      <c r="BB445" s="225"/>
      <c r="BC445" s="223"/>
      <c r="BD445" s="225" t="e" cm="1">
        <f t="array" aca="1" ref="BD445" ca="1">INDIRECT("'"&amp;$C445&amp;"'!"&amp;"$"&amp;$D445&amp;$BD$1&amp;"")</f>
        <v>#REF!</v>
      </c>
      <c r="BE445" s="224"/>
      <c r="BF445" s="225"/>
      <c r="BG445" s="223"/>
      <c r="BH445" s="227"/>
      <c r="BI445" s="223"/>
      <c r="BJ445" s="227" t="e" cm="1">
        <f t="array" aca="1" ref="BJ445" ca="1">INDIRECT("'"&amp;$C445&amp;"'!"&amp;"$"&amp;$D445&amp;$BJ$1&amp;"")</f>
        <v>#REF!</v>
      </c>
      <c r="BK445" s="225"/>
      <c r="BL445" s="223"/>
      <c r="BM445" s="407"/>
      <c r="BN445" s="222" t="e" cm="1">
        <f t="array" aca="1" ref="BN445" ca="1">INDIRECT("'"&amp;$C445&amp;"'!"&amp;"$"&amp;$D445&amp;$BN$1&amp;"")</f>
        <v>#REF!</v>
      </c>
      <c r="BO445" s="224"/>
      <c r="BP445" s="223"/>
      <c r="BQ445" s="227" t="e" cm="1">
        <f t="array" aca="1" ref="BQ445" ca="1">INDIRECT("'"&amp;$C445&amp;"'!"&amp;"$"&amp;$D445&amp;$BQ$1&amp;"")</f>
        <v>#REF!</v>
      </c>
      <c r="BR445" s="225"/>
      <c r="BS445" s="225"/>
      <c r="BT445" s="223"/>
      <c r="BU445" s="228" t="e" cm="1">
        <f t="array" aca="1" ref="BU445" ca="1">INDIRECT("'"&amp;$C445&amp;"'!"&amp;"$"&amp;$D445&amp;$BU$1&amp;"")</f>
        <v>#REF!</v>
      </c>
      <c r="BV445" s="225"/>
      <c r="BW445" s="225"/>
      <c r="BX445" s="223"/>
      <c r="BY445" s="228"/>
      <c r="BZ445" s="225"/>
      <c r="CA445" s="225"/>
      <c r="CB445" s="223"/>
    </row>
    <row r="446" spans="1:80" ht="15" x14ac:dyDescent="0.2">
      <c r="A446" s="344">
        <f t="shared" si="33"/>
        <v>46009</v>
      </c>
      <c r="B446" s="261">
        <v>0.66666666666666696</v>
      </c>
      <c r="C446" s="247">
        <f t="shared" si="34"/>
        <v>18</v>
      </c>
      <c r="D446" s="248" t="s">
        <v>150</v>
      </c>
      <c r="E446" s="229"/>
      <c r="F446" s="230"/>
      <c r="G446" s="231" t="e" cm="1">
        <f t="array" aca="1" ref="G446" ca="1">INDIRECT("'"&amp;$C446&amp;"'!"&amp;"$"&amp;$D446&amp;$G$1&amp;"")</f>
        <v>#REF!</v>
      </c>
      <c r="H446" s="232" t="s">
        <v>1</v>
      </c>
      <c r="I446" s="230" t="s">
        <v>1</v>
      </c>
      <c r="J446" s="231" t="e" cm="1">
        <f t="array" aca="1" ref="J446" ca="1">INDIRECT("'"&amp;$C446&amp;"'!"&amp;"$"&amp;$D446&amp;$J$1&amp;"")</f>
        <v>#REF!</v>
      </c>
      <c r="K446" s="232"/>
      <c r="L446" s="232"/>
      <c r="M446" s="233"/>
      <c r="N446" s="229" t="e" cm="1">
        <f t="array" aca="1" ref="N446" ca="1">INDIRECT("'"&amp;$C446&amp;"'!"&amp;"$"&amp;$D446&amp;$N$1&amp;"")</f>
        <v>#REF!</v>
      </c>
      <c r="O446" s="232"/>
      <c r="P446" s="232"/>
      <c r="Q446" s="230"/>
      <c r="R446" s="353" t="e" cm="1">
        <f t="array" aca="1" ref="R446" ca="1">INDIRECT("'"&amp;$C446&amp;"'!"&amp;"$"&amp;$D446&amp;$R$1&amp;"")</f>
        <v>#REF!</v>
      </c>
      <c r="S446" s="232"/>
      <c r="T446" s="232"/>
      <c r="U446" s="233"/>
      <c r="V446" s="229"/>
      <c r="W446" s="234" t="e" cm="1">
        <f t="array" aca="1" ref="W446" ca="1">INDIRECT("'"&amp;$C446&amp;"'!"&amp;"$"&amp;$D446&amp;$W$1&amp;"")</f>
        <v>#REF!</v>
      </c>
      <c r="X446" s="232"/>
      <c r="Y446" s="230"/>
      <c r="Z446" s="231" t="e" cm="1">
        <f t="array" aca="1" ref="Z446" ca="1">INDIRECT("'"&amp;$C446&amp;"'!"&amp;"$"&amp;$D446&amp;$Z$1&amp;"")</f>
        <v>#REF!</v>
      </c>
      <c r="AA446" s="232" t="s">
        <v>1</v>
      </c>
      <c r="AB446" s="232" t="s">
        <v>1</v>
      </c>
      <c r="AC446" s="233" t="s">
        <v>1</v>
      </c>
      <c r="AD446" s="229" t="e" cm="1">
        <f t="array" aca="1" ref="AD446" ca="1">INDIRECT("'"&amp;$C446&amp;"'!"&amp;"$"&amp;$D446&amp;$AD$1&amp;"")</f>
        <v>#REF!</v>
      </c>
      <c r="AE446" s="232" t="s">
        <v>1</v>
      </c>
      <c r="AF446" s="232" t="s">
        <v>1</v>
      </c>
      <c r="AG446" s="230" t="s">
        <v>1</v>
      </c>
      <c r="AH446" s="231" t="e" cm="1">
        <f t="array" aca="1" ref="AH446" ca="1">INDIRECT("'"&amp;$C446&amp;"'!"&amp;"$"&amp;$D446&amp;$AH$1&amp;"")</f>
        <v>#REF!</v>
      </c>
      <c r="AI446" s="232" t="s">
        <v>1</v>
      </c>
      <c r="AJ446" s="232" t="s">
        <v>1</v>
      </c>
      <c r="AK446" s="233" t="s">
        <v>1</v>
      </c>
      <c r="AL446" s="229" t="e" cm="1">
        <f t="array" aca="1" ref="AL446" ca="1">INDIRECT("'"&amp;$C446&amp;"'!"&amp;"$"&amp;$D446&amp;$AL$1&amp;"")</f>
        <v>#REF!</v>
      </c>
      <c r="AM446" s="232" t="s">
        <v>1</v>
      </c>
      <c r="AN446" s="232" t="s">
        <v>1</v>
      </c>
      <c r="AO446" s="230" t="s">
        <v>1</v>
      </c>
      <c r="AP446" s="229"/>
      <c r="AQ446" s="233"/>
      <c r="AR446" s="229" t="e" cm="1">
        <f t="array" aca="1" ref="AR446" ca="1">INDIRECT("'"&amp;$C446&amp;"'!"&amp;"$"&amp;$D446&amp;$AR$1&amp;"")</f>
        <v>#REF!</v>
      </c>
      <c r="AS446" s="232"/>
      <c r="AT446" s="230"/>
      <c r="AU446" s="231" t="e" cm="1">
        <f t="array" aca="1" ref="AU446" ca="1">INDIRECT("'"&amp;$C446&amp;"'!"&amp;"$"&amp;$D446&amp;$AU$1&amp;"")</f>
        <v>#REF!</v>
      </c>
      <c r="AV446" s="232"/>
      <c r="AW446" s="230"/>
      <c r="AX446" s="229"/>
      <c r="AY446" s="233"/>
      <c r="AZ446" s="232" t="e" cm="1">
        <f t="array" aca="1" ref="AZ446" ca="1">INDIRECT("'"&amp;$C446&amp;"'!"&amp;"$"&amp;$D446&amp;$AZ$1&amp;"")</f>
        <v>#REF!</v>
      </c>
      <c r="BA446" s="231"/>
      <c r="BB446" s="232"/>
      <c r="BC446" s="230"/>
      <c r="BD446" s="232" t="e" cm="1">
        <f t="array" aca="1" ref="BD446" ca="1">INDIRECT("'"&amp;$C446&amp;"'!"&amp;"$"&amp;$D446&amp;$BD$1&amp;"")</f>
        <v>#REF!</v>
      </c>
      <c r="BE446" s="231"/>
      <c r="BF446" s="232"/>
      <c r="BG446" s="230"/>
      <c r="BH446" s="234"/>
      <c r="BI446" s="230"/>
      <c r="BJ446" s="234" t="e" cm="1">
        <f t="array" aca="1" ref="BJ446" ca="1">INDIRECT("'"&amp;$C446&amp;"'!"&amp;"$"&amp;$D446&amp;$BJ$1&amp;"")</f>
        <v>#REF!</v>
      </c>
      <c r="BK446" s="232"/>
      <c r="BL446" s="230"/>
      <c r="BM446" s="408"/>
      <c r="BN446" s="229" t="e" cm="1">
        <f t="array" aca="1" ref="BN446" ca="1">INDIRECT("'"&amp;$C446&amp;"'!"&amp;"$"&amp;$D446&amp;$BN$1&amp;"")</f>
        <v>#REF!</v>
      </c>
      <c r="BO446" s="231"/>
      <c r="BP446" s="230"/>
      <c r="BQ446" s="234" t="e" cm="1">
        <f t="array" aca="1" ref="BQ446" ca="1">INDIRECT("'"&amp;$C446&amp;"'!"&amp;"$"&amp;$D446&amp;$BQ$1&amp;"")</f>
        <v>#REF!</v>
      </c>
      <c r="BR446" s="232"/>
      <c r="BS446" s="232"/>
      <c r="BT446" s="230"/>
      <c r="BU446" s="235" t="e" cm="1">
        <f t="array" aca="1" ref="BU446" ca="1">INDIRECT("'"&amp;$C446&amp;"'!"&amp;"$"&amp;$D446&amp;$BU$1&amp;"")</f>
        <v>#REF!</v>
      </c>
      <c r="BV446" s="232"/>
      <c r="BW446" s="232"/>
      <c r="BX446" s="230"/>
      <c r="BY446" s="235"/>
      <c r="BZ446" s="232"/>
      <c r="CA446" s="232"/>
      <c r="CB446" s="230"/>
    </row>
    <row r="447" spans="1:80" ht="15" x14ac:dyDescent="0.2">
      <c r="A447" s="344">
        <f t="shared" si="33"/>
        <v>46009</v>
      </c>
      <c r="B447" s="261">
        <v>0.70833333333333404</v>
      </c>
      <c r="C447" s="247">
        <f t="shared" si="34"/>
        <v>18</v>
      </c>
      <c r="D447" s="248" t="s">
        <v>151</v>
      </c>
      <c r="E447" s="222"/>
      <c r="F447" s="223"/>
      <c r="G447" s="224" t="e" cm="1">
        <f t="array" aca="1" ref="G447" ca="1">INDIRECT("'"&amp;$C447&amp;"'!"&amp;"$"&amp;$D447&amp;$G$1&amp;"")</f>
        <v>#REF!</v>
      </c>
      <c r="H447" s="225" t="s">
        <v>1</v>
      </c>
      <c r="I447" s="223" t="s">
        <v>1</v>
      </c>
      <c r="J447" s="224" t="e" cm="1">
        <f t="array" aca="1" ref="J447" ca="1">INDIRECT("'"&amp;$C447&amp;"'!"&amp;"$"&amp;$D447&amp;$J$1&amp;"")</f>
        <v>#REF!</v>
      </c>
      <c r="K447" s="225"/>
      <c r="L447" s="225"/>
      <c r="M447" s="226"/>
      <c r="N447" s="222" t="e" cm="1">
        <f t="array" aca="1" ref="N447" ca="1">INDIRECT("'"&amp;$C447&amp;"'!"&amp;"$"&amp;$D447&amp;$N$1&amp;"")</f>
        <v>#REF!</v>
      </c>
      <c r="O447" s="225"/>
      <c r="P447" s="225"/>
      <c r="Q447" s="226"/>
      <c r="R447" s="352" t="e" cm="1">
        <f t="array" aca="1" ref="R447" ca="1">INDIRECT("'"&amp;$C447&amp;"'!"&amp;"$"&amp;$D447&amp;$R$1&amp;"")</f>
        <v>#REF!</v>
      </c>
      <c r="S447" s="225"/>
      <c r="T447" s="225"/>
      <c r="U447" s="226"/>
      <c r="V447" s="222"/>
      <c r="W447" s="227" t="e" cm="1">
        <f t="array" aca="1" ref="W447" ca="1">INDIRECT("'"&amp;$C447&amp;"'!"&amp;"$"&amp;$D447&amp;$W$1&amp;"")</f>
        <v>#REF!</v>
      </c>
      <c r="X447" s="225"/>
      <c r="Y447" s="223"/>
      <c r="Z447" s="224" t="e" cm="1">
        <f t="array" aca="1" ref="Z447" ca="1">INDIRECT("'"&amp;$C447&amp;"'!"&amp;"$"&amp;$D447&amp;$Z$1&amp;"")</f>
        <v>#REF!</v>
      </c>
      <c r="AA447" s="225" t="s">
        <v>1</v>
      </c>
      <c r="AB447" s="225" t="s">
        <v>1</v>
      </c>
      <c r="AC447" s="226" t="s">
        <v>1</v>
      </c>
      <c r="AD447" s="222" t="e" cm="1">
        <f t="array" aca="1" ref="AD447" ca="1">INDIRECT("'"&amp;$C447&amp;"'!"&amp;"$"&amp;$D447&amp;$AD$1&amp;"")</f>
        <v>#REF!</v>
      </c>
      <c r="AE447" s="225" t="s">
        <v>1</v>
      </c>
      <c r="AF447" s="225" t="s">
        <v>1</v>
      </c>
      <c r="AG447" s="223" t="s">
        <v>1</v>
      </c>
      <c r="AH447" s="224" t="e" cm="1">
        <f t="array" aca="1" ref="AH447" ca="1">INDIRECT("'"&amp;$C447&amp;"'!"&amp;"$"&amp;$D447&amp;$AH$1&amp;"")</f>
        <v>#REF!</v>
      </c>
      <c r="AI447" s="225" t="s">
        <v>1</v>
      </c>
      <c r="AJ447" s="225" t="s">
        <v>1</v>
      </c>
      <c r="AK447" s="226" t="s">
        <v>1</v>
      </c>
      <c r="AL447" s="222" t="e" cm="1">
        <f t="array" aca="1" ref="AL447" ca="1">INDIRECT("'"&amp;$C447&amp;"'!"&amp;"$"&amp;$D447&amp;$AL$1&amp;"")</f>
        <v>#REF!</v>
      </c>
      <c r="AM447" s="225" t="s">
        <v>1</v>
      </c>
      <c r="AN447" s="225" t="s">
        <v>1</v>
      </c>
      <c r="AO447" s="223" t="s">
        <v>1</v>
      </c>
      <c r="AP447" s="222"/>
      <c r="AQ447" s="226"/>
      <c r="AR447" s="222" t="e" cm="1">
        <f t="array" aca="1" ref="AR447" ca="1">INDIRECT("'"&amp;$C447&amp;"'!"&amp;"$"&amp;$D447&amp;$AR$1&amp;"")</f>
        <v>#REF!</v>
      </c>
      <c r="AS447" s="225"/>
      <c r="AT447" s="223"/>
      <c r="AU447" s="224" t="e" cm="1">
        <f t="array" aca="1" ref="AU447" ca="1">INDIRECT("'"&amp;$C447&amp;"'!"&amp;"$"&amp;$D447&amp;$AU$1&amp;"")</f>
        <v>#REF!</v>
      </c>
      <c r="AV447" s="225"/>
      <c r="AW447" s="223"/>
      <c r="AX447" s="222"/>
      <c r="AY447" s="226"/>
      <c r="AZ447" s="225" t="e" cm="1">
        <f t="array" aca="1" ref="AZ447" ca="1">INDIRECT("'"&amp;$C447&amp;"'!"&amp;"$"&amp;$D447&amp;$AZ$1&amp;"")</f>
        <v>#REF!</v>
      </c>
      <c r="BA447" s="224"/>
      <c r="BB447" s="225"/>
      <c r="BC447" s="223"/>
      <c r="BD447" s="225" t="e" cm="1">
        <f t="array" aca="1" ref="BD447" ca="1">INDIRECT("'"&amp;$C447&amp;"'!"&amp;"$"&amp;$D447&amp;$BD$1&amp;"")</f>
        <v>#REF!</v>
      </c>
      <c r="BE447" s="224"/>
      <c r="BF447" s="225"/>
      <c r="BG447" s="223"/>
      <c r="BH447" s="227"/>
      <c r="BI447" s="223"/>
      <c r="BJ447" s="227" t="e" cm="1">
        <f t="array" aca="1" ref="BJ447" ca="1">INDIRECT("'"&amp;$C447&amp;"'!"&amp;"$"&amp;$D447&amp;$BJ$1&amp;"")</f>
        <v>#REF!</v>
      </c>
      <c r="BK447" s="225"/>
      <c r="BL447" s="223"/>
      <c r="BM447" s="407"/>
      <c r="BN447" s="222" t="e" cm="1">
        <f t="array" aca="1" ref="BN447" ca="1">INDIRECT("'"&amp;$C447&amp;"'!"&amp;"$"&amp;$D447&amp;$BN$1&amp;"")</f>
        <v>#REF!</v>
      </c>
      <c r="BO447" s="224"/>
      <c r="BP447" s="223"/>
      <c r="BQ447" s="227" t="e" cm="1">
        <f t="array" aca="1" ref="BQ447" ca="1">INDIRECT("'"&amp;$C447&amp;"'!"&amp;"$"&amp;$D447&amp;$BQ$1&amp;"")</f>
        <v>#REF!</v>
      </c>
      <c r="BR447" s="225"/>
      <c r="BS447" s="225"/>
      <c r="BT447" s="223"/>
      <c r="BU447" s="228" t="e" cm="1">
        <f t="array" aca="1" ref="BU447" ca="1">INDIRECT("'"&amp;$C447&amp;"'!"&amp;"$"&amp;$D447&amp;$BU$1&amp;"")</f>
        <v>#REF!</v>
      </c>
      <c r="BV447" s="225"/>
      <c r="BW447" s="225"/>
      <c r="BX447" s="223"/>
      <c r="BY447" s="228"/>
      <c r="BZ447" s="225"/>
      <c r="CA447" s="225"/>
      <c r="CB447" s="223"/>
    </row>
    <row r="448" spans="1:80" ht="15" x14ac:dyDescent="0.2">
      <c r="A448" s="344">
        <f t="shared" si="33"/>
        <v>46009</v>
      </c>
      <c r="B448" s="261">
        <v>0.750000000000001</v>
      </c>
      <c r="C448" s="247">
        <f t="shared" si="34"/>
        <v>18</v>
      </c>
      <c r="D448" s="248" t="s">
        <v>152</v>
      </c>
      <c r="E448" s="229"/>
      <c r="F448" s="230"/>
      <c r="G448" s="231" t="e" cm="1">
        <f t="array" aca="1" ref="G448" ca="1">INDIRECT("'"&amp;$C448&amp;"'!"&amp;"$"&amp;$D448&amp;$G$1&amp;"")</f>
        <v>#REF!</v>
      </c>
      <c r="H448" s="232" t="s">
        <v>1</v>
      </c>
      <c r="I448" s="230" t="s">
        <v>1</v>
      </c>
      <c r="J448" s="231" t="e" cm="1">
        <f t="array" aca="1" ref="J448" ca="1">INDIRECT("'"&amp;$C448&amp;"'!"&amp;"$"&amp;$D448&amp;$J$1&amp;"")</f>
        <v>#REF!</v>
      </c>
      <c r="K448" s="232"/>
      <c r="L448" s="232"/>
      <c r="M448" s="233"/>
      <c r="N448" s="229" t="e" cm="1">
        <f t="array" aca="1" ref="N448" ca="1">INDIRECT("'"&amp;$C448&amp;"'!"&amp;"$"&amp;$D448&amp;$N$1&amp;"")</f>
        <v>#REF!</v>
      </c>
      <c r="O448" s="232"/>
      <c r="P448" s="232"/>
      <c r="Q448" s="230"/>
      <c r="R448" s="229" t="e" cm="1">
        <f t="array" aca="1" ref="R448" ca="1">INDIRECT("'"&amp;$C448&amp;"'!"&amp;"$"&amp;$D448&amp;$R$1&amp;"")</f>
        <v>#REF!</v>
      </c>
      <c r="S448" s="232"/>
      <c r="T448" s="232"/>
      <c r="U448" s="233"/>
      <c r="V448" s="229"/>
      <c r="W448" s="234" t="e" cm="1">
        <f t="array" aca="1" ref="W448" ca="1">INDIRECT("'"&amp;$C448&amp;"'!"&amp;"$"&amp;$D448&amp;$W$1&amp;"")</f>
        <v>#REF!</v>
      </c>
      <c r="X448" s="232"/>
      <c r="Y448" s="230"/>
      <c r="Z448" s="231" t="e" cm="1">
        <f t="array" aca="1" ref="Z448" ca="1">INDIRECT("'"&amp;$C448&amp;"'!"&amp;"$"&amp;$D448&amp;$Z$1&amp;"")</f>
        <v>#REF!</v>
      </c>
      <c r="AA448" s="232" t="s">
        <v>1</v>
      </c>
      <c r="AB448" s="232" t="s">
        <v>1</v>
      </c>
      <c r="AC448" s="233" t="s">
        <v>1</v>
      </c>
      <c r="AD448" s="229" t="e" cm="1">
        <f t="array" aca="1" ref="AD448" ca="1">INDIRECT("'"&amp;$C448&amp;"'!"&amp;"$"&amp;$D448&amp;$AD$1&amp;"")</f>
        <v>#REF!</v>
      </c>
      <c r="AE448" s="232" t="s">
        <v>1</v>
      </c>
      <c r="AF448" s="232" t="s">
        <v>1</v>
      </c>
      <c r="AG448" s="230" t="s">
        <v>1</v>
      </c>
      <c r="AH448" s="231" t="e" cm="1">
        <f t="array" aca="1" ref="AH448" ca="1">INDIRECT("'"&amp;$C448&amp;"'!"&amp;"$"&amp;$D448&amp;$AH$1&amp;"")</f>
        <v>#REF!</v>
      </c>
      <c r="AI448" s="232" t="s">
        <v>1</v>
      </c>
      <c r="AJ448" s="232" t="s">
        <v>1</v>
      </c>
      <c r="AK448" s="233" t="s">
        <v>1</v>
      </c>
      <c r="AL448" s="229" t="e" cm="1">
        <f t="array" aca="1" ref="AL448" ca="1">INDIRECT("'"&amp;$C448&amp;"'!"&amp;"$"&amp;$D448&amp;$AL$1&amp;"")</f>
        <v>#REF!</v>
      </c>
      <c r="AM448" s="232" t="s">
        <v>1</v>
      </c>
      <c r="AN448" s="232" t="s">
        <v>1</v>
      </c>
      <c r="AO448" s="230" t="s">
        <v>1</v>
      </c>
      <c r="AP448" s="229"/>
      <c r="AQ448" s="233"/>
      <c r="AR448" s="229" t="e" cm="1">
        <f t="array" aca="1" ref="AR448" ca="1">INDIRECT("'"&amp;$C448&amp;"'!"&amp;"$"&amp;$D448&amp;$AR$1&amp;"")</f>
        <v>#REF!</v>
      </c>
      <c r="AS448" s="232"/>
      <c r="AT448" s="230"/>
      <c r="AU448" s="231" t="e" cm="1">
        <f t="array" aca="1" ref="AU448" ca="1">INDIRECT("'"&amp;$C448&amp;"'!"&amp;"$"&amp;$D448&amp;$AU$1&amp;"")</f>
        <v>#REF!</v>
      </c>
      <c r="AV448" s="232"/>
      <c r="AW448" s="230"/>
      <c r="AX448" s="229"/>
      <c r="AY448" s="233"/>
      <c r="AZ448" s="232" t="e" cm="1">
        <f t="array" aca="1" ref="AZ448" ca="1">INDIRECT("'"&amp;$C448&amp;"'!"&amp;"$"&amp;$D448&amp;$AZ$1&amp;"")</f>
        <v>#REF!</v>
      </c>
      <c r="BA448" s="231"/>
      <c r="BB448" s="232"/>
      <c r="BC448" s="230"/>
      <c r="BD448" s="232" t="e" cm="1">
        <f t="array" aca="1" ref="BD448" ca="1">INDIRECT("'"&amp;$C448&amp;"'!"&amp;"$"&amp;$D448&amp;$BD$1&amp;"")</f>
        <v>#REF!</v>
      </c>
      <c r="BE448" s="231"/>
      <c r="BF448" s="232"/>
      <c r="BG448" s="230"/>
      <c r="BH448" s="234"/>
      <c r="BI448" s="230"/>
      <c r="BJ448" s="234" t="e" cm="1">
        <f t="array" aca="1" ref="BJ448" ca="1">INDIRECT("'"&amp;$C448&amp;"'!"&amp;"$"&amp;$D448&amp;$BJ$1&amp;"")</f>
        <v>#REF!</v>
      </c>
      <c r="BK448" s="232"/>
      <c r="BL448" s="230"/>
      <c r="BM448" s="408"/>
      <c r="BN448" s="229" t="e" cm="1">
        <f t="array" aca="1" ref="BN448" ca="1">INDIRECT("'"&amp;$C448&amp;"'!"&amp;"$"&amp;$D448&amp;$BN$1&amp;"")</f>
        <v>#REF!</v>
      </c>
      <c r="BO448" s="231"/>
      <c r="BP448" s="230"/>
      <c r="BQ448" s="234" t="e" cm="1">
        <f t="array" aca="1" ref="BQ448" ca="1">INDIRECT("'"&amp;$C448&amp;"'!"&amp;"$"&amp;$D448&amp;$BQ$1&amp;"")</f>
        <v>#REF!</v>
      </c>
      <c r="BR448" s="232"/>
      <c r="BS448" s="232"/>
      <c r="BT448" s="230"/>
      <c r="BU448" s="235" t="e" cm="1">
        <f t="array" aca="1" ref="BU448" ca="1">INDIRECT("'"&amp;$C448&amp;"'!"&amp;"$"&amp;$D448&amp;$BU$1&amp;"")</f>
        <v>#REF!</v>
      </c>
      <c r="BV448" s="232"/>
      <c r="BW448" s="232"/>
      <c r="BX448" s="230"/>
      <c r="BY448" s="235"/>
      <c r="BZ448" s="232"/>
      <c r="CA448" s="232"/>
      <c r="CB448" s="230"/>
    </row>
    <row r="449" spans="1:80" ht="15" x14ac:dyDescent="0.2">
      <c r="A449" s="344">
        <f t="shared" si="33"/>
        <v>46009</v>
      </c>
      <c r="B449" s="261">
        <v>0.79166666666666696</v>
      </c>
      <c r="C449" s="247">
        <f t="shared" si="34"/>
        <v>18</v>
      </c>
      <c r="D449" s="248" t="s">
        <v>153</v>
      </c>
      <c r="E449" s="222"/>
      <c r="F449" s="223"/>
      <c r="G449" s="224" t="e" cm="1">
        <f t="array" aca="1" ref="G449" ca="1">INDIRECT("'"&amp;$C449&amp;"'!"&amp;"$"&amp;$D449&amp;$G$1&amp;"")</f>
        <v>#REF!</v>
      </c>
      <c r="H449" s="225" t="s">
        <v>1</v>
      </c>
      <c r="I449" s="223" t="s">
        <v>1</v>
      </c>
      <c r="J449" s="224" t="e" cm="1">
        <f t="array" aca="1" ref="J449" ca="1">INDIRECT("'"&amp;$C449&amp;"'!"&amp;"$"&amp;$D449&amp;$J$1&amp;"")</f>
        <v>#REF!</v>
      </c>
      <c r="K449" s="493"/>
      <c r="L449" s="225"/>
      <c r="M449" s="226"/>
      <c r="N449" s="222" t="e" cm="1">
        <f t="array" aca="1" ref="N449" ca="1">INDIRECT("'"&amp;$C449&amp;"'!"&amp;"$"&amp;$D449&amp;$N$1&amp;"")</f>
        <v>#REF!</v>
      </c>
      <c r="O449" s="225"/>
      <c r="P449" s="225"/>
      <c r="Q449" s="223"/>
      <c r="R449" s="352" t="e" cm="1">
        <f t="array" aca="1" ref="R449" ca="1">INDIRECT("'"&amp;$C449&amp;"'!"&amp;"$"&amp;$D449&amp;$R$1&amp;"")</f>
        <v>#REF!</v>
      </c>
      <c r="S449" s="225"/>
      <c r="T449" s="225"/>
      <c r="U449" s="226"/>
      <c r="V449" s="222"/>
      <c r="W449" s="227" t="e" cm="1">
        <f t="array" aca="1" ref="W449" ca="1">INDIRECT("'"&amp;$C449&amp;"'!"&amp;"$"&amp;$D449&amp;$W$1&amp;"")</f>
        <v>#REF!</v>
      </c>
      <c r="X449" s="225"/>
      <c r="Y449" s="223"/>
      <c r="Z449" s="224" t="e" cm="1">
        <f t="array" aca="1" ref="Z449" ca="1">INDIRECT("'"&amp;$C449&amp;"'!"&amp;"$"&amp;$D449&amp;$Z$1&amp;"")</f>
        <v>#REF!</v>
      </c>
      <c r="AA449" s="225" t="s">
        <v>1</v>
      </c>
      <c r="AB449" s="225" t="s">
        <v>1</v>
      </c>
      <c r="AC449" s="226" t="s">
        <v>1</v>
      </c>
      <c r="AD449" s="222" t="e" cm="1">
        <f t="array" aca="1" ref="AD449" ca="1">INDIRECT("'"&amp;$C449&amp;"'!"&amp;"$"&amp;$D449&amp;$AD$1&amp;"")</f>
        <v>#REF!</v>
      </c>
      <c r="AE449" s="225" t="s">
        <v>1</v>
      </c>
      <c r="AF449" s="225" t="s">
        <v>1</v>
      </c>
      <c r="AG449" s="223" t="s">
        <v>1</v>
      </c>
      <c r="AH449" s="224" t="e" cm="1">
        <f t="array" aca="1" ref="AH449" ca="1">INDIRECT("'"&amp;$C449&amp;"'!"&amp;"$"&amp;$D449&amp;$AH$1&amp;"")</f>
        <v>#REF!</v>
      </c>
      <c r="AI449" s="225" t="s">
        <v>1</v>
      </c>
      <c r="AJ449" s="225" t="s">
        <v>1</v>
      </c>
      <c r="AK449" s="226" t="s">
        <v>1</v>
      </c>
      <c r="AL449" s="222" t="e" cm="1">
        <f t="array" aca="1" ref="AL449" ca="1">INDIRECT("'"&amp;$C449&amp;"'!"&amp;"$"&amp;$D449&amp;$AL$1&amp;"")</f>
        <v>#REF!</v>
      </c>
      <c r="AM449" s="225" t="s">
        <v>1</v>
      </c>
      <c r="AN449" s="225" t="s">
        <v>1</v>
      </c>
      <c r="AO449" s="223" t="s">
        <v>1</v>
      </c>
      <c r="AP449" s="222"/>
      <c r="AQ449" s="226"/>
      <c r="AR449" s="222" t="e" cm="1">
        <f t="array" aca="1" ref="AR449" ca="1">INDIRECT("'"&amp;$C449&amp;"'!"&amp;"$"&amp;$D449&amp;$AR$1&amp;"")</f>
        <v>#REF!</v>
      </c>
      <c r="AS449" s="225"/>
      <c r="AT449" s="223"/>
      <c r="AU449" s="224" t="e" cm="1">
        <f t="array" aca="1" ref="AU449" ca="1">INDIRECT("'"&amp;$C449&amp;"'!"&amp;"$"&amp;$D449&amp;$AU$1&amp;"")</f>
        <v>#REF!</v>
      </c>
      <c r="AV449" s="225"/>
      <c r="AW449" s="223"/>
      <c r="AX449" s="222"/>
      <c r="AY449" s="226"/>
      <c r="AZ449" s="225" t="e" cm="1">
        <f t="array" aca="1" ref="AZ449" ca="1">INDIRECT("'"&amp;$C449&amp;"'!"&amp;"$"&amp;$D449&amp;$AZ$1&amp;"")</f>
        <v>#REF!</v>
      </c>
      <c r="BA449" s="224"/>
      <c r="BB449" s="225"/>
      <c r="BC449" s="223"/>
      <c r="BD449" s="225" t="e" cm="1">
        <f t="array" aca="1" ref="BD449" ca="1">INDIRECT("'"&amp;$C449&amp;"'!"&amp;"$"&amp;$D449&amp;$BD$1&amp;"")</f>
        <v>#REF!</v>
      </c>
      <c r="BE449" s="224"/>
      <c r="BF449" s="225"/>
      <c r="BG449" s="223"/>
      <c r="BH449" s="227"/>
      <c r="BI449" s="223"/>
      <c r="BJ449" s="227" t="e" cm="1">
        <f t="array" aca="1" ref="BJ449" ca="1">INDIRECT("'"&amp;$C449&amp;"'!"&amp;"$"&amp;$D449&amp;$BJ$1&amp;"")</f>
        <v>#REF!</v>
      </c>
      <c r="BK449" s="225"/>
      <c r="BL449" s="223"/>
      <c r="BM449" s="407"/>
      <c r="BN449" s="222" t="e" cm="1">
        <f t="array" aca="1" ref="BN449" ca="1">INDIRECT("'"&amp;$C449&amp;"'!"&amp;"$"&amp;$D449&amp;$BN$1&amp;"")</f>
        <v>#REF!</v>
      </c>
      <c r="BO449" s="224"/>
      <c r="BP449" s="223"/>
      <c r="BQ449" s="227" t="e" cm="1">
        <f t="array" aca="1" ref="BQ449" ca="1">INDIRECT("'"&amp;$C449&amp;"'!"&amp;"$"&amp;$D449&amp;$BQ$1&amp;"")</f>
        <v>#REF!</v>
      </c>
      <c r="BR449" s="225"/>
      <c r="BS449" s="225"/>
      <c r="BT449" s="223"/>
      <c r="BU449" s="228" t="e" cm="1">
        <f t="array" aca="1" ref="BU449" ca="1">INDIRECT("'"&amp;$C449&amp;"'!"&amp;"$"&amp;$D449&amp;$BU$1&amp;"")</f>
        <v>#REF!</v>
      </c>
      <c r="BV449" s="225"/>
      <c r="BW449" s="225"/>
      <c r="BX449" s="223"/>
      <c r="BY449" s="228"/>
      <c r="BZ449" s="225"/>
      <c r="CA449" s="225"/>
      <c r="CB449" s="223"/>
    </row>
    <row r="450" spans="1:80" ht="15" x14ac:dyDescent="0.2">
      <c r="A450" s="344">
        <f t="shared" si="33"/>
        <v>46009</v>
      </c>
      <c r="B450" s="261">
        <v>0.83333333333333337</v>
      </c>
      <c r="C450" s="247">
        <f t="shared" si="34"/>
        <v>18</v>
      </c>
      <c r="D450" s="248" t="s">
        <v>154</v>
      </c>
      <c r="E450" s="229"/>
      <c r="F450" s="230"/>
      <c r="G450" s="231" t="e" cm="1">
        <f t="array" aca="1" ref="G450" ca="1">INDIRECT("'"&amp;$C450&amp;"'!"&amp;"$"&amp;$D450&amp;$G$1&amp;"")</f>
        <v>#REF!</v>
      </c>
      <c r="H450" s="232" t="s">
        <v>1</v>
      </c>
      <c r="I450" s="230" t="s">
        <v>1</v>
      </c>
      <c r="J450" s="231" t="e" cm="1">
        <f t="array" aca="1" ref="J450" ca="1">INDIRECT("'"&amp;$C450&amp;"'!"&amp;"$"&amp;$D450&amp;$J$1&amp;"")</f>
        <v>#REF!</v>
      </c>
      <c r="K450" s="232"/>
      <c r="L450" s="232"/>
      <c r="M450" s="233"/>
      <c r="N450" s="229" t="e" cm="1">
        <f t="array" aca="1" ref="N450" ca="1">INDIRECT("'"&amp;$C450&amp;"'!"&amp;"$"&amp;$D450&amp;$N$1&amp;"")</f>
        <v>#REF!</v>
      </c>
      <c r="O450" s="232"/>
      <c r="P450" s="232"/>
      <c r="Q450" s="230"/>
      <c r="R450" s="229" t="e" cm="1">
        <f t="array" aca="1" ref="R450" ca="1">INDIRECT("'"&amp;$C450&amp;"'!"&amp;"$"&amp;$D450&amp;$R$1&amp;"")</f>
        <v>#REF!</v>
      </c>
      <c r="S450" s="232"/>
      <c r="T450" s="232"/>
      <c r="U450" s="233"/>
      <c r="V450" s="229"/>
      <c r="W450" s="234" t="e" cm="1">
        <f t="array" aca="1" ref="W450" ca="1">INDIRECT("'"&amp;$C450&amp;"'!"&amp;"$"&amp;$D450&amp;$W$1&amp;"")</f>
        <v>#REF!</v>
      </c>
      <c r="X450" s="232"/>
      <c r="Y450" s="230"/>
      <c r="Z450" s="231" t="e" cm="1">
        <f t="array" aca="1" ref="Z450" ca="1">INDIRECT("'"&amp;$C450&amp;"'!"&amp;"$"&amp;$D450&amp;$Z$1&amp;"")</f>
        <v>#REF!</v>
      </c>
      <c r="AA450" s="232" t="s">
        <v>1</v>
      </c>
      <c r="AB450" s="232" t="s">
        <v>1</v>
      </c>
      <c r="AC450" s="233" t="s">
        <v>1</v>
      </c>
      <c r="AD450" s="229" t="e" cm="1">
        <f t="array" aca="1" ref="AD450" ca="1">INDIRECT("'"&amp;$C450&amp;"'!"&amp;"$"&amp;$D450&amp;$AD$1&amp;"")</f>
        <v>#REF!</v>
      </c>
      <c r="AE450" s="232" t="s">
        <v>1</v>
      </c>
      <c r="AF450" s="232" t="s">
        <v>1</v>
      </c>
      <c r="AG450" s="230" t="s">
        <v>1</v>
      </c>
      <c r="AH450" s="231" t="e" cm="1">
        <f t="array" aca="1" ref="AH450" ca="1">INDIRECT("'"&amp;$C450&amp;"'!"&amp;"$"&amp;$D450&amp;$AH$1&amp;"")</f>
        <v>#REF!</v>
      </c>
      <c r="AI450" s="232" t="s">
        <v>1</v>
      </c>
      <c r="AJ450" s="232" t="s">
        <v>1</v>
      </c>
      <c r="AK450" s="233" t="s">
        <v>1</v>
      </c>
      <c r="AL450" s="229" t="e" cm="1">
        <f t="array" aca="1" ref="AL450" ca="1">INDIRECT("'"&amp;$C450&amp;"'!"&amp;"$"&amp;$D450&amp;$AL$1&amp;"")</f>
        <v>#REF!</v>
      </c>
      <c r="AM450" s="232" t="s">
        <v>1</v>
      </c>
      <c r="AN450" s="232" t="s">
        <v>1</v>
      </c>
      <c r="AO450" s="230" t="s">
        <v>1</v>
      </c>
      <c r="AP450" s="229"/>
      <c r="AQ450" s="233"/>
      <c r="AR450" s="229" t="e" cm="1">
        <f t="array" aca="1" ref="AR450" ca="1">INDIRECT("'"&amp;$C450&amp;"'!"&amp;"$"&amp;$D450&amp;$AR$1&amp;"")</f>
        <v>#REF!</v>
      </c>
      <c r="AS450" s="232"/>
      <c r="AT450" s="230"/>
      <c r="AU450" s="231" t="e" cm="1">
        <f t="array" aca="1" ref="AU450" ca="1">INDIRECT("'"&amp;$C450&amp;"'!"&amp;"$"&amp;$D450&amp;$AU$1&amp;"")</f>
        <v>#REF!</v>
      </c>
      <c r="AV450" s="232"/>
      <c r="AW450" s="230"/>
      <c r="AX450" s="229"/>
      <c r="AY450" s="233"/>
      <c r="AZ450" s="232" t="e" cm="1">
        <f t="array" aca="1" ref="AZ450" ca="1">INDIRECT("'"&amp;$C450&amp;"'!"&amp;"$"&amp;$D450&amp;$AZ$1&amp;"")</f>
        <v>#REF!</v>
      </c>
      <c r="BA450" s="231"/>
      <c r="BB450" s="232"/>
      <c r="BC450" s="230"/>
      <c r="BD450" s="232" t="e" cm="1">
        <f t="array" aca="1" ref="BD450" ca="1">INDIRECT("'"&amp;$C450&amp;"'!"&amp;"$"&amp;$D450&amp;$BD$1&amp;"")</f>
        <v>#REF!</v>
      </c>
      <c r="BE450" s="231"/>
      <c r="BF450" s="232"/>
      <c r="BG450" s="230"/>
      <c r="BH450" s="234"/>
      <c r="BI450" s="230"/>
      <c r="BJ450" s="234" t="e" cm="1">
        <f t="array" aca="1" ref="BJ450" ca="1">INDIRECT("'"&amp;$C450&amp;"'!"&amp;"$"&amp;$D450&amp;$BJ$1&amp;"")</f>
        <v>#REF!</v>
      </c>
      <c r="BK450" s="232"/>
      <c r="BL450" s="230"/>
      <c r="BM450" s="408"/>
      <c r="BN450" s="229" t="e" cm="1">
        <f t="array" aca="1" ref="BN450" ca="1">INDIRECT("'"&amp;$C450&amp;"'!"&amp;"$"&amp;$D450&amp;$BN$1&amp;"")</f>
        <v>#REF!</v>
      </c>
      <c r="BO450" s="231"/>
      <c r="BP450" s="230"/>
      <c r="BQ450" s="234" t="e" cm="1">
        <f t="array" aca="1" ref="BQ450" ca="1">INDIRECT("'"&amp;$C450&amp;"'!"&amp;"$"&amp;$D450&amp;$BQ$1&amp;"")</f>
        <v>#REF!</v>
      </c>
      <c r="BR450" s="232"/>
      <c r="BS450" s="232"/>
      <c r="BT450" s="230"/>
      <c r="BU450" s="235" t="e" cm="1">
        <f t="array" aca="1" ref="BU450" ca="1">INDIRECT("'"&amp;$C450&amp;"'!"&amp;"$"&amp;$D450&amp;$BU$1&amp;"")</f>
        <v>#REF!</v>
      </c>
      <c r="BV450" s="232"/>
      <c r="BW450" s="232"/>
      <c r="BX450" s="230"/>
      <c r="BY450" s="235"/>
      <c r="BZ450" s="232"/>
      <c r="CA450" s="232"/>
      <c r="CB450" s="230"/>
    </row>
    <row r="451" spans="1:80" ht="15" x14ac:dyDescent="0.2">
      <c r="A451" s="344">
        <f t="shared" si="33"/>
        <v>46009</v>
      </c>
      <c r="B451" s="261">
        <v>0.875000000000001</v>
      </c>
      <c r="C451" s="247">
        <f t="shared" si="34"/>
        <v>18</v>
      </c>
      <c r="D451" s="248" t="s">
        <v>155</v>
      </c>
      <c r="E451" s="222"/>
      <c r="F451" s="223"/>
      <c r="G451" s="224" t="e" cm="1">
        <f t="array" aca="1" ref="G451" ca="1">INDIRECT("'"&amp;$C451&amp;"'!"&amp;"$"&amp;$D451&amp;$G$1&amp;"")</f>
        <v>#REF!</v>
      </c>
      <c r="H451" s="225" t="s">
        <v>1</v>
      </c>
      <c r="I451" s="223" t="s">
        <v>1</v>
      </c>
      <c r="J451" s="224" t="e" cm="1">
        <f t="array" aca="1" ref="J451" ca="1">INDIRECT("'"&amp;$C451&amp;"'!"&amp;"$"&amp;$D451&amp;$J$1&amp;"")</f>
        <v>#REF!</v>
      </c>
      <c r="K451" s="225"/>
      <c r="L451" s="225"/>
      <c r="M451" s="226"/>
      <c r="N451" s="222" t="e" cm="1">
        <f t="array" aca="1" ref="N451" ca="1">INDIRECT("'"&amp;$C451&amp;"'!"&amp;"$"&amp;$D451&amp;$N$1&amp;"")</f>
        <v>#REF!</v>
      </c>
      <c r="O451" s="225"/>
      <c r="P451" s="225"/>
      <c r="Q451" s="223"/>
      <c r="R451" s="352" t="e" cm="1">
        <f t="array" aca="1" ref="R451" ca="1">INDIRECT("'"&amp;$C451&amp;"'!"&amp;"$"&amp;$D451&amp;$R$1&amp;"")</f>
        <v>#REF!</v>
      </c>
      <c r="S451" s="225"/>
      <c r="T451" s="225"/>
      <c r="U451" s="226"/>
      <c r="V451" s="222"/>
      <c r="W451" s="227" t="e" cm="1">
        <f t="array" aca="1" ref="W451" ca="1">INDIRECT("'"&amp;$C451&amp;"'!"&amp;"$"&amp;$D451&amp;$W$1&amp;"")</f>
        <v>#REF!</v>
      </c>
      <c r="X451" s="225"/>
      <c r="Y451" s="223"/>
      <c r="Z451" s="224" t="e" cm="1">
        <f t="array" aca="1" ref="Z451" ca="1">INDIRECT("'"&amp;$C451&amp;"'!"&amp;"$"&amp;$D451&amp;$Z$1&amp;"")</f>
        <v>#REF!</v>
      </c>
      <c r="AA451" s="225" t="s">
        <v>1</v>
      </c>
      <c r="AB451" s="225" t="s">
        <v>1</v>
      </c>
      <c r="AC451" s="226" t="s">
        <v>1</v>
      </c>
      <c r="AD451" s="222" t="e" cm="1">
        <f t="array" aca="1" ref="AD451" ca="1">INDIRECT("'"&amp;$C451&amp;"'!"&amp;"$"&amp;$D451&amp;$AD$1&amp;"")</f>
        <v>#REF!</v>
      </c>
      <c r="AE451" s="225" t="s">
        <v>1</v>
      </c>
      <c r="AF451" s="225" t="s">
        <v>1</v>
      </c>
      <c r="AG451" s="223" t="s">
        <v>1</v>
      </c>
      <c r="AH451" s="224" t="e" cm="1">
        <f t="array" aca="1" ref="AH451" ca="1">INDIRECT("'"&amp;$C451&amp;"'!"&amp;"$"&amp;$D451&amp;$AH$1&amp;"")</f>
        <v>#REF!</v>
      </c>
      <c r="AI451" s="225" t="s">
        <v>1</v>
      </c>
      <c r="AJ451" s="225" t="s">
        <v>1</v>
      </c>
      <c r="AK451" s="226" t="s">
        <v>1</v>
      </c>
      <c r="AL451" s="222" t="e" cm="1">
        <f t="array" aca="1" ref="AL451" ca="1">INDIRECT("'"&amp;$C451&amp;"'!"&amp;"$"&amp;$D451&amp;$AL$1&amp;"")</f>
        <v>#REF!</v>
      </c>
      <c r="AM451" s="225" t="s">
        <v>1</v>
      </c>
      <c r="AN451" s="225" t="s">
        <v>1</v>
      </c>
      <c r="AO451" s="223" t="s">
        <v>1</v>
      </c>
      <c r="AP451" s="222"/>
      <c r="AQ451" s="226"/>
      <c r="AR451" s="222" t="e" cm="1">
        <f t="array" aca="1" ref="AR451" ca="1">INDIRECT("'"&amp;$C451&amp;"'!"&amp;"$"&amp;$D451&amp;$AR$1&amp;"")</f>
        <v>#REF!</v>
      </c>
      <c r="AS451" s="225"/>
      <c r="AT451" s="223"/>
      <c r="AU451" s="224" t="e" cm="1">
        <f t="array" aca="1" ref="AU451" ca="1">INDIRECT("'"&amp;$C451&amp;"'!"&amp;"$"&amp;$D451&amp;$AU$1&amp;"")</f>
        <v>#REF!</v>
      </c>
      <c r="AV451" s="225"/>
      <c r="AW451" s="223"/>
      <c r="AX451" s="222"/>
      <c r="AY451" s="226"/>
      <c r="AZ451" s="225" t="e" cm="1">
        <f t="array" aca="1" ref="AZ451" ca="1">INDIRECT("'"&amp;$C451&amp;"'!"&amp;"$"&amp;$D451&amp;$AZ$1&amp;"")</f>
        <v>#REF!</v>
      </c>
      <c r="BA451" s="224"/>
      <c r="BB451" s="225"/>
      <c r="BC451" s="223"/>
      <c r="BD451" s="225" t="e" cm="1">
        <f t="array" aca="1" ref="BD451" ca="1">INDIRECT("'"&amp;$C451&amp;"'!"&amp;"$"&amp;$D451&amp;$BD$1&amp;"")</f>
        <v>#REF!</v>
      </c>
      <c r="BE451" s="224"/>
      <c r="BF451" s="225"/>
      <c r="BG451" s="223"/>
      <c r="BH451" s="227"/>
      <c r="BI451" s="223"/>
      <c r="BJ451" s="227" t="e" cm="1">
        <f t="array" aca="1" ref="BJ451" ca="1">INDIRECT("'"&amp;$C451&amp;"'!"&amp;"$"&amp;$D451&amp;$BJ$1&amp;"")</f>
        <v>#REF!</v>
      </c>
      <c r="BK451" s="225"/>
      <c r="BL451" s="223"/>
      <c r="BM451" s="407"/>
      <c r="BN451" s="222" t="e" cm="1">
        <f t="array" aca="1" ref="BN451" ca="1">INDIRECT("'"&amp;$C451&amp;"'!"&amp;"$"&amp;$D451&amp;$BN$1&amp;"")</f>
        <v>#REF!</v>
      </c>
      <c r="BO451" s="224"/>
      <c r="BP451" s="223"/>
      <c r="BQ451" s="227" t="e" cm="1">
        <f t="array" aca="1" ref="BQ451" ca="1">INDIRECT("'"&amp;$C451&amp;"'!"&amp;"$"&amp;$D451&amp;$BQ$1&amp;"")</f>
        <v>#REF!</v>
      </c>
      <c r="BR451" s="225"/>
      <c r="BS451" s="225"/>
      <c r="BT451" s="223"/>
      <c r="BU451" s="228" t="e" cm="1">
        <f t="array" aca="1" ref="BU451" ca="1">INDIRECT("'"&amp;$C451&amp;"'!"&amp;"$"&amp;$D451&amp;$BU$1&amp;"")</f>
        <v>#REF!</v>
      </c>
      <c r="BV451" s="225"/>
      <c r="BW451" s="225"/>
      <c r="BX451" s="223"/>
      <c r="BY451" s="228"/>
      <c r="BZ451" s="225"/>
      <c r="CA451" s="225"/>
      <c r="CB451" s="223"/>
    </row>
    <row r="452" spans="1:80" ht="15" x14ac:dyDescent="0.2">
      <c r="A452" s="344">
        <f t="shared" si="33"/>
        <v>46009</v>
      </c>
      <c r="B452" s="261">
        <v>0.91666666666666696</v>
      </c>
      <c r="C452" s="247">
        <f t="shared" si="34"/>
        <v>18</v>
      </c>
      <c r="D452" s="248" t="s">
        <v>156</v>
      </c>
      <c r="E452" s="229"/>
      <c r="F452" s="230"/>
      <c r="G452" s="231" t="e" cm="1">
        <f t="array" aca="1" ref="G452" ca="1">INDIRECT("'"&amp;$C452&amp;"'!"&amp;"$"&amp;$D452&amp;$G$1&amp;"")</f>
        <v>#REF!</v>
      </c>
      <c r="H452" s="232" t="s">
        <v>1</v>
      </c>
      <c r="I452" s="230" t="s">
        <v>1</v>
      </c>
      <c r="J452" s="231" t="e" cm="1">
        <f t="array" aca="1" ref="J452" ca="1">INDIRECT("'"&amp;$C452&amp;"'!"&amp;"$"&amp;$D452&amp;$J$1&amp;"")</f>
        <v>#REF!</v>
      </c>
      <c r="K452" s="232"/>
      <c r="L452" s="232"/>
      <c r="M452" s="233"/>
      <c r="N452" s="229" t="e" cm="1">
        <f t="array" aca="1" ref="N452" ca="1">INDIRECT("'"&amp;$C452&amp;"'!"&amp;"$"&amp;$D452&amp;$N$1&amp;"")</f>
        <v>#REF!</v>
      </c>
      <c r="O452" s="232"/>
      <c r="P452" s="232"/>
      <c r="Q452" s="230"/>
      <c r="R452" s="229" t="e" cm="1">
        <f t="array" aca="1" ref="R452" ca="1">INDIRECT("'"&amp;$C452&amp;"'!"&amp;"$"&amp;$D452&amp;$R$1&amp;"")</f>
        <v>#REF!</v>
      </c>
      <c r="S452" s="232"/>
      <c r="T452" s="232"/>
      <c r="U452" s="233"/>
      <c r="V452" s="229"/>
      <c r="W452" s="234" t="e" cm="1">
        <f t="array" aca="1" ref="W452" ca="1">INDIRECT("'"&amp;$C452&amp;"'!"&amp;"$"&amp;$D452&amp;$W$1&amp;"")</f>
        <v>#REF!</v>
      </c>
      <c r="X452" s="232"/>
      <c r="Y452" s="230"/>
      <c r="Z452" s="231" t="e" cm="1">
        <f t="array" aca="1" ref="Z452" ca="1">INDIRECT("'"&amp;$C452&amp;"'!"&amp;"$"&amp;$D452&amp;$Z$1&amp;"")</f>
        <v>#REF!</v>
      </c>
      <c r="AA452" s="232" t="s">
        <v>1</v>
      </c>
      <c r="AB452" s="232" t="s">
        <v>1</v>
      </c>
      <c r="AC452" s="233" t="s">
        <v>1</v>
      </c>
      <c r="AD452" s="229" t="e" cm="1">
        <f t="array" aca="1" ref="AD452" ca="1">INDIRECT("'"&amp;$C452&amp;"'!"&amp;"$"&amp;$D452&amp;$AD$1&amp;"")</f>
        <v>#REF!</v>
      </c>
      <c r="AE452" s="232" t="s">
        <v>1</v>
      </c>
      <c r="AF452" s="232" t="s">
        <v>1</v>
      </c>
      <c r="AG452" s="230" t="s">
        <v>1</v>
      </c>
      <c r="AH452" s="231" t="e" cm="1">
        <f t="array" aca="1" ref="AH452" ca="1">INDIRECT("'"&amp;$C452&amp;"'!"&amp;"$"&amp;$D452&amp;$AH$1&amp;"")</f>
        <v>#REF!</v>
      </c>
      <c r="AI452" s="232" t="s">
        <v>1</v>
      </c>
      <c r="AJ452" s="232" t="s">
        <v>1</v>
      </c>
      <c r="AK452" s="233" t="s">
        <v>1</v>
      </c>
      <c r="AL452" s="229" t="e" cm="1">
        <f t="array" aca="1" ref="AL452" ca="1">INDIRECT("'"&amp;$C452&amp;"'!"&amp;"$"&amp;$D452&amp;$AL$1&amp;"")</f>
        <v>#REF!</v>
      </c>
      <c r="AM452" s="232" t="s">
        <v>1</v>
      </c>
      <c r="AN452" s="232" t="s">
        <v>1</v>
      </c>
      <c r="AO452" s="230" t="s">
        <v>1</v>
      </c>
      <c r="AP452" s="229"/>
      <c r="AQ452" s="233"/>
      <c r="AR452" s="229" t="e" cm="1">
        <f t="array" aca="1" ref="AR452" ca="1">INDIRECT("'"&amp;$C452&amp;"'!"&amp;"$"&amp;$D452&amp;$AR$1&amp;"")</f>
        <v>#REF!</v>
      </c>
      <c r="AS452" s="232"/>
      <c r="AT452" s="230"/>
      <c r="AU452" s="231" t="e" cm="1">
        <f t="array" aca="1" ref="AU452" ca="1">INDIRECT("'"&amp;$C452&amp;"'!"&amp;"$"&amp;$D452&amp;$AU$1&amp;"")</f>
        <v>#REF!</v>
      </c>
      <c r="AV452" s="232"/>
      <c r="AW452" s="230"/>
      <c r="AX452" s="229"/>
      <c r="AY452" s="233"/>
      <c r="AZ452" s="232" t="e" cm="1">
        <f t="array" aca="1" ref="AZ452" ca="1">INDIRECT("'"&amp;$C452&amp;"'!"&amp;"$"&amp;$D452&amp;$AZ$1&amp;"")</f>
        <v>#REF!</v>
      </c>
      <c r="BA452" s="231"/>
      <c r="BB452" s="232"/>
      <c r="BC452" s="230"/>
      <c r="BD452" s="232" t="e" cm="1">
        <f t="array" aca="1" ref="BD452" ca="1">INDIRECT("'"&amp;$C452&amp;"'!"&amp;"$"&amp;$D452&amp;$BD$1&amp;"")</f>
        <v>#REF!</v>
      </c>
      <c r="BE452" s="231"/>
      <c r="BF452" s="232"/>
      <c r="BG452" s="230"/>
      <c r="BH452" s="234"/>
      <c r="BI452" s="230"/>
      <c r="BJ452" s="234" t="e" cm="1">
        <f t="array" aca="1" ref="BJ452" ca="1">INDIRECT("'"&amp;$C452&amp;"'!"&amp;"$"&amp;$D452&amp;$BJ$1&amp;"")</f>
        <v>#REF!</v>
      </c>
      <c r="BK452" s="232"/>
      <c r="BL452" s="230"/>
      <c r="BM452" s="408"/>
      <c r="BN452" s="229" t="e" cm="1">
        <f t="array" aca="1" ref="BN452" ca="1">INDIRECT("'"&amp;$C452&amp;"'!"&amp;"$"&amp;$D452&amp;$BN$1&amp;"")</f>
        <v>#REF!</v>
      </c>
      <c r="BO452" s="231"/>
      <c r="BP452" s="230"/>
      <c r="BQ452" s="234" t="e" cm="1">
        <f t="array" aca="1" ref="BQ452" ca="1">INDIRECT("'"&amp;$C452&amp;"'!"&amp;"$"&amp;$D452&amp;$BQ$1&amp;"")</f>
        <v>#REF!</v>
      </c>
      <c r="BR452" s="232"/>
      <c r="BS452" s="232"/>
      <c r="BT452" s="230"/>
      <c r="BU452" s="235" t="e" cm="1">
        <f t="array" aca="1" ref="BU452" ca="1">INDIRECT("'"&amp;$C452&amp;"'!"&amp;"$"&amp;$D452&amp;$BU$1&amp;"")</f>
        <v>#REF!</v>
      </c>
      <c r="BV452" s="232"/>
      <c r="BW452" s="232"/>
      <c r="BX452" s="230"/>
      <c r="BY452" s="235"/>
      <c r="BZ452" s="232"/>
      <c r="CA452" s="232"/>
      <c r="CB452" s="230"/>
    </row>
    <row r="453" spans="1:80" ht="15.75" thickBot="1" x14ac:dyDescent="0.25">
      <c r="A453" s="345">
        <f t="shared" si="33"/>
        <v>46009</v>
      </c>
      <c r="B453" s="262">
        <v>0.95833333333333404</v>
      </c>
      <c r="C453" s="249">
        <f t="shared" si="34"/>
        <v>18</v>
      </c>
      <c r="D453" s="250" t="s">
        <v>157</v>
      </c>
      <c r="E453" s="236"/>
      <c r="F453" s="237"/>
      <c r="G453" s="238" t="e" cm="1">
        <f t="array" aca="1" ref="G453" ca="1">INDIRECT("'"&amp;$C453&amp;"'!"&amp;"$"&amp;$D453&amp;$G$1&amp;"")</f>
        <v>#REF!</v>
      </c>
      <c r="H453" s="239" t="s">
        <v>1</v>
      </c>
      <c r="I453" s="237" t="s">
        <v>1</v>
      </c>
      <c r="J453" s="238" t="e" cm="1">
        <f t="array" aca="1" ref="J453" ca="1">INDIRECT("'"&amp;$C453&amp;"'!"&amp;"$"&amp;$D453&amp;$J$1&amp;"")</f>
        <v>#REF!</v>
      </c>
      <c r="K453" s="239"/>
      <c r="L453" s="239"/>
      <c r="M453" s="240"/>
      <c r="N453" s="236" t="e" cm="1">
        <f t="array" aca="1" ref="N453" ca="1">INDIRECT("'"&amp;$C453&amp;"'!"&amp;"$"&amp;$D453&amp;$N$1&amp;"")</f>
        <v>#REF!</v>
      </c>
      <c r="O453" s="239"/>
      <c r="P453" s="239"/>
      <c r="Q453" s="237"/>
      <c r="R453" s="354" t="e" cm="1">
        <f t="array" aca="1" ref="R453" ca="1">INDIRECT("'"&amp;$C453&amp;"'!"&amp;"$"&amp;$D453&amp;$R$1&amp;"")</f>
        <v>#REF!</v>
      </c>
      <c r="S453" s="239"/>
      <c r="T453" s="239"/>
      <c r="U453" s="240"/>
      <c r="V453" s="236"/>
      <c r="W453" s="241" t="e" cm="1">
        <f t="array" aca="1" ref="W453" ca="1">INDIRECT("'"&amp;$C453&amp;"'!"&amp;"$"&amp;$D453&amp;$W$1&amp;"")</f>
        <v>#REF!</v>
      </c>
      <c r="X453" s="239"/>
      <c r="Y453" s="237"/>
      <c r="Z453" s="238" t="e" cm="1">
        <f t="array" aca="1" ref="Z453" ca="1">INDIRECT("'"&amp;$C453&amp;"'!"&amp;"$"&amp;$D453&amp;$Z$1&amp;"")</f>
        <v>#REF!</v>
      </c>
      <c r="AA453" s="239" t="s">
        <v>1</v>
      </c>
      <c r="AB453" s="239" t="s">
        <v>1</v>
      </c>
      <c r="AC453" s="240" t="s">
        <v>1</v>
      </c>
      <c r="AD453" s="236" t="e" cm="1">
        <f t="array" aca="1" ref="AD453" ca="1">INDIRECT("'"&amp;$C453&amp;"'!"&amp;"$"&amp;$D453&amp;$AD$1&amp;"")</f>
        <v>#REF!</v>
      </c>
      <c r="AE453" s="239" t="s">
        <v>1</v>
      </c>
      <c r="AF453" s="239" t="s">
        <v>1</v>
      </c>
      <c r="AG453" s="237" t="s">
        <v>1</v>
      </c>
      <c r="AH453" s="238" t="e" cm="1">
        <f t="array" aca="1" ref="AH453" ca="1">INDIRECT("'"&amp;$C453&amp;"'!"&amp;"$"&amp;$D453&amp;$AH$1&amp;"")</f>
        <v>#REF!</v>
      </c>
      <c r="AI453" s="239" t="s">
        <v>1</v>
      </c>
      <c r="AJ453" s="239" t="s">
        <v>1</v>
      </c>
      <c r="AK453" s="240" t="s">
        <v>1</v>
      </c>
      <c r="AL453" s="236" t="e" cm="1">
        <f t="array" aca="1" ref="AL453" ca="1">INDIRECT("'"&amp;$C453&amp;"'!"&amp;"$"&amp;$D453&amp;$AL$1&amp;"")</f>
        <v>#REF!</v>
      </c>
      <c r="AM453" s="239" t="s">
        <v>1</v>
      </c>
      <c r="AN453" s="239" t="s">
        <v>1</v>
      </c>
      <c r="AO453" s="237" t="s">
        <v>1</v>
      </c>
      <c r="AP453" s="236"/>
      <c r="AQ453" s="240"/>
      <c r="AR453" s="236" t="e" cm="1">
        <f t="array" aca="1" ref="AR453" ca="1">INDIRECT("'"&amp;$C453&amp;"'!"&amp;"$"&amp;$D453&amp;$AR$1&amp;"")</f>
        <v>#REF!</v>
      </c>
      <c r="AS453" s="239"/>
      <c r="AT453" s="237"/>
      <c r="AU453" s="238" t="e" cm="1">
        <f t="array" aca="1" ref="AU453" ca="1">INDIRECT("'"&amp;$C453&amp;"'!"&amp;"$"&amp;$D453&amp;$AU$1&amp;"")</f>
        <v>#REF!</v>
      </c>
      <c r="AV453" s="239"/>
      <c r="AW453" s="237"/>
      <c r="AX453" s="236"/>
      <c r="AY453" s="240"/>
      <c r="AZ453" s="239" t="e" cm="1">
        <f t="array" aca="1" ref="AZ453" ca="1">INDIRECT("'"&amp;$C453&amp;"'!"&amp;"$"&amp;$D453&amp;$AZ$1&amp;"")</f>
        <v>#REF!</v>
      </c>
      <c r="BA453" s="238"/>
      <c r="BB453" s="239"/>
      <c r="BC453" s="237"/>
      <c r="BD453" s="239" t="e" cm="1">
        <f t="array" aca="1" ref="BD453" ca="1">INDIRECT("'"&amp;$C453&amp;"'!"&amp;"$"&amp;$D453&amp;$BD$1&amp;"")</f>
        <v>#REF!</v>
      </c>
      <c r="BE453" s="238"/>
      <c r="BF453" s="239"/>
      <c r="BG453" s="237"/>
      <c r="BH453" s="241"/>
      <c r="BI453" s="237"/>
      <c r="BJ453" s="241" t="e" cm="1">
        <f t="array" aca="1" ref="BJ453" ca="1">INDIRECT("'"&amp;$C453&amp;"'!"&amp;"$"&amp;$D453&amp;$BJ$1&amp;"")</f>
        <v>#REF!</v>
      </c>
      <c r="BK453" s="239"/>
      <c r="BL453" s="237"/>
      <c r="BM453" s="409"/>
      <c r="BN453" s="236" t="e" cm="1">
        <f t="array" aca="1" ref="BN453" ca="1">INDIRECT("'"&amp;$C453&amp;"'!"&amp;"$"&amp;$D453&amp;$BN$1&amp;"")</f>
        <v>#REF!</v>
      </c>
      <c r="BO453" s="238"/>
      <c r="BP453" s="237"/>
      <c r="BQ453" s="241" t="e" cm="1">
        <f t="array" aca="1" ref="BQ453" ca="1">INDIRECT("'"&amp;$C453&amp;"'!"&amp;"$"&amp;$D453&amp;$BQ$1&amp;"")</f>
        <v>#REF!</v>
      </c>
      <c r="BR453" s="239"/>
      <c r="BS453" s="239"/>
      <c r="BT453" s="237"/>
      <c r="BU453" s="242" t="e" cm="1">
        <f t="array" aca="1" ref="BU453" ca="1">INDIRECT("'"&amp;$C453&amp;"'!"&amp;"$"&amp;$D453&amp;$BU$1&amp;"")</f>
        <v>#REF!</v>
      </c>
      <c r="BV453" s="239"/>
      <c r="BW453" s="239"/>
      <c r="BX453" s="237"/>
      <c r="BY453" s="242"/>
      <c r="BZ453" s="239"/>
      <c r="CA453" s="239"/>
      <c r="CB453" s="237"/>
    </row>
    <row r="454" spans="1:80" ht="15" thickBot="1" x14ac:dyDescent="0.25">
      <c r="BI454" s="243"/>
    </row>
    <row r="455" spans="1:80" ht="15" x14ac:dyDescent="0.2">
      <c r="A455" s="263">
        <f>A430+1</f>
        <v>46010</v>
      </c>
      <c r="B455" s="260">
        <v>0</v>
      </c>
      <c r="C455" s="245">
        <f>DAY(A455)</f>
        <v>19</v>
      </c>
      <c r="D455" s="246" t="s">
        <v>134</v>
      </c>
      <c r="E455" s="216"/>
      <c r="F455" s="217"/>
      <c r="G455" s="218" t="e" cm="1">
        <f t="array" aca="1" ref="G455" ca="1">INDIRECT("'"&amp;$C455&amp;"'!"&amp;"$"&amp;$D455&amp;$G$1&amp;"")</f>
        <v>#REF!</v>
      </c>
      <c r="H455" s="219" t="s">
        <v>1</v>
      </c>
      <c r="I455" s="217" t="s">
        <v>1</v>
      </c>
      <c r="J455" s="218" t="e" cm="1">
        <f t="array" aca="1" ref="J455" ca="1">INDIRECT("'"&amp;$C455&amp;"'!"&amp;"$"&amp;$D455&amp;$J$1&amp;"")</f>
        <v>#REF!</v>
      </c>
      <c r="K455" s="219"/>
      <c r="L455" s="219"/>
      <c r="M455" s="220"/>
      <c r="N455" s="216" t="e" cm="1">
        <f t="array" aca="1" ref="N455" ca="1">INDIRECT("'"&amp;$C455&amp;"'!"&amp;"$"&amp;$D455&amp;$N$1&amp;"")</f>
        <v>#REF!</v>
      </c>
      <c r="O455" s="219"/>
      <c r="P455" s="219"/>
      <c r="Q455" s="217"/>
      <c r="R455" s="351" t="e" cm="1">
        <f t="array" aca="1" ref="R455" ca="1">INDIRECT("'"&amp;$C455&amp;"'!"&amp;"$"&amp;$D455&amp;$R$1&amp;"")</f>
        <v>#REF!</v>
      </c>
      <c r="S455" s="219"/>
      <c r="T455" s="219"/>
      <c r="U455" s="220"/>
      <c r="V455" s="216"/>
      <c r="W455" s="221" t="e" cm="1">
        <f t="array" aca="1" ref="W455" ca="1">INDIRECT("'"&amp;$C455&amp;"'!"&amp;"$"&amp;$D455&amp;$W$1&amp;"")</f>
        <v>#REF!</v>
      </c>
      <c r="X455" s="219"/>
      <c r="Y455" s="217"/>
      <c r="Z455" s="218"/>
      <c r="AA455" s="219"/>
      <c r="AB455" s="219"/>
      <c r="AC455" s="220"/>
      <c r="AD455" s="216"/>
      <c r="AE455" s="219"/>
      <c r="AF455" s="219"/>
      <c r="AG455" s="217"/>
      <c r="AH455" s="218"/>
      <c r="AI455" s="219"/>
      <c r="AJ455" s="219"/>
      <c r="AK455" s="217"/>
      <c r="AL455" s="216"/>
      <c r="AM455" s="219"/>
      <c r="AN455" s="219"/>
      <c r="AO455" s="217"/>
      <c r="AP455" s="216"/>
      <c r="AQ455" s="220"/>
      <c r="AR455" s="216" t="e" cm="1">
        <f t="array" aca="1" ref="AR455" ca="1">INDIRECT("'"&amp;$C455&amp;"'!"&amp;"$"&amp;$D455&amp;$AR$1&amp;"")</f>
        <v>#REF!</v>
      </c>
      <c r="AS455" s="219"/>
      <c r="AT455" s="217"/>
      <c r="AU455" s="218" t="e" cm="1">
        <f t="array" aca="1" ref="AU455" ca="1">INDIRECT("'"&amp;$C455&amp;"'!"&amp;"$"&amp;$D455&amp;$AU$1&amp;"")</f>
        <v>#REF!</v>
      </c>
      <c r="AV455" s="219"/>
      <c r="AW455" s="217"/>
      <c r="AX455" s="216"/>
      <c r="AY455" s="220"/>
      <c r="AZ455" s="219" t="e" cm="1">
        <f t="array" aca="1" ref="AZ455" ca="1">INDIRECT("'"&amp;$C455&amp;"'!"&amp;"$"&amp;$D455&amp;$AZ$1&amp;"")</f>
        <v>#REF!</v>
      </c>
      <c r="BA455" s="218"/>
      <c r="BB455" s="219"/>
      <c r="BC455" s="217"/>
      <c r="BD455" s="219" t="e" cm="1">
        <f t="array" aca="1" ref="BD455" ca="1">INDIRECT("'"&amp;$C455&amp;"'!"&amp;"$"&amp;$D455&amp;$BD$1&amp;"")</f>
        <v>#REF!</v>
      </c>
      <c r="BE455" s="218"/>
      <c r="BF455" s="219"/>
      <c r="BG455" s="217"/>
      <c r="BH455" s="221"/>
      <c r="BI455" s="217"/>
      <c r="BJ455" s="221" t="e" cm="1">
        <f t="array" aca="1" ref="BJ455" ca="1">INDIRECT("'"&amp;$C455&amp;"'!"&amp;"$"&amp;$D455&amp;$BJ$1&amp;"")</f>
        <v>#REF!</v>
      </c>
      <c r="BK455" s="219"/>
      <c r="BL455" s="217"/>
      <c r="BM455" s="406"/>
      <c r="BN455" s="216" t="e" cm="1">
        <f t="array" aca="1" ref="BN455" ca="1">INDIRECT("'"&amp;$C455&amp;"'!"&amp;"$"&amp;$D455&amp;$BN$1&amp;"")</f>
        <v>#REF!</v>
      </c>
      <c r="BO455" s="218"/>
      <c r="BP455" s="217"/>
      <c r="BQ455" s="221" t="e" cm="1">
        <f t="array" aca="1" ref="BQ455" ca="1">INDIRECT("'"&amp;$C455&amp;"'!"&amp;"$"&amp;$D455&amp;$BQ$1&amp;"")</f>
        <v>#REF!</v>
      </c>
      <c r="BR455" s="219"/>
      <c r="BS455" s="219"/>
      <c r="BT455" s="217"/>
      <c r="BU455" s="221" t="e" cm="1">
        <f t="array" aca="1" ref="BU455" ca="1">INDIRECT("'"&amp;$C455&amp;"'!"&amp;"$"&amp;$D455&amp;$BU$1&amp;"")</f>
        <v>#REF!</v>
      </c>
      <c r="BV455" s="219"/>
      <c r="BW455" s="219"/>
      <c r="BX455" s="217"/>
      <c r="BY455" s="274"/>
      <c r="BZ455" s="219"/>
      <c r="CA455" s="219"/>
      <c r="CB455" s="217"/>
    </row>
    <row r="456" spans="1:80" ht="15" x14ac:dyDescent="0.2">
      <c r="A456" s="344">
        <f t="shared" ref="A456:A478" si="35">A431+1</f>
        <v>46010</v>
      </c>
      <c r="B456" s="261">
        <v>4.1666666666666699E-2</v>
      </c>
      <c r="C456" s="247">
        <f>DAY(A456)</f>
        <v>19</v>
      </c>
      <c r="D456" s="248" t="s">
        <v>135</v>
      </c>
      <c r="E456" s="222"/>
      <c r="F456" s="223"/>
      <c r="G456" s="224" t="e" cm="1">
        <f t="array" aca="1" ref="G456" ca="1">INDIRECT("'"&amp;$C456&amp;"'!"&amp;"$"&amp;$D456&amp;$G$1&amp;"")</f>
        <v>#REF!</v>
      </c>
      <c r="H456" s="225" t="s">
        <v>1</v>
      </c>
      <c r="I456" s="223" t="s">
        <v>1</v>
      </c>
      <c r="J456" s="224" t="e" cm="1">
        <f t="array" aca="1" ref="J456" ca="1">INDIRECT("'"&amp;$C456&amp;"'!"&amp;"$"&amp;$D456&amp;$J$1&amp;"")</f>
        <v>#REF!</v>
      </c>
      <c r="K456" s="225"/>
      <c r="L456" s="225"/>
      <c r="M456" s="226"/>
      <c r="N456" s="222" t="e" cm="1">
        <f t="array" aca="1" ref="N456" ca="1">INDIRECT("'"&amp;$C456&amp;"'!"&amp;"$"&amp;$D456&amp;$N$1&amp;"")</f>
        <v>#REF!</v>
      </c>
      <c r="O456" s="225"/>
      <c r="P456" s="225"/>
      <c r="Q456" s="223"/>
      <c r="R456" s="352" t="e" cm="1">
        <f t="array" aca="1" ref="R456" ca="1">INDIRECT("'"&amp;$C456&amp;"'!"&amp;"$"&amp;$D456&amp;$R$1&amp;"")</f>
        <v>#REF!</v>
      </c>
      <c r="S456" s="225"/>
      <c r="T456" s="225"/>
      <c r="U456" s="226"/>
      <c r="V456" s="222"/>
      <c r="W456" s="227" t="e" cm="1">
        <f t="array" aca="1" ref="W456" ca="1">INDIRECT("'"&amp;$C456&amp;"'!"&amp;"$"&amp;$D456&amp;$W$1&amp;"")</f>
        <v>#REF!</v>
      </c>
      <c r="X456" s="225"/>
      <c r="Y456" s="223"/>
      <c r="Z456" s="224"/>
      <c r="AA456" s="225"/>
      <c r="AB456" s="225"/>
      <c r="AC456" s="226"/>
      <c r="AD456" s="222"/>
      <c r="AE456" s="225"/>
      <c r="AF456" s="225"/>
      <c r="AG456" s="223"/>
      <c r="AH456" s="224"/>
      <c r="AI456" s="225"/>
      <c r="AJ456" s="225"/>
      <c r="AK456" s="226"/>
      <c r="AL456" s="222"/>
      <c r="AM456" s="225"/>
      <c r="AN456" s="225"/>
      <c r="AO456" s="223"/>
      <c r="AP456" s="222"/>
      <c r="AQ456" s="226"/>
      <c r="AR456" s="222" t="e" cm="1">
        <f t="array" aca="1" ref="AR456" ca="1">INDIRECT("'"&amp;$C456&amp;"'!"&amp;"$"&amp;$D456&amp;$AR$1&amp;"")</f>
        <v>#REF!</v>
      </c>
      <c r="AS456" s="225"/>
      <c r="AT456" s="223"/>
      <c r="AU456" s="224" t="e" cm="1">
        <f t="array" aca="1" ref="AU456" ca="1">INDIRECT("'"&amp;$C456&amp;"'!"&amp;"$"&amp;$D456&amp;$AU$1&amp;"")</f>
        <v>#REF!</v>
      </c>
      <c r="AV456" s="225"/>
      <c r="AW456" s="223"/>
      <c r="AX456" s="222"/>
      <c r="AY456" s="226"/>
      <c r="AZ456" s="225" t="e" cm="1">
        <f t="array" aca="1" ref="AZ456" ca="1">INDIRECT("'"&amp;$C456&amp;"'!"&amp;"$"&amp;$D456&amp;$AZ$1&amp;"")</f>
        <v>#REF!</v>
      </c>
      <c r="BA456" s="224"/>
      <c r="BB456" s="225"/>
      <c r="BC456" s="223"/>
      <c r="BD456" s="225" t="e" cm="1">
        <f t="array" aca="1" ref="BD456" ca="1">INDIRECT("'"&amp;$C456&amp;"'!"&amp;"$"&amp;$D456&amp;$BD$1&amp;"")</f>
        <v>#REF!</v>
      </c>
      <c r="BE456" s="224"/>
      <c r="BF456" s="225"/>
      <c r="BG456" s="223"/>
      <c r="BH456" s="227"/>
      <c r="BI456" s="223"/>
      <c r="BJ456" s="227" t="e" cm="1">
        <f t="array" aca="1" ref="BJ456" ca="1">INDIRECT("'"&amp;$C456&amp;"'!"&amp;"$"&amp;$D456&amp;$BJ$1&amp;"")</f>
        <v>#REF!</v>
      </c>
      <c r="BK456" s="225"/>
      <c r="BL456" s="223"/>
      <c r="BM456" s="407"/>
      <c r="BN456" s="222" t="e" cm="1">
        <f t="array" aca="1" ref="BN456" ca="1">INDIRECT("'"&amp;$C456&amp;"'!"&amp;"$"&amp;$D456&amp;$BN$1&amp;"")</f>
        <v>#REF!</v>
      </c>
      <c r="BO456" s="224"/>
      <c r="BP456" s="223"/>
      <c r="BQ456" s="227" t="e" cm="1">
        <f t="array" aca="1" ref="BQ456" ca="1">INDIRECT("'"&amp;$C456&amp;"'!"&amp;"$"&amp;$D456&amp;$BQ$1&amp;"")</f>
        <v>#REF!</v>
      </c>
      <c r="BR456" s="225"/>
      <c r="BS456" s="225"/>
      <c r="BT456" s="223"/>
      <c r="BU456" s="227" t="e" cm="1">
        <f t="array" aca="1" ref="BU456" ca="1">INDIRECT("'"&amp;$C456&amp;"'!"&amp;"$"&amp;$D456&amp;$BU$1&amp;"")</f>
        <v>#REF!</v>
      </c>
      <c r="BV456" s="225"/>
      <c r="BW456" s="225"/>
      <c r="BX456" s="223"/>
      <c r="BY456" s="228"/>
      <c r="BZ456" s="225"/>
      <c r="CA456" s="225"/>
      <c r="CB456" s="223"/>
    </row>
    <row r="457" spans="1:80" ht="15" x14ac:dyDescent="0.2">
      <c r="A457" s="344">
        <f t="shared" si="35"/>
        <v>46010</v>
      </c>
      <c r="B457" s="261">
        <v>8.3333333333333301E-2</v>
      </c>
      <c r="C457" s="247">
        <f>DAY(A457)</f>
        <v>19</v>
      </c>
      <c r="D457" s="248" t="s">
        <v>136</v>
      </c>
      <c r="E457" s="229"/>
      <c r="F457" s="230"/>
      <c r="G457" s="231" t="e" cm="1">
        <f t="array" aca="1" ref="G457" ca="1">INDIRECT("'"&amp;$C457&amp;"'!"&amp;"$"&amp;$D457&amp;$G$1&amp;"")</f>
        <v>#REF!</v>
      </c>
      <c r="H457" s="232" t="s">
        <v>1</v>
      </c>
      <c r="I457" s="230" t="s">
        <v>1</v>
      </c>
      <c r="J457" s="231" t="e" cm="1">
        <f t="array" aca="1" ref="J457" ca="1">INDIRECT("'"&amp;$C457&amp;"'!"&amp;"$"&amp;$D457&amp;$J$1&amp;"")</f>
        <v>#REF!</v>
      </c>
      <c r="K457" s="232"/>
      <c r="L457" s="232"/>
      <c r="M457" s="233"/>
      <c r="N457" s="229" t="e" cm="1">
        <f t="array" aca="1" ref="N457" ca="1">INDIRECT("'"&amp;$C457&amp;"'!"&amp;"$"&amp;$D457&amp;$N$1&amp;"")</f>
        <v>#REF!</v>
      </c>
      <c r="O457" s="232"/>
      <c r="P457" s="232"/>
      <c r="Q457" s="230"/>
      <c r="R457" s="229" t="e" cm="1">
        <f t="array" aca="1" ref="R457" ca="1">INDIRECT("'"&amp;$C457&amp;"'!"&amp;"$"&amp;$D457&amp;$R$1&amp;"")</f>
        <v>#REF!</v>
      </c>
      <c r="S457" s="232"/>
      <c r="T457" s="232"/>
      <c r="U457" s="233"/>
      <c r="V457" s="229"/>
      <c r="W457" s="234" t="e" cm="1">
        <f t="array" aca="1" ref="W457" ca="1">INDIRECT("'"&amp;$C457&amp;"'!"&amp;"$"&amp;$D457&amp;$W$1&amp;"")</f>
        <v>#REF!</v>
      </c>
      <c r="X457" s="232"/>
      <c r="Y457" s="230"/>
      <c r="Z457" s="231"/>
      <c r="AA457" s="232"/>
      <c r="AB457" s="232"/>
      <c r="AC457" s="233"/>
      <c r="AD457" s="229"/>
      <c r="AE457" s="232"/>
      <c r="AF457" s="232"/>
      <c r="AG457" s="230"/>
      <c r="AH457" s="231"/>
      <c r="AI457" s="232"/>
      <c r="AJ457" s="232"/>
      <c r="AK457" s="233"/>
      <c r="AL457" s="229"/>
      <c r="AM457" s="232"/>
      <c r="AN457" s="232"/>
      <c r="AO457" s="233"/>
      <c r="AP457" s="229"/>
      <c r="AQ457" s="233"/>
      <c r="AR457" s="229" t="e" cm="1">
        <f t="array" aca="1" ref="AR457" ca="1">INDIRECT("'"&amp;$C457&amp;"'!"&amp;"$"&amp;$D457&amp;$AR$1&amp;"")</f>
        <v>#REF!</v>
      </c>
      <c r="AS457" s="232"/>
      <c r="AT457" s="230"/>
      <c r="AU457" s="231" t="e" cm="1">
        <f t="array" aca="1" ref="AU457" ca="1">INDIRECT("'"&amp;$C457&amp;"'!"&amp;"$"&amp;$D457&amp;$AU$1&amp;"")</f>
        <v>#REF!</v>
      </c>
      <c r="AV457" s="232"/>
      <c r="AW457" s="230"/>
      <c r="AX457" s="229"/>
      <c r="AY457" s="233"/>
      <c r="AZ457" s="232" t="e" cm="1">
        <f t="array" aca="1" ref="AZ457" ca="1">INDIRECT("'"&amp;$C457&amp;"'!"&amp;"$"&amp;$D457&amp;$AZ$1&amp;"")</f>
        <v>#REF!</v>
      </c>
      <c r="BA457" s="231"/>
      <c r="BB457" s="232"/>
      <c r="BC457" s="230"/>
      <c r="BD457" s="232" t="e" cm="1">
        <f t="array" aca="1" ref="BD457" ca="1">INDIRECT("'"&amp;$C457&amp;"'!"&amp;"$"&amp;$D457&amp;$BD$1&amp;"")</f>
        <v>#REF!</v>
      </c>
      <c r="BE457" s="231"/>
      <c r="BF457" s="232"/>
      <c r="BG457" s="230"/>
      <c r="BH457" s="234"/>
      <c r="BI457" s="230"/>
      <c r="BJ457" s="234" t="e" cm="1">
        <f t="array" aca="1" ref="BJ457" ca="1">INDIRECT("'"&amp;$C457&amp;"'!"&amp;"$"&amp;$D457&amp;$BJ$1&amp;"")</f>
        <v>#REF!</v>
      </c>
      <c r="BK457" s="232"/>
      <c r="BL457" s="230"/>
      <c r="BM457" s="408"/>
      <c r="BN457" s="229" t="e" cm="1">
        <f t="array" aca="1" ref="BN457" ca="1">INDIRECT("'"&amp;$C457&amp;"'!"&amp;"$"&amp;$D457&amp;$BN$1&amp;"")</f>
        <v>#REF!</v>
      </c>
      <c r="BO457" s="231"/>
      <c r="BP457" s="230"/>
      <c r="BQ457" s="234" t="e" cm="1">
        <f t="array" aca="1" ref="BQ457" ca="1">INDIRECT("'"&amp;$C457&amp;"'!"&amp;"$"&amp;$D457&amp;$BQ$1&amp;"")</f>
        <v>#REF!</v>
      </c>
      <c r="BR457" s="232"/>
      <c r="BS457" s="232"/>
      <c r="BT457" s="230"/>
      <c r="BU457" s="234" t="e" cm="1">
        <f t="array" aca="1" ref="BU457" ca="1">INDIRECT("'"&amp;$C457&amp;"'!"&amp;"$"&amp;$D457&amp;$BU$1&amp;"")</f>
        <v>#REF!</v>
      </c>
      <c r="BV457" s="232"/>
      <c r="BW457" s="232"/>
      <c r="BX457" s="230"/>
      <c r="BY457" s="235"/>
      <c r="BZ457" s="232"/>
      <c r="CA457" s="232"/>
      <c r="CB457" s="230"/>
    </row>
    <row r="458" spans="1:80" ht="15" x14ac:dyDescent="0.2">
      <c r="A458" s="344">
        <f t="shared" si="35"/>
        <v>46010</v>
      </c>
      <c r="B458" s="261">
        <v>0.125</v>
      </c>
      <c r="C458" s="247">
        <f>DAY(A458)</f>
        <v>19</v>
      </c>
      <c r="D458" s="248" t="s">
        <v>137</v>
      </c>
      <c r="E458" s="222"/>
      <c r="F458" s="223"/>
      <c r="G458" s="224" t="e" cm="1">
        <f t="array" aca="1" ref="G458" ca="1">INDIRECT("'"&amp;$C458&amp;"'!"&amp;"$"&amp;$D458&amp;$G$1&amp;"")</f>
        <v>#REF!</v>
      </c>
      <c r="H458" s="225" t="s">
        <v>1</v>
      </c>
      <c r="I458" s="223" t="s">
        <v>1</v>
      </c>
      <c r="J458" s="224" t="e" cm="1">
        <f t="array" aca="1" ref="J458" ca="1">INDIRECT("'"&amp;$C458&amp;"'!"&amp;"$"&amp;$D458&amp;$J$1&amp;"")</f>
        <v>#REF!</v>
      </c>
      <c r="K458" s="225"/>
      <c r="L458" s="225"/>
      <c r="M458" s="226"/>
      <c r="N458" s="222" t="e" cm="1">
        <f t="array" aca="1" ref="N458" ca="1">INDIRECT("'"&amp;$C458&amp;"'!"&amp;"$"&amp;$D458&amp;$N$1&amp;"")</f>
        <v>#REF!</v>
      </c>
      <c r="O458" s="225"/>
      <c r="P458" s="225"/>
      <c r="Q458" s="223"/>
      <c r="R458" s="352" t="e" cm="1">
        <f t="array" aca="1" ref="R458" ca="1">INDIRECT("'"&amp;$C458&amp;"'!"&amp;"$"&amp;$D458&amp;$R$1&amp;"")</f>
        <v>#REF!</v>
      </c>
      <c r="S458" s="225"/>
      <c r="T458" s="225"/>
      <c r="U458" s="226"/>
      <c r="V458" s="222"/>
      <c r="W458" s="227" t="e" cm="1">
        <f t="array" aca="1" ref="W458" ca="1">INDIRECT("'"&amp;$C458&amp;"'!"&amp;"$"&amp;$D458&amp;$W$1&amp;"")</f>
        <v>#REF!</v>
      </c>
      <c r="X458" s="225"/>
      <c r="Y458" s="223"/>
      <c r="Z458" s="224"/>
      <c r="AA458" s="225"/>
      <c r="AB458" s="225"/>
      <c r="AC458" s="226"/>
      <c r="AD458" s="222"/>
      <c r="AE458" s="225"/>
      <c r="AF458" s="225"/>
      <c r="AG458" s="223"/>
      <c r="AH458" s="224"/>
      <c r="AI458" s="225"/>
      <c r="AJ458" s="225"/>
      <c r="AK458" s="226"/>
      <c r="AL458" s="222"/>
      <c r="AM458" s="225"/>
      <c r="AN458" s="225"/>
      <c r="AO458" s="223"/>
      <c r="AP458" s="222"/>
      <c r="AQ458" s="226"/>
      <c r="AR458" s="222" t="e" cm="1">
        <f t="array" aca="1" ref="AR458" ca="1">INDIRECT("'"&amp;$C458&amp;"'!"&amp;"$"&amp;$D458&amp;$AR$1&amp;"")</f>
        <v>#REF!</v>
      </c>
      <c r="AS458" s="225"/>
      <c r="AT458" s="223"/>
      <c r="AU458" s="224" t="e" cm="1">
        <f t="array" aca="1" ref="AU458" ca="1">INDIRECT("'"&amp;$C458&amp;"'!"&amp;"$"&amp;$D458&amp;$AU$1&amp;"")</f>
        <v>#REF!</v>
      </c>
      <c r="AV458" s="225"/>
      <c r="AW458" s="223"/>
      <c r="AX458" s="222"/>
      <c r="AY458" s="226"/>
      <c r="AZ458" s="225" t="e" cm="1">
        <f t="array" aca="1" ref="AZ458" ca="1">INDIRECT("'"&amp;$C458&amp;"'!"&amp;"$"&amp;$D458&amp;$AZ$1&amp;"")</f>
        <v>#REF!</v>
      </c>
      <c r="BA458" s="224"/>
      <c r="BB458" s="225"/>
      <c r="BC458" s="223"/>
      <c r="BD458" s="225" t="e" cm="1">
        <f t="array" aca="1" ref="BD458" ca="1">INDIRECT("'"&amp;$C458&amp;"'!"&amp;"$"&amp;$D458&amp;$BD$1&amp;"")</f>
        <v>#REF!</v>
      </c>
      <c r="BE458" s="224"/>
      <c r="BF458" s="225"/>
      <c r="BG458" s="223"/>
      <c r="BH458" s="227"/>
      <c r="BI458" s="223"/>
      <c r="BJ458" s="227" t="e" cm="1">
        <f t="array" aca="1" ref="BJ458" ca="1">INDIRECT("'"&amp;$C458&amp;"'!"&amp;"$"&amp;$D458&amp;$BJ$1&amp;"")</f>
        <v>#REF!</v>
      </c>
      <c r="BK458" s="225"/>
      <c r="BL458" s="223"/>
      <c r="BM458" s="407"/>
      <c r="BN458" s="222" t="e" cm="1">
        <f t="array" aca="1" ref="BN458" ca="1">INDIRECT("'"&amp;$C458&amp;"'!"&amp;"$"&amp;$D458&amp;$BN$1&amp;"")</f>
        <v>#REF!</v>
      </c>
      <c r="BO458" s="224"/>
      <c r="BP458" s="223"/>
      <c r="BQ458" s="227" t="e" cm="1">
        <f t="array" aca="1" ref="BQ458" ca="1">INDIRECT("'"&amp;$C458&amp;"'!"&amp;"$"&amp;$D458&amp;$BQ$1&amp;"")</f>
        <v>#REF!</v>
      </c>
      <c r="BR458" s="225"/>
      <c r="BS458" s="225"/>
      <c r="BT458" s="223"/>
      <c r="BU458" s="227" t="e" cm="1">
        <f t="array" aca="1" ref="BU458" ca="1">INDIRECT("'"&amp;$C458&amp;"'!"&amp;"$"&amp;$D458&amp;$BU$1&amp;"")</f>
        <v>#REF!</v>
      </c>
      <c r="BV458" s="225"/>
      <c r="BW458" s="225"/>
      <c r="BX458" s="223"/>
      <c r="BY458" s="228"/>
      <c r="BZ458" s="225"/>
      <c r="CA458" s="225"/>
      <c r="CB458" s="223"/>
    </row>
    <row r="459" spans="1:80" ht="15" x14ac:dyDescent="0.2">
      <c r="A459" s="344">
        <f t="shared" si="35"/>
        <v>46010</v>
      </c>
      <c r="B459" s="261">
        <v>0.16666666666666699</v>
      </c>
      <c r="C459" s="247">
        <f>DAY(A459)</f>
        <v>19</v>
      </c>
      <c r="D459" s="248" t="s">
        <v>138</v>
      </c>
      <c r="E459" s="229"/>
      <c r="F459" s="230"/>
      <c r="G459" s="231" t="e" cm="1">
        <f t="array" aca="1" ref="G459" ca="1">INDIRECT("'"&amp;$C459&amp;"'!"&amp;"$"&amp;$D459&amp;$G$1&amp;"")</f>
        <v>#REF!</v>
      </c>
      <c r="H459" s="232" t="s">
        <v>1</v>
      </c>
      <c r="I459" s="230" t="s">
        <v>1</v>
      </c>
      <c r="J459" s="231" t="e" cm="1">
        <f t="array" aca="1" ref="J459" ca="1">INDIRECT("'"&amp;$C459&amp;"'!"&amp;"$"&amp;$D459&amp;$J$1&amp;"")</f>
        <v>#REF!</v>
      </c>
      <c r="K459" s="232"/>
      <c r="L459" s="232"/>
      <c r="M459" s="233"/>
      <c r="N459" s="229" t="e" cm="1">
        <f t="array" aca="1" ref="N459" ca="1">INDIRECT("'"&amp;$C459&amp;"'!"&amp;"$"&amp;$D459&amp;$N$1&amp;"")</f>
        <v>#REF!</v>
      </c>
      <c r="O459" s="232"/>
      <c r="P459" s="232"/>
      <c r="Q459" s="230"/>
      <c r="R459" s="229" t="e" cm="1">
        <f t="array" aca="1" ref="R459" ca="1">INDIRECT("'"&amp;$C459&amp;"'!"&amp;"$"&amp;$D459&amp;$R$1&amp;"")</f>
        <v>#REF!</v>
      </c>
      <c r="S459" s="232"/>
      <c r="T459" s="232"/>
      <c r="U459" s="233"/>
      <c r="V459" s="229"/>
      <c r="W459" s="234" t="e" cm="1">
        <f t="array" aca="1" ref="W459" ca="1">INDIRECT("'"&amp;$C459&amp;"'!"&amp;"$"&amp;$D459&amp;$W$1&amp;"")</f>
        <v>#REF!</v>
      </c>
      <c r="X459" s="232"/>
      <c r="Y459" s="230"/>
      <c r="Z459" s="231"/>
      <c r="AA459" s="232"/>
      <c r="AB459" s="232"/>
      <c r="AC459" s="233"/>
      <c r="AD459" s="229"/>
      <c r="AE459" s="232"/>
      <c r="AF459" s="232"/>
      <c r="AG459" s="230"/>
      <c r="AH459" s="231"/>
      <c r="AI459" s="232"/>
      <c r="AJ459" s="232"/>
      <c r="AK459" s="233"/>
      <c r="AL459" s="229"/>
      <c r="AM459" s="232"/>
      <c r="AN459" s="232"/>
      <c r="AO459" s="230"/>
      <c r="AP459" s="229"/>
      <c r="AQ459" s="233"/>
      <c r="AR459" s="229" t="e" cm="1">
        <f t="array" aca="1" ref="AR459" ca="1">INDIRECT("'"&amp;$C459&amp;"'!"&amp;"$"&amp;$D459&amp;$AR$1&amp;"")</f>
        <v>#REF!</v>
      </c>
      <c r="AS459" s="232"/>
      <c r="AT459" s="230"/>
      <c r="AU459" s="231" t="e" cm="1">
        <f t="array" aca="1" ref="AU459" ca="1">INDIRECT("'"&amp;$C459&amp;"'!"&amp;"$"&amp;$D459&amp;$AU$1&amp;"")</f>
        <v>#REF!</v>
      </c>
      <c r="AV459" s="232"/>
      <c r="AW459" s="230"/>
      <c r="AX459" s="229"/>
      <c r="AY459" s="233"/>
      <c r="AZ459" s="232" t="e" cm="1">
        <f t="array" aca="1" ref="AZ459" ca="1">INDIRECT("'"&amp;$C459&amp;"'!"&amp;"$"&amp;$D459&amp;$AZ$1&amp;"")</f>
        <v>#REF!</v>
      </c>
      <c r="BA459" s="231"/>
      <c r="BB459" s="232"/>
      <c r="BC459" s="230"/>
      <c r="BD459" s="232" t="e" cm="1">
        <f t="array" aca="1" ref="BD459" ca="1">INDIRECT("'"&amp;$C459&amp;"'!"&amp;"$"&amp;$D459&amp;$BD$1&amp;"")</f>
        <v>#REF!</v>
      </c>
      <c r="BE459" s="231"/>
      <c r="BF459" s="232"/>
      <c r="BG459" s="230"/>
      <c r="BH459" s="234"/>
      <c r="BI459" s="230"/>
      <c r="BJ459" s="234" t="e" cm="1">
        <f t="array" aca="1" ref="BJ459" ca="1">INDIRECT("'"&amp;$C459&amp;"'!"&amp;"$"&amp;$D459&amp;$BJ$1&amp;"")</f>
        <v>#REF!</v>
      </c>
      <c r="BK459" s="232"/>
      <c r="BL459" s="230"/>
      <c r="BM459" s="408"/>
      <c r="BN459" s="229" t="e" cm="1">
        <f t="array" aca="1" ref="BN459" ca="1">INDIRECT("'"&amp;$C459&amp;"'!"&amp;"$"&amp;$D459&amp;$BN$1&amp;"")</f>
        <v>#REF!</v>
      </c>
      <c r="BO459" s="231"/>
      <c r="BP459" s="230"/>
      <c r="BQ459" s="234" t="e" cm="1">
        <f t="array" aca="1" ref="BQ459" ca="1">INDIRECT("'"&amp;$C459&amp;"'!"&amp;"$"&amp;$D459&amp;$BQ$1&amp;"")</f>
        <v>#REF!</v>
      </c>
      <c r="BR459" s="232"/>
      <c r="BS459" s="232"/>
      <c r="BT459" s="230"/>
      <c r="BU459" s="234" t="e" cm="1">
        <f t="array" aca="1" ref="BU459" ca="1">INDIRECT("'"&amp;$C459&amp;"'!"&amp;"$"&amp;$D459&amp;$BU$1&amp;"")</f>
        <v>#REF!</v>
      </c>
      <c r="BV459" s="232"/>
      <c r="BW459" s="232"/>
      <c r="BX459" s="230"/>
      <c r="BY459" s="235"/>
      <c r="BZ459" s="232"/>
      <c r="CA459" s="232"/>
      <c r="CB459" s="230"/>
    </row>
    <row r="460" spans="1:80" ht="15" x14ac:dyDescent="0.2">
      <c r="A460" s="344">
        <f t="shared" si="35"/>
        <v>46010</v>
      </c>
      <c r="B460" s="261">
        <v>0.20833333333333301</v>
      </c>
      <c r="C460" s="247">
        <f t="shared" ref="C460:C478" si="36">DAY(A460)</f>
        <v>19</v>
      </c>
      <c r="D460" s="248" t="s">
        <v>139</v>
      </c>
      <c r="E460" s="222"/>
      <c r="F460" s="223"/>
      <c r="G460" s="224" t="e" cm="1">
        <f t="array" aca="1" ref="G460" ca="1">INDIRECT("'"&amp;$C460&amp;"'!"&amp;"$"&amp;$D460&amp;$G$1&amp;"")</f>
        <v>#REF!</v>
      </c>
      <c r="H460" s="225" t="s">
        <v>1</v>
      </c>
      <c r="I460" s="223" t="s">
        <v>1</v>
      </c>
      <c r="J460" s="224" t="e" cm="1">
        <f t="array" aca="1" ref="J460" ca="1">INDIRECT("'"&amp;$C460&amp;"'!"&amp;"$"&amp;$D460&amp;$J$1&amp;"")</f>
        <v>#REF!</v>
      </c>
      <c r="K460" s="225"/>
      <c r="L460" s="225"/>
      <c r="M460" s="226"/>
      <c r="N460" s="222" t="e" cm="1">
        <f t="array" aca="1" ref="N460" ca="1">INDIRECT("'"&amp;$C460&amp;"'!"&amp;"$"&amp;$D460&amp;$N$1&amp;"")</f>
        <v>#REF!</v>
      </c>
      <c r="O460" s="225"/>
      <c r="P460" s="225"/>
      <c r="Q460" s="223"/>
      <c r="R460" s="352" t="e" cm="1">
        <f t="array" aca="1" ref="R460" ca="1">INDIRECT("'"&amp;$C460&amp;"'!"&amp;"$"&amp;$D460&amp;$R$1&amp;"")</f>
        <v>#REF!</v>
      </c>
      <c r="S460" s="225"/>
      <c r="T460" s="225"/>
      <c r="U460" s="226"/>
      <c r="V460" s="222"/>
      <c r="W460" s="227" t="e" cm="1">
        <f t="array" aca="1" ref="W460" ca="1">INDIRECT("'"&amp;$C460&amp;"'!"&amp;"$"&amp;$D460&amp;$W$1&amp;"")</f>
        <v>#REF!</v>
      </c>
      <c r="X460" s="225"/>
      <c r="Y460" s="223"/>
      <c r="Z460" s="224"/>
      <c r="AA460" s="225"/>
      <c r="AB460" s="225"/>
      <c r="AC460" s="226"/>
      <c r="AD460" s="222"/>
      <c r="AE460" s="225"/>
      <c r="AF460" s="225"/>
      <c r="AG460" s="223"/>
      <c r="AH460" s="224"/>
      <c r="AI460" s="225"/>
      <c r="AJ460" s="225"/>
      <c r="AK460" s="226"/>
      <c r="AL460" s="222"/>
      <c r="AM460" s="225"/>
      <c r="AN460" s="225"/>
      <c r="AO460" s="223"/>
      <c r="AP460" s="222"/>
      <c r="AQ460" s="226"/>
      <c r="AR460" s="222" t="e" cm="1">
        <f t="array" aca="1" ref="AR460" ca="1">INDIRECT("'"&amp;$C460&amp;"'!"&amp;"$"&amp;$D460&amp;$AR$1&amp;"")</f>
        <v>#REF!</v>
      </c>
      <c r="AS460" s="225"/>
      <c r="AT460" s="223"/>
      <c r="AU460" s="224" t="e" cm="1">
        <f t="array" aca="1" ref="AU460" ca="1">INDIRECT("'"&amp;$C460&amp;"'!"&amp;"$"&amp;$D460&amp;$AU$1&amp;"")</f>
        <v>#REF!</v>
      </c>
      <c r="AV460" s="225"/>
      <c r="AW460" s="223"/>
      <c r="AX460" s="222"/>
      <c r="AY460" s="226"/>
      <c r="AZ460" s="225" t="e" cm="1">
        <f t="array" aca="1" ref="AZ460" ca="1">INDIRECT("'"&amp;$C460&amp;"'!"&amp;"$"&amp;$D460&amp;$AZ$1&amp;"")</f>
        <v>#REF!</v>
      </c>
      <c r="BA460" s="224"/>
      <c r="BB460" s="225"/>
      <c r="BC460" s="223"/>
      <c r="BD460" s="225" t="e" cm="1">
        <f t="array" aca="1" ref="BD460" ca="1">INDIRECT("'"&amp;$C460&amp;"'!"&amp;"$"&amp;$D460&amp;$BD$1&amp;"")</f>
        <v>#REF!</v>
      </c>
      <c r="BE460" s="224"/>
      <c r="BF460" s="225"/>
      <c r="BG460" s="223"/>
      <c r="BH460" s="227"/>
      <c r="BI460" s="223"/>
      <c r="BJ460" s="227" t="e" cm="1">
        <f t="array" aca="1" ref="BJ460" ca="1">INDIRECT("'"&amp;$C460&amp;"'!"&amp;"$"&amp;$D460&amp;$BJ$1&amp;"")</f>
        <v>#REF!</v>
      </c>
      <c r="BK460" s="225"/>
      <c r="BL460" s="223"/>
      <c r="BM460" s="407"/>
      <c r="BN460" s="222" t="e" cm="1">
        <f t="array" aca="1" ref="BN460" ca="1">INDIRECT("'"&amp;$C460&amp;"'!"&amp;"$"&amp;$D460&amp;$BN$1&amp;"")</f>
        <v>#REF!</v>
      </c>
      <c r="BO460" s="224"/>
      <c r="BP460" s="223"/>
      <c r="BQ460" s="227" t="e" cm="1">
        <f t="array" aca="1" ref="BQ460" ca="1">INDIRECT("'"&amp;$C460&amp;"'!"&amp;"$"&amp;$D460&amp;$BQ$1&amp;"")</f>
        <v>#REF!</v>
      </c>
      <c r="BR460" s="225"/>
      <c r="BS460" s="225"/>
      <c r="BT460" s="223"/>
      <c r="BU460" s="227" t="e" cm="1">
        <f t="array" aca="1" ref="BU460" ca="1">INDIRECT("'"&amp;$C460&amp;"'!"&amp;"$"&amp;$D460&amp;$BU$1&amp;"")</f>
        <v>#REF!</v>
      </c>
      <c r="BV460" s="225"/>
      <c r="BW460" s="225"/>
      <c r="BX460" s="223"/>
      <c r="BY460" s="228"/>
      <c r="BZ460" s="225"/>
      <c r="CA460" s="225"/>
      <c r="CB460" s="223"/>
    </row>
    <row r="461" spans="1:80" ht="15" x14ac:dyDescent="0.2">
      <c r="A461" s="344">
        <f t="shared" si="35"/>
        <v>46010</v>
      </c>
      <c r="B461" s="261">
        <v>0.25</v>
      </c>
      <c r="C461" s="247">
        <f t="shared" si="36"/>
        <v>19</v>
      </c>
      <c r="D461" s="248" t="s">
        <v>140</v>
      </c>
      <c r="E461" s="229"/>
      <c r="F461" s="230"/>
      <c r="G461" s="231" t="e" cm="1">
        <f t="array" aca="1" ref="G461" ca="1">INDIRECT("'"&amp;$C461&amp;"'!"&amp;"$"&amp;$D461&amp;$G$1&amp;"")</f>
        <v>#REF!</v>
      </c>
      <c r="H461" s="232" t="s">
        <v>1</v>
      </c>
      <c r="I461" s="230" t="s">
        <v>1</v>
      </c>
      <c r="J461" s="231" t="e" cm="1">
        <f t="array" aca="1" ref="J461" ca="1">INDIRECT("'"&amp;$C461&amp;"'!"&amp;"$"&amp;$D461&amp;$J$1&amp;"")</f>
        <v>#REF!</v>
      </c>
      <c r="K461" s="232"/>
      <c r="L461" s="232"/>
      <c r="M461" s="233"/>
      <c r="N461" s="229" t="e" cm="1">
        <f t="array" aca="1" ref="N461" ca="1">INDIRECT("'"&amp;$C461&amp;"'!"&amp;"$"&amp;$D461&amp;$N$1&amp;"")</f>
        <v>#REF!</v>
      </c>
      <c r="O461" s="232"/>
      <c r="P461" s="232"/>
      <c r="Q461" s="230"/>
      <c r="R461" s="229" t="e" cm="1">
        <f t="array" aca="1" ref="R461" ca="1">INDIRECT("'"&amp;$C461&amp;"'!"&amp;"$"&amp;$D461&amp;$R$1&amp;"")</f>
        <v>#REF!</v>
      </c>
      <c r="S461" s="232"/>
      <c r="T461" s="232"/>
      <c r="U461" s="233"/>
      <c r="V461" s="229"/>
      <c r="W461" s="234" t="e" cm="1">
        <f t="array" aca="1" ref="W461" ca="1">INDIRECT("'"&amp;$C461&amp;"'!"&amp;"$"&amp;$D461&amp;$W$1&amp;"")</f>
        <v>#REF!</v>
      </c>
      <c r="X461" s="232"/>
      <c r="Y461" s="230"/>
      <c r="Z461" s="231"/>
      <c r="AA461" s="232"/>
      <c r="AB461" s="232"/>
      <c r="AC461" s="233"/>
      <c r="AD461" s="229"/>
      <c r="AE461" s="232"/>
      <c r="AF461" s="232"/>
      <c r="AG461" s="230"/>
      <c r="AH461" s="231"/>
      <c r="AI461" s="232"/>
      <c r="AJ461" s="232"/>
      <c r="AK461" s="233"/>
      <c r="AL461" s="229"/>
      <c r="AM461" s="232"/>
      <c r="AN461" s="232"/>
      <c r="AO461" s="230"/>
      <c r="AP461" s="229"/>
      <c r="AQ461" s="233"/>
      <c r="AR461" s="229" t="e" cm="1">
        <f t="array" aca="1" ref="AR461" ca="1">INDIRECT("'"&amp;$C461&amp;"'!"&amp;"$"&amp;$D461&amp;$AR$1&amp;"")</f>
        <v>#REF!</v>
      </c>
      <c r="AS461" s="232"/>
      <c r="AT461" s="230"/>
      <c r="AU461" s="231" t="e" cm="1">
        <f t="array" aca="1" ref="AU461" ca="1">INDIRECT("'"&amp;$C461&amp;"'!"&amp;"$"&amp;$D461&amp;$AU$1&amp;"")</f>
        <v>#REF!</v>
      </c>
      <c r="AV461" s="232"/>
      <c r="AW461" s="230"/>
      <c r="AX461" s="229"/>
      <c r="AY461" s="233"/>
      <c r="AZ461" s="232" t="e" cm="1">
        <f t="array" aca="1" ref="AZ461" ca="1">INDIRECT("'"&amp;$C461&amp;"'!"&amp;"$"&amp;$D461&amp;$AZ$1&amp;"")</f>
        <v>#REF!</v>
      </c>
      <c r="BA461" s="231"/>
      <c r="BB461" s="232"/>
      <c r="BC461" s="230"/>
      <c r="BD461" s="232" t="e" cm="1">
        <f t="array" aca="1" ref="BD461" ca="1">INDIRECT("'"&amp;$C461&amp;"'!"&amp;"$"&amp;$D461&amp;$BD$1&amp;"")</f>
        <v>#REF!</v>
      </c>
      <c r="BE461" s="231"/>
      <c r="BF461" s="232"/>
      <c r="BG461" s="230"/>
      <c r="BH461" s="234"/>
      <c r="BI461" s="230"/>
      <c r="BJ461" s="234" t="e" cm="1">
        <f t="array" aca="1" ref="BJ461" ca="1">INDIRECT("'"&amp;$C461&amp;"'!"&amp;"$"&amp;$D461&amp;$BJ$1&amp;"")</f>
        <v>#REF!</v>
      </c>
      <c r="BK461" s="232"/>
      <c r="BL461" s="230"/>
      <c r="BM461" s="408"/>
      <c r="BN461" s="229" t="e" cm="1">
        <f t="array" aca="1" ref="BN461" ca="1">INDIRECT("'"&amp;$C461&amp;"'!"&amp;"$"&amp;$D461&amp;$BN$1&amp;"")</f>
        <v>#REF!</v>
      </c>
      <c r="BO461" s="231"/>
      <c r="BP461" s="230"/>
      <c r="BQ461" s="234" t="e" cm="1">
        <f t="array" aca="1" ref="BQ461" ca="1">INDIRECT("'"&amp;$C461&amp;"'!"&amp;"$"&amp;$D461&amp;$BQ$1&amp;"")</f>
        <v>#REF!</v>
      </c>
      <c r="BR461" s="232"/>
      <c r="BS461" s="232"/>
      <c r="BT461" s="230"/>
      <c r="BU461" s="234" t="e" cm="1">
        <f t="array" aca="1" ref="BU461" ca="1">INDIRECT("'"&amp;$C461&amp;"'!"&amp;"$"&amp;$D461&amp;$BU$1&amp;"")</f>
        <v>#REF!</v>
      </c>
      <c r="BV461" s="232"/>
      <c r="BW461" s="232"/>
      <c r="BX461" s="230"/>
      <c r="BY461" s="235"/>
      <c r="BZ461" s="232"/>
      <c r="CA461" s="232"/>
      <c r="CB461" s="230"/>
    </row>
    <row r="462" spans="1:80" ht="15" x14ac:dyDescent="0.2">
      <c r="A462" s="344">
        <f t="shared" si="35"/>
        <v>46010</v>
      </c>
      <c r="B462" s="261">
        <v>0.29166666666666702</v>
      </c>
      <c r="C462" s="247">
        <f t="shared" si="36"/>
        <v>19</v>
      </c>
      <c r="D462" s="248" t="s">
        <v>141</v>
      </c>
      <c r="E462" s="222"/>
      <c r="F462" s="223"/>
      <c r="G462" s="224" t="e" cm="1">
        <f t="array" aca="1" ref="G462" ca="1">INDIRECT("'"&amp;$C462&amp;"'!"&amp;"$"&amp;$D462&amp;$G$1&amp;"")</f>
        <v>#REF!</v>
      </c>
      <c r="H462" s="225" t="s">
        <v>1</v>
      </c>
      <c r="I462" s="223" t="s">
        <v>1</v>
      </c>
      <c r="J462" s="224" t="e" cm="1">
        <f t="array" aca="1" ref="J462" ca="1">INDIRECT("'"&amp;$C462&amp;"'!"&amp;"$"&amp;$D462&amp;$J$1&amp;"")</f>
        <v>#REF!</v>
      </c>
      <c r="K462" s="225"/>
      <c r="L462" s="225"/>
      <c r="M462" s="226"/>
      <c r="N462" s="222" t="e" cm="1">
        <f t="array" aca="1" ref="N462" ca="1">INDIRECT("'"&amp;$C462&amp;"'!"&amp;"$"&amp;$D462&amp;$N$1&amp;"")</f>
        <v>#REF!</v>
      </c>
      <c r="O462" s="225"/>
      <c r="P462" s="225"/>
      <c r="Q462" s="223"/>
      <c r="R462" s="352" t="e" cm="1">
        <f t="array" aca="1" ref="R462" ca="1">INDIRECT("'"&amp;$C462&amp;"'!"&amp;"$"&amp;$D462&amp;$R$1&amp;"")</f>
        <v>#REF!</v>
      </c>
      <c r="S462" s="225"/>
      <c r="T462" s="225"/>
      <c r="U462" s="226"/>
      <c r="V462" s="222"/>
      <c r="W462" s="227" t="e" cm="1">
        <f t="array" aca="1" ref="W462" ca="1">INDIRECT("'"&amp;$C462&amp;"'!"&amp;"$"&amp;$D462&amp;$W$1&amp;"")</f>
        <v>#REF!</v>
      </c>
      <c r="X462" s="225"/>
      <c r="Y462" s="223"/>
      <c r="Z462" s="224" t="e" cm="1">
        <f t="array" aca="1" ref="Z462" ca="1">INDIRECT("'"&amp;$C462&amp;"'!"&amp;"$"&amp;$D462&amp;$Z$1&amp;"")</f>
        <v>#REF!</v>
      </c>
      <c r="AA462" s="225" t="s">
        <v>1</v>
      </c>
      <c r="AB462" s="225" t="s">
        <v>1</v>
      </c>
      <c r="AC462" s="226" t="s">
        <v>1</v>
      </c>
      <c r="AD462" s="222" t="e" cm="1">
        <f t="array" aca="1" ref="AD462" ca="1">INDIRECT("'"&amp;$C462&amp;"'!"&amp;"$"&amp;$D462&amp;$AD$1&amp;"")</f>
        <v>#REF!</v>
      </c>
      <c r="AE462" s="225" t="s">
        <v>1</v>
      </c>
      <c r="AF462" s="225" t="s">
        <v>1</v>
      </c>
      <c r="AG462" s="223" t="s">
        <v>1</v>
      </c>
      <c r="AH462" s="224" t="e" cm="1">
        <f t="array" aca="1" ref="AH462" ca="1">INDIRECT("'"&amp;$C462&amp;"'!"&amp;"$"&amp;$D462&amp;$AH$1&amp;"")</f>
        <v>#REF!</v>
      </c>
      <c r="AI462" s="225" t="s">
        <v>1</v>
      </c>
      <c r="AJ462" s="225" t="s">
        <v>1</v>
      </c>
      <c r="AK462" s="226" t="s">
        <v>1</v>
      </c>
      <c r="AL462" s="222" t="e" cm="1">
        <f t="array" aca="1" ref="AL462" ca="1">INDIRECT("'"&amp;$C462&amp;"'!"&amp;"$"&amp;$D462&amp;$AL$1&amp;"")</f>
        <v>#REF!</v>
      </c>
      <c r="AM462" s="225" t="s">
        <v>1</v>
      </c>
      <c r="AN462" s="225" t="s">
        <v>1</v>
      </c>
      <c r="AO462" s="223" t="s">
        <v>1</v>
      </c>
      <c r="AP462" s="222"/>
      <c r="AQ462" s="226"/>
      <c r="AR462" s="222" t="e" cm="1">
        <f t="array" aca="1" ref="AR462" ca="1">INDIRECT("'"&amp;$C462&amp;"'!"&amp;"$"&amp;$D462&amp;$AR$1&amp;"")</f>
        <v>#REF!</v>
      </c>
      <c r="AS462" s="225"/>
      <c r="AT462" s="223"/>
      <c r="AU462" s="224" t="e" cm="1">
        <f t="array" aca="1" ref="AU462" ca="1">INDIRECT("'"&amp;$C462&amp;"'!"&amp;"$"&amp;$D462&amp;$AU$1&amp;"")</f>
        <v>#REF!</v>
      </c>
      <c r="AV462" s="225"/>
      <c r="AW462" s="223"/>
      <c r="AX462" s="222"/>
      <c r="AY462" s="226"/>
      <c r="AZ462" s="225" t="e" cm="1">
        <f t="array" aca="1" ref="AZ462" ca="1">INDIRECT("'"&amp;$C462&amp;"'!"&amp;"$"&amp;$D462&amp;$AZ$1&amp;"")</f>
        <v>#REF!</v>
      </c>
      <c r="BA462" s="224"/>
      <c r="BB462" s="225"/>
      <c r="BC462" s="223"/>
      <c r="BD462" s="225" t="e" cm="1">
        <f t="array" aca="1" ref="BD462" ca="1">INDIRECT("'"&amp;$C462&amp;"'!"&amp;"$"&amp;$D462&amp;$BD$1&amp;"")</f>
        <v>#REF!</v>
      </c>
      <c r="BE462" s="224"/>
      <c r="BF462" s="225"/>
      <c r="BG462" s="223"/>
      <c r="BH462" s="227"/>
      <c r="BI462" s="223"/>
      <c r="BJ462" s="227" t="e" cm="1">
        <f t="array" aca="1" ref="BJ462" ca="1">INDIRECT("'"&amp;$C462&amp;"'!"&amp;"$"&amp;$D462&amp;$BJ$1&amp;"")</f>
        <v>#REF!</v>
      </c>
      <c r="BK462" s="225"/>
      <c r="BL462" s="223"/>
      <c r="BM462" s="407"/>
      <c r="BN462" s="222" t="e" cm="1">
        <f t="array" aca="1" ref="BN462" ca="1">INDIRECT("'"&amp;$C462&amp;"'!"&amp;"$"&amp;$D462&amp;$BN$1&amp;"")</f>
        <v>#REF!</v>
      </c>
      <c r="BO462" s="224"/>
      <c r="BP462" s="223"/>
      <c r="BQ462" s="227" t="e" cm="1">
        <f t="array" aca="1" ref="BQ462" ca="1">INDIRECT("'"&amp;$C462&amp;"'!"&amp;"$"&amp;$D462&amp;$BQ$1&amp;"")</f>
        <v>#REF!</v>
      </c>
      <c r="BR462" s="225"/>
      <c r="BS462" s="225"/>
      <c r="BT462" s="223"/>
      <c r="BU462" s="228" t="e" cm="1">
        <f t="array" aca="1" ref="BU462" ca="1">INDIRECT("'"&amp;$C462&amp;"'!"&amp;"$"&amp;$D462&amp;$BU$1&amp;"")</f>
        <v>#REF!</v>
      </c>
      <c r="BV462" s="225"/>
      <c r="BW462" s="225"/>
      <c r="BX462" s="223"/>
      <c r="BY462" s="228"/>
      <c r="BZ462" s="225"/>
      <c r="CA462" s="225"/>
      <c r="CB462" s="223"/>
    </row>
    <row r="463" spans="1:80" ht="15" x14ac:dyDescent="0.2">
      <c r="A463" s="344">
        <f t="shared" si="35"/>
        <v>46010</v>
      </c>
      <c r="B463" s="261">
        <v>0.33333333333333398</v>
      </c>
      <c r="C463" s="247">
        <f t="shared" si="36"/>
        <v>19</v>
      </c>
      <c r="D463" s="248" t="s">
        <v>142</v>
      </c>
      <c r="E463" s="229"/>
      <c r="F463" s="230"/>
      <c r="G463" s="231" t="e" cm="1">
        <f t="array" aca="1" ref="G463" ca="1">INDIRECT("'"&amp;$C463&amp;"'!"&amp;"$"&amp;$D463&amp;$G$1&amp;"")</f>
        <v>#REF!</v>
      </c>
      <c r="H463" s="232" t="s">
        <v>1</v>
      </c>
      <c r="I463" s="230" t="s">
        <v>1</v>
      </c>
      <c r="J463" s="231" t="e" cm="1">
        <f t="array" aca="1" ref="J463" ca="1">INDIRECT("'"&amp;$C463&amp;"'!"&amp;"$"&amp;$D463&amp;$J$1&amp;"")</f>
        <v>#REF!</v>
      </c>
      <c r="K463" s="232"/>
      <c r="L463" s="232"/>
      <c r="M463" s="233"/>
      <c r="N463" s="229" t="e" cm="1">
        <f t="array" aca="1" ref="N463" ca="1">INDIRECT("'"&amp;$C463&amp;"'!"&amp;"$"&amp;$D463&amp;$N$1&amp;"")</f>
        <v>#REF!</v>
      </c>
      <c r="O463" s="232"/>
      <c r="P463" s="232"/>
      <c r="Q463" s="230"/>
      <c r="R463" s="229" t="e" cm="1">
        <f t="array" aca="1" ref="R463" ca="1">INDIRECT("'"&amp;$C463&amp;"'!"&amp;"$"&amp;$D463&amp;$R$1&amp;"")</f>
        <v>#REF!</v>
      </c>
      <c r="S463" s="232"/>
      <c r="T463" s="232"/>
      <c r="U463" s="233"/>
      <c r="V463" s="229"/>
      <c r="W463" s="234" t="e" cm="1">
        <f t="array" aca="1" ref="W463" ca="1">INDIRECT("'"&amp;$C463&amp;"'!"&amp;"$"&amp;$D463&amp;$W$1&amp;"")</f>
        <v>#REF!</v>
      </c>
      <c r="X463" s="232"/>
      <c r="Y463" s="230"/>
      <c r="Z463" s="231" t="e" cm="1">
        <f t="array" aca="1" ref="Z463" ca="1">INDIRECT("'"&amp;$C463&amp;"'!"&amp;"$"&amp;$D463&amp;$Z$1&amp;"")</f>
        <v>#REF!</v>
      </c>
      <c r="AA463" s="232" t="s">
        <v>1</v>
      </c>
      <c r="AB463" s="232" t="s">
        <v>1</v>
      </c>
      <c r="AC463" s="233" t="s">
        <v>1</v>
      </c>
      <c r="AD463" s="229" t="e" cm="1">
        <f t="array" aca="1" ref="AD463" ca="1">INDIRECT("'"&amp;$C463&amp;"'!"&amp;"$"&amp;$D463&amp;$AD$1&amp;"")</f>
        <v>#REF!</v>
      </c>
      <c r="AE463" s="232" t="s">
        <v>1</v>
      </c>
      <c r="AF463" s="232" t="s">
        <v>1</v>
      </c>
      <c r="AG463" s="230" t="s">
        <v>1</v>
      </c>
      <c r="AH463" s="231" t="e" cm="1">
        <f t="array" aca="1" ref="AH463" ca="1">INDIRECT("'"&amp;$C463&amp;"'!"&amp;"$"&amp;$D463&amp;$AH$1&amp;"")</f>
        <v>#REF!</v>
      </c>
      <c r="AI463" s="232" t="s">
        <v>1</v>
      </c>
      <c r="AJ463" s="232" t="s">
        <v>1</v>
      </c>
      <c r="AK463" s="233" t="s">
        <v>1</v>
      </c>
      <c r="AL463" s="229" t="e" cm="1">
        <f t="array" aca="1" ref="AL463" ca="1">INDIRECT("'"&amp;$C463&amp;"'!"&amp;"$"&amp;$D463&amp;$AL$1&amp;"")</f>
        <v>#REF!</v>
      </c>
      <c r="AM463" s="232" t="s">
        <v>1</v>
      </c>
      <c r="AN463" s="232" t="s">
        <v>1</v>
      </c>
      <c r="AO463" s="230" t="s">
        <v>1</v>
      </c>
      <c r="AP463" s="229"/>
      <c r="AQ463" s="233"/>
      <c r="AR463" s="229" t="e" cm="1">
        <f t="array" aca="1" ref="AR463" ca="1">INDIRECT("'"&amp;$C463&amp;"'!"&amp;"$"&amp;$D463&amp;$AR$1&amp;"")</f>
        <v>#REF!</v>
      </c>
      <c r="AS463" s="232"/>
      <c r="AT463" s="230"/>
      <c r="AU463" s="231" t="e" cm="1">
        <f t="array" aca="1" ref="AU463" ca="1">INDIRECT("'"&amp;$C463&amp;"'!"&amp;"$"&amp;$D463&amp;$AU$1&amp;"")</f>
        <v>#REF!</v>
      </c>
      <c r="AV463" s="232"/>
      <c r="AW463" s="230"/>
      <c r="AX463" s="229"/>
      <c r="AY463" s="233"/>
      <c r="AZ463" s="232" t="e" cm="1">
        <f t="array" aca="1" ref="AZ463" ca="1">INDIRECT("'"&amp;$C463&amp;"'!"&amp;"$"&amp;$D463&amp;$AZ$1&amp;"")</f>
        <v>#REF!</v>
      </c>
      <c r="BA463" s="231"/>
      <c r="BB463" s="232"/>
      <c r="BC463" s="230"/>
      <c r="BD463" s="232" t="e" cm="1">
        <f t="array" aca="1" ref="BD463" ca="1">INDIRECT("'"&amp;$C463&amp;"'!"&amp;"$"&amp;$D463&amp;$BD$1&amp;"")</f>
        <v>#REF!</v>
      </c>
      <c r="BE463" s="231"/>
      <c r="BF463" s="232"/>
      <c r="BG463" s="230"/>
      <c r="BH463" s="234"/>
      <c r="BI463" s="230"/>
      <c r="BJ463" s="234" t="e" cm="1">
        <f t="array" aca="1" ref="BJ463" ca="1">INDIRECT("'"&amp;$C463&amp;"'!"&amp;"$"&amp;$D463&amp;$BJ$1&amp;"")</f>
        <v>#REF!</v>
      </c>
      <c r="BK463" s="232"/>
      <c r="BL463" s="230"/>
      <c r="BM463" s="408"/>
      <c r="BN463" s="229" t="e" cm="1">
        <f t="array" aca="1" ref="BN463" ca="1">INDIRECT("'"&amp;$C463&amp;"'!"&amp;"$"&amp;$D463&amp;$BN$1&amp;"")</f>
        <v>#REF!</v>
      </c>
      <c r="BO463" s="231"/>
      <c r="BP463" s="230"/>
      <c r="BQ463" s="234" t="e" cm="1">
        <f t="array" aca="1" ref="BQ463" ca="1">INDIRECT("'"&amp;$C463&amp;"'!"&amp;"$"&amp;$D463&amp;$BQ$1&amp;"")</f>
        <v>#REF!</v>
      </c>
      <c r="BR463" s="232"/>
      <c r="BS463" s="232"/>
      <c r="BT463" s="230"/>
      <c r="BU463" s="235" t="e" cm="1">
        <f t="array" aca="1" ref="BU463" ca="1">INDIRECT("'"&amp;$C463&amp;"'!"&amp;"$"&amp;$D463&amp;$BU$1&amp;"")</f>
        <v>#REF!</v>
      </c>
      <c r="BV463" s="232"/>
      <c r="BW463" s="232"/>
      <c r="BX463" s="230"/>
      <c r="BY463" s="235"/>
      <c r="BZ463" s="232"/>
      <c r="CA463" s="232"/>
      <c r="CB463" s="230"/>
    </row>
    <row r="464" spans="1:80" ht="15" x14ac:dyDescent="0.2">
      <c r="A464" s="344">
        <f t="shared" si="35"/>
        <v>46010</v>
      </c>
      <c r="B464" s="261">
        <v>0.375</v>
      </c>
      <c r="C464" s="247">
        <f t="shared" si="36"/>
        <v>19</v>
      </c>
      <c r="D464" s="248" t="s">
        <v>143</v>
      </c>
      <c r="E464" s="222"/>
      <c r="F464" s="223"/>
      <c r="G464" s="224" t="e" cm="1">
        <f t="array" aca="1" ref="G464" ca="1">INDIRECT("'"&amp;$C464&amp;"'!"&amp;"$"&amp;$D464&amp;$G$1&amp;"")</f>
        <v>#REF!</v>
      </c>
      <c r="H464" s="225" t="s">
        <v>1</v>
      </c>
      <c r="I464" s="223" t="s">
        <v>1</v>
      </c>
      <c r="J464" s="224" t="e" cm="1">
        <f t="array" aca="1" ref="J464" ca="1">INDIRECT("'"&amp;$C464&amp;"'!"&amp;"$"&amp;$D464&amp;$J$1&amp;"")</f>
        <v>#REF!</v>
      </c>
      <c r="K464" s="225"/>
      <c r="L464" s="225"/>
      <c r="M464" s="226"/>
      <c r="N464" s="222" t="e" cm="1">
        <f t="array" aca="1" ref="N464" ca="1">INDIRECT("'"&amp;$C464&amp;"'!"&amp;"$"&amp;$D464&amp;$N$1&amp;"")</f>
        <v>#REF!</v>
      </c>
      <c r="O464" s="225"/>
      <c r="P464" s="225"/>
      <c r="Q464" s="223"/>
      <c r="R464" s="352" t="e" cm="1">
        <f t="array" aca="1" ref="R464" ca="1">INDIRECT("'"&amp;$C464&amp;"'!"&amp;"$"&amp;$D464&amp;$R$1&amp;"")</f>
        <v>#REF!</v>
      </c>
      <c r="S464" s="225"/>
      <c r="T464" s="225"/>
      <c r="U464" s="226"/>
      <c r="V464" s="222"/>
      <c r="W464" s="227" t="e" cm="1">
        <f t="array" aca="1" ref="W464" ca="1">INDIRECT("'"&amp;$C464&amp;"'!"&amp;"$"&amp;$D464&amp;$W$1&amp;"")</f>
        <v>#REF!</v>
      </c>
      <c r="X464" s="225"/>
      <c r="Y464" s="223"/>
      <c r="Z464" s="224" t="e" cm="1">
        <f t="array" aca="1" ref="Z464" ca="1">INDIRECT("'"&amp;$C464&amp;"'!"&amp;"$"&amp;$D464&amp;$Z$1&amp;"")</f>
        <v>#REF!</v>
      </c>
      <c r="AA464" s="225" t="s">
        <v>1</v>
      </c>
      <c r="AB464" s="225" t="s">
        <v>1</v>
      </c>
      <c r="AC464" s="226" t="s">
        <v>1</v>
      </c>
      <c r="AD464" s="222" t="e" cm="1">
        <f t="array" aca="1" ref="AD464" ca="1">INDIRECT("'"&amp;$C464&amp;"'!"&amp;"$"&amp;$D464&amp;$AD$1&amp;"")</f>
        <v>#REF!</v>
      </c>
      <c r="AE464" s="225" t="s">
        <v>1</v>
      </c>
      <c r="AF464" s="225" t="s">
        <v>1</v>
      </c>
      <c r="AG464" s="223" t="s">
        <v>1</v>
      </c>
      <c r="AH464" s="224" t="e" cm="1">
        <f t="array" aca="1" ref="AH464" ca="1">INDIRECT("'"&amp;$C464&amp;"'!"&amp;"$"&amp;$D464&amp;$AH$1&amp;"")</f>
        <v>#REF!</v>
      </c>
      <c r="AI464" s="225" t="s">
        <v>1</v>
      </c>
      <c r="AJ464" s="225" t="s">
        <v>1</v>
      </c>
      <c r="AK464" s="226" t="s">
        <v>1</v>
      </c>
      <c r="AL464" s="222" t="e" cm="1">
        <f t="array" aca="1" ref="AL464" ca="1">INDIRECT("'"&amp;$C464&amp;"'!"&amp;"$"&amp;$D464&amp;$AL$1&amp;"")</f>
        <v>#REF!</v>
      </c>
      <c r="AM464" s="225" t="s">
        <v>1</v>
      </c>
      <c r="AN464" s="225" t="s">
        <v>1</v>
      </c>
      <c r="AO464" s="223" t="s">
        <v>1</v>
      </c>
      <c r="AP464" s="222"/>
      <c r="AQ464" s="226"/>
      <c r="AR464" s="222" t="e" cm="1">
        <f t="array" aca="1" ref="AR464" ca="1">INDIRECT("'"&amp;$C464&amp;"'!"&amp;"$"&amp;$D464&amp;$AR$1&amp;"")</f>
        <v>#REF!</v>
      </c>
      <c r="AS464" s="225"/>
      <c r="AT464" s="223"/>
      <c r="AU464" s="224" t="e" cm="1">
        <f t="array" aca="1" ref="AU464" ca="1">INDIRECT("'"&amp;$C464&amp;"'!"&amp;"$"&amp;$D464&amp;$AU$1&amp;"")</f>
        <v>#REF!</v>
      </c>
      <c r="AV464" s="225"/>
      <c r="AW464" s="223"/>
      <c r="AX464" s="222"/>
      <c r="AY464" s="226"/>
      <c r="AZ464" s="225" t="e" cm="1">
        <f t="array" aca="1" ref="AZ464" ca="1">INDIRECT("'"&amp;$C464&amp;"'!"&amp;"$"&amp;$D464&amp;$AZ$1&amp;"")</f>
        <v>#REF!</v>
      </c>
      <c r="BA464" s="224"/>
      <c r="BB464" s="225"/>
      <c r="BC464" s="223"/>
      <c r="BD464" s="225" t="e" cm="1">
        <f t="array" aca="1" ref="BD464" ca="1">INDIRECT("'"&amp;$C464&amp;"'!"&amp;"$"&amp;$D464&amp;$BD$1&amp;"")</f>
        <v>#REF!</v>
      </c>
      <c r="BE464" s="224"/>
      <c r="BF464" s="225"/>
      <c r="BG464" s="223"/>
      <c r="BH464" s="227"/>
      <c r="BI464" s="223"/>
      <c r="BJ464" s="227" t="e" cm="1">
        <f t="array" aca="1" ref="BJ464" ca="1">INDIRECT("'"&amp;$C464&amp;"'!"&amp;"$"&amp;$D464&amp;$BJ$1&amp;"")</f>
        <v>#REF!</v>
      </c>
      <c r="BK464" s="225"/>
      <c r="BL464" s="223"/>
      <c r="BM464" s="407"/>
      <c r="BN464" s="222" t="e" cm="1">
        <f t="array" aca="1" ref="BN464" ca="1">INDIRECT("'"&amp;$C464&amp;"'!"&amp;"$"&amp;$D464&amp;$BN$1&amp;"")</f>
        <v>#REF!</v>
      </c>
      <c r="BO464" s="224"/>
      <c r="BP464" s="223"/>
      <c r="BQ464" s="227" t="e" cm="1">
        <f t="array" aca="1" ref="BQ464" ca="1">INDIRECT("'"&amp;$C464&amp;"'!"&amp;"$"&amp;$D464&amp;$BQ$1&amp;"")</f>
        <v>#REF!</v>
      </c>
      <c r="BR464" s="225"/>
      <c r="BS464" s="225"/>
      <c r="BT464" s="223"/>
      <c r="BU464" s="228" t="e" cm="1">
        <f t="array" aca="1" ref="BU464" ca="1">INDIRECT("'"&amp;$C464&amp;"'!"&amp;"$"&amp;$D464&amp;$BU$1&amp;"")</f>
        <v>#REF!</v>
      </c>
      <c r="BV464" s="225"/>
      <c r="BW464" s="225"/>
      <c r="BX464" s="223"/>
      <c r="BY464" s="228"/>
      <c r="BZ464" s="225"/>
      <c r="CA464" s="225"/>
      <c r="CB464" s="223"/>
    </row>
    <row r="465" spans="1:80" ht="15" x14ac:dyDescent="0.2">
      <c r="A465" s="344">
        <f t="shared" si="35"/>
        <v>46010</v>
      </c>
      <c r="B465" s="261">
        <v>0.41666666666666702</v>
      </c>
      <c r="C465" s="247">
        <f t="shared" si="36"/>
        <v>19</v>
      </c>
      <c r="D465" s="248" t="s">
        <v>144</v>
      </c>
      <c r="E465" s="229"/>
      <c r="F465" s="230"/>
      <c r="G465" s="231" t="e" cm="1">
        <f t="array" aca="1" ref="G465" ca="1">INDIRECT("'"&amp;$C465&amp;"'!"&amp;"$"&amp;$D465&amp;$G$1&amp;"")</f>
        <v>#REF!</v>
      </c>
      <c r="H465" s="232" t="s">
        <v>1</v>
      </c>
      <c r="I465" s="230" t="s">
        <v>1</v>
      </c>
      <c r="J465" s="231" t="e" cm="1">
        <f t="array" aca="1" ref="J465" ca="1">INDIRECT("'"&amp;$C465&amp;"'!"&amp;"$"&amp;$D465&amp;$J$1&amp;"")</f>
        <v>#REF!</v>
      </c>
      <c r="K465" s="232"/>
      <c r="L465" s="232"/>
      <c r="M465" s="233"/>
      <c r="N465" s="229" t="e" cm="1">
        <f t="array" aca="1" ref="N465" ca="1">INDIRECT("'"&amp;$C465&amp;"'!"&amp;"$"&amp;$D465&amp;$N$1&amp;"")</f>
        <v>#REF!</v>
      </c>
      <c r="O465" s="232"/>
      <c r="P465" s="232"/>
      <c r="Q465" s="230"/>
      <c r="R465" s="229" t="e" cm="1">
        <f t="array" aca="1" ref="R465" ca="1">INDIRECT("'"&amp;$C465&amp;"'!"&amp;"$"&amp;$D465&amp;$R$1&amp;"")</f>
        <v>#REF!</v>
      </c>
      <c r="S465" s="232"/>
      <c r="T465" s="232"/>
      <c r="U465" s="233"/>
      <c r="V465" s="229"/>
      <c r="W465" s="234" t="e" cm="1">
        <f t="array" aca="1" ref="W465" ca="1">INDIRECT("'"&amp;$C465&amp;"'!"&amp;"$"&amp;$D465&amp;$W$1&amp;"")</f>
        <v>#REF!</v>
      </c>
      <c r="X465" s="232"/>
      <c r="Y465" s="230"/>
      <c r="Z465" s="231" t="e" cm="1">
        <f t="array" aca="1" ref="Z465" ca="1">INDIRECT("'"&amp;$C465&amp;"'!"&amp;"$"&amp;$D465&amp;$Z$1&amp;"")</f>
        <v>#REF!</v>
      </c>
      <c r="AA465" s="232" t="s">
        <v>1</v>
      </c>
      <c r="AB465" s="232" t="s">
        <v>1</v>
      </c>
      <c r="AC465" s="233" t="s">
        <v>1</v>
      </c>
      <c r="AD465" s="229" t="e" cm="1">
        <f t="array" aca="1" ref="AD465" ca="1">INDIRECT("'"&amp;$C465&amp;"'!"&amp;"$"&amp;$D465&amp;$AD$1&amp;"")</f>
        <v>#REF!</v>
      </c>
      <c r="AE465" s="232" t="s">
        <v>1</v>
      </c>
      <c r="AF465" s="232" t="s">
        <v>1</v>
      </c>
      <c r="AG465" s="230" t="s">
        <v>1</v>
      </c>
      <c r="AH465" s="231" t="e" cm="1">
        <f t="array" aca="1" ref="AH465" ca="1">INDIRECT("'"&amp;$C465&amp;"'!"&amp;"$"&amp;$D465&amp;$AH$1&amp;"")</f>
        <v>#REF!</v>
      </c>
      <c r="AI465" s="232" t="s">
        <v>1</v>
      </c>
      <c r="AJ465" s="232" t="s">
        <v>1</v>
      </c>
      <c r="AK465" s="233" t="s">
        <v>1</v>
      </c>
      <c r="AL465" s="229" t="e" cm="1">
        <f t="array" aca="1" ref="AL465" ca="1">INDIRECT("'"&amp;$C465&amp;"'!"&amp;"$"&amp;$D465&amp;$AL$1&amp;"")</f>
        <v>#REF!</v>
      </c>
      <c r="AM465" s="232" t="s">
        <v>1</v>
      </c>
      <c r="AN465" s="232" t="s">
        <v>1</v>
      </c>
      <c r="AO465" s="230" t="s">
        <v>1</v>
      </c>
      <c r="AP465" s="229"/>
      <c r="AQ465" s="233"/>
      <c r="AR465" s="229" t="e" cm="1">
        <f t="array" aca="1" ref="AR465" ca="1">INDIRECT("'"&amp;$C465&amp;"'!"&amp;"$"&amp;$D465&amp;$AR$1&amp;"")</f>
        <v>#REF!</v>
      </c>
      <c r="AS465" s="232"/>
      <c r="AT465" s="230"/>
      <c r="AU465" s="231" t="e" cm="1">
        <f t="array" aca="1" ref="AU465" ca="1">INDIRECT("'"&amp;$C465&amp;"'!"&amp;"$"&amp;$D465&amp;$AU$1&amp;"")</f>
        <v>#REF!</v>
      </c>
      <c r="AV465" s="232"/>
      <c r="AW465" s="230"/>
      <c r="AX465" s="229"/>
      <c r="AY465" s="233"/>
      <c r="AZ465" s="232" t="e" cm="1">
        <f t="array" aca="1" ref="AZ465" ca="1">INDIRECT("'"&amp;$C465&amp;"'!"&amp;"$"&amp;$D465&amp;$AZ$1&amp;"")</f>
        <v>#REF!</v>
      </c>
      <c r="BA465" s="231"/>
      <c r="BB465" s="232"/>
      <c r="BC465" s="230"/>
      <c r="BD465" s="232" t="e" cm="1">
        <f t="array" aca="1" ref="BD465" ca="1">INDIRECT("'"&amp;$C465&amp;"'!"&amp;"$"&amp;$D465&amp;$BD$1&amp;"")</f>
        <v>#REF!</v>
      </c>
      <c r="BE465" s="231"/>
      <c r="BF465" s="232"/>
      <c r="BG465" s="230"/>
      <c r="BH465" s="234"/>
      <c r="BI465" s="230"/>
      <c r="BJ465" s="234" t="e" cm="1">
        <f t="array" aca="1" ref="BJ465" ca="1">INDIRECT("'"&amp;$C465&amp;"'!"&amp;"$"&amp;$D465&amp;$BJ$1&amp;"")</f>
        <v>#REF!</v>
      </c>
      <c r="BK465" s="232"/>
      <c r="BL465" s="230"/>
      <c r="BM465" s="408"/>
      <c r="BN465" s="229" t="e" cm="1">
        <f t="array" aca="1" ref="BN465" ca="1">INDIRECT("'"&amp;$C465&amp;"'!"&amp;"$"&amp;$D465&amp;$BN$1&amp;"")</f>
        <v>#REF!</v>
      </c>
      <c r="BO465" s="231"/>
      <c r="BP465" s="230"/>
      <c r="BQ465" s="234" t="e" cm="1">
        <f t="array" aca="1" ref="BQ465" ca="1">INDIRECT("'"&amp;$C465&amp;"'!"&amp;"$"&amp;$D465&amp;$BQ$1&amp;"")</f>
        <v>#REF!</v>
      </c>
      <c r="BR465" s="232"/>
      <c r="BS465" s="232"/>
      <c r="BT465" s="230"/>
      <c r="BU465" s="235" t="e" cm="1">
        <f t="array" aca="1" ref="BU465" ca="1">INDIRECT("'"&amp;$C465&amp;"'!"&amp;"$"&amp;$D465&amp;$BU$1&amp;"")</f>
        <v>#REF!</v>
      </c>
      <c r="BV465" s="232"/>
      <c r="BW465" s="232"/>
      <c r="BX465" s="230"/>
      <c r="BY465" s="235"/>
      <c r="BZ465" s="232"/>
      <c r="CA465" s="232"/>
      <c r="CB465" s="230"/>
    </row>
    <row r="466" spans="1:80" ht="15" x14ac:dyDescent="0.2">
      <c r="A466" s="344">
        <f t="shared" si="35"/>
        <v>46010</v>
      </c>
      <c r="B466" s="261">
        <v>0.45833333333333398</v>
      </c>
      <c r="C466" s="247">
        <f t="shared" si="36"/>
        <v>19</v>
      </c>
      <c r="D466" s="248" t="s">
        <v>145</v>
      </c>
      <c r="E466" s="222"/>
      <c r="F466" s="223"/>
      <c r="G466" s="224" t="e" cm="1">
        <f t="array" aca="1" ref="G466" ca="1">INDIRECT("'"&amp;$C466&amp;"'!"&amp;"$"&amp;$D466&amp;$G$1&amp;"")</f>
        <v>#REF!</v>
      </c>
      <c r="H466" s="225" t="s">
        <v>1</v>
      </c>
      <c r="I466" s="223" t="s">
        <v>1</v>
      </c>
      <c r="J466" s="224" t="e" cm="1">
        <f t="array" aca="1" ref="J466" ca="1">INDIRECT("'"&amp;$C466&amp;"'!"&amp;"$"&amp;$D466&amp;$J$1&amp;"")</f>
        <v>#REF!</v>
      </c>
      <c r="K466" s="225"/>
      <c r="L466" s="225"/>
      <c r="M466" s="226"/>
      <c r="N466" s="222" t="e" cm="1">
        <f t="array" aca="1" ref="N466" ca="1">INDIRECT("'"&amp;$C466&amp;"'!"&amp;"$"&amp;$D466&amp;$N$1&amp;"")</f>
        <v>#REF!</v>
      </c>
      <c r="O466" s="225"/>
      <c r="P466" s="225"/>
      <c r="Q466" s="223"/>
      <c r="R466" s="352" t="e" cm="1">
        <f t="array" aca="1" ref="R466" ca="1">INDIRECT("'"&amp;$C466&amp;"'!"&amp;"$"&amp;$D466&amp;$R$1&amp;"")</f>
        <v>#REF!</v>
      </c>
      <c r="S466" s="225"/>
      <c r="T466" s="225"/>
      <c r="U466" s="226"/>
      <c r="V466" s="222"/>
      <c r="W466" s="227" t="e" cm="1">
        <f t="array" aca="1" ref="W466" ca="1">INDIRECT("'"&amp;$C466&amp;"'!"&amp;"$"&amp;$D466&amp;$W$1&amp;"")</f>
        <v>#REF!</v>
      </c>
      <c r="X466" s="225"/>
      <c r="Y466" s="223"/>
      <c r="Z466" s="224" t="e" cm="1">
        <f t="array" aca="1" ref="Z466" ca="1">INDIRECT("'"&amp;$C466&amp;"'!"&amp;"$"&amp;$D466&amp;$Z$1&amp;"")</f>
        <v>#REF!</v>
      </c>
      <c r="AA466" s="225" t="s">
        <v>1</v>
      </c>
      <c r="AB466" s="225" t="s">
        <v>1</v>
      </c>
      <c r="AC466" s="226" t="s">
        <v>1</v>
      </c>
      <c r="AD466" s="222" t="e" cm="1">
        <f t="array" aca="1" ref="AD466" ca="1">INDIRECT("'"&amp;$C466&amp;"'!"&amp;"$"&amp;$D466&amp;$AD$1&amp;"")</f>
        <v>#REF!</v>
      </c>
      <c r="AE466" s="225" t="s">
        <v>1</v>
      </c>
      <c r="AF466" s="225" t="s">
        <v>1</v>
      </c>
      <c r="AG466" s="223" t="s">
        <v>1</v>
      </c>
      <c r="AH466" s="224" t="e" cm="1">
        <f t="array" aca="1" ref="AH466" ca="1">INDIRECT("'"&amp;$C466&amp;"'!"&amp;"$"&amp;$D466&amp;$AH$1&amp;"")</f>
        <v>#REF!</v>
      </c>
      <c r="AI466" s="225" t="s">
        <v>1</v>
      </c>
      <c r="AJ466" s="225" t="s">
        <v>1</v>
      </c>
      <c r="AK466" s="226" t="s">
        <v>1</v>
      </c>
      <c r="AL466" s="222" t="e" cm="1">
        <f t="array" aca="1" ref="AL466" ca="1">INDIRECT("'"&amp;$C466&amp;"'!"&amp;"$"&amp;$D466&amp;$AL$1&amp;"")</f>
        <v>#REF!</v>
      </c>
      <c r="AM466" s="225" t="s">
        <v>1</v>
      </c>
      <c r="AN466" s="225" t="s">
        <v>1</v>
      </c>
      <c r="AO466" s="223" t="s">
        <v>1</v>
      </c>
      <c r="AP466" s="222"/>
      <c r="AQ466" s="226"/>
      <c r="AR466" s="222" t="e" cm="1">
        <f t="array" aca="1" ref="AR466" ca="1">INDIRECT("'"&amp;$C466&amp;"'!"&amp;"$"&amp;$D466&amp;$AR$1&amp;"")</f>
        <v>#REF!</v>
      </c>
      <c r="AS466" s="225"/>
      <c r="AT466" s="223"/>
      <c r="AU466" s="224" t="e" cm="1">
        <f t="array" aca="1" ref="AU466" ca="1">INDIRECT("'"&amp;$C466&amp;"'!"&amp;"$"&amp;$D466&amp;$AU$1&amp;"")</f>
        <v>#REF!</v>
      </c>
      <c r="AV466" s="225"/>
      <c r="AW466" s="223"/>
      <c r="AX466" s="222"/>
      <c r="AY466" s="226"/>
      <c r="AZ466" s="225" t="e" cm="1">
        <f t="array" aca="1" ref="AZ466" ca="1">INDIRECT("'"&amp;$C466&amp;"'!"&amp;"$"&amp;$D466&amp;$AZ$1&amp;"")</f>
        <v>#REF!</v>
      </c>
      <c r="BA466" s="224"/>
      <c r="BB466" s="225"/>
      <c r="BC466" s="223"/>
      <c r="BD466" s="225" t="e" cm="1">
        <f t="array" aca="1" ref="BD466" ca="1">INDIRECT("'"&amp;$C466&amp;"'!"&amp;"$"&amp;$D466&amp;$BD$1&amp;"")</f>
        <v>#REF!</v>
      </c>
      <c r="BE466" s="224"/>
      <c r="BF466" s="225"/>
      <c r="BG466" s="223"/>
      <c r="BH466" s="227"/>
      <c r="BI466" s="223"/>
      <c r="BJ466" s="227" t="e" cm="1">
        <f t="array" aca="1" ref="BJ466" ca="1">INDIRECT("'"&amp;$C466&amp;"'!"&amp;"$"&amp;$D466&amp;$BJ$1&amp;"")</f>
        <v>#REF!</v>
      </c>
      <c r="BK466" s="225"/>
      <c r="BL466" s="223"/>
      <c r="BM466" s="407"/>
      <c r="BN466" s="222" t="e" cm="1">
        <f t="array" aca="1" ref="BN466" ca="1">INDIRECT("'"&amp;$C466&amp;"'!"&amp;"$"&amp;$D466&amp;$BN$1&amp;"")</f>
        <v>#REF!</v>
      </c>
      <c r="BO466" s="224"/>
      <c r="BP466" s="223"/>
      <c r="BQ466" s="227" t="e" cm="1">
        <f t="array" aca="1" ref="BQ466" ca="1">INDIRECT("'"&amp;$C466&amp;"'!"&amp;"$"&amp;$D466&amp;$BQ$1&amp;"")</f>
        <v>#REF!</v>
      </c>
      <c r="BR466" s="225"/>
      <c r="BS466" s="225"/>
      <c r="BT466" s="223"/>
      <c r="BU466" s="228" t="e" cm="1">
        <f t="array" aca="1" ref="BU466" ca="1">INDIRECT("'"&amp;$C466&amp;"'!"&amp;"$"&amp;$D466&amp;$BU$1&amp;"")</f>
        <v>#REF!</v>
      </c>
      <c r="BV466" s="225"/>
      <c r="BW466" s="225"/>
      <c r="BX466" s="223"/>
      <c r="BY466" s="228"/>
      <c r="BZ466" s="225"/>
      <c r="CA466" s="225"/>
      <c r="CB466" s="223"/>
    </row>
    <row r="467" spans="1:80" ht="15" x14ac:dyDescent="0.2">
      <c r="A467" s="344">
        <f t="shared" si="35"/>
        <v>46010</v>
      </c>
      <c r="B467" s="261">
        <v>0.5</v>
      </c>
      <c r="C467" s="247">
        <f t="shared" si="36"/>
        <v>19</v>
      </c>
      <c r="D467" s="248" t="s">
        <v>146</v>
      </c>
      <c r="E467" s="229"/>
      <c r="F467" s="230"/>
      <c r="G467" s="231" t="e" cm="1">
        <f t="array" aca="1" ref="G467" ca="1">INDIRECT("'"&amp;$C467&amp;"'!"&amp;"$"&amp;$D467&amp;$G$1&amp;"")</f>
        <v>#REF!</v>
      </c>
      <c r="H467" s="232" t="s">
        <v>1</v>
      </c>
      <c r="I467" s="230" t="s">
        <v>1</v>
      </c>
      <c r="J467" s="231" t="e" cm="1">
        <f t="array" aca="1" ref="J467" ca="1">INDIRECT("'"&amp;$C467&amp;"'!"&amp;"$"&amp;$D467&amp;$J$1&amp;"")</f>
        <v>#REF!</v>
      </c>
      <c r="K467" s="232"/>
      <c r="L467" s="232"/>
      <c r="M467" s="233"/>
      <c r="N467" s="229" t="e" cm="1">
        <f t="array" aca="1" ref="N467" ca="1">INDIRECT("'"&amp;$C467&amp;"'!"&amp;"$"&amp;$D467&amp;$N$1&amp;"")</f>
        <v>#REF!</v>
      </c>
      <c r="O467" s="232"/>
      <c r="P467" s="232"/>
      <c r="Q467" s="230"/>
      <c r="R467" s="229" t="e" cm="1">
        <f t="array" aca="1" ref="R467" ca="1">INDIRECT("'"&amp;$C467&amp;"'!"&amp;"$"&amp;$D467&amp;$R$1&amp;"")</f>
        <v>#REF!</v>
      </c>
      <c r="S467" s="232"/>
      <c r="T467" s="232"/>
      <c r="U467" s="233"/>
      <c r="V467" s="229"/>
      <c r="W467" s="234" t="e" cm="1">
        <f t="array" aca="1" ref="W467" ca="1">INDIRECT("'"&amp;$C467&amp;"'!"&amp;"$"&amp;$D467&amp;$W$1&amp;"")</f>
        <v>#REF!</v>
      </c>
      <c r="X467" s="232"/>
      <c r="Y467" s="230"/>
      <c r="Z467" s="231" t="e" cm="1">
        <f t="array" aca="1" ref="Z467" ca="1">INDIRECT("'"&amp;$C467&amp;"'!"&amp;"$"&amp;$D467&amp;$Z$1&amp;"")</f>
        <v>#REF!</v>
      </c>
      <c r="AA467" s="232" t="s">
        <v>1</v>
      </c>
      <c r="AB467" s="232" t="s">
        <v>1</v>
      </c>
      <c r="AC467" s="233" t="s">
        <v>1</v>
      </c>
      <c r="AD467" s="229" t="e" cm="1">
        <f t="array" aca="1" ref="AD467" ca="1">INDIRECT("'"&amp;$C467&amp;"'!"&amp;"$"&amp;$D467&amp;$AD$1&amp;"")</f>
        <v>#REF!</v>
      </c>
      <c r="AE467" s="232" t="s">
        <v>1</v>
      </c>
      <c r="AF467" s="232" t="s">
        <v>1</v>
      </c>
      <c r="AG467" s="230" t="s">
        <v>1</v>
      </c>
      <c r="AH467" s="231" t="e" cm="1">
        <f t="array" aca="1" ref="AH467" ca="1">INDIRECT("'"&amp;$C467&amp;"'!"&amp;"$"&amp;$D467&amp;$AH$1&amp;"")</f>
        <v>#REF!</v>
      </c>
      <c r="AI467" s="232" t="s">
        <v>1</v>
      </c>
      <c r="AJ467" s="232" t="s">
        <v>1</v>
      </c>
      <c r="AK467" s="233" t="s">
        <v>1</v>
      </c>
      <c r="AL467" s="229" t="e" cm="1">
        <f t="array" aca="1" ref="AL467" ca="1">INDIRECT("'"&amp;$C467&amp;"'!"&amp;"$"&amp;$D467&amp;$AL$1&amp;"")</f>
        <v>#REF!</v>
      </c>
      <c r="AM467" s="232" t="s">
        <v>1</v>
      </c>
      <c r="AN467" s="232" t="s">
        <v>1</v>
      </c>
      <c r="AO467" s="230" t="s">
        <v>1</v>
      </c>
      <c r="AP467" s="229"/>
      <c r="AQ467" s="233"/>
      <c r="AR467" s="229" t="e" cm="1">
        <f t="array" aca="1" ref="AR467" ca="1">INDIRECT("'"&amp;$C467&amp;"'!"&amp;"$"&amp;$D467&amp;$AR$1&amp;"")</f>
        <v>#REF!</v>
      </c>
      <c r="AS467" s="232"/>
      <c r="AT467" s="230"/>
      <c r="AU467" s="231" t="e" cm="1">
        <f t="array" aca="1" ref="AU467" ca="1">INDIRECT("'"&amp;$C467&amp;"'!"&amp;"$"&amp;$D467&amp;$AU$1&amp;"")</f>
        <v>#REF!</v>
      </c>
      <c r="AV467" s="232"/>
      <c r="AW467" s="230"/>
      <c r="AX467" s="229"/>
      <c r="AY467" s="233"/>
      <c r="AZ467" s="232" t="e" cm="1">
        <f t="array" aca="1" ref="AZ467" ca="1">INDIRECT("'"&amp;$C467&amp;"'!"&amp;"$"&amp;$D467&amp;$AZ$1&amp;"")</f>
        <v>#REF!</v>
      </c>
      <c r="BA467" s="231"/>
      <c r="BB467" s="232"/>
      <c r="BC467" s="230"/>
      <c r="BD467" s="232" t="e" cm="1">
        <f t="array" aca="1" ref="BD467" ca="1">INDIRECT("'"&amp;$C467&amp;"'!"&amp;"$"&amp;$D467&amp;$BD$1&amp;"")</f>
        <v>#REF!</v>
      </c>
      <c r="BE467" s="231"/>
      <c r="BF467" s="232"/>
      <c r="BG467" s="230"/>
      <c r="BH467" s="234"/>
      <c r="BI467" s="230"/>
      <c r="BJ467" s="234" t="e" cm="1">
        <f t="array" aca="1" ref="BJ467" ca="1">INDIRECT("'"&amp;$C467&amp;"'!"&amp;"$"&amp;$D467&amp;$BJ$1&amp;"")</f>
        <v>#REF!</v>
      </c>
      <c r="BK467" s="232"/>
      <c r="BL467" s="230"/>
      <c r="BM467" s="408"/>
      <c r="BN467" s="229" t="e" cm="1">
        <f t="array" aca="1" ref="BN467" ca="1">INDIRECT("'"&amp;$C467&amp;"'!"&amp;"$"&amp;$D467&amp;$BN$1&amp;"")</f>
        <v>#REF!</v>
      </c>
      <c r="BO467" s="231"/>
      <c r="BP467" s="230"/>
      <c r="BQ467" s="234" t="e" cm="1">
        <f t="array" aca="1" ref="BQ467" ca="1">INDIRECT("'"&amp;$C467&amp;"'!"&amp;"$"&amp;$D467&amp;$BQ$1&amp;"")</f>
        <v>#REF!</v>
      </c>
      <c r="BR467" s="232"/>
      <c r="BS467" s="232"/>
      <c r="BT467" s="230"/>
      <c r="BU467" s="235" t="e" cm="1">
        <f t="array" aca="1" ref="BU467" ca="1">INDIRECT("'"&amp;$C467&amp;"'!"&amp;"$"&amp;$D467&amp;$BU$1&amp;"")</f>
        <v>#REF!</v>
      </c>
      <c r="BV467" s="232"/>
      <c r="BW467" s="232"/>
      <c r="BX467" s="230"/>
      <c r="BY467" s="235"/>
      <c r="BZ467" s="232"/>
      <c r="CA467" s="232"/>
      <c r="CB467" s="230"/>
    </row>
    <row r="468" spans="1:80" ht="15" x14ac:dyDescent="0.2">
      <c r="A468" s="344">
        <f t="shared" si="35"/>
        <v>46010</v>
      </c>
      <c r="B468" s="261">
        <v>0.54166666666666696</v>
      </c>
      <c r="C468" s="247">
        <f t="shared" si="36"/>
        <v>19</v>
      </c>
      <c r="D468" s="248" t="s">
        <v>147</v>
      </c>
      <c r="E468" s="222"/>
      <c r="F468" s="223"/>
      <c r="G468" s="224" t="e" cm="1">
        <f t="array" aca="1" ref="G468" ca="1">INDIRECT("'"&amp;$C468&amp;"'!"&amp;"$"&amp;$D468&amp;$G$1&amp;"")</f>
        <v>#REF!</v>
      </c>
      <c r="H468" s="225" t="s">
        <v>1</v>
      </c>
      <c r="I468" s="223" t="s">
        <v>1</v>
      </c>
      <c r="J468" s="224" t="e" cm="1">
        <f t="array" aca="1" ref="J468" ca="1">INDIRECT("'"&amp;$C468&amp;"'!"&amp;"$"&amp;$D468&amp;$J$1&amp;"")</f>
        <v>#REF!</v>
      </c>
      <c r="K468" s="225"/>
      <c r="L468" s="225"/>
      <c r="M468" s="223"/>
      <c r="N468" s="222" t="e" cm="1">
        <f t="array" aca="1" ref="N468" ca="1">INDIRECT("'"&amp;$C468&amp;"'!"&amp;"$"&amp;$D468&amp;$N$1&amp;"")</f>
        <v>#REF!</v>
      </c>
      <c r="O468" s="225"/>
      <c r="P468" s="225"/>
      <c r="Q468" s="223"/>
      <c r="R468" s="352" t="e" cm="1">
        <f t="array" aca="1" ref="R468" ca="1">INDIRECT("'"&amp;$C468&amp;"'!"&amp;"$"&amp;$D468&amp;$R$1&amp;"")</f>
        <v>#REF!</v>
      </c>
      <c r="S468" s="225"/>
      <c r="T468" s="225"/>
      <c r="U468" s="226"/>
      <c r="V468" s="222"/>
      <c r="W468" s="227" t="e" cm="1">
        <f t="array" aca="1" ref="W468" ca="1">INDIRECT("'"&amp;$C468&amp;"'!"&amp;"$"&amp;$D468&amp;$W$1&amp;"")</f>
        <v>#REF!</v>
      </c>
      <c r="X468" s="225"/>
      <c r="Y468" s="223"/>
      <c r="Z468" s="224" t="e" cm="1">
        <f t="array" aca="1" ref="Z468" ca="1">INDIRECT("'"&amp;$C468&amp;"'!"&amp;"$"&amp;$D468&amp;$Z$1&amp;"")</f>
        <v>#REF!</v>
      </c>
      <c r="AA468" s="225" t="s">
        <v>1</v>
      </c>
      <c r="AB468" s="225" t="s">
        <v>1</v>
      </c>
      <c r="AC468" s="226" t="s">
        <v>1</v>
      </c>
      <c r="AD468" s="222" t="e" cm="1">
        <f t="array" aca="1" ref="AD468" ca="1">INDIRECT("'"&amp;$C468&amp;"'!"&amp;"$"&amp;$D468&amp;$AD$1&amp;"")</f>
        <v>#REF!</v>
      </c>
      <c r="AE468" s="225" t="s">
        <v>1</v>
      </c>
      <c r="AF468" s="225" t="s">
        <v>1</v>
      </c>
      <c r="AG468" s="223" t="s">
        <v>1</v>
      </c>
      <c r="AH468" s="224" t="e" cm="1">
        <f t="array" aca="1" ref="AH468" ca="1">INDIRECT("'"&amp;$C468&amp;"'!"&amp;"$"&amp;$D468&amp;$AH$1&amp;"")</f>
        <v>#REF!</v>
      </c>
      <c r="AI468" s="225" t="s">
        <v>1</v>
      </c>
      <c r="AJ468" s="225" t="s">
        <v>1</v>
      </c>
      <c r="AK468" s="226" t="s">
        <v>1</v>
      </c>
      <c r="AL468" s="222" t="e" cm="1">
        <f t="array" aca="1" ref="AL468" ca="1">INDIRECT("'"&amp;$C468&amp;"'!"&amp;"$"&amp;$D468&amp;$AL$1&amp;"")</f>
        <v>#REF!</v>
      </c>
      <c r="AM468" s="225" t="s">
        <v>1</v>
      </c>
      <c r="AN468" s="225" t="s">
        <v>1</v>
      </c>
      <c r="AO468" s="223" t="s">
        <v>1</v>
      </c>
      <c r="AP468" s="222"/>
      <c r="AQ468" s="226"/>
      <c r="AR468" s="222" t="e" cm="1">
        <f t="array" aca="1" ref="AR468" ca="1">INDIRECT("'"&amp;$C468&amp;"'!"&amp;"$"&amp;$D468&amp;$AR$1&amp;"")</f>
        <v>#REF!</v>
      </c>
      <c r="AS468" s="225"/>
      <c r="AT468" s="223"/>
      <c r="AU468" s="224" t="e" cm="1">
        <f t="array" aca="1" ref="AU468" ca="1">INDIRECT("'"&amp;$C468&amp;"'!"&amp;"$"&amp;$D468&amp;$AU$1&amp;"")</f>
        <v>#REF!</v>
      </c>
      <c r="AV468" s="225"/>
      <c r="AW468" s="223"/>
      <c r="AX468" s="222"/>
      <c r="AY468" s="226"/>
      <c r="AZ468" s="225" t="e" cm="1">
        <f t="array" aca="1" ref="AZ468" ca="1">INDIRECT("'"&amp;$C468&amp;"'!"&amp;"$"&amp;$D468&amp;$AZ$1&amp;"")</f>
        <v>#REF!</v>
      </c>
      <c r="BA468" s="224"/>
      <c r="BB468" s="225"/>
      <c r="BC468" s="223"/>
      <c r="BD468" s="225" t="e" cm="1">
        <f t="array" aca="1" ref="BD468" ca="1">INDIRECT("'"&amp;$C468&amp;"'!"&amp;"$"&amp;$D468&amp;$BD$1&amp;"")</f>
        <v>#REF!</v>
      </c>
      <c r="BE468" s="224"/>
      <c r="BF468" s="225"/>
      <c r="BG468" s="223"/>
      <c r="BH468" s="227"/>
      <c r="BI468" s="223"/>
      <c r="BJ468" s="227" t="e" cm="1">
        <f t="array" aca="1" ref="BJ468" ca="1">INDIRECT("'"&amp;$C468&amp;"'!"&amp;"$"&amp;$D468&amp;$BJ$1&amp;"")</f>
        <v>#REF!</v>
      </c>
      <c r="BK468" s="225"/>
      <c r="BL468" s="223"/>
      <c r="BM468" s="407"/>
      <c r="BN468" s="222" t="e" cm="1">
        <f t="array" aca="1" ref="BN468" ca="1">INDIRECT("'"&amp;$C468&amp;"'!"&amp;"$"&amp;$D468&amp;$BN$1&amp;"")</f>
        <v>#REF!</v>
      </c>
      <c r="BO468" s="224"/>
      <c r="BP468" s="223"/>
      <c r="BQ468" s="227" t="e" cm="1">
        <f t="array" aca="1" ref="BQ468" ca="1">INDIRECT("'"&amp;$C468&amp;"'!"&amp;"$"&amp;$D468&amp;$BQ$1&amp;"")</f>
        <v>#REF!</v>
      </c>
      <c r="BR468" s="225"/>
      <c r="BS468" s="225"/>
      <c r="BT468" s="223"/>
      <c r="BU468" s="228" t="e" cm="1">
        <f t="array" aca="1" ref="BU468" ca="1">INDIRECT("'"&amp;$C468&amp;"'!"&amp;"$"&amp;$D468&amp;$BU$1&amp;"")</f>
        <v>#REF!</v>
      </c>
      <c r="BV468" s="225"/>
      <c r="BW468" s="225"/>
      <c r="BX468" s="223"/>
      <c r="BY468" s="228"/>
      <c r="BZ468" s="225"/>
      <c r="CA468" s="225"/>
      <c r="CB468" s="223"/>
    </row>
    <row r="469" spans="1:80" ht="15" x14ac:dyDescent="0.2">
      <c r="A469" s="344">
        <f t="shared" si="35"/>
        <v>46010</v>
      </c>
      <c r="B469" s="261">
        <v>0.58333333333333404</v>
      </c>
      <c r="C469" s="247">
        <f t="shared" si="36"/>
        <v>19</v>
      </c>
      <c r="D469" s="248" t="s">
        <v>148</v>
      </c>
      <c r="E469" s="229"/>
      <c r="F469" s="230"/>
      <c r="G469" s="231" t="e" cm="1">
        <f t="array" aca="1" ref="G469" ca="1">INDIRECT("'"&amp;$C469&amp;"'!"&amp;"$"&amp;$D469&amp;$G$1&amp;"")</f>
        <v>#REF!</v>
      </c>
      <c r="H469" s="232" t="s">
        <v>1</v>
      </c>
      <c r="I469" s="230" t="s">
        <v>1</v>
      </c>
      <c r="J469" s="231" t="e" cm="1">
        <f t="array" aca="1" ref="J469" ca="1">INDIRECT("'"&amp;$C469&amp;"'!"&amp;"$"&amp;$D469&amp;$J$1&amp;"")</f>
        <v>#REF!</v>
      </c>
      <c r="K469" s="232"/>
      <c r="L469" s="232"/>
      <c r="M469" s="233"/>
      <c r="N469" s="229" t="e" cm="1">
        <f t="array" aca="1" ref="N469" ca="1">INDIRECT("'"&amp;$C469&amp;"'!"&amp;"$"&amp;$D469&amp;$N$1&amp;"")</f>
        <v>#REF!</v>
      </c>
      <c r="O469" s="232"/>
      <c r="P469" s="232"/>
      <c r="Q469" s="230"/>
      <c r="R469" s="229" t="e" cm="1">
        <f t="array" aca="1" ref="R469" ca="1">INDIRECT("'"&amp;$C469&amp;"'!"&amp;"$"&amp;$D469&amp;$R$1&amp;"")</f>
        <v>#REF!</v>
      </c>
      <c r="S469" s="232"/>
      <c r="T469" s="232"/>
      <c r="U469" s="233"/>
      <c r="V469" s="229"/>
      <c r="W469" s="234" t="e" cm="1">
        <f t="array" aca="1" ref="W469" ca="1">INDIRECT("'"&amp;$C469&amp;"'!"&amp;"$"&amp;$D469&amp;$W$1&amp;"")</f>
        <v>#REF!</v>
      </c>
      <c r="X469" s="232"/>
      <c r="Y469" s="230"/>
      <c r="Z469" s="231" t="e" cm="1">
        <f t="array" aca="1" ref="Z469" ca="1">INDIRECT("'"&amp;$C469&amp;"'!"&amp;"$"&amp;$D469&amp;$Z$1&amp;"")</f>
        <v>#REF!</v>
      </c>
      <c r="AA469" s="232" t="s">
        <v>1</v>
      </c>
      <c r="AB469" s="232" t="s">
        <v>1</v>
      </c>
      <c r="AC469" s="233" t="s">
        <v>1</v>
      </c>
      <c r="AD469" s="229" t="e" cm="1">
        <f t="array" aca="1" ref="AD469" ca="1">INDIRECT("'"&amp;$C469&amp;"'!"&amp;"$"&amp;$D469&amp;$AD$1&amp;"")</f>
        <v>#REF!</v>
      </c>
      <c r="AE469" s="232" t="s">
        <v>1</v>
      </c>
      <c r="AF469" s="232" t="s">
        <v>1</v>
      </c>
      <c r="AG469" s="230" t="s">
        <v>1</v>
      </c>
      <c r="AH469" s="231" t="e" cm="1">
        <f t="array" aca="1" ref="AH469" ca="1">INDIRECT("'"&amp;$C469&amp;"'!"&amp;"$"&amp;$D469&amp;$AH$1&amp;"")</f>
        <v>#REF!</v>
      </c>
      <c r="AI469" s="232" t="s">
        <v>1</v>
      </c>
      <c r="AJ469" s="232" t="s">
        <v>1</v>
      </c>
      <c r="AK469" s="233" t="s">
        <v>1</v>
      </c>
      <c r="AL469" s="229" t="e" cm="1">
        <f t="array" aca="1" ref="AL469" ca="1">INDIRECT("'"&amp;$C469&amp;"'!"&amp;"$"&amp;$D469&amp;$AL$1&amp;"")</f>
        <v>#REF!</v>
      </c>
      <c r="AM469" s="232" t="s">
        <v>1</v>
      </c>
      <c r="AN469" s="232" t="s">
        <v>1</v>
      </c>
      <c r="AO469" s="230" t="s">
        <v>1</v>
      </c>
      <c r="AP469" s="229"/>
      <c r="AQ469" s="233"/>
      <c r="AR469" s="229" t="e" cm="1">
        <f t="array" aca="1" ref="AR469" ca="1">INDIRECT("'"&amp;$C469&amp;"'!"&amp;"$"&amp;$D469&amp;$AR$1&amp;"")</f>
        <v>#REF!</v>
      </c>
      <c r="AS469" s="232"/>
      <c r="AT469" s="230"/>
      <c r="AU469" s="231" t="e" cm="1">
        <f t="array" aca="1" ref="AU469" ca="1">INDIRECT("'"&amp;$C469&amp;"'!"&amp;"$"&amp;$D469&amp;$AU$1&amp;"")</f>
        <v>#REF!</v>
      </c>
      <c r="AV469" s="232"/>
      <c r="AW469" s="230"/>
      <c r="AX469" s="229"/>
      <c r="AY469" s="233"/>
      <c r="AZ469" s="232" t="e" cm="1">
        <f t="array" aca="1" ref="AZ469" ca="1">INDIRECT("'"&amp;$C469&amp;"'!"&amp;"$"&amp;$D469&amp;$AZ$1&amp;"")</f>
        <v>#REF!</v>
      </c>
      <c r="BA469" s="231"/>
      <c r="BB469" s="232"/>
      <c r="BC469" s="230"/>
      <c r="BD469" s="232" t="e" cm="1">
        <f t="array" aca="1" ref="BD469" ca="1">INDIRECT("'"&amp;$C469&amp;"'!"&amp;"$"&amp;$D469&amp;$BD$1&amp;"")</f>
        <v>#REF!</v>
      </c>
      <c r="BE469" s="231"/>
      <c r="BF469" s="232"/>
      <c r="BG469" s="230"/>
      <c r="BH469" s="234"/>
      <c r="BI469" s="230"/>
      <c r="BJ469" s="234" t="e" cm="1">
        <f t="array" aca="1" ref="BJ469" ca="1">INDIRECT("'"&amp;$C469&amp;"'!"&amp;"$"&amp;$D469&amp;$BJ$1&amp;"")</f>
        <v>#REF!</v>
      </c>
      <c r="BK469" s="232"/>
      <c r="BL469" s="230"/>
      <c r="BM469" s="408"/>
      <c r="BN469" s="229" t="e" cm="1">
        <f t="array" aca="1" ref="BN469" ca="1">INDIRECT("'"&amp;$C469&amp;"'!"&amp;"$"&amp;$D469&amp;$BN$1&amp;"")</f>
        <v>#REF!</v>
      </c>
      <c r="BO469" s="231"/>
      <c r="BP469" s="230"/>
      <c r="BQ469" s="234" t="e" cm="1">
        <f t="array" aca="1" ref="BQ469" ca="1">INDIRECT("'"&amp;$C469&amp;"'!"&amp;"$"&amp;$D469&amp;$BQ$1&amp;"")</f>
        <v>#REF!</v>
      </c>
      <c r="BR469" s="232"/>
      <c r="BS469" s="232"/>
      <c r="BT469" s="230"/>
      <c r="BU469" s="235" t="e" cm="1">
        <f t="array" aca="1" ref="BU469" ca="1">INDIRECT("'"&amp;$C469&amp;"'!"&amp;"$"&amp;$D469&amp;$BU$1&amp;"")</f>
        <v>#REF!</v>
      </c>
      <c r="BV469" s="232"/>
      <c r="BW469" s="232"/>
      <c r="BX469" s="230"/>
      <c r="BY469" s="235"/>
      <c r="BZ469" s="232"/>
      <c r="CA469" s="232"/>
      <c r="CB469" s="230"/>
    </row>
    <row r="470" spans="1:80" ht="15" x14ac:dyDescent="0.2">
      <c r="A470" s="344">
        <f t="shared" si="35"/>
        <v>46010</v>
      </c>
      <c r="B470" s="261">
        <v>0.625</v>
      </c>
      <c r="C470" s="247">
        <f t="shared" si="36"/>
        <v>19</v>
      </c>
      <c r="D470" s="248" t="s">
        <v>149</v>
      </c>
      <c r="E470" s="222"/>
      <c r="F470" s="223"/>
      <c r="G470" s="224" t="e" cm="1">
        <f t="array" aca="1" ref="G470" ca="1">INDIRECT("'"&amp;$C470&amp;"'!"&amp;"$"&amp;$D470&amp;$G$1&amp;"")</f>
        <v>#REF!</v>
      </c>
      <c r="H470" s="225" t="s">
        <v>1</v>
      </c>
      <c r="I470" s="223" t="s">
        <v>1</v>
      </c>
      <c r="J470" s="224" t="e" cm="1">
        <f t="array" aca="1" ref="J470" ca="1">INDIRECT("'"&amp;$C470&amp;"'!"&amp;"$"&amp;$D470&amp;$J$1&amp;"")</f>
        <v>#REF!</v>
      </c>
      <c r="K470" s="225"/>
      <c r="L470" s="225"/>
      <c r="M470" s="226"/>
      <c r="N470" s="222" t="e" cm="1">
        <f t="array" aca="1" ref="N470" ca="1">INDIRECT("'"&amp;$C470&amp;"'!"&amp;"$"&amp;$D470&amp;$N$1&amp;"")</f>
        <v>#REF!</v>
      </c>
      <c r="O470" s="225"/>
      <c r="P470" s="225"/>
      <c r="Q470" s="223"/>
      <c r="R470" s="352" t="e" cm="1">
        <f t="array" aca="1" ref="R470" ca="1">INDIRECT("'"&amp;$C470&amp;"'!"&amp;"$"&amp;$D470&amp;$R$1&amp;"")</f>
        <v>#REF!</v>
      </c>
      <c r="S470" s="225"/>
      <c r="T470" s="225"/>
      <c r="U470" s="226"/>
      <c r="V470" s="222"/>
      <c r="W470" s="227" t="e" cm="1">
        <f t="array" aca="1" ref="W470" ca="1">INDIRECT("'"&amp;$C470&amp;"'!"&amp;"$"&amp;$D470&amp;$W$1&amp;"")</f>
        <v>#REF!</v>
      </c>
      <c r="X470" s="225"/>
      <c r="Y470" s="223"/>
      <c r="Z470" s="224" t="e" cm="1">
        <f t="array" aca="1" ref="Z470" ca="1">INDIRECT("'"&amp;$C470&amp;"'!"&amp;"$"&amp;$D470&amp;$Z$1&amp;"")</f>
        <v>#REF!</v>
      </c>
      <c r="AA470" s="225" t="s">
        <v>1</v>
      </c>
      <c r="AB470" s="225" t="s">
        <v>1</v>
      </c>
      <c r="AC470" s="226" t="s">
        <v>1</v>
      </c>
      <c r="AD470" s="222" t="e" cm="1">
        <f t="array" aca="1" ref="AD470" ca="1">INDIRECT("'"&amp;$C470&amp;"'!"&amp;"$"&amp;$D470&amp;$AD$1&amp;"")</f>
        <v>#REF!</v>
      </c>
      <c r="AE470" s="225" t="s">
        <v>1</v>
      </c>
      <c r="AF470" s="225" t="s">
        <v>1</v>
      </c>
      <c r="AG470" s="223" t="s">
        <v>1</v>
      </c>
      <c r="AH470" s="224" t="e" cm="1">
        <f t="array" aca="1" ref="AH470" ca="1">INDIRECT("'"&amp;$C470&amp;"'!"&amp;"$"&amp;$D470&amp;$AH$1&amp;"")</f>
        <v>#REF!</v>
      </c>
      <c r="AI470" s="225" t="s">
        <v>1</v>
      </c>
      <c r="AJ470" s="225" t="s">
        <v>1</v>
      </c>
      <c r="AK470" s="226" t="s">
        <v>1</v>
      </c>
      <c r="AL470" s="222" t="e" cm="1">
        <f t="array" aca="1" ref="AL470" ca="1">INDIRECT("'"&amp;$C470&amp;"'!"&amp;"$"&amp;$D470&amp;$AL$1&amp;"")</f>
        <v>#REF!</v>
      </c>
      <c r="AM470" s="225" t="s">
        <v>1</v>
      </c>
      <c r="AN470" s="225" t="s">
        <v>1</v>
      </c>
      <c r="AO470" s="223" t="s">
        <v>1</v>
      </c>
      <c r="AP470" s="222"/>
      <c r="AQ470" s="226"/>
      <c r="AR470" s="222" t="e" cm="1">
        <f t="array" aca="1" ref="AR470" ca="1">INDIRECT("'"&amp;$C470&amp;"'!"&amp;"$"&amp;$D470&amp;$AR$1&amp;"")</f>
        <v>#REF!</v>
      </c>
      <c r="AS470" s="225"/>
      <c r="AT470" s="223"/>
      <c r="AU470" s="224" t="e" cm="1">
        <f t="array" aca="1" ref="AU470" ca="1">INDIRECT("'"&amp;$C470&amp;"'!"&amp;"$"&amp;$D470&amp;$AU$1&amp;"")</f>
        <v>#REF!</v>
      </c>
      <c r="AV470" s="225"/>
      <c r="AW470" s="223"/>
      <c r="AX470" s="222"/>
      <c r="AY470" s="226"/>
      <c r="AZ470" s="225" t="e" cm="1">
        <f t="array" aca="1" ref="AZ470" ca="1">INDIRECT("'"&amp;$C470&amp;"'!"&amp;"$"&amp;$D470&amp;$AZ$1&amp;"")</f>
        <v>#REF!</v>
      </c>
      <c r="BA470" s="224"/>
      <c r="BB470" s="225"/>
      <c r="BC470" s="223"/>
      <c r="BD470" s="225" t="e" cm="1">
        <f t="array" aca="1" ref="BD470" ca="1">INDIRECT("'"&amp;$C470&amp;"'!"&amp;"$"&amp;$D470&amp;$BD$1&amp;"")</f>
        <v>#REF!</v>
      </c>
      <c r="BE470" s="224"/>
      <c r="BF470" s="225"/>
      <c r="BG470" s="223"/>
      <c r="BH470" s="227"/>
      <c r="BI470" s="223"/>
      <c r="BJ470" s="227" t="e" cm="1">
        <f t="array" aca="1" ref="BJ470" ca="1">INDIRECT("'"&amp;$C470&amp;"'!"&amp;"$"&amp;$D470&amp;$BJ$1&amp;"")</f>
        <v>#REF!</v>
      </c>
      <c r="BK470" s="225"/>
      <c r="BL470" s="223"/>
      <c r="BM470" s="407"/>
      <c r="BN470" s="222" t="e" cm="1">
        <f t="array" aca="1" ref="BN470" ca="1">INDIRECT("'"&amp;$C470&amp;"'!"&amp;"$"&amp;$D470&amp;$BN$1&amp;"")</f>
        <v>#REF!</v>
      </c>
      <c r="BO470" s="224"/>
      <c r="BP470" s="223"/>
      <c r="BQ470" s="227" t="e" cm="1">
        <f t="array" aca="1" ref="BQ470" ca="1">INDIRECT("'"&amp;$C470&amp;"'!"&amp;"$"&amp;$D470&amp;$BQ$1&amp;"")</f>
        <v>#REF!</v>
      </c>
      <c r="BR470" s="225"/>
      <c r="BS470" s="225"/>
      <c r="BT470" s="223"/>
      <c r="BU470" s="228" t="e" cm="1">
        <f t="array" aca="1" ref="BU470" ca="1">INDIRECT("'"&amp;$C470&amp;"'!"&amp;"$"&amp;$D470&amp;$BU$1&amp;"")</f>
        <v>#REF!</v>
      </c>
      <c r="BV470" s="225"/>
      <c r="BW470" s="225"/>
      <c r="BX470" s="223"/>
      <c r="BY470" s="228"/>
      <c r="BZ470" s="225"/>
      <c r="CA470" s="225"/>
      <c r="CB470" s="223"/>
    </row>
    <row r="471" spans="1:80" ht="15" x14ac:dyDescent="0.2">
      <c r="A471" s="344">
        <f t="shared" si="35"/>
        <v>46010</v>
      </c>
      <c r="B471" s="261">
        <v>0.66666666666666696</v>
      </c>
      <c r="C471" s="247">
        <f t="shared" si="36"/>
        <v>19</v>
      </c>
      <c r="D471" s="248" t="s">
        <v>150</v>
      </c>
      <c r="E471" s="229"/>
      <c r="F471" s="230"/>
      <c r="G471" s="231" t="e" cm="1">
        <f t="array" aca="1" ref="G471" ca="1">INDIRECT("'"&amp;$C471&amp;"'!"&amp;"$"&amp;$D471&amp;$G$1&amp;"")</f>
        <v>#REF!</v>
      </c>
      <c r="H471" s="232" t="s">
        <v>1</v>
      </c>
      <c r="I471" s="230" t="s">
        <v>1</v>
      </c>
      <c r="J471" s="231" t="e" cm="1">
        <f t="array" aca="1" ref="J471" ca="1">INDIRECT("'"&amp;$C471&amp;"'!"&amp;"$"&amp;$D471&amp;$J$1&amp;"")</f>
        <v>#REF!</v>
      </c>
      <c r="K471" s="232"/>
      <c r="L471" s="232"/>
      <c r="M471" s="233"/>
      <c r="N471" s="229" t="e" cm="1">
        <f t="array" aca="1" ref="N471" ca="1">INDIRECT("'"&amp;$C471&amp;"'!"&amp;"$"&amp;$D471&amp;$N$1&amp;"")</f>
        <v>#REF!</v>
      </c>
      <c r="O471" s="232"/>
      <c r="P471" s="232"/>
      <c r="Q471" s="230"/>
      <c r="R471" s="353" t="e" cm="1">
        <f t="array" aca="1" ref="R471" ca="1">INDIRECT("'"&amp;$C471&amp;"'!"&amp;"$"&amp;$D471&amp;$R$1&amp;"")</f>
        <v>#REF!</v>
      </c>
      <c r="S471" s="232"/>
      <c r="T471" s="232"/>
      <c r="U471" s="233"/>
      <c r="V471" s="229"/>
      <c r="W471" s="234" t="e" cm="1">
        <f t="array" aca="1" ref="W471" ca="1">INDIRECT("'"&amp;$C471&amp;"'!"&amp;"$"&amp;$D471&amp;$W$1&amp;"")</f>
        <v>#REF!</v>
      </c>
      <c r="X471" s="232"/>
      <c r="Y471" s="230"/>
      <c r="Z471" s="231" t="e" cm="1">
        <f t="array" aca="1" ref="Z471" ca="1">INDIRECT("'"&amp;$C471&amp;"'!"&amp;"$"&amp;$D471&amp;$Z$1&amp;"")</f>
        <v>#REF!</v>
      </c>
      <c r="AA471" s="232" t="s">
        <v>1</v>
      </c>
      <c r="AB471" s="232" t="s">
        <v>1</v>
      </c>
      <c r="AC471" s="233" t="s">
        <v>1</v>
      </c>
      <c r="AD471" s="229" t="e" cm="1">
        <f t="array" aca="1" ref="AD471" ca="1">INDIRECT("'"&amp;$C471&amp;"'!"&amp;"$"&amp;$D471&amp;$AD$1&amp;"")</f>
        <v>#REF!</v>
      </c>
      <c r="AE471" s="232" t="s">
        <v>1</v>
      </c>
      <c r="AF471" s="232" t="s">
        <v>1</v>
      </c>
      <c r="AG471" s="230" t="s">
        <v>1</v>
      </c>
      <c r="AH471" s="231" t="e" cm="1">
        <f t="array" aca="1" ref="AH471" ca="1">INDIRECT("'"&amp;$C471&amp;"'!"&amp;"$"&amp;$D471&amp;$AH$1&amp;"")</f>
        <v>#REF!</v>
      </c>
      <c r="AI471" s="232" t="s">
        <v>1</v>
      </c>
      <c r="AJ471" s="232" t="s">
        <v>1</v>
      </c>
      <c r="AK471" s="233" t="s">
        <v>1</v>
      </c>
      <c r="AL471" s="229" t="e" cm="1">
        <f t="array" aca="1" ref="AL471" ca="1">INDIRECT("'"&amp;$C471&amp;"'!"&amp;"$"&amp;$D471&amp;$AL$1&amp;"")</f>
        <v>#REF!</v>
      </c>
      <c r="AM471" s="232" t="s">
        <v>1</v>
      </c>
      <c r="AN471" s="232" t="s">
        <v>1</v>
      </c>
      <c r="AO471" s="230" t="s">
        <v>1</v>
      </c>
      <c r="AP471" s="229"/>
      <c r="AQ471" s="233"/>
      <c r="AR471" s="229" t="e" cm="1">
        <f t="array" aca="1" ref="AR471" ca="1">INDIRECT("'"&amp;$C471&amp;"'!"&amp;"$"&amp;$D471&amp;$AR$1&amp;"")</f>
        <v>#REF!</v>
      </c>
      <c r="AS471" s="232"/>
      <c r="AT471" s="230"/>
      <c r="AU471" s="231" t="e" cm="1">
        <f t="array" aca="1" ref="AU471" ca="1">INDIRECT("'"&amp;$C471&amp;"'!"&amp;"$"&amp;$D471&amp;$AU$1&amp;"")</f>
        <v>#REF!</v>
      </c>
      <c r="AV471" s="232"/>
      <c r="AW471" s="230"/>
      <c r="AX471" s="229"/>
      <c r="AY471" s="233"/>
      <c r="AZ471" s="232" t="e" cm="1">
        <f t="array" aca="1" ref="AZ471" ca="1">INDIRECT("'"&amp;$C471&amp;"'!"&amp;"$"&amp;$D471&amp;$AZ$1&amp;"")</f>
        <v>#REF!</v>
      </c>
      <c r="BA471" s="231"/>
      <c r="BB471" s="232"/>
      <c r="BC471" s="230"/>
      <c r="BD471" s="232" t="e" cm="1">
        <f t="array" aca="1" ref="BD471" ca="1">INDIRECT("'"&amp;$C471&amp;"'!"&amp;"$"&amp;$D471&amp;$BD$1&amp;"")</f>
        <v>#REF!</v>
      </c>
      <c r="BE471" s="231"/>
      <c r="BF471" s="232"/>
      <c r="BG471" s="230"/>
      <c r="BH471" s="234"/>
      <c r="BI471" s="230"/>
      <c r="BJ471" s="234" t="e" cm="1">
        <f t="array" aca="1" ref="BJ471" ca="1">INDIRECT("'"&amp;$C471&amp;"'!"&amp;"$"&amp;$D471&amp;$BJ$1&amp;"")</f>
        <v>#REF!</v>
      </c>
      <c r="BK471" s="232"/>
      <c r="BL471" s="230"/>
      <c r="BM471" s="408"/>
      <c r="BN471" s="229" t="e" cm="1">
        <f t="array" aca="1" ref="BN471" ca="1">INDIRECT("'"&amp;$C471&amp;"'!"&amp;"$"&amp;$D471&amp;$BN$1&amp;"")</f>
        <v>#REF!</v>
      </c>
      <c r="BO471" s="231"/>
      <c r="BP471" s="230"/>
      <c r="BQ471" s="234" t="e" cm="1">
        <f t="array" aca="1" ref="BQ471" ca="1">INDIRECT("'"&amp;$C471&amp;"'!"&amp;"$"&amp;$D471&amp;$BQ$1&amp;"")</f>
        <v>#REF!</v>
      </c>
      <c r="BR471" s="232"/>
      <c r="BS471" s="232"/>
      <c r="BT471" s="230"/>
      <c r="BU471" s="235" t="e" cm="1">
        <f t="array" aca="1" ref="BU471" ca="1">INDIRECT("'"&amp;$C471&amp;"'!"&amp;"$"&amp;$D471&amp;$BU$1&amp;"")</f>
        <v>#REF!</v>
      </c>
      <c r="BV471" s="232"/>
      <c r="BW471" s="232"/>
      <c r="BX471" s="230"/>
      <c r="BY471" s="235"/>
      <c r="BZ471" s="232"/>
      <c r="CA471" s="232"/>
      <c r="CB471" s="230"/>
    </row>
    <row r="472" spans="1:80" ht="15" x14ac:dyDescent="0.2">
      <c r="A472" s="344">
        <f t="shared" si="35"/>
        <v>46010</v>
      </c>
      <c r="B472" s="261">
        <v>0.70833333333333404</v>
      </c>
      <c r="C472" s="247">
        <f t="shared" si="36"/>
        <v>19</v>
      </c>
      <c r="D472" s="248" t="s">
        <v>151</v>
      </c>
      <c r="E472" s="222"/>
      <c r="F472" s="223"/>
      <c r="G472" s="224" t="e" cm="1">
        <f t="array" aca="1" ref="G472" ca="1">INDIRECT("'"&amp;$C472&amp;"'!"&amp;"$"&amp;$D472&amp;$G$1&amp;"")</f>
        <v>#REF!</v>
      </c>
      <c r="H472" s="225" t="s">
        <v>1</v>
      </c>
      <c r="I472" s="223" t="s">
        <v>1</v>
      </c>
      <c r="J472" s="224" t="e" cm="1">
        <f t="array" aca="1" ref="J472" ca="1">INDIRECT("'"&amp;$C472&amp;"'!"&amp;"$"&amp;$D472&amp;$J$1&amp;"")</f>
        <v>#REF!</v>
      </c>
      <c r="K472" s="225"/>
      <c r="L472" s="225"/>
      <c r="M472" s="226"/>
      <c r="N472" s="222" t="e" cm="1">
        <f t="array" aca="1" ref="N472" ca="1">INDIRECT("'"&amp;$C472&amp;"'!"&amp;"$"&amp;$D472&amp;$N$1&amp;"")</f>
        <v>#REF!</v>
      </c>
      <c r="O472" s="225"/>
      <c r="P472" s="225"/>
      <c r="Q472" s="226"/>
      <c r="R472" s="352" t="e" cm="1">
        <f t="array" aca="1" ref="R472" ca="1">INDIRECT("'"&amp;$C472&amp;"'!"&amp;"$"&amp;$D472&amp;$R$1&amp;"")</f>
        <v>#REF!</v>
      </c>
      <c r="S472" s="225"/>
      <c r="T472" s="225"/>
      <c r="U472" s="226"/>
      <c r="V472" s="222"/>
      <c r="W472" s="227" t="e" cm="1">
        <f t="array" aca="1" ref="W472" ca="1">INDIRECT("'"&amp;$C472&amp;"'!"&amp;"$"&amp;$D472&amp;$W$1&amp;"")</f>
        <v>#REF!</v>
      </c>
      <c r="X472" s="225"/>
      <c r="Y472" s="223"/>
      <c r="Z472" s="224" t="e" cm="1">
        <f t="array" aca="1" ref="Z472" ca="1">INDIRECT("'"&amp;$C472&amp;"'!"&amp;"$"&amp;$D472&amp;$Z$1&amp;"")</f>
        <v>#REF!</v>
      </c>
      <c r="AA472" s="225" t="s">
        <v>1</v>
      </c>
      <c r="AB472" s="225" t="s">
        <v>1</v>
      </c>
      <c r="AC472" s="226" t="s">
        <v>1</v>
      </c>
      <c r="AD472" s="222" t="e" cm="1">
        <f t="array" aca="1" ref="AD472" ca="1">INDIRECT("'"&amp;$C472&amp;"'!"&amp;"$"&amp;$D472&amp;$AD$1&amp;"")</f>
        <v>#REF!</v>
      </c>
      <c r="AE472" s="225" t="s">
        <v>1</v>
      </c>
      <c r="AF472" s="225" t="s">
        <v>1</v>
      </c>
      <c r="AG472" s="223" t="s">
        <v>1</v>
      </c>
      <c r="AH472" s="224" t="e" cm="1">
        <f t="array" aca="1" ref="AH472" ca="1">INDIRECT("'"&amp;$C472&amp;"'!"&amp;"$"&amp;$D472&amp;$AH$1&amp;"")</f>
        <v>#REF!</v>
      </c>
      <c r="AI472" s="225" t="s">
        <v>1</v>
      </c>
      <c r="AJ472" s="225" t="s">
        <v>1</v>
      </c>
      <c r="AK472" s="226" t="s">
        <v>1</v>
      </c>
      <c r="AL472" s="222" t="e" cm="1">
        <f t="array" aca="1" ref="AL472" ca="1">INDIRECT("'"&amp;$C472&amp;"'!"&amp;"$"&amp;$D472&amp;$AL$1&amp;"")</f>
        <v>#REF!</v>
      </c>
      <c r="AM472" s="225" t="s">
        <v>1</v>
      </c>
      <c r="AN472" s="225" t="s">
        <v>1</v>
      </c>
      <c r="AO472" s="223" t="s">
        <v>1</v>
      </c>
      <c r="AP472" s="222"/>
      <c r="AQ472" s="226"/>
      <c r="AR472" s="222" t="e" cm="1">
        <f t="array" aca="1" ref="AR472" ca="1">INDIRECT("'"&amp;$C472&amp;"'!"&amp;"$"&amp;$D472&amp;$AR$1&amp;"")</f>
        <v>#REF!</v>
      </c>
      <c r="AS472" s="225"/>
      <c r="AT472" s="223"/>
      <c r="AU472" s="224" t="e" cm="1">
        <f t="array" aca="1" ref="AU472" ca="1">INDIRECT("'"&amp;$C472&amp;"'!"&amp;"$"&amp;$D472&amp;$AU$1&amp;"")</f>
        <v>#REF!</v>
      </c>
      <c r="AV472" s="225"/>
      <c r="AW472" s="223"/>
      <c r="AX472" s="222"/>
      <c r="AY472" s="226"/>
      <c r="AZ472" s="225" t="e" cm="1">
        <f t="array" aca="1" ref="AZ472" ca="1">INDIRECT("'"&amp;$C472&amp;"'!"&amp;"$"&amp;$D472&amp;$AZ$1&amp;"")</f>
        <v>#REF!</v>
      </c>
      <c r="BA472" s="224"/>
      <c r="BB472" s="225"/>
      <c r="BC472" s="223"/>
      <c r="BD472" s="225" t="e" cm="1">
        <f t="array" aca="1" ref="BD472" ca="1">INDIRECT("'"&amp;$C472&amp;"'!"&amp;"$"&amp;$D472&amp;$BD$1&amp;"")</f>
        <v>#REF!</v>
      </c>
      <c r="BE472" s="224"/>
      <c r="BF472" s="225"/>
      <c r="BG472" s="223"/>
      <c r="BH472" s="227"/>
      <c r="BI472" s="223"/>
      <c r="BJ472" s="227" t="e" cm="1">
        <f t="array" aca="1" ref="BJ472" ca="1">INDIRECT("'"&amp;$C472&amp;"'!"&amp;"$"&amp;$D472&amp;$BJ$1&amp;"")</f>
        <v>#REF!</v>
      </c>
      <c r="BK472" s="225"/>
      <c r="BL472" s="223"/>
      <c r="BM472" s="407"/>
      <c r="BN472" s="222" t="e" cm="1">
        <f t="array" aca="1" ref="BN472" ca="1">INDIRECT("'"&amp;$C472&amp;"'!"&amp;"$"&amp;$D472&amp;$BN$1&amp;"")</f>
        <v>#REF!</v>
      </c>
      <c r="BO472" s="224"/>
      <c r="BP472" s="223"/>
      <c r="BQ472" s="227" t="e" cm="1">
        <f t="array" aca="1" ref="BQ472" ca="1">INDIRECT("'"&amp;$C472&amp;"'!"&amp;"$"&amp;$D472&amp;$BQ$1&amp;"")</f>
        <v>#REF!</v>
      </c>
      <c r="BR472" s="225"/>
      <c r="BS472" s="225"/>
      <c r="BT472" s="223"/>
      <c r="BU472" s="228" t="e" cm="1">
        <f t="array" aca="1" ref="BU472" ca="1">INDIRECT("'"&amp;$C472&amp;"'!"&amp;"$"&amp;$D472&amp;$BU$1&amp;"")</f>
        <v>#REF!</v>
      </c>
      <c r="BV472" s="225"/>
      <c r="BW472" s="225"/>
      <c r="BX472" s="223"/>
      <c r="BY472" s="228"/>
      <c r="BZ472" s="225"/>
      <c r="CA472" s="225"/>
      <c r="CB472" s="223"/>
    </row>
    <row r="473" spans="1:80" ht="15" x14ac:dyDescent="0.2">
      <c r="A473" s="344">
        <f t="shared" si="35"/>
        <v>46010</v>
      </c>
      <c r="B473" s="261">
        <v>0.750000000000001</v>
      </c>
      <c r="C473" s="247">
        <f t="shared" si="36"/>
        <v>19</v>
      </c>
      <c r="D473" s="248" t="s">
        <v>152</v>
      </c>
      <c r="E473" s="229"/>
      <c r="F473" s="230"/>
      <c r="G473" s="231" t="e" cm="1">
        <f t="array" aca="1" ref="G473" ca="1">INDIRECT("'"&amp;$C473&amp;"'!"&amp;"$"&amp;$D473&amp;$G$1&amp;"")</f>
        <v>#REF!</v>
      </c>
      <c r="H473" s="232" t="s">
        <v>1</v>
      </c>
      <c r="I473" s="230" t="s">
        <v>1</v>
      </c>
      <c r="J473" s="231" t="e" cm="1">
        <f t="array" aca="1" ref="J473" ca="1">INDIRECT("'"&amp;$C473&amp;"'!"&amp;"$"&amp;$D473&amp;$J$1&amp;"")</f>
        <v>#REF!</v>
      </c>
      <c r="K473" s="232"/>
      <c r="L473" s="232"/>
      <c r="M473" s="233"/>
      <c r="N473" s="229" t="e" cm="1">
        <f t="array" aca="1" ref="N473" ca="1">INDIRECT("'"&amp;$C473&amp;"'!"&amp;"$"&amp;$D473&amp;$N$1&amp;"")</f>
        <v>#REF!</v>
      </c>
      <c r="O473" s="232"/>
      <c r="P473" s="232"/>
      <c r="Q473" s="230"/>
      <c r="R473" s="229" t="e" cm="1">
        <f t="array" aca="1" ref="R473" ca="1">INDIRECT("'"&amp;$C473&amp;"'!"&amp;"$"&amp;$D473&amp;$R$1&amp;"")</f>
        <v>#REF!</v>
      </c>
      <c r="S473" s="232"/>
      <c r="T473" s="232"/>
      <c r="U473" s="233"/>
      <c r="V473" s="229"/>
      <c r="W473" s="234" t="e" cm="1">
        <f t="array" aca="1" ref="W473" ca="1">INDIRECT("'"&amp;$C473&amp;"'!"&amp;"$"&amp;$D473&amp;$W$1&amp;"")</f>
        <v>#REF!</v>
      </c>
      <c r="X473" s="232"/>
      <c r="Y473" s="230"/>
      <c r="Z473" s="231" t="e" cm="1">
        <f t="array" aca="1" ref="Z473" ca="1">INDIRECT("'"&amp;$C473&amp;"'!"&amp;"$"&amp;$D473&amp;$Z$1&amp;"")</f>
        <v>#REF!</v>
      </c>
      <c r="AA473" s="232" t="s">
        <v>1</v>
      </c>
      <c r="AB473" s="232" t="s">
        <v>1</v>
      </c>
      <c r="AC473" s="233" t="s">
        <v>1</v>
      </c>
      <c r="AD473" s="229" t="e" cm="1">
        <f t="array" aca="1" ref="AD473" ca="1">INDIRECT("'"&amp;$C473&amp;"'!"&amp;"$"&amp;$D473&amp;$AD$1&amp;"")</f>
        <v>#REF!</v>
      </c>
      <c r="AE473" s="232" t="s">
        <v>1</v>
      </c>
      <c r="AF473" s="232" t="s">
        <v>1</v>
      </c>
      <c r="AG473" s="230" t="s">
        <v>1</v>
      </c>
      <c r="AH473" s="231" t="e" cm="1">
        <f t="array" aca="1" ref="AH473" ca="1">INDIRECT("'"&amp;$C473&amp;"'!"&amp;"$"&amp;$D473&amp;$AH$1&amp;"")</f>
        <v>#REF!</v>
      </c>
      <c r="AI473" s="232" t="s">
        <v>1</v>
      </c>
      <c r="AJ473" s="232" t="s">
        <v>1</v>
      </c>
      <c r="AK473" s="233" t="s">
        <v>1</v>
      </c>
      <c r="AL473" s="229" t="e" cm="1">
        <f t="array" aca="1" ref="AL473" ca="1">INDIRECT("'"&amp;$C473&amp;"'!"&amp;"$"&amp;$D473&amp;$AL$1&amp;"")</f>
        <v>#REF!</v>
      </c>
      <c r="AM473" s="232" t="s">
        <v>1</v>
      </c>
      <c r="AN473" s="232" t="s">
        <v>1</v>
      </c>
      <c r="AO473" s="230" t="s">
        <v>1</v>
      </c>
      <c r="AP473" s="229"/>
      <c r="AQ473" s="233"/>
      <c r="AR473" s="229" t="e" cm="1">
        <f t="array" aca="1" ref="AR473" ca="1">INDIRECT("'"&amp;$C473&amp;"'!"&amp;"$"&amp;$D473&amp;$AR$1&amp;"")</f>
        <v>#REF!</v>
      </c>
      <c r="AS473" s="232"/>
      <c r="AT473" s="230"/>
      <c r="AU473" s="231" t="e" cm="1">
        <f t="array" aca="1" ref="AU473" ca="1">INDIRECT("'"&amp;$C473&amp;"'!"&amp;"$"&amp;$D473&amp;$AU$1&amp;"")</f>
        <v>#REF!</v>
      </c>
      <c r="AV473" s="232"/>
      <c r="AW473" s="230"/>
      <c r="AX473" s="229"/>
      <c r="AY473" s="233"/>
      <c r="AZ473" s="232" t="e" cm="1">
        <f t="array" aca="1" ref="AZ473" ca="1">INDIRECT("'"&amp;$C473&amp;"'!"&amp;"$"&amp;$D473&amp;$AZ$1&amp;"")</f>
        <v>#REF!</v>
      </c>
      <c r="BA473" s="231"/>
      <c r="BB473" s="232"/>
      <c r="BC473" s="230"/>
      <c r="BD473" s="232" t="e" cm="1">
        <f t="array" aca="1" ref="BD473" ca="1">INDIRECT("'"&amp;$C473&amp;"'!"&amp;"$"&amp;$D473&amp;$BD$1&amp;"")</f>
        <v>#REF!</v>
      </c>
      <c r="BE473" s="231"/>
      <c r="BF473" s="232"/>
      <c r="BG473" s="230"/>
      <c r="BH473" s="234"/>
      <c r="BI473" s="230"/>
      <c r="BJ473" s="234" t="e" cm="1">
        <f t="array" aca="1" ref="BJ473" ca="1">INDIRECT("'"&amp;$C473&amp;"'!"&amp;"$"&amp;$D473&amp;$BJ$1&amp;"")</f>
        <v>#REF!</v>
      </c>
      <c r="BK473" s="232"/>
      <c r="BL473" s="230"/>
      <c r="BM473" s="408"/>
      <c r="BN473" s="229" t="e" cm="1">
        <f t="array" aca="1" ref="BN473" ca="1">INDIRECT("'"&amp;$C473&amp;"'!"&amp;"$"&amp;$D473&amp;$BN$1&amp;"")</f>
        <v>#REF!</v>
      </c>
      <c r="BO473" s="231"/>
      <c r="BP473" s="230"/>
      <c r="BQ473" s="234" t="e" cm="1">
        <f t="array" aca="1" ref="BQ473" ca="1">INDIRECT("'"&amp;$C473&amp;"'!"&amp;"$"&amp;$D473&amp;$BQ$1&amp;"")</f>
        <v>#REF!</v>
      </c>
      <c r="BR473" s="232"/>
      <c r="BS473" s="232"/>
      <c r="BT473" s="230"/>
      <c r="BU473" s="235" t="e" cm="1">
        <f t="array" aca="1" ref="BU473" ca="1">INDIRECT("'"&amp;$C473&amp;"'!"&amp;"$"&amp;$D473&amp;$BU$1&amp;"")</f>
        <v>#REF!</v>
      </c>
      <c r="BV473" s="232"/>
      <c r="BW473" s="232"/>
      <c r="BX473" s="230"/>
      <c r="BY473" s="235"/>
      <c r="BZ473" s="232"/>
      <c r="CA473" s="232"/>
      <c r="CB473" s="230"/>
    </row>
    <row r="474" spans="1:80" ht="15" x14ac:dyDescent="0.2">
      <c r="A474" s="344">
        <f t="shared" si="35"/>
        <v>46010</v>
      </c>
      <c r="B474" s="261">
        <v>0.79166666666666696</v>
      </c>
      <c r="C474" s="247">
        <f t="shared" si="36"/>
        <v>19</v>
      </c>
      <c r="D474" s="248" t="s">
        <v>153</v>
      </c>
      <c r="E474" s="222"/>
      <c r="F474" s="223"/>
      <c r="G474" s="224" t="e" cm="1">
        <f t="array" aca="1" ref="G474" ca="1">INDIRECT("'"&amp;$C474&amp;"'!"&amp;"$"&amp;$D474&amp;$G$1&amp;"")</f>
        <v>#REF!</v>
      </c>
      <c r="H474" s="225" t="s">
        <v>1</v>
      </c>
      <c r="I474" s="223" t="s">
        <v>1</v>
      </c>
      <c r="J474" s="224" t="e" cm="1">
        <f t="array" aca="1" ref="J474" ca="1">INDIRECT("'"&amp;$C474&amp;"'!"&amp;"$"&amp;$D474&amp;$J$1&amp;"")</f>
        <v>#REF!</v>
      </c>
      <c r="K474" s="493"/>
      <c r="L474" s="225"/>
      <c r="M474" s="226"/>
      <c r="N474" s="222" t="e" cm="1">
        <f t="array" aca="1" ref="N474" ca="1">INDIRECT("'"&amp;$C474&amp;"'!"&amp;"$"&amp;$D474&amp;$N$1&amp;"")</f>
        <v>#REF!</v>
      </c>
      <c r="O474" s="225"/>
      <c r="P474" s="225"/>
      <c r="Q474" s="223"/>
      <c r="R474" s="352" t="e" cm="1">
        <f t="array" aca="1" ref="R474" ca="1">INDIRECT("'"&amp;$C474&amp;"'!"&amp;"$"&amp;$D474&amp;$R$1&amp;"")</f>
        <v>#REF!</v>
      </c>
      <c r="S474" s="225"/>
      <c r="T474" s="225"/>
      <c r="U474" s="226"/>
      <c r="V474" s="222"/>
      <c r="W474" s="227" t="e" cm="1">
        <f t="array" aca="1" ref="W474" ca="1">INDIRECT("'"&amp;$C474&amp;"'!"&amp;"$"&amp;$D474&amp;$W$1&amp;"")</f>
        <v>#REF!</v>
      </c>
      <c r="X474" s="225"/>
      <c r="Y474" s="223"/>
      <c r="Z474" s="224" t="e" cm="1">
        <f t="array" aca="1" ref="Z474" ca="1">INDIRECT("'"&amp;$C474&amp;"'!"&amp;"$"&amp;$D474&amp;$Z$1&amp;"")</f>
        <v>#REF!</v>
      </c>
      <c r="AA474" s="225" t="s">
        <v>1</v>
      </c>
      <c r="AB474" s="225" t="s">
        <v>1</v>
      </c>
      <c r="AC474" s="226" t="s">
        <v>1</v>
      </c>
      <c r="AD474" s="222" t="e" cm="1">
        <f t="array" aca="1" ref="AD474" ca="1">INDIRECT("'"&amp;$C474&amp;"'!"&amp;"$"&amp;$D474&amp;$AD$1&amp;"")</f>
        <v>#REF!</v>
      </c>
      <c r="AE474" s="225" t="s">
        <v>1</v>
      </c>
      <c r="AF474" s="225" t="s">
        <v>1</v>
      </c>
      <c r="AG474" s="223" t="s">
        <v>1</v>
      </c>
      <c r="AH474" s="224" t="e" cm="1">
        <f t="array" aca="1" ref="AH474" ca="1">INDIRECT("'"&amp;$C474&amp;"'!"&amp;"$"&amp;$D474&amp;$AH$1&amp;"")</f>
        <v>#REF!</v>
      </c>
      <c r="AI474" s="225" t="s">
        <v>1</v>
      </c>
      <c r="AJ474" s="225" t="s">
        <v>1</v>
      </c>
      <c r="AK474" s="226" t="s">
        <v>1</v>
      </c>
      <c r="AL474" s="222" t="e" cm="1">
        <f t="array" aca="1" ref="AL474" ca="1">INDIRECT("'"&amp;$C474&amp;"'!"&amp;"$"&amp;$D474&amp;$AL$1&amp;"")</f>
        <v>#REF!</v>
      </c>
      <c r="AM474" s="225" t="s">
        <v>1</v>
      </c>
      <c r="AN474" s="225" t="s">
        <v>1</v>
      </c>
      <c r="AO474" s="223" t="s">
        <v>1</v>
      </c>
      <c r="AP474" s="222"/>
      <c r="AQ474" s="226"/>
      <c r="AR474" s="222" t="e" cm="1">
        <f t="array" aca="1" ref="AR474" ca="1">INDIRECT("'"&amp;$C474&amp;"'!"&amp;"$"&amp;$D474&amp;$AR$1&amp;"")</f>
        <v>#REF!</v>
      </c>
      <c r="AS474" s="225"/>
      <c r="AT474" s="223"/>
      <c r="AU474" s="224" t="e" cm="1">
        <f t="array" aca="1" ref="AU474" ca="1">INDIRECT("'"&amp;$C474&amp;"'!"&amp;"$"&amp;$D474&amp;$AU$1&amp;"")</f>
        <v>#REF!</v>
      </c>
      <c r="AV474" s="225"/>
      <c r="AW474" s="223"/>
      <c r="AX474" s="222"/>
      <c r="AY474" s="226"/>
      <c r="AZ474" s="225" t="e" cm="1">
        <f t="array" aca="1" ref="AZ474" ca="1">INDIRECT("'"&amp;$C474&amp;"'!"&amp;"$"&amp;$D474&amp;$AZ$1&amp;"")</f>
        <v>#REF!</v>
      </c>
      <c r="BA474" s="224"/>
      <c r="BB474" s="225"/>
      <c r="BC474" s="223"/>
      <c r="BD474" s="225" t="e" cm="1">
        <f t="array" aca="1" ref="BD474" ca="1">INDIRECT("'"&amp;$C474&amp;"'!"&amp;"$"&amp;$D474&amp;$BD$1&amp;"")</f>
        <v>#REF!</v>
      </c>
      <c r="BE474" s="224"/>
      <c r="BF474" s="225"/>
      <c r="BG474" s="223"/>
      <c r="BH474" s="227"/>
      <c r="BI474" s="223"/>
      <c r="BJ474" s="227" t="e" cm="1">
        <f t="array" aca="1" ref="BJ474" ca="1">INDIRECT("'"&amp;$C474&amp;"'!"&amp;"$"&amp;$D474&amp;$BJ$1&amp;"")</f>
        <v>#REF!</v>
      </c>
      <c r="BK474" s="225"/>
      <c r="BL474" s="223"/>
      <c r="BM474" s="407"/>
      <c r="BN474" s="222" t="e" cm="1">
        <f t="array" aca="1" ref="BN474" ca="1">INDIRECT("'"&amp;$C474&amp;"'!"&amp;"$"&amp;$D474&amp;$BN$1&amp;"")</f>
        <v>#REF!</v>
      </c>
      <c r="BO474" s="224"/>
      <c r="BP474" s="223"/>
      <c r="BQ474" s="227" t="e" cm="1">
        <f t="array" aca="1" ref="BQ474" ca="1">INDIRECT("'"&amp;$C474&amp;"'!"&amp;"$"&amp;$D474&amp;$BQ$1&amp;"")</f>
        <v>#REF!</v>
      </c>
      <c r="BR474" s="225"/>
      <c r="BS474" s="225"/>
      <c r="BT474" s="223"/>
      <c r="BU474" s="228" t="e" cm="1">
        <f t="array" aca="1" ref="BU474" ca="1">INDIRECT("'"&amp;$C474&amp;"'!"&amp;"$"&amp;$D474&amp;$BU$1&amp;"")</f>
        <v>#REF!</v>
      </c>
      <c r="BV474" s="225"/>
      <c r="BW474" s="225"/>
      <c r="BX474" s="223"/>
      <c r="BY474" s="228"/>
      <c r="BZ474" s="225"/>
      <c r="CA474" s="225"/>
      <c r="CB474" s="223"/>
    </row>
    <row r="475" spans="1:80" ht="15" x14ac:dyDescent="0.2">
      <c r="A475" s="344">
        <f t="shared" si="35"/>
        <v>46010</v>
      </c>
      <c r="B475" s="261">
        <v>0.83333333333333337</v>
      </c>
      <c r="C475" s="247">
        <f t="shared" si="36"/>
        <v>19</v>
      </c>
      <c r="D475" s="248" t="s">
        <v>154</v>
      </c>
      <c r="E475" s="229"/>
      <c r="F475" s="230"/>
      <c r="G475" s="231" t="e" cm="1">
        <f t="array" aca="1" ref="G475" ca="1">INDIRECT("'"&amp;$C475&amp;"'!"&amp;"$"&amp;$D475&amp;$G$1&amp;"")</f>
        <v>#REF!</v>
      </c>
      <c r="H475" s="232" t="s">
        <v>1</v>
      </c>
      <c r="I475" s="230" t="s">
        <v>1</v>
      </c>
      <c r="J475" s="231" t="e" cm="1">
        <f t="array" aca="1" ref="J475" ca="1">INDIRECT("'"&amp;$C475&amp;"'!"&amp;"$"&amp;$D475&amp;$J$1&amp;"")</f>
        <v>#REF!</v>
      </c>
      <c r="K475" s="232"/>
      <c r="L475" s="232"/>
      <c r="M475" s="233"/>
      <c r="N475" s="229" t="e" cm="1">
        <f t="array" aca="1" ref="N475" ca="1">INDIRECT("'"&amp;$C475&amp;"'!"&amp;"$"&amp;$D475&amp;$N$1&amp;"")</f>
        <v>#REF!</v>
      </c>
      <c r="O475" s="232"/>
      <c r="P475" s="232"/>
      <c r="Q475" s="230"/>
      <c r="R475" s="229" t="e" cm="1">
        <f t="array" aca="1" ref="R475" ca="1">INDIRECT("'"&amp;$C475&amp;"'!"&amp;"$"&amp;$D475&amp;$R$1&amp;"")</f>
        <v>#REF!</v>
      </c>
      <c r="S475" s="232"/>
      <c r="T475" s="232"/>
      <c r="U475" s="233"/>
      <c r="V475" s="229"/>
      <c r="W475" s="234" t="e" cm="1">
        <f t="array" aca="1" ref="W475" ca="1">INDIRECT("'"&amp;$C475&amp;"'!"&amp;"$"&amp;$D475&amp;$W$1&amp;"")</f>
        <v>#REF!</v>
      </c>
      <c r="X475" s="232"/>
      <c r="Y475" s="230"/>
      <c r="Z475" s="231" t="e" cm="1">
        <f t="array" aca="1" ref="Z475" ca="1">INDIRECT("'"&amp;$C475&amp;"'!"&amp;"$"&amp;$D475&amp;$Z$1&amp;"")</f>
        <v>#REF!</v>
      </c>
      <c r="AA475" s="232" t="s">
        <v>1</v>
      </c>
      <c r="AB475" s="232" t="s">
        <v>1</v>
      </c>
      <c r="AC475" s="233" t="s">
        <v>1</v>
      </c>
      <c r="AD475" s="229" t="e" cm="1">
        <f t="array" aca="1" ref="AD475" ca="1">INDIRECT("'"&amp;$C475&amp;"'!"&amp;"$"&amp;$D475&amp;$AD$1&amp;"")</f>
        <v>#REF!</v>
      </c>
      <c r="AE475" s="232" t="s">
        <v>1</v>
      </c>
      <c r="AF475" s="232" t="s">
        <v>1</v>
      </c>
      <c r="AG475" s="230" t="s">
        <v>1</v>
      </c>
      <c r="AH475" s="231" t="e" cm="1">
        <f t="array" aca="1" ref="AH475" ca="1">INDIRECT("'"&amp;$C475&amp;"'!"&amp;"$"&amp;$D475&amp;$AH$1&amp;"")</f>
        <v>#REF!</v>
      </c>
      <c r="AI475" s="232" t="s">
        <v>1</v>
      </c>
      <c r="AJ475" s="232" t="s">
        <v>1</v>
      </c>
      <c r="AK475" s="233" t="s">
        <v>1</v>
      </c>
      <c r="AL475" s="229" t="e" cm="1">
        <f t="array" aca="1" ref="AL475" ca="1">INDIRECT("'"&amp;$C475&amp;"'!"&amp;"$"&amp;$D475&amp;$AL$1&amp;"")</f>
        <v>#REF!</v>
      </c>
      <c r="AM475" s="232" t="s">
        <v>1</v>
      </c>
      <c r="AN475" s="232" t="s">
        <v>1</v>
      </c>
      <c r="AO475" s="230" t="s">
        <v>1</v>
      </c>
      <c r="AP475" s="229"/>
      <c r="AQ475" s="233"/>
      <c r="AR475" s="229" t="e" cm="1">
        <f t="array" aca="1" ref="AR475" ca="1">INDIRECT("'"&amp;$C475&amp;"'!"&amp;"$"&amp;$D475&amp;$AR$1&amp;"")</f>
        <v>#REF!</v>
      </c>
      <c r="AS475" s="232"/>
      <c r="AT475" s="230"/>
      <c r="AU475" s="231" t="e" cm="1">
        <f t="array" aca="1" ref="AU475" ca="1">INDIRECT("'"&amp;$C475&amp;"'!"&amp;"$"&amp;$D475&amp;$AU$1&amp;"")</f>
        <v>#REF!</v>
      </c>
      <c r="AV475" s="232"/>
      <c r="AW475" s="230"/>
      <c r="AX475" s="229"/>
      <c r="AY475" s="233"/>
      <c r="AZ475" s="232" t="e" cm="1">
        <f t="array" aca="1" ref="AZ475" ca="1">INDIRECT("'"&amp;$C475&amp;"'!"&amp;"$"&amp;$D475&amp;$AZ$1&amp;"")</f>
        <v>#REF!</v>
      </c>
      <c r="BA475" s="231"/>
      <c r="BB475" s="232"/>
      <c r="BC475" s="230"/>
      <c r="BD475" s="232" t="e" cm="1">
        <f t="array" aca="1" ref="BD475" ca="1">INDIRECT("'"&amp;$C475&amp;"'!"&amp;"$"&amp;$D475&amp;$BD$1&amp;"")</f>
        <v>#REF!</v>
      </c>
      <c r="BE475" s="231"/>
      <c r="BF475" s="232"/>
      <c r="BG475" s="230"/>
      <c r="BH475" s="234"/>
      <c r="BI475" s="230"/>
      <c r="BJ475" s="234" t="e" cm="1">
        <f t="array" aca="1" ref="BJ475" ca="1">INDIRECT("'"&amp;$C475&amp;"'!"&amp;"$"&amp;$D475&amp;$BJ$1&amp;"")</f>
        <v>#REF!</v>
      </c>
      <c r="BK475" s="232"/>
      <c r="BL475" s="230"/>
      <c r="BM475" s="408"/>
      <c r="BN475" s="229" t="e" cm="1">
        <f t="array" aca="1" ref="BN475" ca="1">INDIRECT("'"&amp;$C475&amp;"'!"&amp;"$"&amp;$D475&amp;$BN$1&amp;"")</f>
        <v>#REF!</v>
      </c>
      <c r="BO475" s="231"/>
      <c r="BP475" s="230"/>
      <c r="BQ475" s="234" t="e" cm="1">
        <f t="array" aca="1" ref="BQ475" ca="1">INDIRECT("'"&amp;$C475&amp;"'!"&amp;"$"&amp;$D475&amp;$BQ$1&amp;"")</f>
        <v>#REF!</v>
      </c>
      <c r="BR475" s="232"/>
      <c r="BS475" s="232"/>
      <c r="BT475" s="230"/>
      <c r="BU475" s="235" t="e" cm="1">
        <f t="array" aca="1" ref="BU475" ca="1">INDIRECT("'"&amp;$C475&amp;"'!"&amp;"$"&amp;$D475&amp;$BU$1&amp;"")</f>
        <v>#REF!</v>
      </c>
      <c r="BV475" s="232"/>
      <c r="BW475" s="232"/>
      <c r="BX475" s="230"/>
      <c r="BY475" s="235"/>
      <c r="BZ475" s="232"/>
      <c r="CA475" s="232"/>
      <c r="CB475" s="230"/>
    </row>
    <row r="476" spans="1:80" ht="15" x14ac:dyDescent="0.2">
      <c r="A476" s="344">
        <f t="shared" si="35"/>
        <v>46010</v>
      </c>
      <c r="B476" s="261">
        <v>0.875000000000001</v>
      </c>
      <c r="C476" s="247">
        <f t="shared" si="36"/>
        <v>19</v>
      </c>
      <c r="D476" s="248" t="s">
        <v>155</v>
      </c>
      <c r="E476" s="222"/>
      <c r="F476" s="223"/>
      <c r="G476" s="224" t="e" cm="1">
        <f t="array" aca="1" ref="G476" ca="1">INDIRECT("'"&amp;$C476&amp;"'!"&amp;"$"&amp;$D476&amp;$G$1&amp;"")</f>
        <v>#REF!</v>
      </c>
      <c r="H476" s="225" t="s">
        <v>1</v>
      </c>
      <c r="I476" s="223" t="s">
        <v>1</v>
      </c>
      <c r="J476" s="224" t="e" cm="1">
        <f t="array" aca="1" ref="J476" ca="1">INDIRECT("'"&amp;$C476&amp;"'!"&amp;"$"&amp;$D476&amp;$J$1&amp;"")</f>
        <v>#REF!</v>
      </c>
      <c r="K476" s="225"/>
      <c r="L476" s="225"/>
      <c r="M476" s="226"/>
      <c r="N476" s="222" t="e" cm="1">
        <f t="array" aca="1" ref="N476" ca="1">INDIRECT("'"&amp;$C476&amp;"'!"&amp;"$"&amp;$D476&amp;$N$1&amp;"")</f>
        <v>#REF!</v>
      </c>
      <c r="O476" s="225"/>
      <c r="P476" s="225"/>
      <c r="Q476" s="223"/>
      <c r="R476" s="352" t="e" cm="1">
        <f t="array" aca="1" ref="R476" ca="1">INDIRECT("'"&amp;$C476&amp;"'!"&amp;"$"&amp;$D476&amp;$R$1&amp;"")</f>
        <v>#REF!</v>
      </c>
      <c r="S476" s="225"/>
      <c r="T476" s="225"/>
      <c r="U476" s="226"/>
      <c r="V476" s="222"/>
      <c r="W476" s="227" t="e" cm="1">
        <f t="array" aca="1" ref="W476" ca="1">INDIRECT("'"&amp;$C476&amp;"'!"&amp;"$"&amp;$D476&amp;$W$1&amp;"")</f>
        <v>#REF!</v>
      </c>
      <c r="X476" s="225"/>
      <c r="Y476" s="223"/>
      <c r="Z476" s="224" t="e" cm="1">
        <f t="array" aca="1" ref="Z476" ca="1">INDIRECT("'"&amp;$C476&amp;"'!"&amp;"$"&amp;$D476&amp;$Z$1&amp;"")</f>
        <v>#REF!</v>
      </c>
      <c r="AA476" s="225" t="s">
        <v>1</v>
      </c>
      <c r="AB476" s="225" t="s">
        <v>1</v>
      </c>
      <c r="AC476" s="226" t="s">
        <v>1</v>
      </c>
      <c r="AD476" s="222" t="e" cm="1">
        <f t="array" aca="1" ref="AD476" ca="1">INDIRECT("'"&amp;$C476&amp;"'!"&amp;"$"&amp;$D476&amp;$AD$1&amp;"")</f>
        <v>#REF!</v>
      </c>
      <c r="AE476" s="225" t="s">
        <v>1</v>
      </c>
      <c r="AF476" s="225" t="s">
        <v>1</v>
      </c>
      <c r="AG476" s="223" t="s">
        <v>1</v>
      </c>
      <c r="AH476" s="224" t="e" cm="1">
        <f t="array" aca="1" ref="AH476" ca="1">INDIRECT("'"&amp;$C476&amp;"'!"&amp;"$"&amp;$D476&amp;$AH$1&amp;"")</f>
        <v>#REF!</v>
      </c>
      <c r="AI476" s="225" t="s">
        <v>1</v>
      </c>
      <c r="AJ476" s="225" t="s">
        <v>1</v>
      </c>
      <c r="AK476" s="226" t="s">
        <v>1</v>
      </c>
      <c r="AL476" s="222" t="e" cm="1">
        <f t="array" aca="1" ref="AL476" ca="1">INDIRECT("'"&amp;$C476&amp;"'!"&amp;"$"&amp;$D476&amp;$AL$1&amp;"")</f>
        <v>#REF!</v>
      </c>
      <c r="AM476" s="225" t="s">
        <v>1</v>
      </c>
      <c r="AN476" s="225" t="s">
        <v>1</v>
      </c>
      <c r="AO476" s="223" t="s">
        <v>1</v>
      </c>
      <c r="AP476" s="222"/>
      <c r="AQ476" s="226"/>
      <c r="AR476" s="222" t="e" cm="1">
        <f t="array" aca="1" ref="AR476" ca="1">INDIRECT("'"&amp;$C476&amp;"'!"&amp;"$"&amp;$D476&amp;$AR$1&amp;"")</f>
        <v>#REF!</v>
      </c>
      <c r="AS476" s="225"/>
      <c r="AT476" s="223"/>
      <c r="AU476" s="224" t="e" cm="1">
        <f t="array" aca="1" ref="AU476" ca="1">INDIRECT("'"&amp;$C476&amp;"'!"&amp;"$"&amp;$D476&amp;$AU$1&amp;"")</f>
        <v>#REF!</v>
      </c>
      <c r="AV476" s="225"/>
      <c r="AW476" s="223"/>
      <c r="AX476" s="222"/>
      <c r="AY476" s="226"/>
      <c r="AZ476" s="225" t="e" cm="1">
        <f t="array" aca="1" ref="AZ476" ca="1">INDIRECT("'"&amp;$C476&amp;"'!"&amp;"$"&amp;$D476&amp;$AZ$1&amp;"")</f>
        <v>#REF!</v>
      </c>
      <c r="BA476" s="224"/>
      <c r="BB476" s="225"/>
      <c r="BC476" s="223"/>
      <c r="BD476" s="225" t="e" cm="1">
        <f t="array" aca="1" ref="BD476" ca="1">INDIRECT("'"&amp;$C476&amp;"'!"&amp;"$"&amp;$D476&amp;$BD$1&amp;"")</f>
        <v>#REF!</v>
      </c>
      <c r="BE476" s="224"/>
      <c r="BF476" s="225"/>
      <c r="BG476" s="223"/>
      <c r="BH476" s="227"/>
      <c r="BI476" s="223"/>
      <c r="BJ476" s="227" t="e" cm="1">
        <f t="array" aca="1" ref="BJ476" ca="1">INDIRECT("'"&amp;$C476&amp;"'!"&amp;"$"&amp;$D476&amp;$BJ$1&amp;"")</f>
        <v>#REF!</v>
      </c>
      <c r="BK476" s="225"/>
      <c r="BL476" s="223"/>
      <c r="BM476" s="407"/>
      <c r="BN476" s="222" t="e" cm="1">
        <f t="array" aca="1" ref="BN476" ca="1">INDIRECT("'"&amp;$C476&amp;"'!"&amp;"$"&amp;$D476&amp;$BN$1&amp;"")</f>
        <v>#REF!</v>
      </c>
      <c r="BO476" s="224"/>
      <c r="BP476" s="223"/>
      <c r="BQ476" s="227" t="e" cm="1">
        <f t="array" aca="1" ref="BQ476" ca="1">INDIRECT("'"&amp;$C476&amp;"'!"&amp;"$"&amp;$D476&amp;$BQ$1&amp;"")</f>
        <v>#REF!</v>
      </c>
      <c r="BR476" s="225"/>
      <c r="BS476" s="225"/>
      <c r="BT476" s="223"/>
      <c r="BU476" s="228" t="e" cm="1">
        <f t="array" aca="1" ref="BU476" ca="1">INDIRECT("'"&amp;$C476&amp;"'!"&amp;"$"&amp;$D476&amp;$BU$1&amp;"")</f>
        <v>#REF!</v>
      </c>
      <c r="BV476" s="225"/>
      <c r="BW476" s="225"/>
      <c r="BX476" s="223"/>
      <c r="BY476" s="228"/>
      <c r="BZ476" s="225"/>
      <c r="CA476" s="225"/>
      <c r="CB476" s="223"/>
    </row>
    <row r="477" spans="1:80" ht="15" x14ac:dyDescent="0.2">
      <c r="A477" s="344">
        <f t="shared" si="35"/>
        <v>46010</v>
      </c>
      <c r="B477" s="261">
        <v>0.91666666666666696</v>
      </c>
      <c r="C477" s="247">
        <f t="shared" si="36"/>
        <v>19</v>
      </c>
      <c r="D477" s="248" t="s">
        <v>156</v>
      </c>
      <c r="E477" s="229"/>
      <c r="F477" s="230"/>
      <c r="G477" s="231" t="e" cm="1">
        <f t="array" aca="1" ref="G477" ca="1">INDIRECT("'"&amp;$C477&amp;"'!"&amp;"$"&amp;$D477&amp;$G$1&amp;"")</f>
        <v>#REF!</v>
      </c>
      <c r="H477" s="232" t="s">
        <v>1</v>
      </c>
      <c r="I477" s="230" t="s">
        <v>1</v>
      </c>
      <c r="J477" s="231" t="e" cm="1">
        <f t="array" aca="1" ref="J477" ca="1">INDIRECT("'"&amp;$C477&amp;"'!"&amp;"$"&amp;$D477&amp;$J$1&amp;"")</f>
        <v>#REF!</v>
      </c>
      <c r="K477" s="232"/>
      <c r="L477" s="232"/>
      <c r="M477" s="233"/>
      <c r="N477" s="229" t="e" cm="1">
        <f t="array" aca="1" ref="N477" ca="1">INDIRECT("'"&amp;$C477&amp;"'!"&amp;"$"&amp;$D477&amp;$N$1&amp;"")</f>
        <v>#REF!</v>
      </c>
      <c r="O477" s="232"/>
      <c r="P477" s="232"/>
      <c r="Q477" s="230"/>
      <c r="R477" s="229" t="e" cm="1">
        <f t="array" aca="1" ref="R477" ca="1">INDIRECT("'"&amp;$C477&amp;"'!"&amp;"$"&amp;$D477&amp;$R$1&amp;"")</f>
        <v>#REF!</v>
      </c>
      <c r="S477" s="232"/>
      <c r="T477" s="232"/>
      <c r="U477" s="233"/>
      <c r="V477" s="229"/>
      <c r="W477" s="234" t="e" cm="1">
        <f t="array" aca="1" ref="W477" ca="1">INDIRECT("'"&amp;$C477&amp;"'!"&amp;"$"&amp;$D477&amp;$W$1&amp;"")</f>
        <v>#REF!</v>
      </c>
      <c r="X477" s="232"/>
      <c r="Y477" s="230"/>
      <c r="Z477" s="231" t="e" cm="1">
        <f t="array" aca="1" ref="Z477" ca="1">INDIRECT("'"&amp;$C477&amp;"'!"&amp;"$"&amp;$D477&amp;$Z$1&amp;"")</f>
        <v>#REF!</v>
      </c>
      <c r="AA477" s="232" t="s">
        <v>1</v>
      </c>
      <c r="AB477" s="232" t="s">
        <v>1</v>
      </c>
      <c r="AC477" s="233" t="s">
        <v>1</v>
      </c>
      <c r="AD477" s="229" t="e" cm="1">
        <f t="array" aca="1" ref="AD477" ca="1">INDIRECT("'"&amp;$C477&amp;"'!"&amp;"$"&amp;$D477&amp;$AD$1&amp;"")</f>
        <v>#REF!</v>
      </c>
      <c r="AE477" s="232" t="s">
        <v>1</v>
      </c>
      <c r="AF477" s="232" t="s">
        <v>1</v>
      </c>
      <c r="AG477" s="230" t="s">
        <v>1</v>
      </c>
      <c r="AH477" s="231" t="e" cm="1">
        <f t="array" aca="1" ref="AH477" ca="1">INDIRECT("'"&amp;$C477&amp;"'!"&amp;"$"&amp;$D477&amp;$AH$1&amp;"")</f>
        <v>#REF!</v>
      </c>
      <c r="AI477" s="232" t="s">
        <v>1</v>
      </c>
      <c r="AJ477" s="232" t="s">
        <v>1</v>
      </c>
      <c r="AK477" s="233" t="s">
        <v>1</v>
      </c>
      <c r="AL477" s="229" t="e" cm="1">
        <f t="array" aca="1" ref="AL477" ca="1">INDIRECT("'"&amp;$C477&amp;"'!"&amp;"$"&amp;$D477&amp;$AL$1&amp;"")</f>
        <v>#REF!</v>
      </c>
      <c r="AM477" s="232" t="s">
        <v>1</v>
      </c>
      <c r="AN477" s="232" t="s">
        <v>1</v>
      </c>
      <c r="AO477" s="230" t="s">
        <v>1</v>
      </c>
      <c r="AP477" s="229"/>
      <c r="AQ477" s="233"/>
      <c r="AR477" s="229" t="e" cm="1">
        <f t="array" aca="1" ref="AR477" ca="1">INDIRECT("'"&amp;$C477&amp;"'!"&amp;"$"&amp;$D477&amp;$AR$1&amp;"")</f>
        <v>#REF!</v>
      </c>
      <c r="AS477" s="232"/>
      <c r="AT477" s="230"/>
      <c r="AU477" s="231" t="e" cm="1">
        <f t="array" aca="1" ref="AU477" ca="1">INDIRECT("'"&amp;$C477&amp;"'!"&amp;"$"&amp;$D477&amp;$AU$1&amp;"")</f>
        <v>#REF!</v>
      </c>
      <c r="AV477" s="232"/>
      <c r="AW477" s="230"/>
      <c r="AX477" s="229"/>
      <c r="AY477" s="233"/>
      <c r="AZ477" s="232" t="e" cm="1">
        <f t="array" aca="1" ref="AZ477" ca="1">INDIRECT("'"&amp;$C477&amp;"'!"&amp;"$"&amp;$D477&amp;$AZ$1&amp;"")</f>
        <v>#REF!</v>
      </c>
      <c r="BA477" s="231"/>
      <c r="BB477" s="232"/>
      <c r="BC477" s="230"/>
      <c r="BD477" s="232" t="e" cm="1">
        <f t="array" aca="1" ref="BD477" ca="1">INDIRECT("'"&amp;$C477&amp;"'!"&amp;"$"&amp;$D477&amp;$BD$1&amp;"")</f>
        <v>#REF!</v>
      </c>
      <c r="BE477" s="231"/>
      <c r="BF477" s="232"/>
      <c r="BG477" s="230"/>
      <c r="BH477" s="234"/>
      <c r="BI477" s="230"/>
      <c r="BJ477" s="234" t="e" cm="1">
        <f t="array" aca="1" ref="BJ477" ca="1">INDIRECT("'"&amp;$C477&amp;"'!"&amp;"$"&amp;$D477&amp;$BJ$1&amp;"")</f>
        <v>#REF!</v>
      </c>
      <c r="BK477" s="232"/>
      <c r="BL477" s="230"/>
      <c r="BM477" s="408"/>
      <c r="BN477" s="229" t="e" cm="1">
        <f t="array" aca="1" ref="BN477" ca="1">INDIRECT("'"&amp;$C477&amp;"'!"&amp;"$"&amp;$D477&amp;$BN$1&amp;"")</f>
        <v>#REF!</v>
      </c>
      <c r="BO477" s="231"/>
      <c r="BP477" s="230"/>
      <c r="BQ477" s="234" t="e" cm="1">
        <f t="array" aca="1" ref="BQ477" ca="1">INDIRECT("'"&amp;$C477&amp;"'!"&amp;"$"&amp;$D477&amp;$BQ$1&amp;"")</f>
        <v>#REF!</v>
      </c>
      <c r="BR477" s="232"/>
      <c r="BS477" s="232"/>
      <c r="BT477" s="230"/>
      <c r="BU477" s="235" t="e" cm="1">
        <f t="array" aca="1" ref="BU477" ca="1">INDIRECT("'"&amp;$C477&amp;"'!"&amp;"$"&amp;$D477&amp;$BU$1&amp;"")</f>
        <v>#REF!</v>
      </c>
      <c r="BV477" s="232"/>
      <c r="BW477" s="232"/>
      <c r="BX477" s="230"/>
      <c r="BY477" s="235"/>
      <c r="BZ477" s="232"/>
      <c r="CA477" s="232"/>
      <c r="CB477" s="230"/>
    </row>
    <row r="478" spans="1:80" ht="15.75" thickBot="1" x14ac:dyDescent="0.25">
      <c r="A478" s="345">
        <f t="shared" si="35"/>
        <v>46010</v>
      </c>
      <c r="B478" s="262">
        <v>0.95833333333333404</v>
      </c>
      <c r="C478" s="249">
        <f t="shared" si="36"/>
        <v>19</v>
      </c>
      <c r="D478" s="250" t="s">
        <v>157</v>
      </c>
      <c r="E478" s="236"/>
      <c r="F478" s="237"/>
      <c r="G478" s="238" t="e" cm="1">
        <f t="array" aca="1" ref="G478" ca="1">INDIRECT("'"&amp;$C478&amp;"'!"&amp;"$"&amp;$D478&amp;$G$1&amp;"")</f>
        <v>#REF!</v>
      </c>
      <c r="H478" s="239" t="s">
        <v>1</v>
      </c>
      <c r="I478" s="237" t="s">
        <v>1</v>
      </c>
      <c r="J478" s="238" t="e" cm="1">
        <f t="array" aca="1" ref="J478" ca="1">INDIRECT("'"&amp;$C478&amp;"'!"&amp;"$"&amp;$D478&amp;$J$1&amp;"")</f>
        <v>#REF!</v>
      </c>
      <c r="K478" s="239"/>
      <c r="L478" s="239"/>
      <c r="M478" s="240"/>
      <c r="N478" s="236" t="e" cm="1">
        <f t="array" aca="1" ref="N478" ca="1">INDIRECT("'"&amp;$C478&amp;"'!"&amp;"$"&amp;$D478&amp;$N$1&amp;"")</f>
        <v>#REF!</v>
      </c>
      <c r="O478" s="239"/>
      <c r="P478" s="239"/>
      <c r="Q478" s="237"/>
      <c r="R478" s="354" t="e" cm="1">
        <f t="array" aca="1" ref="R478" ca="1">INDIRECT("'"&amp;$C478&amp;"'!"&amp;"$"&amp;$D478&amp;$R$1&amp;"")</f>
        <v>#REF!</v>
      </c>
      <c r="S478" s="239"/>
      <c r="T478" s="239"/>
      <c r="U478" s="240"/>
      <c r="V478" s="236"/>
      <c r="W478" s="241" t="e" cm="1">
        <f t="array" aca="1" ref="W478" ca="1">INDIRECT("'"&amp;$C478&amp;"'!"&amp;"$"&amp;$D478&amp;$W$1&amp;"")</f>
        <v>#REF!</v>
      </c>
      <c r="X478" s="239"/>
      <c r="Y478" s="237"/>
      <c r="Z478" s="238" t="e" cm="1">
        <f t="array" aca="1" ref="Z478" ca="1">INDIRECT("'"&amp;$C478&amp;"'!"&amp;"$"&amp;$D478&amp;$Z$1&amp;"")</f>
        <v>#REF!</v>
      </c>
      <c r="AA478" s="239" t="s">
        <v>1</v>
      </c>
      <c r="AB478" s="239" t="s">
        <v>1</v>
      </c>
      <c r="AC478" s="240" t="s">
        <v>1</v>
      </c>
      <c r="AD478" s="236" t="e" cm="1">
        <f t="array" aca="1" ref="AD478" ca="1">INDIRECT("'"&amp;$C478&amp;"'!"&amp;"$"&amp;$D478&amp;$AD$1&amp;"")</f>
        <v>#REF!</v>
      </c>
      <c r="AE478" s="239" t="s">
        <v>1</v>
      </c>
      <c r="AF478" s="239" t="s">
        <v>1</v>
      </c>
      <c r="AG478" s="237" t="s">
        <v>1</v>
      </c>
      <c r="AH478" s="238" t="e" cm="1">
        <f t="array" aca="1" ref="AH478" ca="1">INDIRECT("'"&amp;$C478&amp;"'!"&amp;"$"&amp;$D478&amp;$AH$1&amp;"")</f>
        <v>#REF!</v>
      </c>
      <c r="AI478" s="239" t="s">
        <v>1</v>
      </c>
      <c r="AJ478" s="239" t="s">
        <v>1</v>
      </c>
      <c r="AK478" s="240" t="s">
        <v>1</v>
      </c>
      <c r="AL478" s="236" t="e" cm="1">
        <f t="array" aca="1" ref="AL478" ca="1">INDIRECT("'"&amp;$C478&amp;"'!"&amp;"$"&amp;$D478&amp;$AL$1&amp;"")</f>
        <v>#REF!</v>
      </c>
      <c r="AM478" s="239" t="s">
        <v>1</v>
      </c>
      <c r="AN478" s="239" t="s">
        <v>1</v>
      </c>
      <c r="AO478" s="237" t="s">
        <v>1</v>
      </c>
      <c r="AP478" s="236"/>
      <c r="AQ478" s="240"/>
      <c r="AR478" s="236" t="e" cm="1">
        <f t="array" aca="1" ref="AR478" ca="1">INDIRECT("'"&amp;$C478&amp;"'!"&amp;"$"&amp;$D478&amp;$AR$1&amp;"")</f>
        <v>#REF!</v>
      </c>
      <c r="AS478" s="239"/>
      <c r="AT478" s="237"/>
      <c r="AU478" s="238" t="e" cm="1">
        <f t="array" aca="1" ref="AU478" ca="1">INDIRECT("'"&amp;$C478&amp;"'!"&amp;"$"&amp;$D478&amp;$AU$1&amp;"")</f>
        <v>#REF!</v>
      </c>
      <c r="AV478" s="239"/>
      <c r="AW478" s="237"/>
      <c r="AX478" s="236"/>
      <c r="AY478" s="240"/>
      <c r="AZ478" s="239" t="e" cm="1">
        <f t="array" aca="1" ref="AZ478" ca="1">INDIRECT("'"&amp;$C478&amp;"'!"&amp;"$"&amp;$D478&amp;$AZ$1&amp;"")</f>
        <v>#REF!</v>
      </c>
      <c r="BA478" s="238"/>
      <c r="BB478" s="239"/>
      <c r="BC478" s="237"/>
      <c r="BD478" s="239" t="e" cm="1">
        <f t="array" aca="1" ref="BD478" ca="1">INDIRECT("'"&amp;$C478&amp;"'!"&amp;"$"&amp;$D478&amp;$BD$1&amp;"")</f>
        <v>#REF!</v>
      </c>
      <c r="BE478" s="238"/>
      <c r="BF478" s="239"/>
      <c r="BG478" s="237"/>
      <c r="BH478" s="241"/>
      <c r="BI478" s="237"/>
      <c r="BJ478" s="241" t="e" cm="1">
        <f t="array" aca="1" ref="BJ478" ca="1">INDIRECT("'"&amp;$C478&amp;"'!"&amp;"$"&amp;$D478&amp;$BJ$1&amp;"")</f>
        <v>#REF!</v>
      </c>
      <c r="BK478" s="239"/>
      <c r="BL478" s="237"/>
      <c r="BM478" s="409"/>
      <c r="BN478" s="236" t="e" cm="1">
        <f t="array" aca="1" ref="BN478" ca="1">INDIRECT("'"&amp;$C478&amp;"'!"&amp;"$"&amp;$D478&amp;$BN$1&amp;"")</f>
        <v>#REF!</v>
      </c>
      <c r="BO478" s="238"/>
      <c r="BP478" s="237"/>
      <c r="BQ478" s="241" t="e" cm="1">
        <f t="array" aca="1" ref="BQ478" ca="1">INDIRECT("'"&amp;$C478&amp;"'!"&amp;"$"&amp;$D478&amp;$BQ$1&amp;"")</f>
        <v>#REF!</v>
      </c>
      <c r="BR478" s="239"/>
      <c r="BS478" s="239"/>
      <c r="BT478" s="237"/>
      <c r="BU478" s="242" t="e" cm="1">
        <f t="array" aca="1" ref="BU478" ca="1">INDIRECT("'"&amp;$C478&amp;"'!"&amp;"$"&amp;$D478&amp;$BU$1&amp;"")</f>
        <v>#REF!</v>
      </c>
      <c r="BV478" s="239"/>
      <c r="BW478" s="239"/>
      <c r="BX478" s="237"/>
      <c r="BY478" s="242"/>
      <c r="BZ478" s="239"/>
      <c r="CA478" s="239"/>
      <c r="CB478" s="237"/>
    </row>
    <row r="479" spans="1:80" ht="15" thickBot="1" x14ac:dyDescent="0.25">
      <c r="BI479" s="243"/>
    </row>
    <row r="480" spans="1:80" ht="15" x14ac:dyDescent="0.2">
      <c r="A480" s="263">
        <f>A455+1</f>
        <v>46011</v>
      </c>
      <c r="B480" s="260">
        <v>0</v>
      </c>
      <c r="C480" s="245">
        <f>DAY(A480)</f>
        <v>20</v>
      </c>
      <c r="D480" s="246" t="s">
        <v>134</v>
      </c>
      <c r="E480" s="216"/>
      <c r="F480" s="217"/>
      <c r="G480" s="218" t="e" cm="1">
        <f t="array" aca="1" ref="G480" ca="1">INDIRECT("'"&amp;$C480&amp;"'!"&amp;"$"&amp;$D480&amp;$G$1&amp;"")</f>
        <v>#REF!</v>
      </c>
      <c r="H480" s="219" t="s">
        <v>1</v>
      </c>
      <c r="I480" s="217" t="s">
        <v>1</v>
      </c>
      <c r="J480" s="218" t="e" cm="1">
        <f t="array" aca="1" ref="J480" ca="1">INDIRECT("'"&amp;$C480&amp;"'!"&amp;"$"&amp;$D480&amp;$J$1&amp;"")</f>
        <v>#REF!</v>
      </c>
      <c r="K480" s="219"/>
      <c r="L480" s="219"/>
      <c r="M480" s="220"/>
      <c r="N480" s="216" t="e" cm="1">
        <f t="array" aca="1" ref="N480" ca="1">INDIRECT("'"&amp;$C480&amp;"'!"&amp;"$"&amp;$D480&amp;$N$1&amp;"")</f>
        <v>#REF!</v>
      </c>
      <c r="O480" s="219"/>
      <c r="P480" s="219"/>
      <c r="Q480" s="217"/>
      <c r="R480" s="351" t="e" cm="1">
        <f t="array" aca="1" ref="R480" ca="1">INDIRECT("'"&amp;$C480&amp;"'!"&amp;"$"&amp;$D480&amp;$R$1&amp;"")</f>
        <v>#REF!</v>
      </c>
      <c r="S480" s="219"/>
      <c r="T480" s="219"/>
      <c r="U480" s="220"/>
      <c r="V480" s="216"/>
      <c r="W480" s="221" t="e" cm="1">
        <f t="array" aca="1" ref="W480" ca="1">INDIRECT("'"&amp;$C480&amp;"'!"&amp;"$"&amp;$D480&amp;$W$1&amp;"")</f>
        <v>#REF!</v>
      </c>
      <c r="X480" s="219"/>
      <c r="Y480" s="217"/>
      <c r="Z480" s="218"/>
      <c r="AA480" s="219"/>
      <c r="AB480" s="219"/>
      <c r="AC480" s="220"/>
      <c r="AD480" s="216"/>
      <c r="AE480" s="219"/>
      <c r="AF480" s="219"/>
      <c r="AG480" s="217"/>
      <c r="AH480" s="218"/>
      <c r="AI480" s="219"/>
      <c r="AJ480" s="219"/>
      <c r="AK480" s="217"/>
      <c r="AL480" s="216"/>
      <c r="AM480" s="219"/>
      <c r="AN480" s="219"/>
      <c r="AO480" s="217"/>
      <c r="AP480" s="216"/>
      <c r="AQ480" s="220"/>
      <c r="AR480" s="216" t="e" cm="1">
        <f t="array" aca="1" ref="AR480" ca="1">INDIRECT("'"&amp;$C480&amp;"'!"&amp;"$"&amp;$D480&amp;$AR$1&amp;"")</f>
        <v>#REF!</v>
      </c>
      <c r="AS480" s="219"/>
      <c r="AT480" s="217"/>
      <c r="AU480" s="218" t="e" cm="1">
        <f t="array" aca="1" ref="AU480" ca="1">INDIRECT("'"&amp;$C480&amp;"'!"&amp;"$"&amp;$D480&amp;$AU$1&amp;"")</f>
        <v>#REF!</v>
      </c>
      <c r="AV480" s="219"/>
      <c r="AW480" s="217"/>
      <c r="AX480" s="216"/>
      <c r="AY480" s="220"/>
      <c r="AZ480" s="219" t="e" cm="1">
        <f t="array" aca="1" ref="AZ480" ca="1">INDIRECT("'"&amp;$C480&amp;"'!"&amp;"$"&amp;$D480&amp;$AZ$1&amp;"")</f>
        <v>#REF!</v>
      </c>
      <c r="BA480" s="218"/>
      <c r="BB480" s="219"/>
      <c r="BC480" s="217"/>
      <c r="BD480" s="219" t="e" cm="1">
        <f t="array" aca="1" ref="BD480" ca="1">INDIRECT("'"&amp;$C480&amp;"'!"&amp;"$"&amp;$D480&amp;$BD$1&amp;"")</f>
        <v>#REF!</v>
      </c>
      <c r="BE480" s="218"/>
      <c r="BF480" s="219"/>
      <c r="BG480" s="217"/>
      <c r="BH480" s="221"/>
      <c r="BI480" s="217"/>
      <c r="BJ480" s="221" t="e" cm="1">
        <f t="array" aca="1" ref="BJ480" ca="1">INDIRECT("'"&amp;$C480&amp;"'!"&amp;"$"&amp;$D480&amp;$BJ$1&amp;"")</f>
        <v>#REF!</v>
      </c>
      <c r="BK480" s="219"/>
      <c r="BL480" s="217"/>
      <c r="BM480" s="406"/>
      <c r="BN480" s="216" t="e" cm="1">
        <f t="array" aca="1" ref="BN480" ca="1">INDIRECT("'"&amp;$C480&amp;"'!"&amp;"$"&amp;$D480&amp;$BN$1&amp;"")</f>
        <v>#REF!</v>
      </c>
      <c r="BO480" s="218"/>
      <c r="BP480" s="217"/>
      <c r="BQ480" s="221" t="e" cm="1">
        <f t="array" aca="1" ref="BQ480" ca="1">INDIRECT("'"&amp;$C480&amp;"'!"&amp;"$"&amp;$D480&amp;$BQ$1&amp;"")</f>
        <v>#REF!</v>
      </c>
      <c r="BR480" s="219"/>
      <c r="BS480" s="219"/>
      <c r="BT480" s="217"/>
      <c r="BU480" s="221" t="e" cm="1">
        <f t="array" aca="1" ref="BU480" ca="1">INDIRECT("'"&amp;$C480&amp;"'!"&amp;"$"&amp;$D480&amp;$BU$1&amp;"")</f>
        <v>#REF!</v>
      </c>
      <c r="BV480" s="219"/>
      <c r="BW480" s="219"/>
      <c r="BX480" s="217"/>
      <c r="BY480" s="274"/>
      <c r="BZ480" s="219"/>
      <c r="CA480" s="219"/>
      <c r="CB480" s="217"/>
    </row>
    <row r="481" spans="1:80" ht="15" x14ac:dyDescent="0.2">
      <c r="A481" s="344">
        <f t="shared" ref="A481:A503" si="37">A456+1</f>
        <v>46011</v>
      </c>
      <c r="B481" s="261">
        <v>4.1666666666666699E-2</v>
      </c>
      <c r="C481" s="247">
        <f>DAY(A481)</f>
        <v>20</v>
      </c>
      <c r="D481" s="248" t="s">
        <v>135</v>
      </c>
      <c r="E481" s="222"/>
      <c r="F481" s="223"/>
      <c r="G481" s="224" t="e" cm="1">
        <f t="array" aca="1" ref="G481" ca="1">INDIRECT("'"&amp;$C481&amp;"'!"&amp;"$"&amp;$D481&amp;$G$1&amp;"")</f>
        <v>#REF!</v>
      </c>
      <c r="H481" s="225" t="s">
        <v>1</v>
      </c>
      <c r="I481" s="223" t="s">
        <v>1</v>
      </c>
      <c r="J481" s="224" t="e" cm="1">
        <f t="array" aca="1" ref="J481" ca="1">INDIRECT("'"&amp;$C481&amp;"'!"&amp;"$"&amp;$D481&amp;$J$1&amp;"")</f>
        <v>#REF!</v>
      </c>
      <c r="K481" s="225"/>
      <c r="L481" s="225"/>
      <c r="M481" s="226"/>
      <c r="N481" s="222" t="e" cm="1">
        <f t="array" aca="1" ref="N481" ca="1">INDIRECT("'"&amp;$C481&amp;"'!"&amp;"$"&amp;$D481&amp;$N$1&amp;"")</f>
        <v>#REF!</v>
      </c>
      <c r="O481" s="225"/>
      <c r="P481" s="225"/>
      <c r="Q481" s="223"/>
      <c r="R481" s="352" t="e" cm="1">
        <f t="array" aca="1" ref="R481" ca="1">INDIRECT("'"&amp;$C481&amp;"'!"&amp;"$"&amp;$D481&amp;$R$1&amp;"")</f>
        <v>#REF!</v>
      </c>
      <c r="S481" s="225"/>
      <c r="T481" s="225"/>
      <c r="U481" s="226"/>
      <c r="V481" s="222"/>
      <c r="W481" s="227" t="e" cm="1">
        <f t="array" aca="1" ref="W481" ca="1">INDIRECT("'"&amp;$C481&amp;"'!"&amp;"$"&amp;$D481&amp;$W$1&amp;"")</f>
        <v>#REF!</v>
      </c>
      <c r="X481" s="225"/>
      <c r="Y481" s="223"/>
      <c r="Z481" s="224"/>
      <c r="AA481" s="225"/>
      <c r="AB481" s="225"/>
      <c r="AC481" s="226"/>
      <c r="AD481" s="222"/>
      <c r="AE481" s="225"/>
      <c r="AF481" s="225"/>
      <c r="AG481" s="223"/>
      <c r="AH481" s="224"/>
      <c r="AI481" s="225"/>
      <c r="AJ481" s="225"/>
      <c r="AK481" s="226"/>
      <c r="AL481" s="222"/>
      <c r="AM481" s="225"/>
      <c r="AN481" s="225"/>
      <c r="AO481" s="223"/>
      <c r="AP481" s="222"/>
      <c r="AQ481" s="226"/>
      <c r="AR481" s="222" t="e" cm="1">
        <f t="array" aca="1" ref="AR481" ca="1">INDIRECT("'"&amp;$C481&amp;"'!"&amp;"$"&amp;$D481&amp;$AR$1&amp;"")</f>
        <v>#REF!</v>
      </c>
      <c r="AS481" s="225"/>
      <c r="AT481" s="223"/>
      <c r="AU481" s="224" t="e" cm="1">
        <f t="array" aca="1" ref="AU481" ca="1">INDIRECT("'"&amp;$C481&amp;"'!"&amp;"$"&amp;$D481&amp;$AU$1&amp;"")</f>
        <v>#REF!</v>
      </c>
      <c r="AV481" s="225"/>
      <c r="AW481" s="223"/>
      <c r="AX481" s="222"/>
      <c r="AY481" s="226"/>
      <c r="AZ481" s="225" t="e" cm="1">
        <f t="array" aca="1" ref="AZ481" ca="1">INDIRECT("'"&amp;$C481&amp;"'!"&amp;"$"&amp;$D481&amp;$AZ$1&amp;"")</f>
        <v>#REF!</v>
      </c>
      <c r="BA481" s="224"/>
      <c r="BB481" s="225"/>
      <c r="BC481" s="223"/>
      <c r="BD481" s="225" t="e" cm="1">
        <f t="array" aca="1" ref="BD481" ca="1">INDIRECT("'"&amp;$C481&amp;"'!"&amp;"$"&amp;$D481&amp;$BD$1&amp;"")</f>
        <v>#REF!</v>
      </c>
      <c r="BE481" s="224"/>
      <c r="BF481" s="225"/>
      <c r="BG481" s="223"/>
      <c r="BH481" s="227"/>
      <c r="BI481" s="223"/>
      <c r="BJ481" s="227" t="e" cm="1">
        <f t="array" aca="1" ref="BJ481" ca="1">INDIRECT("'"&amp;$C481&amp;"'!"&amp;"$"&amp;$D481&amp;$BJ$1&amp;"")</f>
        <v>#REF!</v>
      </c>
      <c r="BK481" s="225"/>
      <c r="BL481" s="223"/>
      <c r="BM481" s="407"/>
      <c r="BN481" s="222" t="e" cm="1">
        <f t="array" aca="1" ref="BN481" ca="1">INDIRECT("'"&amp;$C481&amp;"'!"&amp;"$"&amp;$D481&amp;$BN$1&amp;"")</f>
        <v>#REF!</v>
      </c>
      <c r="BO481" s="224"/>
      <c r="BP481" s="223"/>
      <c r="BQ481" s="227" t="e" cm="1">
        <f t="array" aca="1" ref="BQ481" ca="1">INDIRECT("'"&amp;$C481&amp;"'!"&amp;"$"&amp;$D481&amp;$BQ$1&amp;"")</f>
        <v>#REF!</v>
      </c>
      <c r="BR481" s="225"/>
      <c r="BS481" s="225"/>
      <c r="BT481" s="223"/>
      <c r="BU481" s="227" t="e" cm="1">
        <f t="array" aca="1" ref="BU481" ca="1">INDIRECT("'"&amp;$C481&amp;"'!"&amp;"$"&amp;$D481&amp;$BU$1&amp;"")</f>
        <v>#REF!</v>
      </c>
      <c r="BV481" s="225"/>
      <c r="BW481" s="225"/>
      <c r="BX481" s="223"/>
      <c r="BY481" s="228"/>
      <c r="BZ481" s="225"/>
      <c r="CA481" s="225"/>
      <c r="CB481" s="223"/>
    </row>
    <row r="482" spans="1:80" ht="15" x14ac:dyDescent="0.2">
      <c r="A482" s="344">
        <f t="shared" si="37"/>
        <v>46011</v>
      </c>
      <c r="B482" s="261">
        <v>8.3333333333333301E-2</v>
      </c>
      <c r="C482" s="247">
        <f>DAY(A482)</f>
        <v>20</v>
      </c>
      <c r="D482" s="248" t="s">
        <v>136</v>
      </c>
      <c r="E482" s="229"/>
      <c r="F482" s="230"/>
      <c r="G482" s="231" t="e" cm="1">
        <f t="array" aca="1" ref="G482" ca="1">INDIRECT("'"&amp;$C482&amp;"'!"&amp;"$"&amp;$D482&amp;$G$1&amp;"")</f>
        <v>#REF!</v>
      </c>
      <c r="H482" s="232" t="s">
        <v>1</v>
      </c>
      <c r="I482" s="230" t="s">
        <v>1</v>
      </c>
      <c r="J482" s="231" t="e" cm="1">
        <f t="array" aca="1" ref="J482" ca="1">INDIRECT("'"&amp;$C482&amp;"'!"&amp;"$"&amp;$D482&amp;$J$1&amp;"")</f>
        <v>#REF!</v>
      </c>
      <c r="K482" s="232"/>
      <c r="L482" s="232"/>
      <c r="M482" s="233"/>
      <c r="N482" s="229" t="e" cm="1">
        <f t="array" aca="1" ref="N482" ca="1">INDIRECT("'"&amp;$C482&amp;"'!"&amp;"$"&amp;$D482&amp;$N$1&amp;"")</f>
        <v>#REF!</v>
      </c>
      <c r="O482" s="232"/>
      <c r="P482" s="232"/>
      <c r="Q482" s="230"/>
      <c r="R482" s="229" t="e" cm="1">
        <f t="array" aca="1" ref="R482" ca="1">INDIRECT("'"&amp;$C482&amp;"'!"&amp;"$"&amp;$D482&amp;$R$1&amp;"")</f>
        <v>#REF!</v>
      </c>
      <c r="S482" s="232"/>
      <c r="T482" s="232"/>
      <c r="U482" s="233"/>
      <c r="V482" s="229"/>
      <c r="W482" s="234" t="e" cm="1">
        <f t="array" aca="1" ref="W482" ca="1">INDIRECT("'"&amp;$C482&amp;"'!"&amp;"$"&amp;$D482&amp;$W$1&amp;"")</f>
        <v>#REF!</v>
      </c>
      <c r="X482" s="232"/>
      <c r="Y482" s="230"/>
      <c r="Z482" s="231"/>
      <c r="AA482" s="232"/>
      <c r="AB482" s="232"/>
      <c r="AC482" s="233"/>
      <c r="AD482" s="229"/>
      <c r="AE482" s="232"/>
      <c r="AF482" s="232"/>
      <c r="AG482" s="230"/>
      <c r="AH482" s="231"/>
      <c r="AI482" s="232"/>
      <c r="AJ482" s="232"/>
      <c r="AK482" s="233"/>
      <c r="AL482" s="229"/>
      <c r="AM482" s="232"/>
      <c r="AN482" s="232"/>
      <c r="AO482" s="233"/>
      <c r="AP482" s="229"/>
      <c r="AQ482" s="233"/>
      <c r="AR482" s="229" t="e" cm="1">
        <f t="array" aca="1" ref="AR482" ca="1">INDIRECT("'"&amp;$C482&amp;"'!"&amp;"$"&amp;$D482&amp;$AR$1&amp;"")</f>
        <v>#REF!</v>
      </c>
      <c r="AS482" s="232"/>
      <c r="AT482" s="230"/>
      <c r="AU482" s="231" t="e" cm="1">
        <f t="array" aca="1" ref="AU482" ca="1">INDIRECT("'"&amp;$C482&amp;"'!"&amp;"$"&amp;$D482&amp;$AU$1&amp;"")</f>
        <v>#REF!</v>
      </c>
      <c r="AV482" s="232"/>
      <c r="AW482" s="230"/>
      <c r="AX482" s="229"/>
      <c r="AY482" s="233"/>
      <c r="AZ482" s="232" t="e" cm="1">
        <f t="array" aca="1" ref="AZ482" ca="1">INDIRECT("'"&amp;$C482&amp;"'!"&amp;"$"&amp;$D482&amp;$AZ$1&amp;"")</f>
        <v>#REF!</v>
      </c>
      <c r="BA482" s="231"/>
      <c r="BB482" s="232"/>
      <c r="BC482" s="230"/>
      <c r="BD482" s="232" t="e" cm="1">
        <f t="array" aca="1" ref="BD482" ca="1">INDIRECT("'"&amp;$C482&amp;"'!"&amp;"$"&amp;$D482&amp;$BD$1&amp;"")</f>
        <v>#REF!</v>
      </c>
      <c r="BE482" s="231"/>
      <c r="BF482" s="232"/>
      <c r="BG482" s="230"/>
      <c r="BH482" s="234"/>
      <c r="BI482" s="230"/>
      <c r="BJ482" s="234" t="e" cm="1">
        <f t="array" aca="1" ref="BJ482" ca="1">INDIRECT("'"&amp;$C482&amp;"'!"&amp;"$"&amp;$D482&amp;$BJ$1&amp;"")</f>
        <v>#REF!</v>
      </c>
      <c r="BK482" s="232"/>
      <c r="BL482" s="230"/>
      <c r="BM482" s="408"/>
      <c r="BN482" s="229" t="e" cm="1">
        <f t="array" aca="1" ref="BN482" ca="1">INDIRECT("'"&amp;$C482&amp;"'!"&amp;"$"&amp;$D482&amp;$BN$1&amp;"")</f>
        <v>#REF!</v>
      </c>
      <c r="BO482" s="231"/>
      <c r="BP482" s="230"/>
      <c r="BQ482" s="234" t="e" cm="1">
        <f t="array" aca="1" ref="BQ482" ca="1">INDIRECT("'"&amp;$C482&amp;"'!"&amp;"$"&amp;$D482&amp;$BQ$1&amp;"")</f>
        <v>#REF!</v>
      </c>
      <c r="BR482" s="232"/>
      <c r="BS482" s="232"/>
      <c r="BT482" s="230"/>
      <c r="BU482" s="234" t="e" cm="1">
        <f t="array" aca="1" ref="BU482" ca="1">INDIRECT("'"&amp;$C482&amp;"'!"&amp;"$"&amp;$D482&amp;$BU$1&amp;"")</f>
        <v>#REF!</v>
      </c>
      <c r="BV482" s="232"/>
      <c r="BW482" s="232"/>
      <c r="BX482" s="230"/>
      <c r="BY482" s="235"/>
      <c r="BZ482" s="232"/>
      <c r="CA482" s="232"/>
      <c r="CB482" s="230"/>
    </row>
    <row r="483" spans="1:80" ht="15" x14ac:dyDescent="0.2">
      <c r="A483" s="344">
        <f t="shared" si="37"/>
        <v>46011</v>
      </c>
      <c r="B483" s="261">
        <v>0.125</v>
      </c>
      <c r="C483" s="247">
        <f>DAY(A483)</f>
        <v>20</v>
      </c>
      <c r="D483" s="248" t="s">
        <v>137</v>
      </c>
      <c r="E483" s="222"/>
      <c r="F483" s="223"/>
      <c r="G483" s="224" t="e" cm="1">
        <f t="array" aca="1" ref="G483" ca="1">INDIRECT("'"&amp;$C483&amp;"'!"&amp;"$"&amp;$D483&amp;$G$1&amp;"")</f>
        <v>#REF!</v>
      </c>
      <c r="H483" s="225" t="s">
        <v>1</v>
      </c>
      <c r="I483" s="223" t="s">
        <v>1</v>
      </c>
      <c r="J483" s="224" t="e" cm="1">
        <f t="array" aca="1" ref="J483" ca="1">INDIRECT("'"&amp;$C483&amp;"'!"&amp;"$"&amp;$D483&amp;$J$1&amp;"")</f>
        <v>#REF!</v>
      </c>
      <c r="K483" s="225"/>
      <c r="L483" s="225"/>
      <c r="M483" s="226"/>
      <c r="N483" s="222" t="e" cm="1">
        <f t="array" aca="1" ref="N483" ca="1">INDIRECT("'"&amp;$C483&amp;"'!"&amp;"$"&amp;$D483&amp;$N$1&amp;"")</f>
        <v>#REF!</v>
      </c>
      <c r="O483" s="225"/>
      <c r="P483" s="225"/>
      <c r="Q483" s="223"/>
      <c r="R483" s="352" t="e" cm="1">
        <f t="array" aca="1" ref="R483" ca="1">INDIRECT("'"&amp;$C483&amp;"'!"&amp;"$"&amp;$D483&amp;$R$1&amp;"")</f>
        <v>#REF!</v>
      </c>
      <c r="S483" s="225"/>
      <c r="T483" s="225"/>
      <c r="U483" s="226"/>
      <c r="V483" s="222"/>
      <c r="W483" s="227" t="e" cm="1">
        <f t="array" aca="1" ref="W483" ca="1">INDIRECT("'"&amp;$C483&amp;"'!"&amp;"$"&amp;$D483&amp;$W$1&amp;"")</f>
        <v>#REF!</v>
      </c>
      <c r="X483" s="225"/>
      <c r="Y483" s="223"/>
      <c r="Z483" s="224"/>
      <c r="AA483" s="225"/>
      <c r="AB483" s="225"/>
      <c r="AC483" s="226"/>
      <c r="AD483" s="222"/>
      <c r="AE483" s="225"/>
      <c r="AF483" s="225"/>
      <c r="AG483" s="223"/>
      <c r="AH483" s="224"/>
      <c r="AI483" s="225"/>
      <c r="AJ483" s="225"/>
      <c r="AK483" s="226"/>
      <c r="AL483" s="222"/>
      <c r="AM483" s="225"/>
      <c r="AN483" s="225"/>
      <c r="AO483" s="223"/>
      <c r="AP483" s="222"/>
      <c r="AQ483" s="226"/>
      <c r="AR483" s="222" t="e" cm="1">
        <f t="array" aca="1" ref="AR483" ca="1">INDIRECT("'"&amp;$C483&amp;"'!"&amp;"$"&amp;$D483&amp;$AR$1&amp;"")</f>
        <v>#REF!</v>
      </c>
      <c r="AS483" s="225"/>
      <c r="AT483" s="223"/>
      <c r="AU483" s="224" t="e" cm="1">
        <f t="array" aca="1" ref="AU483" ca="1">INDIRECT("'"&amp;$C483&amp;"'!"&amp;"$"&amp;$D483&amp;$AU$1&amp;"")</f>
        <v>#REF!</v>
      </c>
      <c r="AV483" s="225"/>
      <c r="AW483" s="223"/>
      <c r="AX483" s="222"/>
      <c r="AY483" s="226"/>
      <c r="AZ483" s="225" t="e" cm="1">
        <f t="array" aca="1" ref="AZ483" ca="1">INDIRECT("'"&amp;$C483&amp;"'!"&amp;"$"&amp;$D483&amp;$AZ$1&amp;"")</f>
        <v>#REF!</v>
      </c>
      <c r="BA483" s="224"/>
      <c r="BB483" s="225"/>
      <c r="BC483" s="223"/>
      <c r="BD483" s="225" t="e" cm="1">
        <f t="array" aca="1" ref="BD483" ca="1">INDIRECT("'"&amp;$C483&amp;"'!"&amp;"$"&amp;$D483&amp;$BD$1&amp;"")</f>
        <v>#REF!</v>
      </c>
      <c r="BE483" s="224"/>
      <c r="BF483" s="225"/>
      <c r="BG483" s="223"/>
      <c r="BH483" s="227"/>
      <c r="BI483" s="223"/>
      <c r="BJ483" s="227" t="e" cm="1">
        <f t="array" aca="1" ref="BJ483" ca="1">INDIRECT("'"&amp;$C483&amp;"'!"&amp;"$"&amp;$D483&amp;$BJ$1&amp;"")</f>
        <v>#REF!</v>
      </c>
      <c r="BK483" s="225"/>
      <c r="BL483" s="223"/>
      <c r="BM483" s="407"/>
      <c r="BN483" s="222" t="e" cm="1">
        <f t="array" aca="1" ref="BN483" ca="1">INDIRECT("'"&amp;$C483&amp;"'!"&amp;"$"&amp;$D483&amp;$BN$1&amp;"")</f>
        <v>#REF!</v>
      </c>
      <c r="BO483" s="224"/>
      <c r="BP483" s="223"/>
      <c r="BQ483" s="227" t="e" cm="1">
        <f t="array" aca="1" ref="BQ483" ca="1">INDIRECT("'"&amp;$C483&amp;"'!"&amp;"$"&amp;$D483&amp;$BQ$1&amp;"")</f>
        <v>#REF!</v>
      </c>
      <c r="BR483" s="225"/>
      <c r="BS483" s="225"/>
      <c r="BT483" s="223"/>
      <c r="BU483" s="227" t="e" cm="1">
        <f t="array" aca="1" ref="BU483" ca="1">INDIRECT("'"&amp;$C483&amp;"'!"&amp;"$"&amp;$D483&amp;$BU$1&amp;"")</f>
        <v>#REF!</v>
      </c>
      <c r="BV483" s="225"/>
      <c r="BW483" s="225"/>
      <c r="BX483" s="223"/>
      <c r="BY483" s="228"/>
      <c r="BZ483" s="225"/>
      <c r="CA483" s="225"/>
      <c r="CB483" s="223"/>
    </row>
    <row r="484" spans="1:80" ht="15" x14ac:dyDescent="0.2">
      <c r="A484" s="344">
        <f t="shared" si="37"/>
        <v>46011</v>
      </c>
      <c r="B484" s="261">
        <v>0.16666666666666699</v>
      </c>
      <c r="C484" s="247">
        <f>DAY(A484)</f>
        <v>20</v>
      </c>
      <c r="D484" s="248" t="s">
        <v>138</v>
      </c>
      <c r="E484" s="229"/>
      <c r="F484" s="230"/>
      <c r="G484" s="231" t="e" cm="1">
        <f t="array" aca="1" ref="G484" ca="1">INDIRECT("'"&amp;$C484&amp;"'!"&amp;"$"&amp;$D484&amp;$G$1&amp;"")</f>
        <v>#REF!</v>
      </c>
      <c r="H484" s="232" t="s">
        <v>1</v>
      </c>
      <c r="I484" s="230" t="s">
        <v>1</v>
      </c>
      <c r="J484" s="231" t="e" cm="1">
        <f t="array" aca="1" ref="J484" ca="1">INDIRECT("'"&amp;$C484&amp;"'!"&amp;"$"&amp;$D484&amp;$J$1&amp;"")</f>
        <v>#REF!</v>
      </c>
      <c r="K484" s="232"/>
      <c r="L484" s="232"/>
      <c r="M484" s="233"/>
      <c r="N484" s="229" t="e" cm="1">
        <f t="array" aca="1" ref="N484" ca="1">INDIRECT("'"&amp;$C484&amp;"'!"&amp;"$"&amp;$D484&amp;$N$1&amp;"")</f>
        <v>#REF!</v>
      </c>
      <c r="O484" s="232"/>
      <c r="P484" s="232"/>
      <c r="Q484" s="230"/>
      <c r="R484" s="229" t="e" cm="1">
        <f t="array" aca="1" ref="R484" ca="1">INDIRECT("'"&amp;$C484&amp;"'!"&amp;"$"&amp;$D484&amp;$R$1&amp;"")</f>
        <v>#REF!</v>
      </c>
      <c r="S484" s="232"/>
      <c r="T484" s="232"/>
      <c r="U484" s="233"/>
      <c r="V484" s="229"/>
      <c r="W484" s="234" t="e" cm="1">
        <f t="array" aca="1" ref="W484" ca="1">INDIRECT("'"&amp;$C484&amp;"'!"&amp;"$"&amp;$D484&amp;$W$1&amp;"")</f>
        <v>#REF!</v>
      </c>
      <c r="X484" s="232"/>
      <c r="Y484" s="230"/>
      <c r="Z484" s="231"/>
      <c r="AA484" s="232"/>
      <c r="AB484" s="232"/>
      <c r="AC484" s="233"/>
      <c r="AD484" s="229"/>
      <c r="AE484" s="232"/>
      <c r="AF484" s="232"/>
      <c r="AG484" s="230"/>
      <c r="AH484" s="231"/>
      <c r="AI484" s="232"/>
      <c r="AJ484" s="232"/>
      <c r="AK484" s="233"/>
      <c r="AL484" s="229"/>
      <c r="AM484" s="232"/>
      <c r="AN484" s="232"/>
      <c r="AO484" s="230"/>
      <c r="AP484" s="229"/>
      <c r="AQ484" s="233"/>
      <c r="AR484" s="229" t="e" cm="1">
        <f t="array" aca="1" ref="AR484" ca="1">INDIRECT("'"&amp;$C484&amp;"'!"&amp;"$"&amp;$D484&amp;$AR$1&amp;"")</f>
        <v>#REF!</v>
      </c>
      <c r="AS484" s="232"/>
      <c r="AT484" s="230"/>
      <c r="AU484" s="231" t="e" cm="1">
        <f t="array" aca="1" ref="AU484" ca="1">INDIRECT("'"&amp;$C484&amp;"'!"&amp;"$"&amp;$D484&amp;$AU$1&amp;"")</f>
        <v>#REF!</v>
      </c>
      <c r="AV484" s="232"/>
      <c r="AW484" s="230"/>
      <c r="AX484" s="229"/>
      <c r="AY484" s="233"/>
      <c r="AZ484" s="232" t="e" cm="1">
        <f t="array" aca="1" ref="AZ484" ca="1">INDIRECT("'"&amp;$C484&amp;"'!"&amp;"$"&amp;$D484&amp;$AZ$1&amp;"")</f>
        <v>#REF!</v>
      </c>
      <c r="BA484" s="231"/>
      <c r="BB484" s="232"/>
      <c r="BC484" s="230"/>
      <c r="BD484" s="232" t="e" cm="1">
        <f t="array" aca="1" ref="BD484" ca="1">INDIRECT("'"&amp;$C484&amp;"'!"&amp;"$"&amp;$D484&amp;$BD$1&amp;"")</f>
        <v>#REF!</v>
      </c>
      <c r="BE484" s="231"/>
      <c r="BF484" s="232"/>
      <c r="BG484" s="230"/>
      <c r="BH484" s="234"/>
      <c r="BI484" s="230"/>
      <c r="BJ484" s="234" t="e" cm="1">
        <f t="array" aca="1" ref="BJ484" ca="1">INDIRECT("'"&amp;$C484&amp;"'!"&amp;"$"&amp;$D484&amp;$BJ$1&amp;"")</f>
        <v>#REF!</v>
      </c>
      <c r="BK484" s="232"/>
      <c r="BL484" s="230"/>
      <c r="BM484" s="408"/>
      <c r="BN484" s="229" t="e" cm="1">
        <f t="array" aca="1" ref="BN484" ca="1">INDIRECT("'"&amp;$C484&amp;"'!"&amp;"$"&amp;$D484&amp;$BN$1&amp;"")</f>
        <v>#REF!</v>
      </c>
      <c r="BO484" s="231"/>
      <c r="BP484" s="230"/>
      <c r="BQ484" s="234" t="e" cm="1">
        <f t="array" aca="1" ref="BQ484" ca="1">INDIRECT("'"&amp;$C484&amp;"'!"&amp;"$"&amp;$D484&amp;$BQ$1&amp;"")</f>
        <v>#REF!</v>
      </c>
      <c r="BR484" s="232"/>
      <c r="BS484" s="232"/>
      <c r="BT484" s="230"/>
      <c r="BU484" s="234" t="e" cm="1">
        <f t="array" aca="1" ref="BU484" ca="1">INDIRECT("'"&amp;$C484&amp;"'!"&amp;"$"&amp;$D484&amp;$BU$1&amp;"")</f>
        <v>#REF!</v>
      </c>
      <c r="BV484" s="232"/>
      <c r="BW484" s="232"/>
      <c r="BX484" s="230"/>
      <c r="BY484" s="235"/>
      <c r="BZ484" s="232"/>
      <c r="CA484" s="232"/>
      <c r="CB484" s="230"/>
    </row>
    <row r="485" spans="1:80" ht="15" x14ac:dyDescent="0.2">
      <c r="A485" s="344">
        <f t="shared" si="37"/>
        <v>46011</v>
      </c>
      <c r="B485" s="261">
        <v>0.20833333333333301</v>
      </c>
      <c r="C485" s="247">
        <f t="shared" ref="C485:C503" si="38">DAY(A485)</f>
        <v>20</v>
      </c>
      <c r="D485" s="248" t="s">
        <v>139</v>
      </c>
      <c r="E485" s="222"/>
      <c r="F485" s="223"/>
      <c r="G485" s="224" t="e" cm="1">
        <f t="array" aca="1" ref="G485" ca="1">INDIRECT("'"&amp;$C485&amp;"'!"&amp;"$"&amp;$D485&amp;$G$1&amp;"")</f>
        <v>#REF!</v>
      </c>
      <c r="H485" s="225" t="s">
        <v>1</v>
      </c>
      <c r="I485" s="223" t="s">
        <v>1</v>
      </c>
      <c r="J485" s="224" t="e" cm="1">
        <f t="array" aca="1" ref="J485" ca="1">INDIRECT("'"&amp;$C485&amp;"'!"&amp;"$"&amp;$D485&amp;$J$1&amp;"")</f>
        <v>#REF!</v>
      </c>
      <c r="K485" s="225"/>
      <c r="L485" s="225"/>
      <c r="M485" s="226"/>
      <c r="N485" s="222" t="e" cm="1">
        <f t="array" aca="1" ref="N485" ca="1">INDIRECT("'"&amp;$C485&amp;"'!"&amp;"$"&amp;$D485&amp;$N$1&amp;"")</f>
        <v>#REF!</v>
      </c>
      <c r="O485" s="225"/>
      <c r="P485" s="225"/>
      <c r="Q485" s="223"/>
      <c r="R485" s="352" t="e" cm="1">
        <f t="array" aca="1" ref="R485" ca="1">INDIRECT("'"&amp;$C485&amp;"'!"&amp;"$"&amp;$D485&amp;$R$1&amp;"")</f>
        <v>#REF!</v>
      </c>
      <c r="S485" s="225"/>
      <c r="T485" s="225"/>
      <c r="U485" s="226"/>
      <c r="V485" s="222"/>
      <c r="W485" s="227" t="e" cm="1">
        <f t="array" aca="1" ref="W485" ca="1">INDIRECT("'"&amp;$C485&amp;"'!"&amp;"$"&amp;$D485&amp;$W$1&amp;"")</f>
        <v>#REF!</v>
      </c>
      <c r="X485" s="225"/>
      <c r="Y485" s="223"/>
      <c r="Z485" s="224"/>
      <c r="AA485" s="225"/>
      <c r="AB485" s="225"/>
      <c r="AC485" s="226"/>
      <c r="AD485" s="222"/>
      <c r="AE485" s="225"/>
      <c r="AF485" s="225"/>
      <c r="AG485" s="223"/>
      <c r="AH485" s="224"/>
      <c r="AI485" s="225"/>
      <c r="AJ485" s="225"/>
      <c r="AK485" s="226"/>
      <c r="AL485" s="222"/>
      <c r="AM485" s="225"/>
      <c r="AN485" s="225"/>
      <c r="AO485" s="223"/>
      <c r="AP485" s="222"/>
      <c r="AQ485" s="226"/>
      <c r="AR485" s="222" t="e" cm="1">
        <f t="array" aca="1" ref="AR485" ca="1">INDIRECT("'"&amp;$C485&amp;"'!"&amp;"$"&amp;$D485&amp;$AR$1&amp;"")</f>
        <v>#REF!</v>
      </c>
      <c r="AS485" s="225"/>
      <c r="AT485" s="223"/>
      <c r="AU485" s="224" t="e" cm="1">
        <f t="array" aca="1" ref="AU485" ca="1">INDIRECT("'"&amp;$C485&amp;"'!"&amp;"$"&amp;$D485&amp;$AU$1&amp;"")</f>
        <v>#REF!</v>
      </c>
      <c r="AV485" s="225"/>
      <c r="AW485" s="223"/>
      <c r="AX485" s="222"/>
      <c r="AY485" s="226"/>
      <c r="AZ485" s="225" t="e" cm="1">
        <f t="array" aca="1" ref="AZ485" ca="1">INDIRECT("'"&amp;$C485&amp;"'!"&amp;"$"&amp;$D485&amp;$AZ$1&amp;"")</f>
        <v>#REF!</v>
      </c>
      <c r="BA485" s="224"/>
      <c r="BB485" s="225"/>
      <c r="BC485" s="223"/>
      <c r="BD485" s="225" t="e" cm="1">
        <f t="array" aca="1" ref="BD485" ca="1">INDIRECT("'"&amp;$C485&amp;"'!"&amp;"$"&amp;$D485&amp;$BD$1&amp;"")</f>
        <v>#REF!</v>
      </c>
      <c r="BE485" s="224"/>
      <c r="BF485" s="225"/>
      <c r="BG485" s="223"/>
      <c r="BH485" s="227"/>
      <c r="BI485" s="223"/>
      <c r="BJ485" s="227" t="e" cm="1">
        <f t="array" aca="1" ref="BJ485" ca="1">INDIRECT("'"&amp;$C485&amp;"'!"&amp;"$"&amp;$D485&amp;$BJ$1&amp;"")</f>
        <v>#REF!</v>
      </c>
      <c r="BK485" s="225"/>
      <c r="BL485" s="223"/>
      <c r="BM485" s="407"/>
      <c r="BN485" s="222" t="e" cm="1">
        <f t="array" aca="1" ref="BN485" ca="1">INDIRECT("'"&amp;$C485&amp;"'!"&amp;"$"&amp;$D485&amp;$BN$1&amp;"")</f>
        <v>#REF!</v>
      </c>
      <c r="BO485" s="224"/>
      <c r="BP485" s="223"/>
      <c r="BQ485" s="227" t="e" cm="1">
        <f t="array" aca="1" ref="BQ485" ca="1">INDIRECT("'"&amp;$C485&amp;"'!"&amp;"$"&amp;$D485&amp;$BQ$1&amp;"")</f>
        <v>#REF!</v>
      </c>
      <c r="BR485" s="225"/>
      <c r="BS485" s="225"/>
      <c r="BT485" s="223"/>
      <c r="BU485" s="227" t="e" cm="1">
        <f t="array" aca="1" ref="BU485" ca="1">INDIRECT("'"&amp;$C485&amp;"'!"&amp;"$"&amp;$D485&amp;$BU$1&amp;"")</f>
        <v>#REF!</v>
      </c>
      <c r="BV485" s="225"/>
      <c r="BW485" s="225"/>
      <c r="BX485" s="223"/>
      <c r="BY485" s="228"/>
      <c r="BZ485" s="225"/>
      <c r="CA485" s="225"/>
      <c r="CB485" s="223"/>
    </row>
    <row r="486" spans="1:80" ht="15" x14ac:dyDescent="0.2">
      <c r="A486" s="344">
        <f t="shared" si="37"/>
        <v>46011</v>
      </c>
      <c r="B486" s="261">
        <v>0.25</v>
      </c>
      <c r="C486" s="247">
        <f t="shared" si="38"/>
        <v>20</v>
      </c>
      <c r="D486" s="248" t="s">
        <v>140</v>
      </c>
      <c r="E486" s="229"/>
      <c r="F486" s="230"/>
      <c r="G486" s="231" t="e" cm="1">
        <f t="array" aca="1" ref="G486" ca="1">INDIRECT("'"&amp;$C486&amp;"'!"&amp;"$"&amp;$D486&amp;$G$1&amp;"")</f>
        <v>#REF!</v>
      </c>
      <c r="H486" s="232" t="s">
        <v>1</v>
      </c>
      <c r="I486" s="230" t="s">
        <v>1</v>
      </c>
      <c r="J486" s="231" t="e" cm="1">
        <f t="array" aca="1" ref="J486" ca="1">INDIRECT("'"&amp;$C486&amp;"'!"&amp;"$"&amp;$D486&amp;$J$1&amp;"")</f>
        <v>#REF!</v>
      </c>
      <c r="K486" s="232"/>
      <c r="L486" s="232"/>
      <c r="M486" s="233"/>
      <c r="N486" s="229" t="e" cm="1">
        <f t="array" aca="1" ref="N486" ca="1">INDIRECT("'"&amp;$C486&amp;"'!"&amp;"$"&amp;$D486&amp;$N$1&amp;"")</f>
        <v>#REF!</v>
      </c>
      <c r="O486" s="232"/>
      <c r="P486" s="232"/>
      <c r="Q486" s="230"/>
      <c r="R486" s="229" t="e" cm="1">
        <f t="array" aca="1" ref="R486" ca="1">INDIRECT("'"&amp;$C486&amp;"'!"&amp;"$"&amp;$D486&amp;$R$1&amp;"")</f>
        <v>#REF!</v>
      </c>
      <c r="S486" s="232"/>
      <c r="T486" s="232"/>
      <c r="U486" s="233"/>
      <c r="V486" s="229"/>
      <c r="W486" s="234" t="e" cm="1">
        <f t="array" aca="1" ref="W486" ca="1">INDIRECT("'"&amp;$C486&amp;"'!"&amp;"$"&amp;$D486&amp;$W$1&amp;"")</f>
        <v>#REF!</v>
      </c>
      <c r="X486" s="232"/>
      <c r="Y486" s="230"/>
      <c r="Z486" s="231"/>
      <c r="AA486" s="232"/>
      <c r="AB486" s="232"/>
      <c r="AC486" s="233"/>
      <c r="AD486" s="229"/>
      <c r="AE486" s="232"/>
      <c r="AF486" s="232"/>
      <c r="AG486" s="230"/>
      <c r="AH486" s="231"/>
      <c r="AI486" s="232"/>
      <c r="AJ486" s="232"/>
      <c r="AK486" s="233"/>
      <c r="AL486" s="229"/>
      <c r="AM486" s="232"/>
      <c r="AN486" s="232"/>
      <c r="AO486" s="230"/>
      <c r="AP486" s="229"/>
      <c r="AQ486" s="233"/>
      <c r="AR486" s="229" t="e" cm="1">
        <f t="array" aca="1" ref="AR486" ca="1">INDIRECT("'"&amp;$C486&amp;"'!"&amp;"$"&amp;$D486&amp;$AR$1&amp;"")</f>
        <v>#REF!</v>
      </c>
      <c r="AS486" s="232"/>
      <c r="AT486" s="230"/>
      <c r="AU486" s="231" t="e" cm="1">
        <f t="array" aca="1" ref="AU486" ca="1">INDIRECT("'"&amp;$C486&amp;"'!"&amp;"$"&amp;$D486&amp;$AU$1&amp;"")</f>
        <v>#REF!</v>
      </c>
      <c r="AV486" s="232"/>
      <c r="AW486" s="230"/>
      <c r="AX486" s="229"/>
      <c r="AY486" s="233"/>
      <c r="AZ486" s="232" t="e" cm="1">
        <f t="array" aca="1" ref="AZ486" ca="1">INDIRECT("'"&amp;$C486&amp;"'!"&amp;"$"&amp;$D486&amp;$AZ$1&amp;"")</f>
        <v>#REF!</v>
      </c>
      <c r="BA486" s="231"/>
      <c r="BB486" s="232"/>
      <c r="BC486" s="230"/>
      <c r="BD486" s="232" t="e" cm="1">
        <f t="array" aca="1" ref="BD486" ca="1">INDIRECT("'"&amp;$C486&amp;"'!"&amp;"$"&amp;$D486&amp;$BD$1&amp;"")</f>
        <v>#REF!</v>
      </c>
      <c r="BE486" s="231"/>
      <c r="BF486" s="232"/>
      <c r="BG486" s="230"/>
      <c r="BH486" s="234"/>
      <c r="BI486" s="230"/>
      <c r="BJ486" s="234" t="e" cm="1">
        <f t="array" aca="1" ref="BJ486" ca="1">INDIRECT("'"&amp;$C486&amp;"'!"&amp;"$"&amp;$D486&amp;$BJ$1&amp;"")</f>
        <v>#REF!</v>
      </c>
      <c r="BK486" s="232"/>
      <c r="BL486" s="230"/>
      <c r="BM486" s="408"/>
      <c r="BN486" s="229" t="e" cm="1">
        <f t="array" aca="1" ref="BN486" ca="1">INDIRECT("'"&amp;$C486&amp;"'!"&amp;"$"&amp;$D486&amp;$BN$1&amp;"")</f>
        <v>#REF!</v>
      </c>
      <c r="BO486" s="231"/>
      <c r="BP486" s="230"/>
      <c r="BQ486" s="234" t="e" cm="1">
        <f t="array" aca="1" ref="BQ486" ca="1">INDIRECT("'"&amp;$C486&amp;"'!"&amp;"$"&amp;$D486&amp;$BQ$1&amp;"")</f>
        <v>#REF!</v>
      </c>
      <c r="BR486" s="232"/>
      <c r="BS486" s="232"/>
      <c r="BT486" s="230"/>
      <c r="BU486" s="234" t="e" cm="1">
        <f t="array" aca="1" ref="BU486" ca="1">INDIRECT("'"&amp;$C486&amp;"'!"&amp;"$"&amp;$D486&amp;$BU$1&amp;"")</f>
        <v>#REF!</v>
      </c>
      <c r="BV486" s="232"/>
      <c r="BW486" s="232"/>
      <c r="BX486" s="230"/>
      <c r="BY486" s="235"/>
      <c r="BZ486" s="232"/>
      <c r="CA486" s="232"/>
      <c r="CB486" s="230"/>
    </row>
    <row r="487" spans="1:80" ht="15" x14ac:dyDescent="0.2">
      <c r="A487" s="344">
        <f t="shared" si="37"/>
        <v>46011</v>
      </c>
      <c r="B487" s="261">
        <v>0.29166666666666702</v>
      </c>
      <c r="C487" s="247">
        <f t="shared" si="38"/>
        <v>20</v>
      </c>
      <c r="D487" s="248" t="s">
        <v>141</v>
      </c>
      <c r="E487" s="222"/>
      <c r="F487" s="223"/>
      <c r="G487" s="224" t="e" cm="1">
        <f t="array" aca="1" ref="G487" ca="1">INDIRECT("'"&amp;$C487&amp;"'!"&amp;"$"&amp;$D487&amp;$G$1&amp;"")</f>
        <v>#REF!</v>
      </c>
      <c r="H487" s="225" t="s">
        <v>1</v>
      </c>
      <c r="I487" s="223" t="s">
        <v>1</v>
      </c>
      <c r="J487" s="224" t="e" cm="1">
        <f t="array" aca="1" ref="J487" ca="1">INDIRECT("'"&amp;$C487&amp;"'!"&amp;"$"&amp;$D487&amp;$J$1&amp;"")</f>
        <v>#REF!</v>
      </c>
      <c r="K487" s="225"/>
      <c r="L487" s="225"/>
      <c r="M487" s="226"/>
      <c r="N487" s="222" t="e" cm="1">
        <f t="array" aca="1" ref="N487" ca="1">INDIRECT("'"&amp;$C487&amp;"'!"&amp;"$"&amp;$D487&amp;$N$1&amp;"")</f>
        <v>#REF!</v>
      </c>
      <c r="O487" s="225"/>
      <c r="P487" s="225"/>
      <c r="Q487" s="223"/>
      <c r="R487" s="352" t="e" cm="1">
        <f t="array" aca="1" ref="R487" ca="1">INDIRECT("'"&amp;$C487&amp;"'!"&amp;"$"&amp;$D487&amp;$R$1&amp;"")</f>
        <v>#REF!</v>
      </c>
      <c r="S487" s="225"/>
      <c r="T487" s="225"/>
      <c r="U487" s="226"/>
      <c r="V487" s="222"/>
      <c r="W487" s="227" t="e" cm="1">
        <f t="array" aca="1" ref="W487" ca="1">INDIRECT("'"&amp;$C487&amp;"'!"&amp;"$"&amp;$D487&amp;$W$1&amp;"")</f>
        <v>#REF!</v>
      </c>
      <c r="X487" s="225"/>
      <c r="Y487" s="223"/>
      <c r="Z487" s="224" t="e" cm="1">
        <f t="array" aca="1" ref="Z487" ca="1">INDIRECT("'"&amp;$C487&amp;"'!"&amp;"$"&amp;$D487&amp;$Z$1&amp;"")</f>
        <v>#REF!</v>
      </c>
      <c r="AA487" s="225" t="s">
        <v>1</v>
      </c>
      <c r="AB487" s="225" t="s">
        <v>1</v>
      </c>
      <c r="AC487" s="226" t="s">
        <v>1</v>
      </c>
      <c r="AD487" s="222" t="e" cm="1">
        <f t="array" aca="1" ref="AD487" ca="1">INDIRECT("'"&amp;$C487&amp;"'!"&amp;"$"&amp;$D487&amp;$AD$1&amp;"")</f>
        <v>#REF!</v>
      </c>
      <c r="AE487" s="225" t="s">
        <v>1</v>
      </c>
      <c r="AF487" s="225" t="s">
        <v>1</v>
      </c>
      <c r="AG487" s="223" t="s">
        <v>1</v>
      </c>
      <c r="AH487" s="224" t="e" cm="1">
        <f t="array" aca="1" ref="AH487" ca="1">INDIRECT("'"&amp;$C487&amp;"'!"&amp;"$"&amp;$D487&amp;$AH$1&amp;"")</f>
        <v>#REF!</v>
      </c>
      <c r="AI487" s="225" t="s">
        <v>1</v>
      </c>
      <c r="AJ487" s="225" t="s">
        <v>1</v>
      </c>
      <c r="AK487" s="226" t="s">
        <v>1</v>
      </c>
      <c r="AL487" s="222" t="e" cm="1">
        <f t="array" aca="1" ref="AL487" ca="1">INDIRECT("'"&amp;$C487&amp;"'!"&amp;"$"&amp;$D487&amp;$AL$1&amp;"")</f>
        <v>#REF!</v>
      </c>
      <c r="AM487" s="225" t="s">
        <v>1</v>
      </c>
      <c r="AN487" s="225" t="s">
        <v>1</v>
      </c>
      <c r="AO487" s="223" t="s">
        <v>1</v>
      </c>
      <c r="AP487" s="222"/>
      <c r="AQ487" s="226"/>
      <c r="AR487" s="222" t="e" cm="1">
        <f t="array" aca="1" ref="AR487" ca="1">INDIRECT("'"&amp;$C487&amp;"'!"&amp;"$"&amp;$D487&amp;$AR$1&amp;"")</f>
        <v>#REF!</v>
      </c>
      <c r="AS487" s="225"/>
      <c r="AT487" s="223"/>
      <c r="AU487" s="224" t="e" cm="1">
        <f t="array" aca="1" ref="AU487" ca="1">INDIRECT("'"&amp;$C487&amp;"'!"&amp;"$"&amp;$D487&amp;$AU$1&amp;"")</f>
        <v>#REF!</v>
      </c>
      <c r="AV487" s="225"/>
      <c r="AW487" s="223"/>
      <c r="AX487" s="222"/>
      <c r="AY487" s="226"/>
      <c r="AZ487" s="225" t="e" cm="1">
        <f t="array" aca="1" ref="AZ487" ca="1">INDIRECT("'"&amp;$C487&amp;"'!"&amp;"$"&amp;$D487&amp;$AZ$1&amp;"")</f>
        <v>#REF!</v>
      </c>
      <c r="BA487" s="224"/>
      <c r="BB487" s="225"/>
      <c r="BC487" s="223"/>
      <c r="BD487" s="225" t="e" cm="1">
        <f t="array" aca="1" ref="BD487" ca="1">INDIRECT("'"&amp;$C487&amp;"'!"&amp;"$"&amp;$D487&amp;$BD$1&amp;"")</f>
        <v>#REF!</v>
      </c>
      <c r="BE487" s="224"/>
      <c r="BF487" s="225"/>
      <c r="BG487" s="223"/>
      <c r="BH487" s="227"/>
      <c r="BI487" s="223"/>
      <c r="BJ487" s="227" t="e" cm="1">
        <f t="array" aca="1" ref="BJ487" ca="1">INDIRECT("'"&amp;$C487&amp;"'!"&amp;"$"&amp;$D487&amp;$BJ$1&amp;"")</f>
        <v>#REF!</v>
      </c>
      <c r="BK487" s="225"/>
      <c r="BL487" s="223"/>
      <c r="BM487" s="407"/>
      <c r="BN487" s="222" t="e" cm="1">
        <f t="array" aca="1" ref="BN487" ca="1">INDIRECT("'"&amp;$C487&amp;"'!"&amp;"$"&amp;$D487&amp;$BN$1&amp;"")</f>
        <v>#REF!</v>
      </c>
      <c r="BO487" s="224"/>
      <c r="BP487" s="223"/>
      <c r="BQ487" s="227" t="e" cm="1">
        <f t="array" aca="1" ref="BQ487" ca="1">INDIRECT("'"&amp;$C487&amp;"'!"&amp;"$"&amp;$D487&amp;$BQ$1&amp;"")</f>
        <v>#REF!</v>
      </c>
      <c r="BR487" s="225"/>
      <c r="BS487" s="225"/>
      <c r="BT487" s="223"/>
      <c r="BU487" s="228" t="e" cm="1">
        <f t="array" aca="1" ref="BU487" ca="1">INDIRECT("'"&amp;$C487&amp;"'!"&amp;"$"&amp;$D487&amp;$BU$1&amp;"")</f>
        <v>#REF!</v>
      </c>
      <c r="BV487" s="225"/>
      <c r="BW487" s="225"/>
      <c r="BX487" s="223"/>
      <c r="BY487" s="228"/>
      <c r="BZ487" s="225"/>
      <c r="CA487" s="225"/>
      <c r="CB487" s="223"/>
    </row>
    <row r="488" spans="1:80" ht="15" x14ac:dyDescent="0.2">
      <c r="A488" s="344">
        <f t="shared" si="37"/>
        <v>46011</v>
      </c>
      <c r="B488" s="261">
        <v>0.33333333333333398</v>
      </c>
      <c r="C488" s="247">
        <f t="shared" si="38"/>
        <v>20</v>
      </c>
      <c r="D488" s="248" t="s">
        <v>142</v>
      </c>
      <c r="E488" s="229"/>
      <c r="F488" s="230"/>
      <c r="G488" s="231" t="e" cm="1">
        <f t="array" aca="1" ref="G488" ca="1">INDIRECT("'"&amp;$C488&amp;"'!"&amp;"$"&amp;$D488&amp;$G$1&amp;"")</f>
        <v>#REF!</v>
      </c>
      <c r="H488" s="232" t="s">
        <v>1</v>
      </c>
      <c r="I488" s="230" t="s">
        <v>1</v>
      </c>
      <c r="J488" s="231" t="e" cm="1">
        <f t="array" aca="1" ref="J488" ca="1">INDIRECT("'"&amp;$C488&amp;"'!"&amp;"$"&amp;$D488&amp;$J$1&amp;"")</f>
        <v>#REF!</v>
      </c>
      <c r="K488" s="232"/>
      <c r="L488" s="232"/>
      <c r="M488" s="233"/>
      <c r="N488" s="229" t="e" cm="1">
        <f t="array" aca="1" ref="N488" ca="1">INDIRECT("'"&amp;$C488&amp;"'!"&amp;"$"&amp;$D488&amp;$N$1&amp;"")</f>
        <v>#REF!</v>
      </c>
      <c r="O488" s="232"/>
      <c r="P488" s="232"/>
      <c r="Q488" s="230"/>
      <c r="R488" s="229" t="e" cm="1">
        <f t="array" aca="1" ref="R488" ca="1">INDIRECT("'"&amp;$C488&amp;"'!"&amp;"$"&amp;$D488&amp;$R$1&amp;"")</f>
        <v>#REF!</v>
      </c>
      <c r="S488" s="232"/>
      <c r="T488" s="232"/>
      <c r="U488" s="233"/>
      <c r="V488" s="229"/>
      <c r="W488" s="234" t="e" cm="1">
        <f t="array" aca="1" ref="W488" ca="1">INDIRECT("'"&amp;$C488&amp;"'!"&amp;"$"&amp;$D488&amp;$W$1&amp;"")</f>
        <v>#REF!</v>
      </c>
      <c r="X488" s="232"/>
      <c r="Y488" s="230"/>
      <c r="Z488" s="231" t="e" cm="1">
        <f t="array" aca="1" ref="Z488" ca="1">INDIRECT("'"&amp;$C488&amp;"'!"&amp;"$"&amp;$D488&amp;$Z$1&amp;"")</f>
        <v>#REF!</v>
      </c>
      <c r="AA488" s="232" t="s">
        <v>1</v>
      </c>
      <c r="AB488" s="232" t="s">
        <v>1</v>
      </c>
      <c r="AC488" s="233" t="s">
        <v>1</v>
      </c>
      <c r="AD488" s="229" t="e" cm="1">
        <f t="array" aca="1" ref="AD488" ca="1">INDIRECT("'"&amp;$C488&amp;"'!"&amp;"$"&amp;$D488&amp;$AD$1&amp;"")</f>
        <v>#REF!</v>
      </c>
      <c r="AE488" s="232" t="s">
        <v>1</v>
      </c>
      <c r="AF488" s="232" t="s">
        <v>1</v>
      </c>
      <c r="AG488" s="230" t="s">
        <v>1</v>
      </c>
      <c r="AH488" s="231" t="e" cm="1">
        <f t="array" aca="1" ref="AH488" ca="1">INDIRECT("'"&amp;$C488&amp;"'!"&amp;"$"&amp;$D488&amp;$AH$1&amp;"")</f>
        <v>#REF!</v>
      </c>
      <c r="AI488" s="232" t="s">
        <v>1</v>
      </c>
      <c r="AJ488" s="232" t="s">
        <v>1</v>
      </c>
      <c r="AK488" s="233" t="s">
        <v>1</v>
      </c>
      <c r="AL488" s="229" t="e" cm="1">
        <f t="array" aca="1" ref="AL488" ca="1">INDIRECT("'"&amp;$C488&amp;"'!"&amp;"$"&amp;$D488&amp;$AL$1&amp;"")</f>
        <v>#REF!</v>
      </c>
      <c r="AM488" s="232" t="s">
        <v>1</v>
      </c>
      <c r="AN488" s="232" t="s">
        <v>1</v>
      </c>
      <c r="AO488" s="230" t="s">
        <v>1</v>
      </c>
      <c r="AP488" s="229"/>
      <c r="AQ488" s="233"/>
      <c r="AR488" s="229" t="e" cm="1">
        <f t="array" aca="1" ref="AR488" ca="1">INDIRECT("'"&amp;$C488&amp;"'!"&amp;"$"&amp;$D488&amp;$AR$1&amp;"")</f>
        <v>#REF!</v>
      </c>
      <c r="AS488" s="232"/>
      <c r="AT488" s="230"/>
      <c r="AU488" s="231" t="e" cm="1">
        <f t="array" aca="1" ref="AU488" ca="1">INDIRECT("'"&amp;$C488&amp;"'!"&amp;"$"&amp;$D488&amp;$AU$1&amp;"")</f>
        <v>#REF!</v>
      </c>
      <c r="AV488" s="232"/>
      <c r="AW488" s="230"/>
      <c r="AX488" s="229"/>
      <c r="AY488" s="233"/>
      <c r="AZ488" s="232" t="e" cm="1">
        <f t="array" aca="1" ref="AZ488" ca="1">INDIRECT("'"&amp;$C488&amp;"'!"&amp;"$"&amp;$D488&amp;$AZ$1&amp;"")</f>
        <v>#REF!</v>
      </c>
      <c r="BA488" s="231"/>
      <c r="BB488" s="232"/>
      <c r="BC488" s="230"/>
      <c r="BD488" s="232" t="e" cm="1">
        <f t="array" aca="1" ref="BD488" ca="1">INDIRECT("'"&amp;$C488&amp;"'!"&amp;"$"&amp;$D488&amp;$BD$1&amp;"")</f>
        <v>#REF!</v>
      </c>
      <c r="BE488" s="231"/>
      <c r="BF488" s="232"/>
      <c r="BG488" s="230"/>
      <c r="BH488" s="234"/>
      <c r="BI488" s="230"/>
      <c r="BJ488" s="234" t="e" cm="1">
        <f t="array" aca="1" ref="BJ488" ca="1">INDIRECT("'"&amp;$C488&amp;"'!"&amp;"$"&amp;$D488&amp;$BJ$1&amp;"")</f>
        <v>#REF!</v>
      </c>
      <c r="BK488" s="232"/>
      <c r="BL488" s="230"/>
      <c r="BM488" s="408"/>
      <c r="BN488" s="229" t="e" cm="1">
        <f t="array" aca="1" ref="BN488" ca="1">INDIRECT("'"&amp;$C488&amp;"'!"&amp;"$"&amp;$D488&amp;$BN$1&amp;"")</f>
        <v>#REF!</v>
      </c>
      <c r="BO488" s="231"/>
      <c r="BP488" s="230"/>
      <c r="BQ488" s="234" t="e" cm="1">
        <f t="array" aca="1" ref="BQ488" ca="1">INDIRECT("'"&amp;$C488&amp;"'!"&amp;"$"&amp;$D488&amp;$BQ$1&amp;"")</f>
        <v>#REF!</v>
      </c>
      <c r="BR488" s="232"/>
      <c r="BS488" s="232"/>
      <c r="BT488" s="230"/>
      <c r="BU488" s="235" t="e" cm="1">
        <f t="array" aca="1" ref="BU488" ca="1">INDIRECT("'"&amp;$C488&amp;"'!"&amp;"$"&amp;$D488&amp;$BU$1&amp;"")</f>
        <v>#REF!</v>
      </c>
      <c r="BV488" s="232"/>
      <c r="BW488" s="232"/>
      <c r="BX488" s="230"/>
      <c r="BY488" s="235"/>
      <c r="BZ488" s="232"/>
      <c r="CA488" s="232"/>
      <c r="CB488" s="230"/>
    </row>
    <row r="489" spans="1:80" ht="15" x14ac:dyDescent="0.2">
      <c r="A489" s="344">
        <f t="shared" si="37"/>
        <v>46011</v>
      </c>
      <c r="B489" s="261">
        <v>0.375</v>
      </c>
      <c r="C489" s="247">
        <f t="shared" si="38"/>
        <v>20</v>
      </c>
      <c r="D489" s="248" t="s">
        <v>143</v>
      </c>
      <c r="E489" s="222"/>
      <c r="F489" s="223"/>
      <c r="G489" s="224" t="e" cm="1">
        <f t="array" aca="1" ref="G489" ca="1">INDIRECT("'"&amp;$C489&amp;"'!"&amp;"$"&amp;$D489&amp;$G$1&amp;"")</f>
        <v>#REF!</v>
      </c>
      <c r="H489" s="225" t="s">
        <v>1</v>
      </c>
      <c r="I489" s="223" t="s">
        <v>1</v>
      </c>
      <c r="J489" s="224" t="e" cm="1">
        <f t="array" aca="1" ref="J489" ca="1">INDIRECT("'"&amp;$C489&amp;"'!"&amp;"$"&amp;$D489&amp;$J$1&amp;"")</f>
        <v>#REF!</v>
      </c>
      <c r="K489" s="225"/>
      <c r="L489" s="225"/>
      <c r="M489" s="226"/>
      <c r="N489" s="222" t="e" cm="1">
        <f t="array" aca="1" ref="N489" ca="1">INDIRECT("'"&amp;$C489&amp;"'!"&amp;"$"&amp;$D489&amp;$N$1&amp;"")</f>
        <v>#REF!</v>
      </c>
      <c r="O489" s="225"/>
      <c r="P489" s="225"/>
      <c r="Q489" s="223"/>
      <c r="R489" s="352" t="e" cm="1">
        <f t="array" aca="1" ref="R489" ca="1">INDIRECT("'"&amp;$C489&amp;"'!"&amp;"$"&amp;$D489&amp;$R$1&amp;"")</f>
        <v>#REF!</v>
      </c>
      <c r="S489" s="225"/>
      <c r="T489" s="225"/>
      <c r="U489" s="226"/>
      <c r="V489" s="222"/>
      <c r="W489" s="227" t="e" cm="1">
        <f t="array" aca="1" ref="W489" ca="1">INDIRECT("'"&amp;$C489&amp;"'!"&amp;"$"&amp;$D489&amp;$W$1&amp;"")</f>
        <v>#REF!</v>
      </c>
      <c r="X489" s="225"/>
      <c r="Y489" s="223"/>
      <c r="Z489" s="224" t="e" cm="1">
        <f t="array" aca="1" ref="Z489" ca="1">INDIRECT("'"&amp;$C489&amp;"'!"&amp;"$"&amp;$D489&amp;$Z$1&amp;"")</f>
        <v>#REF!</v>
      </c>
      <c r="AA489" s="225" t="s">
        <v>1</v>
      </c>
      <c r="AB489" s="225" t="s">
        <v>1</v>
      </c>
      <c r="AC489" s="226" t="s">
        <v>1</v>
      </c>
      <c r="AD489" s="222" t="e" cm="1">
        <f t="array" aca="1" ref="AD489" ca="1">INDIRECT("'"&amp;$C489&amp;"'!"&amp;"$"&amp;$D489&amp;$AD$1&amp;"")</f>
        <v>#REF!</v>
      </c>
      <c r="AE489" s="225" t="s">
        <v>1</v>
      </c>
      <c r="AF489" s="225" t="s">
        <v>1</v>
      </c>
      <c r="AG489" s="223" t="s">
        <v>1</v>
      </c>
      <c r="AH489" s="224" t="e" cm="1">
        <f t="array" aca="1" ref="AH489" ca="1">INDIRECT("'"&amp;$C489&amp;"'!"&amp;"$"&amp;$D489&amp;$AH$1&amp;"")</f>
        <v>#REF!</v>
      </c>
      <c r="AI489" s="225" t="s">
        <v>1</v>
      </c>
      <c r="AJ489" s="225" t="s">
        <v>1</v>
      </c>
      <c r="AK489" s="226" t="s">
        <v>1</v>
      </c>
      <c r="AL489" s="222" t="e" cm="1">
        <f t="array" aca="1" ref="AL489" ca="1">INDIRECT("'"&amp;$C489&amp;"'!"&amp;"$"&amp;$D489&amp;$AL$1&amp;"")</f>
        <v>#REF!</v>
      </c>
      <c r="AM489" s="225" t="s">
        <v>1</v>
      </c>
      <c r="AN489" s="225" t="s">
        <v>1</v>
      </c>
      <c r="AO489" s="223" t="s">
        <v>1</v>
      </c>
      <c r="AP489" s="222"/>
      <c r="AQ489" s="226"/>
      <c r="AR489" s="222" t="e" cm="1">
        <f t="array" aca="1" ref="AR489" ca="1">INDIRECT("'"&amp;$C489&amp;"'!"&amp;"$"&amp;$D489&amp;$AR$1&amp;"")</f>
        <v>#REF!</v>
      </c>
      <c r="AS489" s="225"/>
      <c r="AT489" s="223"/>
      <c r="AU489" s="224" t="e" cm="1">
        <f t="array" aca="1" ref="AU489" ca="1">INDIRECT("'"&amp;$C489&amp;"'!"&amp;"$"&amp;$D489&amp;$AU$1&amp;"")</f>
        <v>#REF!</v>
      </c>
      <c r="AV489" s="225"/>
      <c r="AW489" s="223"/>
      <c r="AX489" s="222"/>
      <c r="AY489" s="226"/>
      <c r="AZ489" s="225" t="e" cm="1">
        <f t="array" aca="1" ref="AZ489" ca="1">INDIRECT("'"&amp;$C489&amp;"'!"&amp;"$"&amp;$D489&amp;$AZ$1&amp;"")</f>
        <v>#REF!</v>
      </c>
      <c r="BA489" s="224"/>
      <c r="BB489" s="225"/>
      <c r="BC489" s="223"/>
      <c r="BD489" s="225" t="e" cm="1">
        <f t="array" aca="1" ref="BD489" ca="1">INDIRECT("'"&amp;$C489&amp;"'!"&amp;"$"&amp;$D489&amp;$BD$1&amp;"")</f>
        <v>#REF!</v>
      </c>
      <c r="BE489" s="224"/>
      <c r="BF489" s="225"/>
      <c r="BG489" s="223"/>
      <c r="BH489" s="227"/>
      <c r="BI489" s="223"/>
      <c r="BJ489" s="227" t="e" cm="1">
        <f t="array" aca="1" ref="BJ489" ca="1">INDIRECT("'"&amp;$C489&amp;"'!"&amp;"$"&amp;$D489&amp;$BJ$1&amp;"")</f>
        <v>#REF!</v>
      </c>
      <c r="BK489" s="225"/>
      <c r="BL489" s="223"/>
      <c r="BM489" s="407"/>
      <c r="BN489" s="222" t="e" cm="1">
        <f t="array" aca="1" ref="BN489" ca="1">INDIRECT("'"&amp;$C489&amp;"'!"&amp;"$"&amp;$D489&amp;$BN$1&amp;"")</f>
        <v>#REF!</v>
      </c>
      <c r="BO489" s="224"/>
      <c r="BP489" s="223"/>
      <c r="BQ489" s="227" t="e" cm="1">
        <f t="array" aca="1" ref="BQ489" ca="1">INDIRECT("'"&amp;$C489&amp;"'!"&amp;"$"&amp;$D489&amp;$BQ$1&amp;"")</f>
        <v>#REF!</v>
      </c>
      <c r="BR489" s="225"/>
      <c r="BS489" s="225"/>
      <c r="BT489" s="223"/>
      <c r="BU489" s="228" t="e" cm="1">
        <f t="array" aca="1" ref="BU489" ca="1">INDIRECT("'"&amp;$C489&amp;"'!"&amp;"$"&amp;$D489&amp;$BU$1&amp;"")</f>
        <v>#REF!</v>
      </c>
      <c r="BV489" s="225"/>
      <c r="BW489" s="225"/>
      <c r="BX489" s="223"/>
      <c r="BY489" s="228"/>
      <c r="BZ489" s="225"/>
      <c r="CA489" s="225"/>
      <c r="CB489" s="223"/>
    </row>
    <row r="490" spans="1:80" ht="15" x14ac:dyDescent="0.2">
      <c r="A490" s="344">
        <f t="shared" si="37"/>
        <v>46011</v>
      </c>
      <c r="B490" s="261">
        <v>0.41666666666666702</v>
      </c>
      <c r="C490" s="247">
        <f t="shared" si="38"/>
        <v>20</v>
      </c>
      <c r="D490" s="248" t="s">
        <v>144</v>
      </c>
      <c r="E490" s="229"/>
      <c r="F490" s="230"/>
      <c r="G490" s="231" t="e" cm="1">
        <f t="array" aca="1" ref="G490" ca="1">INDIRECT("'"&amp;$C490&amp;"'!"&amp;"$"&amp;$D490&amp;$G$1&amp;"")</f>
        <v>#REF!</v>
      </c>
      <c r="H490" s="232" t="s">
        <v>1</v>
      </c>
      <c r="I490" s="230" t="s">
        <v>1</v>
      </c>
      <c r="J490" s="231" t="e" cm="1">
        <f t="array" aca="1" ref="J490" ca="1">INDIRECT("'"&amp;$C490&amp;"'!"&amp;"$"&amp;$D490&amp;$J$1&amp;"")</f>
        <v>#REF!</v>
      </c>
      <c r="K490" s="232"/>
      <c r="L490" s="232"/>
      <c r="M490" s="233"/>
      <c r="N490" s="229" t="e" cm="1">
        <f t="array" aca="1" ref="N490" ca="1">INDIRECT("'"&amp;$C490&amp;"'!"&amp;"$"&amp;$D490&amp;$N$1&amp;"")</f>
        <v>#REF!</v>
      </c>
      <c r="O490" s="232"/>
      <c r="P490" s="232"/>
      <c r="Q490" s="230"/>
      <c r="R490" s="229" t="e" cm="1">
        <f t="array" aca="1" ref="R490" ca="1">INDIRECT("'"&amp;$C490&amp;"'!"&amp;"$"&amp;$D490&amp;$R$1&amp;"")</f>
        <v>#REF!</v>
      </c>
      <c r="S490" s="232"/>
      <c r="T490" s="232"/>
      <c r="U490" s="233"/>
      <c r="V490" s="229"/>
      <c r="W490" s="234" t="e" cm="1">
        <f t="array" aca="1" ref="W490" ca="1">INDIRECT("'"&amp;$C490&amp;"'!"&amp;"$"&amp;$D490&amp;$W$1&amp;"")</f>
        <v>#REF!</v>
      </c>
      <c r="X490" s="232"/>
      <c r="Y490" s="230"/>
      <c r="Z490" s="231" t="e" cm="1">
        <f t="array" aca="1" ref="Z490" ca="1">INDIRECT("'"&amp;$C490&amp;"'!"&amp;"$"&amp;$D490&amp;$Z$1&amp;"")</f>
        <v>#REF!</v>
      </c>
      <c r="AA490" s="232" t="s">
        <v>1</v>
      </c>
      <c r="AB490" s="232" t="s">
        <v>1</v>
      </c>
      <c r="AC490" s="233" t="s">
        <v>1</v>
      </c>
      <c r="AD490" s="229" t="e" cm="1">
        <f t="array" aca="1" ref="AD490" ca="1">INDIRECT("'"&amp;$C490&amp;"'!"&amp;"$"&amp;$D490&amp;$AD$1&amp;"")</f>
        <v>#REF!</v>
      </c>
      <c r="AE490" s="232" t="s">
        <v>1</v>
      </c>
      <c r="AF490" s="232" t="s">
        <v>1</v>
      </c>
      <c r="AG490" s="230" t="s">
        <v>1</v>
      </c>
      <c r="AH490" s="231" t="e" cm="1">
        <f t="array" aca="1" ref="AH490" ca="1">INDIRECT("'"&amp;$C490&amp;"'!"&amp;"$"&amp;$D490&amp;$AH$1&amp;"")</f>
        <v>#REF!</v>
      </c>
      <c r="AI490" s="232" t="s">
        <v>1</v>
      </c>
      <c r="AJ490" s="232" t="s">
        <v>1</v>
      </c>
      <c r="AK490" s="233" t="s">
        <v>1</v>
      </c>
      <c r="AL490" s="229" t="e" cm="1">
        <f t="array" aca="1" ref="AL490" ca="1">INDIRECT("'"&amp;$C490&amp;"'!"&amp;"$"&amp;$D490&amp;$AL$1&amp;"")</f>
        <v>#REF!</v>
      </c>
      <c r="AM490" s="232" t="s">
        <v>1</v>
      </c>
      <c r="AN490" s="232" t="s">
        <v>1</v>
      </c>
      <c r="AO490" s="230" t="s">
        <v>1</v>
      </c>
      <c r="AP490" s="229"/>
      <c r="AQ490" s="233"/>
      <c r="AR490" s="229" t="e" cm="1">
        <f t="array" aca="1" ref="AR490" ca="1">INDIRECT("'"&amp;$C490&amp;"'!"&amp;"$"&amp;$D490&amp;$AR$1&amp;"")</f>
        <v>#REF!</v>
      </c>
      <c r="AS490" s="232"/>
      <c r="AT490" s="230"/>
      <c r="AU490" s="231" t="e" cm="1">
        <f t="array" aca="1" ref="AU490" ca="1">INDIRECT("'"&amp;$C490&amp;"'!"&amp;"$"&amp;$D490&amp;$AU$1&amp;"")</f>
        <v>#REF!</v>
      </c>
      <c r="AV490" s="232"/>
      <c r="AW490" s="230"/>
      <c r="AX490" s="229"/>
      <c r="AY490" s="233"/>
      <c r="AZ490" s="232" t="e" cm="1">
        <f t="array" aca="1" ref="AZ490" ca="1">INDIRECT("'"&amp;$C490&amp;"'!"&amp;"$"&amp;$D490&amp;$AZ$1&amp;"")</f>
        <v>#REF!</v>
      </c>
      <c r="BA490" s="231"/>
      <c r="BB490" s="232"/>
      <c r="BC490" s="230"/>
      <c r="BD490" s="232" t="e" cm="1">
        <f t="array" aca="1" ref="BD490" ca="1">INDIRECT("'"&amp;$C490&amp;"'!"&amp;"$"&amp;$D490&amp;$BD$1&amp;"")</f>
        <v>#REF!</v>
      </c>
      <c r="BE490" s="231"/>
      <c r="BF490" s="232"/>
      <c r="BG490" s="230"/>
      <c r="BH490" s="234"/>
      <c r="BI490" s="230"/>
      <c r="BJ490" s="234" t="e" cm="1">
        <f t="array" aca="1" ref="BJ490" ca="1">INDIRECT("'"&amp;$C490&amp;"'!"&amp;"$"&amp;$D490&amp;$BJ$1&amp;"")</f>
        <v>#REF!</v>
      </c>
      <c r="BK490" s="232"/>
      <c r="BL490" s="230"/>
      <c r="BM490" s="408"/>
      <c r="BN490" s="229" t="e" cm="1">
        <f t="array" aca="1" ref="BN490" ca="1">INDIRECT("'"&amp;$C490&amp;"'!"&amp;"$"&amp;$D490&amp;$BN$1&amp;"")</f>
        <v>#REF!</v>
      </c>
      <c r="BO490" s="231"/>
      <c r="BP490" s="230"/>
      <c r="BQ490" s="234" t="e" cm="1">
        <f t="array" aca="1" ref="BQ490" ca="1">INDIRECT("'"&amp;$C490&amp;"'!"&amp;"$"&amp;$D490&amp;$BQ$1&amp;"")</f>
        <v>#REF!</v>
      </c>
      <c r="BR490" s="232"/>
      <c r="BS490" s="232"/>
      <c r="BT490" s="230"/>
      <c r="BU490" s="235" t="e" cm="1">
        <f t="array" aca="1" ref="BU490" ca="1">INDIRECT("'"&amp;$C490&amp;"'!"&amp;"$"&amp;$D490&amp;$BU$1&amp;"")</f>
        <v>#REF!</v>
      </c>
      <c r="BV490" s="232"/>
      <c r="BW490" s="232"/>
      <c r="BX490" s="230"/>
      <c r="BY490" s="235"/>
      <c r="BZ490" s="232"/>
      <c r="CA490" s="232"/>
      <c r="CB490" s="230"/>
    </row>
    <row r="491" spans="1:80" ht="15" x14ac:dyDescent="0.2">
      <c r="A491" s="344">
        <f t="shared" si="37"/>
        <v>46011</v>
      </c>
      <c r="B491" s="261">
        <v>0.45833333333333398</v>
      </c>
      <c r="C491" s="247">
        <f t="shared" si="38"/>
        <v>20</v>
      </c>
      <c r="D491" s="248" t="s">
        <v>145</v>
      </c>
      <c r="E491" s="222"/>
      <c r="F491" s="223"/>
      <c r="G491" s="224" t="e" cm="1">
        <f t="array" aca="1" ref="G491" ca="1">INDIRECT("'"&amp;$C491&amp;"'!"&amp;"$"&amp;$D491&amp;$G$1&amp;"")</f>
        <v>#REF!</v>
      </c>
      <c r="H491" s="225" t="s">
        <v>1</v>
      </c>
      <c r="I491" s="223" t="s">
        <v>1</v>
      </c>
      <c r="J491" s="224" t="e" cm="1">
        <f t="array" aca="1" ref="J491" ca="1">INDIRECT("'"&amp;$C491&amp;"'!"&amp;"$"&amp;$D491&amp;$J$1&amp;"")</f>
        <v>#REF!</v>
      </c>
      <c r="K491" s="225"/>
      <c r="L491" s="225"/>
      <c r="M491" s="226"/>
      <c r="N491" s="222" t="e" cm="1">
        <f t="array" aca="1" ref="N491" ca="1">INDIRECT("'"&amp;$C491&amp;"'!"&amp;"$"&amp;$D491&amp;$N$1&amp;"")</f>
        <v>#REF!</v>
      </c>
      <c r="O491" s="225"/>
      <c r="P491" s="225"/>
      <c r="Q491" s="223"/>
      <c r="R491" s="352" t="e" cm="1">
        <f t="array" aca="1" ref="R491" ca="1">INDIRECT("'"&amp;$C491&amp;"'!"&amp;"$"&amp;$D491&amp;$R$1&amp;"")</f>
        <v>#REF!</v>
      </c>
      <c r="S491" s="225"/>
      <c r="T491" s="225"/>
      <c r="U491" s="226"/>
      <c r="V491" s="222"/>
      <c r="W491" s="227" t="e" cm="1">
        <f t="array" aca="1" ref="W491" ca="1">INDIRECT("'"&amp;$C491&amp;"'!"&amp;"$"&amp;$D491&amp;$W$1&amp;"")</f>
        <v>#REF!</v>
      </c>
      <c r="X491" s="225"/>
      <c r="Y491" s="223"/>
      <c r="Z491" s="224" t="e" cm="1">
        <f t="array" aca="1" ref="Z491" ca="1">INDIRECT("'"&amp;$C491&amp;"'!"&amp;"$"&amp;$D491&amp;$Z$1&amp;"")</f>
        <v>#REF!</v>
      </c>
      <c r="AA491" s="225" t="s">
        <v>1</v>
      </c>
      <c r="AB491" s="225" t="s">
        <v>1</v>
      </c>
      <c r="AC491" s="226" t="s">
        <v>1</v>
      </c>
      <c r="AD491" s="222" t="e" cm="1">
        <f t="array" aca="1" ref="AD491" ca="1">INDIRECT("'"&amp;$C491&amp;"'!"&amp;"$"&amp;$D491&amp;$AD$1&amp;"")</f>
        <v>#REF!</v>
      </c>
      <c r="AE491" s="225" t="s">
        <v>1</v>
      </c>
      <c r="AF491" s="225" t="s">
        <v>1</v>
      </c>
      <c r="AG491" s="223" t="s">
        <v>1</v>
      </c>
      <c r="AH491" s="224" t="e" cm="1">
        <f t="array" aca="1" ref="AH491" ca="1">INDIRECT("'"&amp;$C491&amp;"'!"&amp;"$"&amp;$D491&amp;$AH$1&amp;"")</f>
        <v>#REF!</v>
      </c>
      <c r="AI491" s="225" t="s">
        <v>1</v>
      </c>
      <c r="AJ491" s="225" t="s">
        <v>1</v>
      </c>
      <c r="AK491" s="226" t="s">
        <v>1</v>
      </c>
      <c r="AL491" s="222" t="e" cm="1">
        <f t="array" aca="1" ref="AL491" ca="1">INDIRECT("'"&amp;$C491&amp;"'!"&amp;"$"&amp;$D491&amp;$AL$1&amp;"")</f>
        <v>#REF!</v>
      </c>
      <c r="AM491" s="225" t="s">
        <v>1</v>
      </c>
      <c r="AN491" s="225" t="s">
        <v>1</v>
      </c>
      <c r="AO491" s="223" t="s">
        <v>1</v>
      </c>
      <c r="AP491" s="222"/>
      <c r="AQ491" s="226"/>
      <c r="AR491" s="222" t="e" cm="1">
        <f t="array" aca="1" ref="AR491" ca="1">INDIRECT("'"&amp;$C491&amp;"'!"&amp;"$"&amp;$D491&amp;$AR$1&amp;"")</f>
        <v>#REF!</v>
      </c>
      <c r="AS491" s="225"/>
      <c r="AT491" s="223"/>
      <c r="AU491" s="224" t="e" cm="1">
        <f t="array" aca="1" ref="AU491" ca="1">INDIRECT("'"&amp;$C491&amp;"'!"&amp;"$"&amp;$D491&amp;$AU$1&amp;"")</f>
        <v>#REF!</v>
      </c>
      <c r="AV491" s="225"/>
      <c r="AW491" s="223"/>
      <c r="AX491" s="222"/>
      <c r="AY491" s="226"/>
      <c r="AZ491" s="225" t="e" cm="1">
        <f t="array" aca="1" ref="AZ491" ca="1">INDIRECT("'"&amp;$C491&amp;"'!"&amp;"$"&amp;$D491&amp;$AZ$1&amp;"")</f>
        <v>#REF!</v>
      </c>
      <c r="BA491" s="224"/>
      <c r="BB491" s="225"/>
      <c r="BC491" s="223"/>
      <c r="BD491" s="225" t="e" cm="1">
        <f t="array" aca="1" ref="BD491" ca="1">INDIRECT("'"&amp;$C491&amp;"'!"&amp;"$"&amp;$D491&amp;$BD$1&amp;"")</f>
        <v>#REF!</v>
      </c>
      <c r="BE491" s="224"/>
      <c r="BF491" s="225"/>
      <c r="BG491" s="223"/>
      <c r="BH491" s="227"/>
      <c r="BI491" s="223"/>
      <c r="BJ491" s="227" t="e" cm="1">
        <f t="array" aca="1" ref="BJ491" ca="1">INDIRECT("'"&amp;$C491&amp;"'!"&amp;"$"&amp;$D491&amp;$BJ$1&amp;"")</f>
        <v>#REF!</v>
      </c>
      <c r="BK491" s="225"/>
      <c r="BL491" s="223"/>
      <c r="BM491" s="407"/>
      <c r="BN491" s="222" t="e" cm="1">
        <f t="array" aca="1" ref="BN491" ca="1">INDIRECT("'"&amp;$C491&amp;"'!"&amp;"$"&amp;$D491&amp;$BN$1&amp;"")</f>
        <v>#REF!</v>
      </c>
      <c r="BO491" s="224"/>
      <c r="BP491" s="223"/>
      <c r="BQ491" s="227" t="e" cm="1">
        <f t="array" aca="1" ref="BQ491" ca="1">INDIRECT("'"&amp;$C491&amp;"'!"&amp;"$"&amp;$D491&amp;$BQ$1&amp;"")</f>
        <v>#REF!</v>
      </c>
      <c r="BR491" s="225"/>
      <c r="BS491" s="225"/>
      <c r="BT491" s="223"/>
      <c r="BU491" s="228" t="e" cm="1">
        <f t="array" aca="1" ref="BU491" ca="1">INDIRECT("'"&amp;$C491&amp;"'!"&amp;"$"&amp;$D491&amp;$BU$1&amp;"")</f>
        <v>#REF!</v>
      </c>
      <c r="BV491" s="225"/>
      <c r="BW491" s="225"/>
      <c r="BX491" s="223"/>
      <c r="BY491" s="228"/>
      <c r="BZ491" s="225"/>
      <c r="CA491" s="225"/>
      <c r="CB491" s="223"/>
    </row>
    <row r="492" spans="1:80" ht="15" x14ac:dyDescent="0.2">
      <c r="A492" s="344">
        <f t="shared" si="37"/>
        <v>46011</v>
      </c>
      <c r="B492" s="261">
        <v>0.5</v>
      </c>
      <c r="C492" s="247">
        <f t="shared" si="38"/>
        <v>20</v>
      </c>
      <c r="D492" s="248" t="s">
        <v>146</v>
      </c>
      <c r="E492" s="229"/>
      <c r="F492" s="230"/>
      <c r="G492" s="231" t="e" cm="1">
        <f t="array" aca="1" ref="G492" ca="1">INDIRECT("'"&amp;$C492&amp;"'!"&amp;"$"&amp;$D492&amp;$G$1&amp;"")</f>
        <v>#REF!</v>
      </c>
      <c r="H492" s="232" t="s">
        <v>1</v>
      </c>
      <c r="I492" s="230" t="s">
        <v>1</v>
      </c>
      <c r="J492" s="231" t="e" cm="1">
        <f t="array" aca="1" ref="J492" ca="1">INDIRECT("'"&amp;$C492&amp;"'!"&amp;"$"&amp;$D492&amp;$J$1&amp;"")</f>
        <v>#REF!</v>
      </c>
      <c r="K492" s="232"/>
      <c r="L492" s="232"/>
      <c r="M492" s="233"/>
      <c r="N492" s="229" t="e" cm="1">
        <f t="array" aca="1" ref="N492" ca="1">INDIRECT("'"&amp;$C492&amp;"'!"&amp;"$"&amp;$D492&amp;$N$1&amp;"")</f>
        <v>#REF!</v>
      </c>
      <c r="O492" s="232"/>
      <c r="P492" s="232"/>
      <c r="Q492" s="230"/>
      <c r="R492" s="229" t="e" cm="1">
        <f t="array" aca="1" ref="R492" ca="1">INDIRECT("'"&amp;$C492&amp;"'!"&amp;"$"&amp;$D492&amp;$R$1&amp;"")</f>
        <v>#REF!</v>
      </c>
      <c r="S492" s="232"/>
      <c r="T492" s="232"/>
      <c r="U492" s="233"/>
      <c r="V492" s="229"/>
      <c r="W492" s="234" t="e" cm="1">
        <f t="array" aca="1" ref="W492" ca="1">INDIRECT("'"&amp;$C492&amp;"'!"&amp;"$"&amp;$D492&amp;$W$1&amp;"")</f>
        <v>#REF!</v>
      </c>
      <c r="X492" s="232"/>
      <c r="Y492" s="230"/>
      <c r="Z492" s="231" t="e" cm="1">
        <f t="array" aca="1" ref="Z492" ca="1">INDIRECT("'"&amp;$C492&amp;"'!"&amp;"$"&amp;$D492&amp;$Z$1&amp;"")</f>
        <v>#REF!</v>
      </c>
      <c r="AA492" s="232" t="s">
        <v>1</v>
      </c>
      <c r="AB492" s="232" t="s">
        <v>1</v>
      </c>
      <c r="AC492" s="233" t="s">
        <v>1</v>
      </c>
      <c r="AD492" s="229" t="e" cm="1">
        <f t="array" aca="1" ref="AD492" ca="1">INDIRECT("'"&amp;$C492&amp;"'!"&amp;"$"&amp;$D492&amp;$AD$1&amp;"")</f>
        <v>#REF!</v>
      </c>
      <c r="AE492" s="232" t="s">
        <v>1</v>
      </c>
      <c r="AF492" s="232" t="s">
        <v>1</v>
      </c>
      <c r="AG492" s="230" t="s">
        <v>1</v>
      </c>
      <c r="AH492" s="231" t="e" cm="1">
        <f t="array" aca="1" ref="AH492" ca="1">INDIRECT("'"&amp;$C492&amp;"'!"&amp;"$"&amp;$D492&amp;$AH$1&amp;"")</f>
        <v>#REF!</v>
      </c>
      <c r="AI492" s="232" t="s">
        <v>1</v>
      </c>
      <c r="AJ492" s="232" t="s">
        <v>1</v>
      </c>
      <c r="AK492" s="233" t="s">
        <v>1</v>
      </c>
      <c r="AL492" s="229" t="e" cm="1">
        <f t="array" aca="1" ref="AL492" ca="1">INDIRECT("'"&amp;$C492&amp;"'!"&amp;"$"&amp;$D492&amp;$AL$1&amp;"")</f>
        <v>#REF!</v>
      </c>
      <c r="AM492" s="232" t="s">
        <v>1</v>
      </c>
      <c r="AN492" s="232" t="s">
        <v>1</v>
      </c>
      <c r="AO492" s="230" t="s">
        <v>1</v>
      </c>
      <c r="AP492" s="229"/>
      <c r="AQ492" s="233"/>
      <c r="AR492" s="229" t="e" cm="1">
        <f t="array" aca="1" ref="AR492" ca="1">INDIRECT("'"&amp;$C492&amp;"'!"&amp;"$"&amp;$D492&amp;$AR$1&amp;"")</f>
        <v>#REF!</v>
      </c>
      <c r="AS492" s="232"/>
      <c r="AT492" s="230"/>
      <c r="AU492" s="231" t="e" cm="1">
        <f t="array" aca="1" ref="AU492" ca="1">INDIRECT("'"&amp;$C492&amp;"'!"&amp;"$"&amp;$D492&amp;$AU$1&amp;"")</f>
        <v>#REF!</v>
      </c>
      <c r="AV492" s="232"/>
      <c r="AW492" s="230"/>
      <c r="AX492" s="229"/>
      <c r="AY492" s="233"/>
      <c r="AZ492" s="232" t="e" cm="1">
        <f t="array" aca="1" ref="AZ492" ca="1">INDIRECT("'"&amp;$C492&amp;"'!"&amp;"$"&amp;$D492&amp;$AZ$1&amp;"")</f>
        <v>#REF!</v>
      </c>
      <c r="BA492" s="231"/>
      <c r="BB492" s="232"/>
      <c r="BC492" s="230"/>
      <c r="BD492" s="232" t="e" cm="1">
        <f t="array" aca="1" ref="BD492" ca="1">INDIRECT("'"&amp;$C492&amp;"'!"&amp;"$"&amp;$D492&amp;$BD$1&amp;"")</f>
        <v>#REF!</v>
      </c>
      <c r="BE492" s="231"/>
      <c r="BF492" s="232"/>
      <c r="BG492" s="230"/>
      <c r="BH492" s="234"/>
      <c r="BI492" s="230"/>
      <c r="BJ492" s="234" t="e" cm="1">
        <f t="array" aca="1" ref="BJ492" ca="1">INDIRECT("'"&amp;$C492&amp;"'!"&amp;"$"&amp;$D492&amp;$BJ$1&amp;"")</f>
        <v>#REF!</v>
      </c>
      <c r="BK492" s="232"/>
      <c r="BL492" s="230"/>
      <c r="BM492" s="408"/>
      <c r="BN492" s="229" t="e" cm="1">
        <f t="array" aca="1" ref="BN492" ca="1">INDIRECT("'"&amp;$C492&amp;"'!"&amp;"$"&amp;$D492&amp;$BN$1&amp;"")</f>
        <v>#REF!</v>
      </c>
      <c r="BO492" s="231"/>
      <c r="BP492" s="230"/>
      <c r="BQ492" s="234" t="e" cm="1">
        <f t="array" aca="1" ref="BQ492" ca="1">INDIRECT("'"&amp;$C492&amp;"'!"&amp;"$"&amp;$D492&amp;$BQ$1&amp;"")</f>
        <v>#REF!</v>
      </c>
      <c r="BR492" s="232"/>
      <c r="BS492" s="232"/>
      <c r="BT492" s="230"/>
      <c r="BU492" s="235" t="e" cm="1">
        <f t="array" aca="1" ref="BU492" ca="1">INDIRECT("'"&amp;$C492&amp;"'!"&amp;"$"&amp;$D492&amp;$BU$1&amp;"")</f>
        <v>#REF!</v>
      </c>
      <c r="BV492" s="232"/>
      <c r="BW492" s="232"/>
      <c r="BX492" s="230"/>
      <c r="BY492" s="235"/>
      <c r="BZ492" s="232"/>
      <c r="CA492" s="232"/>
      <c r="CB492" s="230"/>
    </row>
    <row r="493" spans="1:80" ht="15" x14ac:dyDescent="0.2">
      <c r="A493" s="344">
        <f t="shared" si="37"/>
        <v>46011</v>
      </c>
      <c r="B493" s="261">
        <v>0.54166666666666696</v>
      </c>
      <c r="C493" s="247">
        <f t="shared" si="38"/>
        <v>20</v>
      </c>
      <c r="D493" s="248" t="s">
        <v>147</v>
      </c>
      <c r="E493" s="222"/>
      <c r="F493" s="223"/>
      <c r="G493" s="224" t="e" cm="1">
        <f t="array" aca="1" ref="G493" ca="1">INDIRECT("'"&amp;$C493&amp;"'!"&amp;"$"&amp;$D493&amp;$G$1&amp;"")</f>
        <v>#REF!</v>
      </c>
      <c r="H493" s="225" t="s">
        <v>1</v>
      </c>
      <c r="I493" s="223" t="s">
        <v>1</v>
      </c>
      <c r="J493" s="224" t="e" cm="1">
        <f t="array" aca="1" ref="J493" ca="1">INDIRECT("'"&amp;$C493&amp;"'!"&amp;"$"&amp;$D493&amp;$J$1&amp;"")</f>
        <v>#REF!</v>
      </c>
      <c r="K493" s="225"/>
      <c r="L493" s="225"/>
      <c r="M493" s="223"/>
      <c r="N493" s="222" t="e" cm="1">
        <f t="array" aca="1" ref="N493" ca="1">INDIRECT("'"&amp;$C493&amp;"'!"&amp;"$"&amp;$D493&amp;$N$1&amp;"")</f>
        <v>#REF!</v>
      </c>
      <c r="O493" s="225"/>
      <c r="P493" s="225"/>
      <c r="Q493" s="223"/>
      <c r="R493" s="352" t="e" cm="1">
        <f t="array" aca="1" ref="R493" ca="1">INDIRECT("'"&amp;$C493&amp;"'!"&amp;"$"&amp;$D493&amp;$R$1&amp;"")</f>
        <v>#REF!</v>
      </c>
      <c r="S493" s="225"/>
      <c r="T493" s="225"/>
      <c r="U493" s="226"/>
      <c r="V493" s="222"/>
      <c r="W493" s="227" t="e" cm="1">
        <f t="array" aca="1" ref="W493" ca="1">INDIRECT("'"&amp;$C493&amp;"'!"&amp;"$"&amp;$D493&amp;$W$1&amp;"")</f>
        <v>#REF!</v>
      </c>
      <c r="X493" s="225"/>
      <c r="Y493" s="223"/>
      <c r="Z493" s="224" t="e" cm="1">
        <f t="array" aca="1" ref="Z493" ca="1">INDIRECT("'"&amp;$C493&amp;"'!"&amp;"$"&amp;$D493&amp;$Z$1&amp;"")</f>
        <v>#REF!</v>
      </c>
      <c r="AA493" s="225" t="s">
        <v>1</v>
      </c>
      <c r="AB493" s="225" t="s">
        <v>1</v>
      </c>
      <c r="AC493" s="226" t="s">
        <v>1</v>
      </c>
      <c r="AD493" s="222" t="e" cm="1">
        <f t="array" aca="1" ref="AD493" ca="1">INDIRECT("'"&amp;$C493&amp;"'!"&amp;"$"&amp;$D493&amp;$AD$1&amp;"")</f>
        <v>#REF!</v>
      </c>
      <c r="AE493" s="225" t="s">
        <v>1</v>
      </c>
      <c r="AF493" s="225" t="s">
        <v>1</v>
      </c>
      <c r="AG493" s="223" t="s">
        <v>1</v>
      </c>
      <c r="AH493" s="224" t="e" cm="1">
        <f t="array" aca="1" ref="AH493" ca="1">INDIRECT("'"&amp;$C493&amp;"'!"&amp;"$"&amp;$D493&amp;$AH$1&amp;"")</f>
        <v>#REF!</v>
      </c>
      <c r="AI493" s="225" t="s">
        <v>1</v>
      </c>
      <c r="AJ493" s="225" t="s">
        <v>1</v>
      </c>
      <c r="AK493" s="226" t="s">
        <v>1</v>
      </c>
      <c r="AL493" s="222" t="e" cm="1">
        <f t="array" aca="1" ref="AL493" ca="1">INDIRECT("'"&amp;$C493&amp;"'!"&amp;"$"&amp;$D493&amp;$AL$1&amp;"")</f>
        <v>#REF!</v>
      </c>
      <c r="AM493" s="225" t="s">
        <v>1</v>
      </c>
      <c r="AN493" s="225" t="s">
        <v>1</v>
      </c>
      <c r="AO493" s="223" t="s">
        <v>1</v>
      </c>
      <c r="AP493" s="222"/>
      <c r="AQ493" s="226"/>
      <c r="AR493" s="222" t="e" cm="1">
        <f t="array" aca="1" ref="AR493" ca="1">INDIRECT("'"&amp;$C493&amp;"'!"&amp;"$"&amp;$D493&amp;$AR$1&amp;"")</f>
        <v>#REF!</v>
      </c>
      <c r="AS493" s="225"/>
      <c r="AT493" s="223"/>
      <c r="AU493" s="224" t="e" cm="1">
        <f t="array" aca="1" ref="AU493" ca="1">INDIRECT("'"&amp;$C493&amp;"'!"&amp;"$"&amp;$D493&amp;$AU$1&amp;"")</f>
        <v>#REF!</v>
      </c>
      <c r="AV493" s="225"/>
      <c r="AW493" s="223"/>
      <c r="AX493" s="222"/>
      <c r="AY493" s="226"/>
      <c r="AZ493" s="225" t="e" cm="1">
        <f t="array" aca="1" ref="AZ493" ca="1">INDIRECT("'"&amp;$C493&amp;"'!"&amp;"$"&amp;$D493&amp;$AZ$1&amp;"")</f>
        <v>#REF!</v>
      </c>
      <c r="BA493" s="224"/>
      <c r="BB493" s="225"/>
      <c r="BC493" s="223"/>
      <c r="BD493" s="225" t="e" cm="1">
        <f t="array" aca="1" ref="BD493" ca="1">INDIRECT("'"&amp;$C493&amp;"'!"&amp;"$"&amp;$D493&amp;$BD$1&amp;"")</f>
        <v>#REF!</v>
      </c>
      <c r="BE493" s="224"/>
      <c r="BF493" s="225"/>
      <c r="BG493" s="223"/>
      <c r="BH493" s="227"/>
      <c r="BI493" s="223"/>
      <c r="BJ493" s="227" t="e" cm="1">
        <f t="array" aca="1" ref="BJ493" ca="1">INDIRECT("'"&amp;$C493&amp;"'!"&amp;"$"&amp;$D493&amp;$BJ$1&amp;"")</f>
        <v>#REF!</v>
      </c>
      <c r="BK493" s="225"/>
      <c r="BL493" s="223"/>
      <c r="BM493" s="407"/>
      <c r="BN493" s="222" t="e" cm="1">
        <f t="array" aca="1" ref="BN493" ca="1">INDIRECT("'"&amp;$C493&amp;"'!"&amp;"$"&amp;$D493&amp;$BN$1&amp;"")</f>
        <v>#REF!</v>
      </c>
      <c r="BO493" s="224"/>
      <c r="BP493" s="223"/>
      <c r="BQ493" s="227" t="e" cm="1">
        <f t="array" aca="1" ref="BQ493" ca="1">INDIRECT("'"&amp;$C493&amp;"'!"&amp;"$"&amp;$D493&amp;$BQ$1&amp;"")</f>
        <v>#REF!</v>
      </c>
      <c r="BR493" s="225"/>
      <c r="BS493" s="225"/>
      <c r="BT493" s="223"/>
      <c r="BU493" s="228" t="e" cm="1">
        <f t="array" aca="1" ref="BU493" ca="1">INDIRECT("'"&amp;$C493&amp;"'!"&amp;"$"&amp;$D493&amp;$BU$1&amp;"")</f>
        <v>#REF!</v>
      </c>
      <c r="BV493" s="225"/>
      <c r="BW493" s="225"/>
      <c r="BX493" s="223"/>
      <c r="BY493" s="228"/>
      <c r="BZ493" s="225"/>
      <c r="CA493" s="225"/>
      <c r="CB493" s="223"/>
    </row>
    <row r="494" spans="1:80" ht="15" x14ac:dyDescent="0.2">
      <c r="A494" s="344">
        <f t="shared" si="37"/>
        <v>46011</v>
      </c>
      <c r="B494" s="261">
        <v>0.58333333333333404</v>
      </c>
      <c r="C494" s="247">
        <f t="shared" si="38"/>
        <v>20</v>
      </c>
      <c r="D494" s="248" t="s">
        <v>148</v>
      </c>
      <c r="E494" s="229"/>
      <c r="F494" s="230"/>
      <c r="G494" s="231" t="e" cm="1">
        <f t="array" aca="1" ref="G494" ca="1">INDIRECT("'"&amp;$C494&amp;"'!"&amp;"$"&amp;$D494&amp;$G$1&amp;"")</f>
        <v>#REF!</v>
      </c>
      <c r="H494" s="232" t="s">
        <v>1</v>
      </c>
      <c r="I494" s="230" t="s">
        <v>1</v>
      </c>
      <c r="J494" s="231" t="e" cm="1">
        <f t="array" aca="1" ref="J494" ca="1">INDIRECT("'"&amp;$C494&amp;"'!"&amp;"$"&amp;$D494&amp;$J$1&amp;"")</f>
        <v>#REF!</v>
      </c>
      <c r="K494" s="232"/>
      <c r="L494" s="232"/>
      <c r="M494" s="233"/>
      <c r="N494" s="229" t="e" cm="1">
        <f t="array" aca="1" ref="N494" ca="1">INDIRECT("'"&amp;$C494&amp;"'!"&amp;"$"&amp;$D494&amp;$N$1&amp;"")</f>
        <v>#REF!</v>
      </c>
      <c r="O494" s="232"/>
      <c r="P494" s="232"/>
      <c r="Q494" s="230"/>
      <c r="R494" s="229" t="e" cm="1">
        <f t="array" aca="1" ref="R494" ca="1">INDIRECT("'"&amp;$C494&amp;"'!"&amp;"$"&amp;$D494&amp;$R$1&amp;"")</f>
        <v>#REF!</v>
      </c>
      <c r="S494" s="232"/>
      <c r="T494" s="232"/>
      <c r="U494" s="233"/>
      <c r="V494" s="229"/>
      <c r="W494" s="234" t="e" cm="1">
        <f t="array" aca="1" ref="W494" ca="1">INDIRECT("'"&amp;$C494&amp;"'!"&amp;"$"&amp;$D494&amp;$W$1&amp;"")</f>
        <v>#REF!</v>
      </c>
      <c r="X494" s="232"/>
      <c r="Y494" s="230"/>
      <c r="Z494" s="231" t="e" cm="1">
        <f t="array" aca="1" ref="Z494" ca="1">INDIRECT("'"&amp;$C494&amp;"'!"&amp;"$"&amp;$D494&amp;$Z$1&amp;"")</f>
        <v>#REF!</v>
      </c>
      <c r="AA494" s="232" t="s">
        <v>1</v>
      </c>
      <c r="AB494" s="232" t="s">
        <v>1</v>
      </c>
      <c r="AC494" s="233" t="s">
        <v>1</v>
      </c>
      <c r="AD494" s="229" t="e" cm="1">
        <f t="array" aca="1" ref="AD494" ca="1">INDIRECT("'"&amp;$C494&amp;"'!"&amp;"$"&amp;$D494&amp;$AD$1&amp;"")</f>
        <v>#REF!</v>
      </c>
      <c r="AE494" s="232" t="s">
        <v>1</v>
      </c>
      <c r="AF494" s="232" t="s">
        <v>1</v>
      </c>
      <c r="AG494" s="230" t="s">
        <v>1</v>
      </c>
      <c r="AH494" s="231" t="e" cm="1">
        <f t="array" aca="1" ref="AH494" ca="1">INDIRECT("'"&amp;$C494&amp;"'!"&amp;"$"&amp;$D494&amp;$AH$1&amp;"")</f>
        <v>#REF!</v>
      </c>
      <c r="AI494" s="232" t="s">
        <v>1</v>
      </c>
      <c r="AJ494" s="232" t="s">
        <v>1</v>
      </c>
      <c r="AK494" s="233" t="s">
        <v>1</v>
      </c>
      <c r="AL494" s="229" t="e" cm="1">
        <f t="array" aca="1" ref="AL494" ca="1">INDIRECT("'"&amp;$C494&amp;"'!"&amp;"$"&amp;$D494&amp;$AL$1&amp;"")</f>
        <v>#REF!</v>
      </c>
      <c r="AM494" s="232" t="s">
        <v>1</v>
      </c>
      <c r="AN494" s="232" t="s">
        <v>1</v>
      </c>
      <c r="AO494" s="230" t="s">
        <v>1</v>
      </c>
      <c r="AP494" s="229"/>
      <c r="AQ494" s="233"/>
      <c r="AR494" s="229" t="e" cm="1">
        <f t="array" aca="1" ref="AR494" ca="1">INDIRECT("'"&amp;$C494&amp;"'!"&amp;"$"&amp;$D494&amp;$AR$1&amp;"")</f>
        <v>#REF!</v>
      </c>
      <c r="AS494" s="232"/>
      <c r="AT494" s="230"/>
      <c r="AU494" s="231" t="e" cm="1">
        <f t="array" aca="1" ref="AU494" ca="1">INDIRECT("'"&amp;$C494&amp;"'!"&amp;"$"&amp;$D494&amp;$AU$1&amp;"")</f>
        <v>#REF!</v>
      </c>
      <c r="AV494" s="232"/>
      <c r="AW494" s="230"/>
      <c r="AX494" s="229"/>
      <c r="AY494" s="233"/>
      <c r="AZ494" s="232" t="e" cm="1">
        <f t="array" aca="1" ref="AZ494" ca="1">INDIRECT("'"&amp;$C494&amp;"'!"&amp;"$"&amp;$D494&amp;$AZ$1&amp;"")</f>
        <v>#REF!</v>
      </c>
      <c r="BA494" s="231"/>
      <c r="BB494" s="232"/>
      <c r="BC494" s="230"/>
      <c r="BD494" s="232" t="e" cm="1">
        <f t="array" aca="1" ref="BD494" ca="1">INDIRECT("'"&amp;$C494&amp;"'!"&amp;"$"&amp;$D494&amp;$BD$1&amp;"")</f>
        <v>#REF!</v>
      </c>
      <c r="BE494" s="231"/>
      <c r="BF494" s="232"/>
      <c r="BG494" s="230"/>
      <c r="BH494" s="234"/>
      <c r="BI494" s="230"/>
      <c r="BJ494" s="234" t="e" cm="1">
        <f t="array" aca="1" ref="BJ494" ca="1">INDIRECT("'"&amp;$C494&amp;"'!"&amp;"$"&amp;$D494&amp;$BJ$1&amp;"")</f>
        <v>#REF!</v>
      </c>
      <c r="BK494" s="232"/>
      <c r="BL494" s="230"/>
      <c r="BM494" s="408"/>
      <c r="BN494" s="229" t="e" cm="1">
        <f t="array" aca="1" ref="BN494" ca="1">INDIRECT("'"&amp;$C494&amp;"'!"&amp;"$"&amp;$D494&amp;$BN$1&amp;"")</f>
        <v>#REF!</v>
      </c>
      <c r="BO494" s="231"/>
      <c r="BP494" s="230"/>
      <c r="BQ494" s="234" t="e" cm="1">
        <f t="array" aca="1" ref="BQ494" ca="1">INDIRECT("'"&amp;$C494&amp;"'!"&amp;"$"&amp;$D494&amp;$BQ$1&amp;"")</f>
        <v>#REF!</v>
      </c>
      <c r="BR494" s="232"/>
      <c r="BS494" s="232"/>
      <c r="BT494" s="230"/>
      <c r="BU494" s="235" t="e" cm="1">
        <f t="array" aca="1" ref="BU494" ca="1">INDIRECT("'"&amp;$C494&amp;"'!"&amp;"$"&amp;$D494&amp;$BU$1&amp;"")</f>
        <v>#REF!</v>
      </c>
      <c r="BV494" s="232"/>
      <c r="BW494" s="232"/>
      <c r="BX494" s="230"/>
      <c r="BY494" s="235"/>
      <c r="BZ494" s="232"/>
      <c r="CA494" s="232"/>
      <c r="CB494" s="230"/>
    </row>
    <row r="495" spans="1:80" ht="15" x14ac:dyDescent="0.2">
      <c r="A495" s="344">
        <f t="shared" si="37"/>
        <v>46011</v>
      </c>
      <c r="B495" s="261">
        <v>0.625</v>
      </c>
      <c r="C495" s="247">
        <f t="shared" si="38"/>
        <v>20</v>
      </c>
      <c r="D495" s="248" t="s">
        <v>149</v>
      </c>
      <c r="E495" s="222"/>
      <c r="F495" s="223"/>
      <c r="G495" s="224" t="e" cm="1">
        <f t="array" aca="1" ref="G495" ca="1">INDIRECT("'"&amp;$C495&amp;"'!"&amp;"$"&amp;$D495&amp;$G$1&amp;"")</f>
        <v>#REF!</v>
      </c>
      <c r="H495" s="225" t="s">
        <v>1</v>
      </c>
      <c r="I495" s="223" t="s">
        <v>1</v>
      </c>
      <c r="J495" s="224" t="e" cm="1">
        <f t="array" aca="1" ref="J495" ca="1">INDIRECT("'"&amp;$C495&amp;"'!"&amp;"$"&amp;$D495&amp;$J$1&amp;"")</f>
        <v>#REF!</v>
      </c>
      <c r="K495" s="225"/>
      <c r="L495" s="225"/>
      <c r="M495" s="226"/>
      <c r="N495" s="222" t="e" cm="1">
        <f t="array" aca="1" ref="N495" ca="1">INDIRECT("'"&amp;$C495&amp;"'!"&amp;"$"&amp;$D495&amp;$N$1&amp;"")</f>
        <v>#REF!</v>
      </c>
      <c r="O495" s="225"/>
      <c r="P495" s="225"/>
      <c r="Q495" s="223"/>
      <c r="R495" s="352" t="e" cm="1">
        <f t="array" aca="1" ref="R495" ca="1">INDIRECT("'"&amp;$C495&amp;"'!"&amp;"$"&amp;$D495&amp;$R$1&amp;"")</f>
        <v>#REF!</v>
      </c>
      <c r="S495" s="225"/>
      <c r="T495" s="225"/>
      <c r="U495" s="226"/>
      <c r="V495" s="222"/>
      <c r="W495" s="227" t="e" cm="1">
        <f t="array" aca="1" ref="W495" ca="1">INDIRECT("'"&amp;$C495&amp;"'!"&amp;"$"&amp;$D495&amp;$W$1&amp;"")</f>
        <v>#REF!</v>
      </c>
      <c r="X495" s="225"/>
      <c r="Y495" s="223"/>
      <c r="Z495" s="224" t="e" cm="1">
        <f t="array" aca="1" ref="Z495" ca="1">INDIRECT("'"&amp;$C495&amp;"'!"&amp;"$"&amp;$D495&amp;$Z$1&amp;"")</f>
        <v>#REF!</v>
      </c>
      <c r="AA495" s="225" t="s">
        <v>1</v>
      </c>
      <c r="AB495" s="225" t="s">
        <v>1</v>
      </c>
      <c r="AC495" s="226" t="s">
        <v>1</v>
      </c>
      <c r="AD495" s="222" t="e" cm="1">
        <f t="array" aca="1" ref="AD495" ca="1">INDIRECT("'"&amp;$C495&amp;"'!"&amp;"$"&amp;$D495&amp;$AD$1&amp;"")</f>
        <v>#REF!</v>
      </c>
      <c r="AE495" s="225" t="s">
        <v>1</v>
      </c>
      <c r="AF495" s="225" t="s">
        <v>1</v>
      </c>
      <c r="AG495" s="223" t="s">
        <v>1</v>
      </c>
      <c r="AH495" s="224" t="e" cm="1">
        <f t="array" aca="1" ref="AH495" ca="1">INDIRECT("'"&amp;$C495&amp;"'!"&amp;"$"&amp;$D495&amp;$AH$1&amp;"")</f>
        <v>#REF!</v>
      </c>
      <c r="AI495" s="225" t="s">
        <v>1</v>
      </c>
      <c r="AJ495" s="225" t="s">
        <v>1</v>
      </c>
      <c r="AK495" s="226" t="s">
        <v>1</v>
      </c>
      <c r="AL495" s="222" t="e" cm="1">
        <f t="array" aca="1" ref="AL495" ca="1">INDIRECT("'"&amp;$C495&amp;"'!"&amp;"$"&amp;$D495&amp;$AL$1&amp;"")</f>
        <v>#REF!</v>
      </c>
      <c r="AM495" s="225" t="s">
        <v>1</v>
      </c>
      <c r="AN495" s="225" t="s">
        <v>1</v>
      </c>
      <c r="AO495" s="223" t="s">
        <v>1</v>
      </c>
      <c r="AP495" s="222"/>
      <c r="AQ495" s="226"/>
      <c r="AR495" s="222" t="e" cm="1">
        <f t="array" aca="1" ref="AR495" ca="1">INDIRECT("'"&amp;$C495&amp;"'!"&amp;"$"&amp;$D495&amp;$AR$1&amp;"")</f>
        <v>#REF!</v>
      </c>
      <c r="AS495" s="225"/>
      <c r="AT495" s="223"/>
      <c r="AU495" s="224" t="e" cm="1">
        <f t="array" aca="1" ref="AU495" ca="1">INDIRECT("'"&amp;$C495&amp;"'!"&amp;"$"&amp;$D495&amp;$AU$1&amp;"")</f>
        <v>#REF!</v>
      </c>
      <c r="AV495" s="225"/>
      <c r="AW495" s="223"/>
      <c r="AX495" s="222"/>
      <c r="AY495" s="226"/>
      <c r="AZ495" s="225" t="e" cm="1">
        <f t="array" aca="1" ref="AZ495" ca="1">INDIRECT("'"&amp;$C495&amp;"'!"&amp;"$"&amp;$D495&amp;$AZ$1&amp;"")</f>
        <v>#REF!</v>
      </c>
      <c r="BA495" s="224"/>
      <c r="BB495" s="225"/>
      <c r="BC495" s="223"/>
      <c r="BD495" s="225" t="e" cm="1">
        <f t="array" aca="1" ref="BD495" ca="1">INDIRECT("'"&amp;$C495&amp;"'!"&amp;"$"&amp;$D495&amp;$BD$1&amp;"")</f>
        <v>#REF!</v>
      </c>
      <c r="BE495" s="224"/>
      <c r="BF495" s="225"/>
      <c r="BG495" s="223"/>
      <c r="BH495" s="227"/>
      <c r="BI495" s="223"/>
      <c r="BJ495" s="227" t="e" cm="1">
        <f t="array" aca="1" ref="BJ495" ca="1">INDIRECT("'"&amp;$C495&amp;"'!"&amp;"$"&amp;$D495&amp;$BJ$1&amp;"")</f>
        <v>#REF!</v>
      </c>
      <c r="BK495" s="225"/>
      <c r="BL495" s="223"/>
      <c r="BM495" s="407"/>
      <c r="BN495" s="222" t="e" cm="1">
        <f t="array" aca="1" ref="BN495" ca="1">INDIRECT("'"&amp;$C495&amp;"'!"&amp;"$"&amp;$D495&amp;$BN$1&amp;"")</f>
        <v>#REF!</v>
      </c>
      <c r="BO495" s="224"/>
      <c r="BP495" s="223"/>
      <c r="BQ495" s="227" t="e" cm="1">
        <f t="array" aca="1" ref="BQ495" ca="1">INDIRECT("'"&amp;$C495&amp;"'!"&amp;"$"&amp;$D495&amp;$BQ$1&amp;"")</f>
        <v>#REF!</v>
      </c>
      <c r="BR495" s="225"/>
      <c r="BS495" s="225"/>
      <c r="BT495" s="223"/>
      <c r="BU495" s="228" t="e" cm="1">
        <f t="array" aca="1" ref="BU495" ca="1">INDIRECT("'"&amp;$C495&amp;"'!"&amp;"$"&amp;$D495&amp;$BU$1&amp;"")</f>
        <v>#REF!</v>
      </c>
      <c r="BV495" s="225"/>
      <c r="BW495" s="225"/>
      <c r="BX495" s="223"/>
      <c r="BY495" s="228"/>
      <c r="BZ495" s="225"/>
      <c r="CA495" s="225"/>
      <c r="CB495" s="223"/>
    </row>
    <row r="496" spans="1:80" ht="15" x14ac:dyDescent="0.2">
      <c r="A496" s="344">
        <f t="shared" si="37"/>
        <v>46011</v>
      </c>
      <c r="B496" s="261">
        <v>0.66666666666666696</v>
      </c>
      <c r="C496" s="247">
        <f t="shared" si="38"/>
        <v>20</v>
      </c>
      <c r="D496" s="248" t="s">
        <v>150</v>
      </c>
      <c r="E496" s="229"/>
      <c r="F496" s="230"/>
      <c r="G496" s="231" t="e" cm="1">
        <f t="array" aca="1" ref="G496" ca="1">INDIRECT("'"&amp;$C496&amp;"'!"&amp;"$"&amp;$D496&amp;$G$1&amp;"")</f>
        <v>#REF!</v>
      </c>
      <c r="H496" s="232" t="s">
        <v>1</v>
      </c>
      <c r="I496" s="230" t="s">
        <v>1</v>
      </c>
      <c r="J496" s="231" t="e" cm="1">
        <f t="array" aca="1" ref="J496" ca="1">INDIRECT("'"&amp;$C496&amp;"'!"&amp;"$"&amp;$D496&amp;$J$1&amp;"")</f>
        <v>#REF!</v>
      </c>
      <c r="K496" s="232"/>
      <c r="L496" s="232"/>
      <c r="M496" s="233"/>
      <c r="N496" s="229" t="e" cm="1">
        <f t="array" aca="1" ref="N496" ca="1">INDIRECT("'"&amp;$C496&amp;"'!"&amp;"$"&amp;$D496&amp;$N$1&amp;"")</f>
        <v>#REF!</v>
      </c>
      <c r="O496" s="232"/>
      <c r="P496" s="232"/>
      <c r="Q496" s="230"/>
      <c r="R496" s="353" t="e" cm="1">
        <f t="array" aca="1" ref="R496" ca="1">INDIRECT("'"&amp;$C496&amp;"'!"&amp;"$"&amp;$D496&amp;$R$1&amp;"")</f>
        <v>#REF!</v>
      </c>
      <c r="S496" s="232"/>
      <c r="T496" s="232"/>
      <c r="U496" s="233"/>
      <c r="V496" s="229"/>
      <c r="W496" s="234" t="e" cm="1">
        <f t="array" aca="1" ref="W496" ca="1">INDIRECT("'"&amp;$C496&amp;"'!"&amp;"$"&amp;$D496&amp;$W$1&amp;"")</f>
        <v>#REF!</v>
      </c>
      <c r="X496" s="232"/>
      <c r="Y496" s="230"/>
      <c r="Z496" s="231" t="e" cm="1">
        <f t="array" aca="1" ref="Z496" ca="1">INDIRECT("'"&amp;$C496&amp;"'!"&amp;"$"&amp;$D496&amp;$Z$1&amp;"")</f>
        <v>#REF!</v>
      </c>
      <c r="AA496" s="232" t="s">
        <v>1</v>
      </c>
      <c r="AB496" s="232" t="s">
        <v>1</v>
      </c>
      <c r="AC496" s="233" t="s">
        <v>1</v>
      </c>
      <c r="AD496" s="229" t="e" cm="1">
        <f t="array" aca="1" ref="AD496" ca="1">INDIRECT("'"&amp;$C496&amp;"'!"&amp;"$"&amp;$D496&amp;$AD$1&amp;"")</f>
        <v>#REF!</v>
      </c>
      <c r="AE496" s="232" t="s">
        <v>1</v>
      </c>
      <c r="AF496" s="232" t="s">
        <v>1</v>
      </c>
      <c r="AG496" s="230" t="s">
        <v>1</v>
      </c>
      <c r="AH496" s="231" t="e" cm="1">
        <f t="array" aca="1" ref="AH496" ca="1">INDIRECT("'"&amp;$C496&amp;"'!"&amp;"$"&amp;$D496&amp;$AH$1&amp;"")</f>
        <v>#REF!</v>
      </c>
      <c r="AI496" s="232" t="s">
        <v>1</v>
      </c>
      <c r="AJ496" s="232" t="s">
        <v>1</v>
      </c>
      <c r="AK496" s="233" t="s">
        <v>1</v>
      </c>
      <c r="AL496" s="229" t="e" cm="1">
        <f t="array" aca="1" ref="AL496" ca="1">INDIRECT("'"&amp;$C496&amp;"'!"&amp;"$"&amp;$D496&amp;$AL$1&amp;"")</f>
        <v>#REF!</v>
      </c>
      <c r="AM496" s="232" t="s">
        <v>1</v>
      </c>
      <c r="AN496" s="232" t="s">
        <v>1</v>
      </c>
      <c r="AO496" s="230" t="s">
        <v>1</v>
      </c>
      <c r="AP496" s="229"/>
      <c r="AQ496" s="233"/>
      <c r="AR496" s="229" t="e" cm="1">
        <f t="array" aca="1" ref="AR496" ca="1">INDIRECT("'"&amp;$C496&amp;"'!"&amp;"$"&amp;$D496&amp;$AR$1&amp;"")</f>
        <v>#REF!</v>
      </c>
      <c r="AS496" s="232"/>
      <c r="AT496" s="230"/>
      <c r="AU496" s="231" t="e" cm="1">
        <f t="array" aca="1" ref="AU496" ca="1">INDIRECT("'"&amp;$C496&amp;"'!"&amp;"$"&amp;$D496&amp;$AU$1&amp;"")</f>
        <v>#REF!</v>
      </c>
      <c r="AV496" s="232"/>
      <c r="AW496" s="230"/>
      <c r="AX496" s="229"/>
      <c r="AY496" s="233"/>
      <c r="AZ496" s="232" t="e" cm="1">
        <f t="array" aca="1" ref="AZ496" ca="1">INDIRECT("'"&amp;$C496&amp;"'!"&amp;"$"&amp;$D496&amp;$AZ$1&amp;"")</f>
        <v>#REF!</v>
      </c>
      <c r="BA496" s="231"/>
      <c r="BB496" s="232"/>
      <c r="BC496" s="230"/>
      <c r="BD496" s="232" t="e" cm="1">
        <f t="array" aca="1" ref="BD496" ca="1">INDIRECT("'"&amp;$C496&amp;"'!"&amp;"$"&amp;$D496&amp;$BD$1&amp;"")</f>
        <v>#REF!</v>
      </c>
      <c r="BE496" s="231"/>
      <c r="BF496" s="232"/>
      <c r="BG496" s="230"/>
      <c r="BH496" s="234"/>
      <c r="BI496" s="230"/>
      <c r="BJ496" s="234" t="e" cm="1">
        <f t="array" aca="1" ref="BJ496" ca="1">INDIRECT("'"&amp;$C496&amp;"'!"&amp;"$"&amp;$D496&amp;$BJ$1&amp;"")</f>
        <v>#REF!</v>
      </c>
      <c r="BK496" s="232"/>
      <c r="BL496" s="230"/>
      <c r="BM496" s="408"/>
      <c r="BN496" s="229" t="e" cm="1">
        <f t="array" aca="1" ref="BN496" ca="1">INDIRECT("'"&amp;$C496&amp;"'!"&amp;"$"&amp;$D496&amp;$BN$1&amp;"")</f>
        <v>#REF!</v>
      </c>
      <c r="BO496" s="231"/>
      <c r="BP496" s="230"/>
      <c r="BQ496" s="234" t="e" cm="1">
        <f t="array" aca="1" ref="BQ496" ca="1">INDIRECT("'"&amp;$C496&amp;"'!"&amp;"$"&amp;$D496&amp;$BQ$1&amp;"")</f>
        <v>#REF!</v>
      </c>
      <c r="BR496" s="232"/>
      <c r="BS496" s="232"/>
      <c r="BT496" s="230"/>
      <c r="BU496" s="235" t="e" cm="1">
        <f t="array" aca="1" ref="BU496" ca="1">INDIRECT("'"&amp;$C496&amp;"'!"&amp;"$"&amp;$D496&amp;$BU$1&amp;"")</f>
        <v>#REF!</v>
      </c>
      <c r="BV496" s="232"/>
      <c r="BW496" s="232"/>
      <c r="BX496" s="230"/>
      <c r="BY496" s="235"/>
      <c r="BZ496" s="232"/>
      <c r="CA496" s="232"/>
      <c r="CB496" s="230"/>
    </row>
    <row r="497" spans="1:80" ht="15" x14ac:dyDescent="0.2">
      <c r="A497" s="344">
        <f t="shared" si="37"/>
        <v>46011</v>
      </c>
      <c r="B497" s="261">
        <v>0.70833333333333404</v>
      </c>
      <c r="C497" s="247">
        <f t="shared" si="38"/>
        <v>20</v>
      </c>
      <c r="D497" s="248" t="s">
        <v>151</v>
      </c>
      <c r="E497" s="222"/>
      <c r="F497" s="223"/>
      <c r="G497" s="224" t="e" cm="1">
        <f t="array" aca="1" ref="G497" ca="1">INDIRECT("'"&amp;$C497&amp;"'!"&amp;"$"&amp;$D497&amp;$G$1&amp;"")</f>
        <v>#REF!</v>
      </c>
      <c r="H497" s="225" t="s">
        <v>1</v>
      </c>
      <c r="I497" s="223" t="s">
        <v>1</v>
      </c>
      <c r="J497" s="224" t="e" cm="1">
        <f t="array" aca="1" ref="J497" ca="1">INDIRECT("'"&amp;$C497&amp;"'!"&amp;"$"&amp;$D497&amp;$J$1&amp;"")</f>
        <v>#REF!</v>
      </c>
      <c r="K497" s="225"/>
      <c r="L497" s="225"/>
      <c r="M497" s="226"/>
      <c r="N497" s="222" t="e" cm="1">
        <f t="array" aca="1" ref="N497" ca="1">INDIRECT("'"&amp;$C497&amp;"'!"&amp;"$"&amp;$D497&amp;$N$1&amp;"")</f>
        <v>#REF!</v>
      </c>
      <c r="O497" s="225"/>
      <c r="P497" s="225"/>
      <c r="Q497" s="226"/>
      <c r="R497" s="352" t="e" cm="1">
        <f t="array" aca="1" ref="R497" ca="1">INDIRECT("'"&amp;$C497&amp;"'!"&amp;"$"&amp;$D497&amp;$R$1&amp;"")</f>
        <v>#REF!</v>
      </c>
      <c r="S497" s="225"/>
      <c r="T497" s="225"/>
      <c r="U497" s="226"/>
      <c r="V497" s="222"/>
      <c r="W497" s="227" t="e" cm="1">
        <f t="array" aca="1" ref="W497" ca="1">INDIRECT("'"&amp;$C497&amp;"'!"&amp;"$"&amp;$D497&amp;$W$1&amp;"")</f>
        <v>#REF!</v>
      </c>
      <c r="X497" s="225"/>
      <c r="Y497" s="223"/>
      <c r="Z497" s="224" t="e" cm="1">
        <f t="array" aca="1" ref="Z497" ca="1">INDIRECT("'"&amp;$C497&amp;"'!"&amp;"$"&amp;$D497&amp;$Z$1&amp;"")</f>
        <v>#REF!</v>
      </c>
      <c r="AA497" s="225" t="s">
        <v>1</v>
      </c>
      <c r="AB497" s="225" t="s">
        <v>1</v>
      </c>
      <c r="AC497" s="226" t="s">
        <v>1</v>
      </c>
      <c r="AD497" s="222" t="e" cm="1">
        <f t="array" aca="1" ref="AD497" ca="1">INDIRECT("'"&amp;$C497&amp;"'!"&amp;"$"&amp;$D497&amp;$AD$1&amp;"")</f>
        <v>#REF!</v>
      </c>
      <c r="AE497" s="225" t="s">
        <v>1</v>
      </c>
      <c r="AF497" s="225" t="s">
        <v>1</v>
      </c>
      <c r="AG497" s="223" t="s">
        <v>1</v>
      </c>
      <c r="AH497" s="224" t="e" cm="1">
        <f t="array" aca="1" ref="AH497" ca="1">INDIRECT("'"&amp;$C497&amp;"'!"&amp;"$"&amp;$D497&amp;$AH$1&amp;"")</f>
        <v>#REF!</v>
      </c>
      <c r="AI497" s="225" t="s">
        <v>1</v>
      </c>
      <c r="AJ497" s="225" t="s">
        <v>1</v>
      </c>
      <c r="AK497" s="226" t="s">
        <v>1</v>
      </c>
      <c r="AL497" s="222" t="e" cm="1">
        <f t="array" aca="1" ref="AL497" ca="1">INDIRECT("'"&amp;$C497&amp;"'!"&amp;"$"&amp;$D497&amp;$AL$1&amp;"")</f>
        <v>#REF!</v>
      </c>
      <c r="AM497" s="225" t="s">
        <v>1</v>
      </c>
      <c r="AN497" s="225" t="s">
        <v>1</v>
      </c>
      <c r="AO497" s="223" t="s">
        <v>1</v>
      </c>
      <c r="AP497" s="222"/>
      <c r="AQ497" s="226"/>
      <c r="AR497" s="222" t="e" cm="1">
        <f t="array" aca="1" ref="AR497" ca="1">INDIRECT("'"&amp;$C497&amp;"'!"&amp;"$"&amp;$D497&amp;$AR$1&amp;"")</f>
        <v>#REF!</v>
      </c>
      <c r="AS497" s="225"/>
      <c r="AT497" s="223"/>
      <c r="AU497" s="224" t="e" cm="1">
        <f t="array" aca="1" ref="AU497" ca="1">INDIRECT("'"&amp;$C497&amp;"'!"&amp;"$"&amp;$D497&amp;$AU$1&amp;"")</f>
        <v>#REF!</v>
      </c>
      <c r="AV497" s="225"/>
      <c r="AW497" s="223"/>
      <c r="AX497" s="222"/>
      <c r="AY497" s="226"/>
      <c r="AZ497" s="225" t="e" cm="1">
        <f t="array" aca="1" ref="AZ497" ca="1">INDIRECT("'"&amp;$C497&amp;"'!"&amp;"$"&amp;$D497&amp;$AZ$1&amp;"")</f>
        <v>#REF!</v>
      </c>
      <c r="BA497" s="224"/>
      <c r="BB497" s="225"/>
      <c r="BC497" s="223"/>
      <c r="BD497" s="225" t="e" cm="1">
        <f t="array" aca="1" ref="BD497" ca="1">INDIRECT("'"&amp;$C497&amp;"'!"&amp;"$"&amp;$D497&amp;$BD$1&amp;"")</f>
        <v>#REF!</v>
      </c>
      <c r="BE497" s="224"/>
      <c r="BF497" s="225"/>
      <c r="BG497" s="223"/>
      <c r="BH497" s="227"/>
      <c r="BI497" s="223"/>
      <c r="BJ497" s="227" t="e" cm="1">
        <f t="array" aca="1" ref="BJ497" ca="1">INDIRECT("'"&amp;$C497&amp;"'!"&amp;"$"&amp;$D497&amp;$BJ$1&amp;"")</f>
        <v>#REF!</v>
      </c>
      <c r="BK497" s="225"/>
      <c r="BL497" s="223"/>
      <c r="BM497" s="407"/>
      <c r="BN497" s="222" t="e" cm="1">
        <f t="array" aca="1" ref="BN497" ca="1">INDIRECT("'"&amp;$C497&amp;"'!"&amp;"$"&amp;$D497&amp;$BN$1&amp;"")</f>
        <v>#REF!</v>
      </c>
      <c r="BO497" s="224"/>
      <c r="BP497" s="223"/>
      <c r="BQ497" s="227" t="e" cm="1">
        <f t="array" aca="1" ref="BQ497" ca="1">INDIRECT("'"&amp;$C497&amp;"'!"&amp;"$"&amp;$D497&amp;$BQ$1&amp;"")</f>
        <v>#REF!</v>
      </c>
      <c r="BR497" s="225"/>
      <c r="BS497" s="225"/>
      <c r="BT497" s="223"/>
      <c r="BU497" s="228" t="e" cm="1">
        <f t="array" aca="1" ref="BU497" ca="1">INDIRECT("'"&amp;$C497&amp;"'!"&amp;"$"&amp;$D497&amp;$BU$1&amp;"")</f>
        <v>#REF!</v>
      </c>
      <c r="BV497" s="225"/>
      <c r="BW497" s="225"/>
      <c r="BX497" s="223"/>
      <c r="BY497" s="228"/>
      <c r="BZ497" s="225"/>
      <c r="CA497" s="225"/>
      <c r="CB497" s="223"/>
    </row>
    <row r="498" spans="1:80" ht="15" x14ac:dyDescent="0.2">
      <c r="A498" s="344">
        <f t="shared" si="37"/>
        <v>46011</v>
      </c>
      <c r="B498" s="261">
        <v>0.750000000000001</v>
      </c>
      <c r="C498" s="247">
        <f t="shared" si="38"/>
        <v>20</v>
      </c>
      <c r="D498" s="248" t="s">
        <v>152</v>
      </c>
      <c r="E498" s="229"/>
      <c r="F498" s="230"/>
      <c r="G498" s="231" t="e" cm="1">
        <f t="array" aca="1" ref="G498" ca="1">INDIRECT("'"&amp;$C498&amp;"'!"&amp;"$"&amp;$D498&amp;$G$1&amp;"")</f>
        <v>#REF!</v>
      </c>
      <c r="H498" s="232" t="s">
        <v>1</v>
      </c>
      <c r="I498" s="230" t="s">
        <v>1</v>
      </c>
      <c r="J498" s="231" t="e" cm="1">
        <f t="array" aca="1" ref="J498" ca="1">INDIRECT("'"&amp;$C498&amp;"'!"&amp;"$"&amp;$D498&amp;$J$1&amp;"")</f>
        <v>#REF!</v>
      </c>
      <c r="K498" s="232"/>
      <c r="L498" s="232"/>
      <c r="M498" s="233"/>
      <c r="N498" s="229" t="e" cm="1">
        <f t="array" aca="1" ref="N498" ca="1">INDIRECT("'"&amp;$C498&amp;"'!"&amp;"$"&amp;$D498&amp;$N$1&amp;"")</f>
        <v>#REF!</v>
      </c>
      <c r="O498" s="232"/>
      <c r="P498" s="232"/>
      <c r="Q498" s="230"/>
      <c r="R498" s="229" t="e" cm="1">
        <f t="array" aca="1" ref="R498" ca="1">INDIRECT("'"&amp;$C498&amp;"'!"&amp;"$"&amp;$D498&amp;$R$1&amp;"")</f>
        <v>#REF!</v>
      </c>
      <c r="S498" s="232"/>
      <c r="T498" s="232"/>
      <c r="U498" s="233"/>
      <c r="V498" s="229"/>
      <c r="W498" s="234" t="e" cm="1">
        <f t="array" aca="1" ref="W498" ca="1">INDIRECT("'"&amp;$C498&amp;"'!"&amp;"$"&amp;$D498&amp;$W$1&amp;"")</f>
        <v>#REF!</v>
      </c>
      <c r="X498" s="232"/>
      <c r="Y498" s="230"/>
      <c r="Z498" s="231" t="e" cm="1">
        <f t="array" aca="1" ref="Z498" ca="1">INDIRECT("'"&amp;$C498&amp;"'!"&amp;"$"&amp;$D498&amp;$Z$1&amp;"")</f>
        <v>#REF!</v>
      </c>
      <c r="AA498" s="232" t="s">
        <v>1</v>
      </c>
      <c r="AB498" s="232" t="s">
        <v>1</v>
      </c>
      <c r="AC498" s="233" t="s">
        <v>1</v>
      </c>
      <c r="AD498" s="229" t="e" cm="1">
        <f t="array" aca="1" ref="AD498" ca="1">INDIRECT("'"&amp;$C498&amp;"'!"&amp;"$"&amp;$D498&amp;$AD$1&amp;"")</f>
        <v>#REF!</v>
      </c>
      <c r="AE498" s="232" t="s">
        <v>1</v>
      </c>
      <c r="AF498" s="232" t="s">
        <v>1</v>
      </c>
      <c r="AG498" s="230" t="s">
        <v>1</v>
      </c>
      <c r="AH498" s="231" t="e" cm="1">
        <f t="array" aca="1" ref="AH498" ca="1">INDIRECT("'"&amp;$C498&amp;"'!"&amp;"$"&amp;$D498&amp;$AH$1&amp;"")</f>
        <v>#REF!</v>
      </c>
      <c r="AI498" s="232" t="s">
        <v>1</v>
      </c>
      <c r="AJ498" s="232" t="s">
        <v>1</v>
      </c>
      <c r="AK498" s="233" t="s">
        <v>1</v>
      </c>
      <c r="AL498" s="229" t="e" cm="1">
        <f t="array" aca="1" ref="AL498" ca="1">INDIRECT("'"&amp;$C498&amp;"'!"&amp;"$"&amp;$D498&amp;$AL$1&amp;"")</f>
        <v>#REF!</v>
      </c>
      <c r="AM498" s="232" t="s">
        <v>1</v>
      </c>
      <c r="AN498" s="232" t="s">
        <v>1</v>
      </c>
      <c r="AO498" s="230" t="s">
        <v>1</v>
      </c>
      <c r="AP498" s="229"/>
      <c r="AQ498" s="233"/>
      <c r="AR498" s="229" t="e" cm="1">
        <f t="array" aca="1" ref="AR498" ca="1">INDIRECT("'"&amp;$C498&amp;"'!"&amp;"$"&amp;$D498&amp;$AR$1&amp;"")</f>
        <v>#REF!</v>
      </c>
      <c r="AS498" s="232"/>
      <c r="AT498" s="230"/>
      <c r="AU498" s="231" t="e" cm="1">
        <f t="array" aca="1" ref="AU498" ca="1">INDIRECT("'"&amp;$C498&amp;"'!"&amp;"$"&amp;$D498&amp;$AU$1&amp;"")</f>
        <v>#REF!</v>
      </c>
      <c r="AV498" s="232"/>
      <c r="AW498" s="230"/>
      <c r="AX498" s="229"/>
      <c r="AY498" s="233"/>
      <c r="AZ498" s="232" t="e" cm="1">
        <f t="array" aca="1" ref="AZ498" ca="1">INDIRECT("'"&amp;$C498&amp;"'!"&amp;"$"&amp;$D498&amp;$AZ$1&amp;"")</f>
        <v>#REF!</v>
      </c>
      <c r="BA498" s="231"/>
      <c r="BB498" s="232"/>
      <c r="BC498" s="230"/>
      <c r="BD498" s="232" t="e" cm="1">
        <f t="array" aca="1" ref="BD498" ca="1">INDIRECT("'"&amp;$C498&amp;"'!"&amp;"$"&amp;$D498&amp;$BD$1&amp;"")</f>
        <v>#REF!</v>
      </c>
      <c r="BE498" s="231"/>
      <c r="BF498" s="232"/>
      <c r="BG498" s="230"/>
      <c r="BH498" s="234"/>
      <c r="BI498" s="230"/>
      <c r="BJ498" s="234" t="e" cm="1">
        <f t="array" aca="1" ref="BJ498" ca="1">INDIRECT("'"&amp;$C498&amp;"'!"&amp;"$"&amp;$D498&amp;$BJ$1&amp;"")</f>
        <v>#REF!</v>
      </c>
      <c r="BK498" s="232"/>
      <c r="BL498" s="230"/>
      <c r="BM498" s="408"/>
      <c r="BN498" s="229" t="e" cm="1">
        <f t="array" aca="1" ref="BN498" ca="1">INDIRECT("'"&amp;$C498&amp;"'!"&amp;"$"&amp;$D498&amp;$BN$1&amp;"")</f>
        <v>#REF!</v>
      </c>
      <c r="BO498" s="231"/>
      <c r="BP498" s="230"/>
      <c r="BQ498" s="234" t="e" cm="1">
        <f t="array" aca="1" ref="BQ498" ca="1">INDIRECT("'"&amp;$C498&amp;"'!"&amp;"$"&amp;$D498&amp;$BQ$1&amp;"")</f>
        <v>#REF!</v>
      </c>
      <c r="BR498" s="232"/>
      <c r="BS498" s="232"/>
      <c r="BT498" s="230"/>
      <c r="BU498" s="235" t="e" cm="1">
        <f t="array" aca="1" ref="BU498" ca="1">INDIRECT("'"&amp;$C498&amp;"'!"&amp;"$"&amp;$D498&amp;$BU$1&amp;"")</f>
        <v>#REF!</v>
      </c>
      <c r="BV498" s="232"/>
      <c r="BW498" s="232"/>
      <c r="BX498" s="230"/>
      <c r="BY498" s="235"/>
      <c r="BZ498" s="232"/>
      <c r="CA498" s="232"/>
      <c r="CB498" s="230"/>
    </row>
    <row r="499" spans="1:80" ht="15" x14ac:dyDescent="0.2">
      <c r="A499" s="344">
        <f t="shared" si="37"/>
        <v>46011</v>
      </c>
      <c r="B499" s="261">
        <v>0.79166666666666696</v>
      </c>
      <c r="C499" s="247">
        <f t="shared" si="38"/>
        <v>20</v>
      </c>
      <c r="D499" s="248" t="s">
        <v>153</v>
      </c>
      <c r="E499" s="222"/>
      <c r="F499" s="223"/>
      <c r="G499" s="224" t="e" cm="1">
        <f t="array" aca="1" ref="G499" ca="1">INDIRECT("'"&amp;$C499&amp;"'!"&amp;"$"&amp;$D499&amp;$G$1&amp;"")</f>
        <v>#REF!</v>
      </c>
      <c r="H499" s="225" t="s">
        <v>1</v>
      </c>
      <c r="I499" s="223" t="s">
        <v>1</v>
      </c>
      <c r="J499" s="224" t="e" cm="1">
        <f t="array" aca="1" ref="J499" ca="1">INDIRECT("'"&amp;$C499&amp;"'!"&amp;"$"&amp;$D499&amp;$J$1&amp;"")</f>
        <v>#REF!</v>
      </c>
      <c r="K499" s="493"/>
      <c r="L499" s="225"/>
      <c r="M499" s="226"/>
      <c r="N499" s="222" t="e" cm="1">
        <f t="array" aca="1" ref="N499" ca="1">INDIRECT("'"&amp;$C499&amp;"'!"&amp;"$"&amp;$D499&amp;$N$1&amp;"")</f>
        <v>#REF!</v>
      </c>
      <c r="O499" s="225"/>
      <c r="P499" s="225"/>
      <c r="Q499" s="223"/>
      <c r="R499" s="352" t="e" cm="1">
        <f t="array" aca="1" ref="R499" ca="1">INDIRECT("'"&amp;$C499&amp;"'!"&amp;"$"&amp;$D499&amp;$R$1&amp;"")</f>
        <v>#REF!</v>
      </c>
      <c r="S499" s="225"/>
      <c r="T499" s="225"/>
      <c r="U499" s="226"/>
      <c r="V499" s="222"/>
      <c r="W499" s="227" t="e" cm="1">
        <f t="array" aca="1" ref="W499" ca="1">INDIRECT("'"&amp;$C499&amp;"'!"&amp;"$"&amp;$D499&amp;$W$1&amp;"")</f>
        <v>#REF!</v>
      </c>
      <c r="X499" s="225"/>
      <c r="Y499" s="223"/>
      <c r="Z499" s="224" t="e" cm="1">
        <f t="array" aca="1" ref="Z499" ca="1">INDIRECT("'"&amp;$C499&amp;"'!"&amp;"$"&amp;$D499&amp;$Z$1&amp;"")</f>
        <v>#REF!</v>
      </c>
      <c r="AA499" s="225" t="s">
        <v>1</v>
      </c>
      <c r="AB499" s="225" t="s">
        <v>1</v>
      </c>
      <c r="AC499" s="226" t="s">
        <v>1</v>
      </c>
      <c r="AD499" s="222" t="e" cm="1">
        <f t="array" aca="1" ref="AD499" ca="1">INDIRECT("'"&amp;$C499&amp;"'!"&amp;"$"&amp;$D499&amp;$AD$1&amp;"")</f>
        <v>#REF!</v>
      </c>
      <c r="AE499" s="225" t="s">
        <v>1</v>
      </c>
      <c r="AF499" s="225" t="s">
        <v>1</v>
      </c>
      <c r="AG499" s="223" t="s">
        <v>1</v>
      </c>
      <c r="AH499" s="224" t="e" cm="1">
        <f t="array" aca="1" ref="AH499" ca="1">INDIRECT("'"&amp;$C499&amp;"'!"&amp;"$"&amp;$D499&amp;$AH$1&amp;"")</f>
        <v>#REF!</v>
      </c>
      <c r="AI499" s="225" t="s">
        <v>1</v>
      </c>
      <c r="AJ499" s="225" t="s">
        <v>1</v>
      </c>
      <c r="AK499" s="226" t="s">
        <v>1</v>
      </c>
      <c r="AL499" s="222" t="e" cm="1">
        <f t="array" aca="1" ref="AL499" ca="1">INDIRECT("'"&amp;$C499&amp;"'!"&amp;"$"&amp;$D499&amp;$AL$1&amp;"")</f>
        <v>#REF!</v>
      </c>
      <c r="AM499" s="225" t="s">
        <v>1</v>
      </c>
      <c r="AN499" s="225" t="s">
        <v>1</v>
      </c>
      <c r="AO499" s="223" t="s">
        <v>1</v>
      </c>
      <c r="AP499" s="222"/>
      <c r="AQ499" s="226"/>
      <c r="AR499" s="222" t="e" cm="1">
        <f t="array" aca="1" ref="AR499" ca="1">INDIRECT("'"&amp;$C499&amp;"'!"&amp;"$"&amp;$D499&amp;$AR$1&amp;"")</f>
        <v>#REF!</v>
      </c>
      <c r="AS499" s="225"/>
      <c r="AT499" s="223"/>
      <c r="AU499" s="224" t="e" cm="1">
        <f t="array" aca="1" ref="AU499" ca="1">INDIRECT("'"&amp;$C499&amp;"'!"&amp;"$"&amp;$D499&amp;$AU$1&amp;"")</f>
        <v>#REF!</v>
      </c>
      <c r="AV499" s="225"/>
      <c r="AW499" s="223"/>
      <c r="AX499" s="222"/>
      <c r="AY499" s="226"/>
      <c r="AZ499" s="225" t="e" cm="1">
        <f t="array" aca="1" ref="AZ499" ca="1">INDIRECT("'"&amp;$C499&amp;"'!"&amp;"$"&amp;$D499&amp;$AZ$1&amp;"")</f>
        <v>#REF!</v>
      </c>
      <c r="BA499" s="224"/>
      <c r="BB499" s="225"/>
      <c r="BC499" s="223"/>
      <c r="BD499" s="225" t="e" cm="1">
        <f t="array" aca="1" ref="BD499" ca="1">INDIRECT("'"&amp;$C499&amp;"'!"&amp;"$"&amp;$D499&amp;$BD$1&amp;"")</f>
        <v>#REF!</v>
      </c>
      <c r="BE499" s="224"/>
      <c r="BF499" s="225"/>
      <c r="BG499" s="223"/>
      <c r="BH499" s="227"/>
      <c r="BI499" s="223"/>
      <c r="BJ499" s="227" t="e" cm="1">
        <f t="array" aca="1" ref="BJ499" ca="1">INDIRECT("'"&amp;$C499&amp;"'!"&amp;"$"&amp;$D499&amp;$BJ$1&amp;"")</f>
        <v>#REF!</v>
      </c>
      <c r="BK499" s="225"/>
      <c r="BL499" s="223"/>
      <c r="BM499" s="407"/>
      <c r="BN499" s="222" t="e" cm="1">
        <f t="array" aca="1" ref="BN499" ca="1">INDIRECT("'"&amp;$C499&amp;"'!"&amp;"$"&amp;$D499&amp;$BN$1&amp;"")</f>
        <v>#REF!</v>
      </c>
      <c r="BO499" s="224"/>
      <c r="BP499" s="223"/>
      <c r="BQ499" s="227" t="e" cm="1">
        <f t="array" aca="1" ref="BQ499" ca="1">INDIRECT("'"&amp;$C499&amp;"'!"&amp;"$"&amp;$D499&amp;$BQ$1&amp;"")</f>
        <v>#REF!</v>
      </c>
      <c r="BR499" s="225"/>
      <c r="BS499" s="225"/>
      <c r="BT499" s="223"/>
      <c r="BU499" s="228" t="e" cm="1">
        <f t="array" aca="1" ref="BU499" ca="1">INDIRECT("'"&amp;$C499&amp;"'!"&amp;"$"&amp;$D499&amp;$BU$1&amp;"")</f>
        <v>#REF!</v>
      </c>
      <c r="BV499" s="225"/>
      <c r="BW499" s="225"/>
      <c r="BX499" s="223"/>
      <c r="BY499" s="228"/>
      <c r="BZ499" s="225"/>
      <c r="CA499" s="225"/>
      <c r="CB499" s="223"/>
    </row>
    <row r="500" spans="1:80" ht="15" x14ac:dyDescent="0.2">
      <c r="A500" s="344">
        <f t="shared" si="37"/>
        <v>46011</v>
      </c>
      <c r="B500" s="261">
        <v>0.83333333333333337</v>
      </c>
      <c r="C500" s="247">
        <f t="shared" si="38"/>
        <v>20</v>
      </c>
      <c r="D500" s="248" t="s">
        <v>154</v>
      </c>
      <c r="E500" s="229"/>
      <c r="F500" s="230"/>
      <c r="G500" s="231" t="e" cm="1">
        <f t="array" aca="1" ref="G500" ca="1">INDIRECT("'"&amp;$C500&amp;"'!"&amp;"$"&amp;$D500&amp;$G$1&amp;"")</f>
        <v>#REF!</v>
      </c>
      <c r="H500" s="232" t="s">
        <v>1</v>
      </c>
      <c r="I500" s="230" t="s">
        <v>1</v>
      </c>
      <c r="J500" s="231" t="e" cm="1">
        <f t="array" aca="1" ref="J500" ca="1">INDIRECT("'"&amp;$C500&amp;"'!"&amp;"$"&amp;$D500&amp;$J$1&amp;"")</f>
        <v>#REF!</v>
      </c>
      <c r="K500" s="232"/>
      <c r="L500" s="232"/>
      <c r="M500" s="233"/>
      <c r="N500" s="229" t="e" cm="1">
        <f t="array" aca="1" ref="N500" ca="1">INDIRECT("'"&amp;$C500&amp;"'!"&amp;"$"&amp;$D500&amp;$N$1&amp;"")</f>
        <v>#REF!</v>
      </c>
      <c r="O500" s="232"/>
      <c r="P500" s="232"/>
      <c r="Q500" s="230"/>
      <c r="R500" s="229" t="e" cm="1">
        <f t="array" aca="1" ref="R500" ca="1">INDIRECT("'"&amp;$C500&amp;"'!"&amp;"$"&amp;$D500&amp;$R$1&amp;"")</f>
        <v>#REF!</v>
      </c>
      <c r="S500" s="232"/>
      <c r="T500" s="232"/>
      <c r="U500" s="233"/>
      <c r="V500" s="229"/>
      <c r="W500" s="234" t="e" cm="1">
        <f t="array" aca="1" ref="W500" ca="1">INDIRECT("'"&amp;$C500&amp;"'!"&amp;"$"&amp;$D500&amp;$W$1&amp;"")</f>
        <v>#REF!</v>
      </c>
      <c r="X500" s="232"/>
      <c r="Y500" s="230"/>
      <c r="Z500" s="231" t="e" cm="1">
        <f t="array" aca="1" ref="Z500" ca="1">INDIRECT("'"&amp;$C500&amp;"'!"&amp;"$"&amp;$D500&amp;$Z$1&amp;"")</f>
        <v>#REF!</v>
      </c>
      <c r="AA500" s="232" t="s">
        <v>1</v>
      </c>
      <c r="AB500" s="232" t="s">
        <v>1</v>
      </c>
      <c r="AC500" s="233" t="s">
        <v>1</v>
      </c>
      <c r="AD500" s="229" t="e" cm="1">
        <f t="array" aca="1" ref="AD500" ca="1">INDIRECT("'"&amp;$C500&amp;"'!"&amp;"$"&amp;$D500&amp;$AD$1&amp;"")</f>
        <v>#REF!</v>
      </c>
      <c r="AE500" s="232" t="s">
        <v>1</v>
      </c>
      <c r="AF500" s="232" t="s">
        <v>1</v>
      </c>
      <c r="AG500" s="230" t="s">
        <v>1</v>
      </c>
      <c r="AH500" s="231" t="e" cm="1">
        <f t="array" aca="1" ref="AH500" ca="1">INDIRECT("'"&amp;$C500&amp;"'!"&amp;"$"&amp;$D500&amp;$AH$1&amp;"")</f>
        <v>#REF!</v>
      </c>
      <c r="AI500" s="232" t="s">
        <v>1</v>
      </c>
      <c r="AJ500" s="232" t="s">
        <v>1</v>
      </c>
      <c r="AK500" s="233" t="s">
        <v>1</v>
      </c>
      <c r="AL500" s="229" t="e" cm="1">
        <f t="array" aca="1" ref="AL500" ca="1">INDIRECT("'"&amp;$C500&amp;"'!"&amp;"$"&amp;$D500&amp;$AL$1&amp;"")</f>
        <v>#REF!</v>
      </c>
      <c r="AM500" s="232" t="s">
        <v>1</v>
      </c>
      <c r="AN500" s="232" t="s">
        <v>1</v>
      </c>
      <c r="AO500" s="230" t="s">
        <v>1</v>
      </c>
      <c r="AP500" s="229"/>
      <c r="AQ500" s="233"/>
      <c r="AR500" s="229" t="e" cm="1">
        <f t="array" aca="1" ref="AR500" ca="1">INDIRECT("'"&amp;$C500&amp;"'!"&amp;"$"&amp;$D500&amp;$AR$1&amp;"")</f>
        <v>#REF!</v>
      </c>
      <c r="AS500" s="232"/>
      <c r="AT500" s="230"/>
      <c r="AU500" s="231" t="e" cm="1">
        <f t="array" aca="1" ref="AU500" ca="1">INDIRECT("'"&amp;$C500&amp;"'!"&amp;"$"&amp;$D500&amp;$AU$1&amp;"")</f>
        <v>#REF!</v>
      </c>
      <c r="AV500" s="232"/>
      <c r="AW500" s="230"/>
      <c r="AX500" s="229"/>
      <c r="AY500" s="233"/>
      <c r="AZ500" s="232" t="e" cm="1">
        <f t="array" aca="1" ref="AZ500" ca="1">INDIRECT("'"&amp;$C500&amp;"'!"&amp;"$"&amp;$D500&amp;$AZ$1&amp;"")</f>
        <v>#REF!</v>
      </c>
      <c r="BA500" s="231"/>
      <c r="BB500" s="232"/>
      <c r="BC500" s="230"/>
      <c r="BD500" s="232" t="e" cm="1">
        <f t="array" aca="1" ref="BD500" ca="1">INDIRECT("'"&amp;$C500&amp;"'!"&amp;"$"&amp;$D500&amp;$BD$1&amp;"")</f>
        <v>#REF!</v>
      </c>
      <c r="BE500" s="231"/>
      <c r="BF500" s="232"/>
      <c r="BG500" s="230"/>
      <c r="BH500" s="234"/>
      <c r="BI500" s="230"/>
      <c r="BJ500" s="234" t="e" cm="1">
        <f t="array" aca="1" ref="BJ500" ca="1">INDIRECT("'"&amp;$C500&amp;"'!"&amp;"$"&amp;$D500&amp;$BJ$1&amp;"")</f>
        <v>#REF!</v>
      </c>
      <c r="BK500" s="232"/>
      <c r="BL500" s="230"/>
      <c r="BM500" s="408"/>
      <c r="BN500" s="229" t="e" cm="1">
        <f t="array" aca="1" ref="BN500" ca="1">INDIRECT("'"&amp;$C500&amp;"'!"&amp;"$"&amp;$D500&amp;$BN$1&amp;"")</f>
        <v>#REF!</v>
      </c>
      <c r="BO500" s="231"/>
      <c r="BP500" s="230"/>
      <c r="BQ500" s="234" t="e" cm="1">
        <f t="array" aca="1" ref="BQ500" ca="1">INDIRECT("'"&amp;$C500&amp;"'!"&amp;"$"&amp;$D500&amp;$BQ$1&amp;"")</f>
        <v>#REF!</v>
      </c>
      <c r="BR500" s="232"/>
      <c r="BS500" s="232"/>
      <c r="BT500" s="230"/>
      <c r="BU500" s="235" t="e" cm="1">
        <f t="array" aca="1" ref="BU500" ca="1">INDIRECT("'"&amp;$C500&amp;"'!"&amp;"$"&amp;$D500&amp;$BU$1&amp;"")</f>
        <v>#REF!</v>
      </c>
      <c r="BV500" s="232"/>
      <c r="BW500" s="232"/>
      <c r="BX500" s="230"/>
      <c r="BY500" s="235"/>
      <c r="BZ500" s="232"/>
      <c r="CA500" s="232"/>
      <c r="CB500" s="230"/>
    </row>
    <row r="501" spans="1:80" ht="15" x14ac:dyDescent="0.2">
      <c r="A501" s="344">
        <f t="shared" si="37"/>
        <v>46011</v>
      </c>
      <c r="B501" s="261">
        <v>0.875000000000001</v>
      </c>
      <c r="C501" s="247">
        <f t="shared" si="38"/>
        <v>20</v>
      </c>
      <c r="D501" s="248" t="s">
        <v>155</v>
      </c>
      <c r="E501" s="222"/>
      <c r="F501" s="223"/>
      <c r="G501" s="224" t="e" cm="1">
        <f t="array" aca="1" ref="G501" ca="1">INDIRECT("'"&amp;$C501&amp;"'!"&amp;"$"&amp;$D501&amp;$G$1&amp;"")</f>
        <v>#REF!</v>
      </c>
      <c r="H501" s="225" t="s">
        <v>1</v>
      </c>
      <c r="I501" s="223" t="s">
        <v>1</v>
      </c>
      <c r="J501" s="224" t="e" cm="1">
        <f t="array" aca="1" ref="J501" ca="1">INDIRECT("'"&amp;$C501&amp;"'!"&amp;"$"&amp;$D501&amp;$J$1&amp;"")</f>
        <v>#REF!</v>
      </c>
      <c r="K501" s="225"/>
      <c r="L501" s="225"/>
      <c r="M501" s="226"/>
      <c r="N501" s="222" t="e" cm="1">
        <f t="array" aca="1" ref="N501" ca="1">INDIRECT("'"&amp;$C501&amp;"'!"&amp;"$"&amp;$D501&amp;$N$1&amp;"")</f>
        <v>#REF!</v>
      </c>
      <c r="O501" s="225"/>
      <c r="P501" s="225"/>
      <c r="Q501" s="223"/>
      <c r="R501" s="352" t="e" cm="1">
        <f t="array" aca="1" ref="R501" ca="1">INDIRECT("'"&amp;$C501&amp;"'!"&amp;"$"&amp;$D501&amp;$R$1&amp;"")</f>
        <v>#REF!</v>
      </c>
      <c r="S501" s="225"/>
      <c r="T501" s="225"/>
      <c r="U501" s="226"/>
      <c r="V501" s="222"/>
      <c r="W501" s="227" t="e" cm="1">
        <f t="array" aca="1" ref="W501" ca="1">INDIRECT("'"&amp;$C501&amp;"'!"&amp;"$"&amp;$D501&amp;$W$1&amp;"")</f>
        <v>#REF!</v>
      </c>
      <c r="X501" s="225"/>
      <c r="Y501" s="223"/>
      <c r="Z501" s="224" t="e" cm="1">
        <f t="array" aca="1" ref="Z501" ca="1">INDIRECT("'"&amp;$C501&amp;"'!"&amp;"$"&amp;$D501&amp;$Z$1&amp;"")</f>
        <v>#REF!</v>
      </c>
      <c r="AA501" s="225" t="s">
        <v>1</v>
      </c>
      <c r="AB501" s="225" t="s">
        <v>1</v>
      </c>
      <c r="AC501" s="226" t="s">
        <v>1</v>
      </c>
      <c r="AD501" s="222" t="e" cm="1">
        <f t="array" aca="1" ref="AD501" ca="1">INDIRECT("'"&amp;$C501&amp;"'!"&amp;"$"&amp;$D501&amp;$AD$1&amp;"")</f>
        <v>#REF!</v>
      </c>
      <c r="AE501" s="225" t="s">
        <v>1</v>
      </c>
      <c r="AF501" s="225" t="s">
        <v>1</v>
      </c>
      <c r="AG501" s="223" t="s">
        <v>1</v>
      </c>
      <c r="AH501" s="224" t="e" cm="1">
        <f t="array" aca="1" ref="AH501" ca="1">INDIRECT("'"&amp;$C501&amp;"'!"&amp;"$"&amp;$D501&amp;$AH$1&amp;"")</f>
        <v>#REF!</v>
      </c>
      <c r="AI501" s="225" t="s">
        <v>1</v>
      </c>
      <c r="AJ501" s="225" t="s">
        <v>1</v>
      </c>
      <c r="AK501" s="226" t="s">
        <v>1</v>
      </c>
      <c r="AL501" s="222" t="e" cm="1">
        <f t="array" aca="1" ref="AL501" ca="1">INDIRECT("'"&amp;$C501&amp;"'!"&amp;"$"&amp;$D501&amp;$AL$1&amp;"")</f>
        <v>#REF!</v>
      </c>
      <c r="AM501" s="225" t="s">
        <v>1</v>
      </c>
      <c r="AN501" s="225" t="s">
        <v>1</v>
      </c>
      <c r="AO501" s="223" t="s">
        <v>1</v>
      </c>
      <c r="AP501" s="222"/>
      <c r="AQ501" s="226"/>
      <c r="AR501" s="222" t="e" cm="1">
        <f t="array" aca="1" ref="AR501" ca="1">INDIRECT("'"&amp;$C501&amp;"'!"&amp;"$"&amp;$D501&amp;$AR$1&amp;"")</f>
        <v>#REF!</v>
      </c>
      <c r="AS501" s="225"/>
      <c r="AT501" s="223"/>
      <c r="AU501" s="224" t="e" cm="1">
        <f t="array" aca="1" ref="AU501" ca="1">INDIRECT("'"&amp;$C501&amp;"'!"&amp;"$"&amp;$D501&amp;$AU$1&amp;"")</f>
        <v>#REF!</v>
      </c>
      <c r="AV501" s="225"/>
      <c r="AW501" s="223"/>
      <c r="AX501" s="222"/>
      <c r="AY501" s="226"/>
      <c r="AZ501" s="225" t="e" cm="1">
        <f t="array" aca="1" ref="AZ501" ca="1">INDIRECT("'"&amp;$C501&amp;"'!"&amp;"$"&amp;$D501&amp;$AZ$1&amp;"")</f>
        <v>#REF!</v>
      </c>
      <c r="BA501" s="224"/>
      <c r="BB501" s="225"/>
      <c r="BC501" s="223"/>
      <c r="BD501" s="225" t="e" cm="1">
        <f t="array" aca="1" ref="BD501" ca="1">INDIRECT("'"&amp;$C501&amp;"'!"&amp;"$"&amp;$D501&amp;$BD$1&amp;"")</f>
        <v>#REF!</v>
      </c>
      <c r="BE501" s="224"/>
      <c r="BF501" s="225"/>
      <c r="BG501" s="223"/>
      <c r="BH501" s="227"/>
      <c r="BI501" s="223"/>
      <c r="BJ501" s="227" t="e" cm="1">
        <f t="array" aca="1" ref="BJ501" ca="1">INDIRECT("'"&amp;$C501&amp;"'!"&amp;"$"&amp;$D501&amp;$BJ$1&amp;"")</f>
        <v>#REF!</v>
      </c>
      <c r="BK501" s="225"/>
      <c r="BL501" s="223"/>
      <c r="BM501" s="407"/>
      <c r="BN501" s="222" t="e" cm="1">
        <f t="array" aca="1" ref="BN501" ca="1">INDIRECT("'"&amp;$C501&amp;"'!"&amp;"$"&amp;$D501&amp;$BN$1&amp;"")</f>
        <v>#REF!</v>
      </c>
      <c r="BO501" s="224"/>
      <c r="BP501" s="223"/>
      <c r="BQ501" s="227" t="e" cm="1">
        <f t="array" aca="1" ref="BQ501" ca="1">INDIRECT("'"&amp;$C501&amp;"'!"&amp;"$"&amp;$D501&amp;$BQ$1&amp;"")</f>
        <v>#REF!</v>
      </c>
      <c r="BR501" s="225"/>
      <c r="BS501" s="225"/>
      <c r="BT501" s="223"/>
      <c r="BU501" s="228" t="e" cm="1">
        <f t="array" aca="1" ref="BU501" ca="1">INDIRECT("'"&amp;$C501&amp;"'!"&amp;"$"&amp;$D501&amp;$BU$1&amp;"")</f>
        <v>#REF!</v>
      </c>
      <c r="BV501" s="225"/>
      <c r="BW501" s="225"/>
      <c r="BX501" s="223"/>
      <c r="BY501" s="228"/>
      <c r="BZ501" s="225"/>
      <c r="CA501" s="225"/>
      <c r="CB501" s="223"/>
    </row>
    <row r="502" spans="1:80" ht="15" x14ac:dyDescent="0.2">
      <c r="A502" s="344">
        <f t="shared" si="37"/>
        <v>46011</v>
      </c>
      <c r="B502" s="261">
        <v>0.91666666666666696</v>
      </c>
      <c r="C502" s="247">
        <f t="shared" si="38"/>
        <v>20</v>
      </c>
      <c r="D502" s="248" t="s">
        <v>156</v>
      </c>
      <c r="E502" s="229"/>
      <c r="F502" s="230"/>
      <c r="G502" s="231" t="e" cm="1">
        <f t="array" aca="1" ref="G502" ca="1">INDIRECT("'"&amp;$C502&amp;"'!"&amp;"$"&amp;$D502&amp;$G$1&amp;"")</f>
        <v>#REF!</v>
      </c>
      <c r="H502" s="232" t="s">
        <v>1</v>
      </c>
      <c r="I502" s="230" t="s">
        <v>1</v>
      </c>
      <c r="J502" s="231" t="e" cm="1">
        <f t="array" aca="1" ref="J502" ca="1">INDIRECT("'"&amp;$C502&amp;"'!"&amp;"$"&amp;$D502&amp;$J$1&amp;"")</f>
        <v>#REF!</v>
      </c>
      <c r="K502" s="232"/>
      <c r="L502" s="232"/>
      <c r="M502" s="233"/>
      <c r="N502" s="229" t="e" cm="1">
        <f t="array" aca="1" ref="N502" ca="1">INDIRECT("'"&amp;$C502&amp;"'!"&amp;"$"&amp;$D502&amp;$N$1&amp;"")</f>
        <v>#REF!</v>
      </c>
      <c r="O502" s="232"/>
      <c r="P502" s="232"/>
      <c r="Q502" s="230"/>
      <c r="R502" s="229" t="e" cm="1">
        <f t="array" aca="1" ref="R502" ca="1">INDIRECT("'"&amp;$C502&amp;"'!"&amp;"$"&amp;$D502&amp;$R$1&amp;"")</f>
        <v>#REF!</v>
      </c>
      <c r="S502" s="232"/>
      <c r="T502" s="232"/>
      <c r="U502" s="233"/>
      <c r="V502" s="229"/>
      <c r="W502" s="234" t="e" cm="1">
        <f t="array" aca="1" ref="W502" ca="1">INDIRECT("'"&amp;$C502&amp;"'!"&amp;"$"&amp;$D502&amp;$W$1&amp;"")</f>
        <v>#REF!</v>
      </c>
      <c r="X502" s="232"/>
      <c r="Y502" s="230"/>
      <c r="Z502" s="231" t="e" cm="1">
        <f t="array" aca="1" ref="Z502" ca="1">INDIRECT("'"&amp;$C502&amp;"'!"&amp;"$"&amp;$D502&amp;$Z$1&amp;"")</f>
        <v>#REF!</v>
      </c>
      <c r="AA502" s="232" t="s">
        <v>1</v>
      </c>
      <c r="AB502" s="232" t="s">
        <v>1</v>
      </c>
      <c r="AC502" s="233" t="s">
        <v>1</v>
      </c>
      <c r="AD502" s="229" t="e" cm="1">
        <f t="array" aca="1" ref="AD502" ca="1">INDIRECT("'"&amp;$C502&amp;"'!"&amp;"$"&amp;$D502&amp;$AD$1&amp;"")</f>
        <v>#REF!</v>
      </c>
      <c r="AE502" s="232" t="s">
        <v>1</v>
      </c>
      <c r="AF502" s="232" t="s">
        <v>1</v>
      </c>
      <c r="AG502" s="230" t="s">
        <v>1</v>
      </c>
      <c r="AH502" s="231" t="e" cm="1">
        <f t="array" aca="1" ref="AH502" ca="1">INDIRECT("'"&amp;$C502&amp;"'!"&amp;"$"&amp;$D502&amp;$AH$1&amp;"")</f>
        <v>#REF!</v>
      </c>
      <c r="AI502" s="232" t="s">
        <v>1</v>
      </c>
      <c r="AJ502" s="232" t="s">
        <v>1</v>
      </c>
      <c r="AK502" s="233" t="s">
        <v>1</v>
      </c>
      <c r="AL502" s="229" t="e" cm="1">
        <f t="array" aca="1" ref="AL502" ca="1">INDIRECT("'"&amp;$C502&amp;"'!"&amp;"$"&amp;$D502&amp;$AL$1&amp;"")</f>
        <v>#REF!</v>
      </c>
      <c r="AM502" s="232" t="s">
        <v>1</v>
      </c>
      <c r="AN502" s="232" t="s">
        <v>1</v>
      </c>
      <c r="AO502" s="230" t="s">
        <v>1</v>
      </c>
      <c r="AP502" s="229"/>
      <c r="AQ502" s="233"/>
      <c r="AR502" s="229" t="e" cm="1">
        <f t="array" aca="1" ref="AR502" ca="1">INDIRECT("'"&amp;$C502&amp;"'!"&amp;"$"&amp;$D502&amp;$AR$1&amp;"")</f>
        <v>#REF!</v>
      </c>
      <c r="AS502" s="232"/>
      <c r="AT502" s="230"/>
      <c r="AU502" s="231" t="e" cm="1">
        <f t="array" aca="1" ref="AU502" ca="1">INDIRECT("'"&amp;$C502&amp;"'!"&amp;"$"&amp;$D502&amp;$AU$1&amp;"")</f>
        <v>#REF!</v>
      </c>
      <c r="AV502" s="232"/>
      <c r="AW502" s="230"/>
      <c r="AX502" s="229"/>
      <c r="AY502" s="233"/>
      <c r="AZ502" s="232" t="e" cm="1">
        <f t="array" aca="1" ref="AZ502" ca="1">INDIRECT("'"&amp;$C502&amp;"'!"&amp;"$"&amp;$D502&amp;$AZ$1&amp;"")</f>
        <v>#REF!</v>
      </c>
      <c r="BA502" s="231"/>
      <c r="BB502" s="232"/>
      <c r="BC502" s="230"/>
      <c r="BD502" s="232" t="e" cm="1">
        <f t="array" aca="1" ref="BD502" ca="1">INDIRECT("'"&amp;$C502&amp;"'!"&amp;"$"&amp;$D502&amp;$BD$1&amp;"")</f>
        <v>#REF!</v>
      </c>
      <c r="BE502" s="231"/>
      <c r="BF502" s="232"/>
      <c r="BG502" s="230"/>
      <c r="BH502" s="234"/>
      <c r="BI502" s="230"/>
      <c r="BJ502" s="234" t="e" cm="1">
        <f t="array" aca="1" ref="BJ502" ca="1">INDIRECT("'"&amp;$C502&amp;"'!"&amp;"$"&amp;$D502&amp;$BJ$1&amp;"")</f>
        <v>#REF!</v>
      </c>
      <c r="BK502" s="232"/>
      <c r="BL502" s="230"/>
      <c r="BM502" s="408"/>
      <c r="BN502" s="229" t="e" cm="1">
        <f t="array" aca="1" ref="BN502" ca="1">INDIRECT("'"&amp;$C502&amp;"'!"&amp;"$"&amp;$D502&amp;$BN$1&amp;"")</f>
        <v>#REF!</v>
      </c>
      <c r="BO502" s="231"/>
      <c r="BP502" s="230"/>
      <c r="BQ502" s="234" t="e" cm="1">
        <f t="array" aca="1" ref="BQ502" ca="1">INDIRECT("'"&amp;$C502&amp;"'!"&amp;"$"&amp;$D502&amp;$BQ$1&amp;"")</f>
        <v>#REF!</v>
      </c>
      <c r="BR502" s="232"/>
      <c r="BS502" s="232"/>
      <c r="BT502" s="230"/>
      <c r="BU502" s="235" t="e" cm="1">
        <f t="array" aca="1" ref="BU502" ca="1">INDIRECT("'"&amp;$C502&amp;"'!"&amp;"$"&amp;$D502&amp;$BU$1&amp;"")</f>
        <v>#REF!</v>
      </c>
      <c r="BV502" s="232"/>
      <c r="BW502" s="232"/>
      <c r="BX502" s="230"/>
      <c r="BY502" s="235"/>
      <c r="BZ502" s="232"/>
      <c r="CA502" s="232"/>
      <c r="CB502" s="230"/>
    </row>
    <row r="503" spans="1:80" ht="15.75" thickBot="1" x14ac:dyDescent="0.25">
      <c r="A503" s="345">
        <f t="shared" si="37"/>
        <v>46011</v>
      </c>
      <c r="B503" s="262">
        <v>0.95833333333333404</v>
      </c>
      <c r="C503" s="249">
        <f t="shared" si="38"/>
        <v>20</v>
      </c>
      <c r="D503" s="250" t="s">
        <v>157</v>
      </c>
      <c r="E503" s="236"/>
      <c r="F503" s="237"/>
      <c r="G503" s="238" t="e" cm="1">
        <f t="array" aca="1" ref="G503" ca="1">INDIRECT("'"&amp;$C503&amp;"'!"&amp;"$"&amp;$D503&amp;$G$1&amp;"")</f>
        <v>#REF!</v>
      </c>
      <c r="H503" s="239" t="s">
        <v>1</v>
      </c>
      <c r="I503" s="237" t="s">
        <v>1</v>
      </c>
      <c r="J503" s="238" t="e" cm="1">
        <f t="array" aca="1" ref="J503" ca="1">INDIRECT("'"&amp;$C503&amp;"'!"&amp;"$"&amp;$D503&amp;$J$1&amp;"")</f>
        <v>#REF!</v>
      </c>
      <c r="K503" s="239"/>
      <c r="L503" s="239"/>
      <c r="M503" s="240"/>
      <c r="N503" s="236" t="e" cm="1">
        <f t="array" aca="1" ref="N503" ca="1">INDIRECT("'"&amp;$C503&amp;"'!"&amp;"$"&amp;$D503&amp;$N$1&amp;"")</f>
        <v>#REF!</v>
      </c>
      <c r="O503" s="239"/>
      <c r="P503" s="239"/>
      <c r="Q503" s="237"/>
      <c r="R503" s="354" t="e" cm="1">
        <f t="array" aca="1" ref="R503" ca="1">INDIRECT("'"&amp;$C503&amp;"'!"&amp;"$"&amp;$D503&amp;$R$1&amp;"")</f>
        <v>#REF!</v>
      </c>
      <c r="S503" s="239"/>
      <c r="T503" s="239"/>
      <c r="U503" s="240"/>
      <c r="V503" s="236"/>
      <c r="W503" s="241" t="e" cm="1">
        <f t="array" aca="1" ref="W503" ca="1">INDIRECT("'"&amp;$C503&amp;"'!"&amp;"$"&amp;$D503&amp;$W$1&amp;"")</f>
        <v>#REF!</v>
      </c>
      <c r="X503" s="239"/>
      <c r="Y503" s="237"/>
      <c r="Z503" s="238" t="e" cm="1">
        <f t="array" aca="1" ref="Z503" ca="1">INDIRECT("'"&amp;$C503&amp;"'!"&amp;"$"&amp;$D503&amp;$Z$1&amp;"")</f>
        <v>#REF!</v>
      </c>
      <c r="AA503" s="239" t="s">
        <v>1</v>
      </c>
      <c r="AB503" s="239" t="s">
        <v>1</v>
      </c>
      <c r="AC503" s="240" t="s">
        <v>1</v>
      </c>
      <c r="AD503" s="236" t="e" cm="1">
        <f t="array" aca="1" ref="AD503" ca="1">INDIRECT("'"&amp;$C503&amp;"'!"&amp;"$"&amp;$D503&amp;$AD$1&amp;"")</f>
        <v>#REF!</v>
      </c>
      <c r="AE503" s="239" t="s">
        <v>1</v>
      </c>
      <c r="AF503" s="239" t="s">
        <v>1</v>
      </c>
      <c r="AG503" s="237" t="s">
        <v>1</v>
      </c>
      <c r="AH503" s="238" t="e" cm="1">
        <f t="array" aca="1" ref="AH503" ca="1">INDIRECT("'"&amp;$C503&amp;"'!"&amp;"$"&amp;$D503&amp;$AH$1&amp;"")</f>
        <v>#REF!</v>
      </c>
      <c r="AI503" s="239" t="s">
        <v>1</v>
      </c>
      <c r="AJ503" s="239" t="s">
        <v>1</v>
      </c>
      <c r="AK503" s="240" t="s">
        <v>1</v>
      </c>
      <c r="AL503" s="236" t="e" cm="1">
        <f t="array" aca="1" ref="AL503" ca="1">INDIRECT("'"&amp;$C503&amp;"'!"&amp;"$"&amp;$D503&amp;$AL$1&amp;"")</f>
        <v>#REF!</v>
      </c>
      <c r="AM503" s="239" t="s">
        <v>1</v>
      </c>
      <c r="AN503" s="239" t="s">
        <v>1</v>
      </c>
      <c r="AO503" s="237" t="s">
        <v>1</v>
      </c>
      <c r="AP503" s="236"/>
      <c r="AQ503" s="240"/>
      <c r="AR503" s="236" t="e" cm="1">
        <f t="array" aca="1" ref="AR503" ca="1">INDIRECT("'"&amp;$C503&amp;"'!"&amp;"$"&amp;$D503&amp;$AR$1&amp;"")</f>
        <v>#REF!</v>
      </c>
      <c r="AS503" s="239"/>
      <c r="AT503" s="237"/>
      <c r="AU503" s="238" t="e" cm="1">
        <f t="array" aca="1" ref="AU503" ca="1">INDIRECT("'"&amp;$C503&amp;"'!"&amp;"$"&amp;$D503&amp;$AU$1&amp;"")</f>
        <v>#REF!</v>
      </c>
      <c r="AV503" s="239"/>
      <c r="AW503" s="237"/>
      <c r="AX503" s="236"/>
      <c r="AY503" s="240"/>
      <c r="AZ503" s="239" t="e" cm="1">
        <f t="array" aca="1" ref="AZ503" ca="1">INDIRECT("'"&amp;$C503&amp;"'!"&amp;"$"&amp;$D503&amp;$AZ$1&amp;"")</f>
        <v>#REF!</v>
      </c>
      <c r="BA503" s="238"/>
      <c r="BB503" s="239"/>
      <c r="BC503" s="237"/>
      <c r="BD503" s="239" t="e" cm="1">
        <f t="array" aca="1" ref="BD503" ca="1">INDIRECT("'"&amp;$C503&amp;"'!"&amp;"$"&amp;$D503&amp;$BD$1&amp;"")</f>
        <v>#REF!</v>
      </c>
      <c r="BE503" s="238"/>
      <c r="BF503" s="239"/>
      <c r="BG503" s="237"/>
      <c r="BH503" s="241"/>
      <c r="BI503" s="237"/>
      <c r="BJ503" s="241" t="e" cm="1">
        <f t="array" aca="1" ref="BJ503" ca="1">INDIRECT("'"&amp;$C503&amp;"'!"&amp;"$"&amp;$D503&amp;$BJ$1&amp;"")</f>
        <v>#REF!</v>
      </c>
      <c r="BK503" s="239"/>
      <c r="BL503" s="237"/>
      <c r="BM503" s="409"/>
      <c r="BN503" s="236" t="e" cm="1">
        <f t="array" aca="1" ref="BN503" ca="1">INDIRECT("'"&amp;$C503&amp;"'!"&amp;"$"&amp;$D503&amp;$BN$1&amp;"")</f>
        <v>#REF!</v>
      </c>
      <c r="BO503" s="238"/>
      <c r="BP503" s="237"/>
      <c r="BQ503" s="241" t="e" cm="1">
        <f t="array" aca="1" ref="BQ503" ca="1">INDIRECT("'"&amp;$C503&amp;"'!"&amp;"$"&amp;$D503&amp;$BQ$1&amp;"")</f>
        <v>#REF!</v>
      </c>
      <c r="BR503" s="239"/>
      <c r="BS503" s="239"/>
      <c r="BT503" s="237"/>
      <c r="BU503" s="242" t="e" cm="1">
        <f t="array" aca="1" ref="BU503" ca="1">INDIRECT("'"&amp;$C503&amp;"'!"&amp;"$"&amp;$D503&amp;$BU$1&amp;"")</f>
        <v>#REF!</v>
      </c>
      <c r="BV503" s="239"/>
      <c r="BW503" s="239"/>
      <c r="BX503" s="237"/>
      <c r="BY503" s="242"/>
      <c r="BZ503" s="239"/>
      <c r="CA503" s="239"/>
      <c r="CB503" s="237"/>
    </row>
    <row r="504" spans="1:80" ht="15" thickBot="1" x14ac:dyDescent="0.25">
      <c r="BI504" s="243"/>
    </row>
    <row r="505" spans="1:80" ht="15" x14ac:dyDescent="0.2">
      <c r="A505" s="263">
        <f>A480+1</f>
        <v>46012</v>
      </c>
      <c r="B505" s="260">
        <v>0</v>
      </c>
      <c r="C505" s="245">
        <f>DAY(A505)</f>
        <v>21</v>
      </c>
      <c r="D505" s="246" t="s">
        <v>134</v>
      </c>
      <c r="E505" s="216"/>
      <c r="F505" s="217"/>
      <c r="G505" s="218" t="e" cm="1">
        <f t="array" aca="1" ref="G505" ca="1">INDIRECT("'"&amp;$C505&amp;"'!"&amp;"$"&amp;$D505&amp;$G$1&amp;"")</f>
        <v>#REF!</v>
      </c>
      <c r="H505" s="219" t="s">
        <v>1</v>
      </c>
      <c r="I505" s="217" t="s">
        <v>1</v>
      </c>
      <c r="J505" s="218" t="e" cm="1">
        <f t="array" aca="1" ref="J505" ca="1">INDIRECT("'"&amp;$C505&amp;"'!"&amp;"$"&amp;$D505&amp;$J$1&amp;"")</f>
        <v>#REF!</v>
      </c>
      <c r="K505" s="219"/>
      <c r="L505" s="219"/>
      <c r="M505" s="220"/>
      <c r="N505" s="216" t="e" cm="1">
        <f t="array" aca="1" ref="N505" ca="1">INDIRECT("'"&amp;$C505&amp;"'!"&amp;"$"&amp;$D505&amp;$N$1&amp;"")</f>
        <v>#REF!</v>
      </c>
      <c r="O505" s="219"/>
      <c r="P505" s="219"/>
      <c r="Q505" s="217"/>
      <c r="R505" s="351" t="e" cm="1">
        <f t="array" aca="1" ref="R505" ca="1">INDIRECT("'"&amp;$C505&amp;"'!"&amp;"$"&amp;$D505&amp;$R$1&amp;"")</f>
        <v>#REF!</v>
      </c>
      <c r="S505" s="219"/>
      <c r="T505" s="219"/>
      <c r="U505" s="220"/>
      <c r="V505" s="216"/>
      <c r="W505" s="221" t="e" cm="1">
        <f t="array" aca="1" ref="W505" ca="1">INDIRECT("'"&amp;$C505&amp;"'!"&amp;"$"&amp;$D505&amp;$W$1&amp;"")</f>
        <v>#REF!</v>
      </c>
      <c r="X505" s="219"/>
      <c r="Y505" s="217"/>
      <c r="Z505" s="218"/>
      <c r="AA505" s="219"/>
      <c r="AB505" s="219"/>
      <c r="AC505" s="220"/>
      <c r="AD505" s="216"/>
      <c r="AE505" s="219"/>
      <c r="AF505" s="219"/>
      <c r="AG505" s="217"/>
      <c r="AH505" s="218"/>
      <c r="AI505" s="219"/>
      <c r="AJ505" s="219"/>
      <c r="AK505" s="217"/>
      <c r="AL505" s="216"/>
      <c r="AM505" s="219"/>
      <c r="AN505" s="219"/>
      <c r="AO505" s="217"/>
      <c r="AP505" s="216"/>
      <c r="AQ505" s="220"/>
      <c r="AR505" s="216" t="e" cm="1">
        <f t="array" aca="1" ref="AR505" ca="1">INDIRECT("'"&amp;$C505&amp;"'!"&amp;"$"&amp;$D505&amp;$AR$1&amp;"")</f>
        <v>#REF!</v>
      </c>
      <c r="AS505" s="219"/>
      <c r="AT505" s="217"/>
      <c r="AU505" s="218" t="e" cm="1">
        <f t="array" aca="1" ref="AU505" ca="1">INDIRECT("'"&amp;$C505&amp;"'!"&amp;"$"&amp;$D505&amp;$AU$1&amp;"")</f>
        <v>#REF!</v>
      </c>
      <c r="AV505" s="219"/>
      <c r="AW505" s="217"/>
      <c r="AX505" s="216"/>
      <c r="AY505" s="220"/>
      <c r="AZ505" s="219" t="e" cm="1">
        <f t="array" aca="1" ref="AZ505" ca="1">INDIRECT("'"&amp;$C505&amp;"'!"&amp;"$"&amp;$D505&amp;$AZ$1&amp;"")</f>
        <v>#REF!</v>
      </c>
      <c r="BA505" s="218"/>
      <c r="BB505" s="219"/>
      <c r="BC505" s="217"/>
      <c r="BD505" s="219" t="e" cm="1">
        <f t="array" aca="1" ref="BD505" ca="1">INDIRECT("'"&amp;$C505&amp;"'!"&amp;"$"&amp;$D505&amp;$BD$1&amp;"")</f>
        <v>#REF!</v>
      </c>
      <c r="BE505" s="218"/>
      <c r="BF505" s="219"/>
      <c r="BG505" s="217"/>
      <c r="BH505" s="221"/>
      <c r="BI505" s="217"/>
      <c r="BJ505" s="221" t="e" cm="1">
        <f t="array" aca="1" ref="BJ505" ca="1">INDIRECT("'"&amp;$C505&amp;"'!"&amp;"$"&amp;$D505&amp;$BJ$1&amp;"")</f>
        <v>#REF!</v>
      </c>
      <c r="BK505" s="219"/>
      <c r="BL505" s="217"/>
      <c r="BM505" s="406"/>
      <c r="BN505" s="216" t="e" cm="1">
        <f t="array" aca="1" ref="BN505" ca="1">INDIRECT("'"&amp;$C505&amp;"'!"&amp;"$"&amp;$D505&amp;$BN$1&amp;"")</f>
        <v>#REF!</v>
      </c>
      <c r="BO505" s="218"/>
      <c r="BP505" s="217"/>
      <c r="BQ505" s="221" t="e" cm="1">
        <f t="array" aca="1" ref="BQ505" ca="1">INDIRECT("'"&amp;$C505&amp;"'!"&amp;"$"&amp;$D505&amp;$BQ$1&amp;"")</f>
        <v>#REF!</v>
      </c>
      <c r="BR505" s="219"/>
      <c r="BS505" s="219"/>
      <c r="BT505" s="217"/>
      <c r="BU505" s="221" t="e" cm="1">
        <f t="array" aca="1" ref="BU505" ca="1">INDIRECT("'"&amp;$C505&amp;"'!"&amp;"$"&amp;$D505&amp;$BU$1&amp;"")</f>
        <v>#REF!</v>
      </c>
      <c r="BV505" s="219"/>
      <c r="BW505" s="219"/>
      <c r="BX505" s="217"/>
      <c r="BY505" s="274"/>
      <c r="BZ505" s="219"/>
      <c r="CA505" s="219"/>
      <c r="CB505" s="217"/>
    </row>
    <row r="506" spans="1:80" ht="15" x14ac:dyDescent="0.2">
      <c r="A506" s="344">
        <f t="shared" ref="A506:A528" si="39">A481+1</f>
        <v>46012</v>
      </c>
      <c r="B506" s="261">
        <v>4.1666666666666699E-2</v>
      </c>
      <c r="C506" s="247">
        <f>DAY(A506)</f>
        <v>21</v>
      </c>
      <c r="D506" s="248" t="s">
        <v>135</v>
      </c>
      <c r="E506" s="222"/>
      <c r="F506" s="223"/>
      <c r="G506" s="224" t="e" cm="1">
        <f t="array" aca="1" ref="G506" ca="1">INDIRECT("'"&amp;$C506&amp;"'!"&amp;"$"&amp;$D506&amp;$G$1&amp;"")</f>
        <v>#REF!</v>
      </c>
      <c r="H506" s="225" t="s">
        <v>1</v>
      </c>
      <c r="I506" s="223" t="s">
        <v>1</v>
      </c>
      <c r="J506" s="224" t="e" cm="1">
        <f t="array" aca="1" ref="J506" ca="1">INDIRECT("'"&amp;$C506&amp;"'!"&amp;"$"&amp;$D506&amp;$J$1&amp;"")</f>
        <v>#REF!</v>
      </c>
      <c r="K506" s="225"/>
      <c r="L506" s="225"/>
      <c r="M506" s="226"/>
      <c r="N506" s="222" t="e" cm="1">
        <f t="array" aca="1" ref="N506" ca="1">INDIRECT("'"&amp;$C506&amp;"'!"&amp;"$"&amp;$D506&amp;$N$1&amp;"")</f>
        <v>#REF!</v>
      </c>
      <c r="O506" s="225"/>
      <c r="P506" s="225"/>
      <c r="Q506" s="223"/>
      <c r="R506" s="352" t="e" cm="1">
        <f t="array" aca="1" ref="R506" ca="1">INDIRECT("'"&amp;$C506&amp;"'!"&amp;"$"&amp;$D506&amp;$R$1&amp;"")</f>
        <v>#REF!</v>
      </c>
      <c r="S506" s="225"/>
      <c r="T506" s="225"/>
      <c r="U506" s="226"/>
      <c r="V506" s="222"/>
      <c r="W506" s="227" t="e" cm="1">
        <f t="array" aca="1" ref="W506" ca="1">INDIRECT("'"&amp;$C506&amp;"'!"&amp;"$"&amp;$D506&amp;$W$1&amp;"")</f>
        <v>#REF!</v>
      </c>
      <c r="X506" s="225"/>
      <c r="Y506" s="223"/>
      <c r="Z506" s="224"/>
      <c r="AA506" s="225"/>
      <c r="AB506" s="225"/>
      <c r="AC506" s="226"/>
      <c r="AD506" s="222"/>
      <c r="AE506" s="225"/>
      <c r="AF506" s="225"/>
      <c r="AG506" s="223"/>
      <c r="AH506" s="224"/>
      <c r="AI506" s="225"/>
      <c r="AJ506" s="225"/>
      <c r="AK506" s="226"/>
      <c r="AL506" s="222"/>
      <c r="AM506" s="225"/>
      <c r="AN506" s="225"/>
      <c r="AO506" s="223"/>
      <c r="AP506" s="222"/>
      <c r="AQ506" s="226"/>
      <c r="AR506" s="222" t="e" cm="1">
        <f t="array" aca="1" ref="AR506" ca="1">INDIRECT("'"&amp;$C506&amp;"'!"&amp;"$"&amp;$D506&amp;$AR$1&amp;"")</f>
        <v>#REF!</v>
      </c>
      <c r="AS506" s="225"/>
      <c r="AT506" s="223"/>
      <c r="AU506" s="224" t="e" cm="1">
        <f t="array" aca="1" ref="AU506" ca="1">INDIRECT("'"&amp;$C506&amp;"'!"&amp;"$"&amp;$D506&amp;$AU$1&amp;"")</f>
        <v>#REF!</v>
      </c>
      <c r="AV506" s="225"/>
      <c r="AW506" s="223"/>
      <c r="AX506" s="222"/>
      <c r="AY506" s="226"/>
      <c r="AZ506" s="225" t="e" cm="1">
        <f t="array" aca="1" ref="AZ506" ca="1">INDIRECT("'"&amp;$C506&amp;"'!"&amp;"$"&amp;$D506&amp;$AZ$1&amp;"")</f>
        <v>#REF!</v>
      </c>
      <c r="BA506" s="224"/>
      <c r="BB506" s="225"/>
      <c r="BC506" s="223"/>
      <c r="BD506" s="225" t="e" cm="1">
        <f t="array" aca="1" ref="BD506" ca="1">INDIRECT("'"&amp;$C506&amp;"'!"&amp;"$"&amp;$D506&amp;$BD$1&amp;"")</f>
        <v>#REF!</v>
      </c>
      <c r="BE506" s="224"/>
      <c r="BF506" s="225"/>
      <c r="BG506" s="223"/>
      <c r="BH506" s="227"/>
      <c r="BI506" s="223"/>
      <c r="BJ506" s="227" t="e" cm="1">
        <f t="array" aca="1" ref="BJ506" ca="1">INDIRECT("'"&amp;$C506&amp;"'!"&amp;"$"&amp;$D506&amp;$BJ$1&amp;"")</f>
        <v>#REF!</v>
      </c>
      <c r="BK506" s="225"/>
      <c r="BL506" s="223"/>
      <c r="BM506" s="407"/>
      <c r="BN506" s="222" t="e" cm="1">
        <f t="array" aca="1" ref="BN506" ca="1">INDIRECT("'"&amp;$C506&amp;"'!"&amp;"$"&amp;$D506&amp;$BN$1&amp;"")</f>
        <v>#REF!</v>
      </c>
      <c r="BO506" s="224"/>
      <c r="BP506" s="223"/>
      <c r="BQ506" s="227" t="e" cm="1">
        <f t="array" aca="1" ref="BQ506" ca="1">INDIRECT("'"&amp;$C506&amp;"'!"&amp;"$"&amp;$D506&amp;$BQ$1&amp;"")</f>
        <v>#REF!</v>
      </c>
      <c r="BR506" s="225"/>
      <c r="BS506" s="225"/>
      <c r="BT506" s="223"/>
      <c r="BU506" s="227" t="e" cm="1">
        <f t="array" aca="1" ref="BU506" ca="1">INDIRECT("'"&amp;$C506&amp;"'!"&amp;"$"&amp;$D506&amp;$BU$1&amp;"")</f>
        <v>#REF!</v>
      </c>
      <c r="BV506" s="225"/>
      <c r="BW506" s="225"/>
      <c r="BX506" s="223"/>
      <c r="BY506" s="228"/>
      <c r="BZ506" s="225"/>
      <c r="CA506" s="225"/>
      <c r="CB506" s="223"/>
    </row>
    <row r="507" spans="1:80" ht="15" x14ac:dyDescent="0.2">
      <c r="A507" s="344">
        <f t="shared" si="39"/>
        <v>46012</v>
      </c>
      <c r="B507" s="261">
        <v>8.3333333333333301E-2</v>
      </c>
      <c r="C507" s="247">
        <f>DAY(A507)</f>
        <v>21</v>
      </c>
      <c r="D507" s="248" t="s">
        <v>136</v>
      </c>
      <c r="E507" s="229"/>
      <c r="F507" s="230"/>
      <c r="G507" s="231" t="e" cm="1">
        <f t="array" aca="1" ref="G507" ca="1">INDIRECT("'"&amp;$C507&amp;"'!"&amp;"$"&amp;$D507&amp;$G$1&amp;"")</f>
        <v>#REF!</v>
      </c>
      <c r="H507" s="232" t="s">
        <v>1</v>
      </c>
      <c r="I507" s="230" t="s">
        <v>1</v>
      </c>
      <c r="J507" s="231" t="e" cm="1">
        <f t="array" aca="1" ref="J507" ca="1">INDIRECT("'"&amp;$C507&amp;"'!"&amp;"$"&amp;$D507&amp;$J$1&amp;"")</f>
        <v>#REF!</v>
      </c>
      <c r="K507" s="232"/>
      <c r="L507" s="232"/>
      <c r="M507" s="233"/>
      <c r="N507" s="229" t="e" cm="1">
        <f t="array" aca="1" ref="N507" ca="1">INDIRECT("'"&amp;$C507&amp;"'!"&amp;"$"&amp;$D507&amp;$N$1&amp;"")</f>
        <v>#REF!</v>
      </c>
      <c r="O507" s="232"/>
      <c r="P507" s="232"/>
      <c r="Q507" s="230"/>
      <c r="R507" s="229" t="e" cm="1">
        <f t="array" aca="1" ref="R507" ca="1">INDIRECT("'"&amp;$C507&amp;"'!"&amp;"$"&amp;$D507&amp;$R$1&amp;"")</f>
        <v>#REF!</v>
      </c>
      <c r="S507" s="232"/>
      <c r="T507" s="232"/>
      <c r="U507" s="233"/>
      <c r="V507" s="229"/>
      <c r="W507" s="234" t="e" cm="1">
        <f t="array" aca="1" ref="W507" ca="1">INDIRECT("'"&amp;$C507&amp;"'!"&amp;"$"&amp;$D507&amp;$W$1&amp;"")</f>
        <v>#REF!</v>
      </c>
      <c r="X507" s="232"/>
      <c r="Y507" s="230"/>
      <c r="Z507" s="231"/>
      <c r="AA507" s="232"/>
      <c r="AB507" s="232"/>
      <c r="AC507" s="233"/>
      <c r="AD507" s="229"/>
      <c r="AE507" s="232"/>
      <c r="AF507" s="232"/>
      <c r="AG507" s="230"/>
      <c r="AH507" s="231"/>
      <c r="AI507" s="232"/>
      <c r="AJ507" s="232"/>
      <c r="AK507" s="233"/>
      <c r="AL507" s="229"/>
      <c r="AM507" s="232"/>
      <c r="AN507" s="232"/>
      <c r="AO507" s="233"/>
      <c r="AP507" s="229"/>
      <c r="AQ507" s="233"/>
      <c r="AR507" s="229" t="e" cm="1">
        <f t="array" aca="1" ref="AR507" ca="1">INDIRECT("'"&amp;$C507&amp;"'!"&amp;"$"&amp;$D507&amp;$AR$1&amp;"")</f>
        <v>#REF!</v>
      </c>
      <c r="AS507" s="232"/>
      <c r="AT507" s="230"/>
      <c r="AU507" s="231" t="e" cm="1">
        <f t="array" aca="1" ref="AU507" ca="1">INDIRECT("'"&amp;$C507&amp;"'!"&amp;"$"&amp;$D507&amp;$AU$1&amp;"")</f>
        <v>#REF!</v>
      </c>
      <c r="AV507" s="232"/>
      <c r="AW507" s="230"/>
      <c r="AX507" s="229"/>
      <c r="AY507" s="233"/>
      <c r="AZ507" s="232" t="e" cm="1">
        <f t="array" aca="1" ref="AZ507" ca="1">INDIRECT("'"&amp;$C507&amp;"'!"&amp;"$"&amp;$D507&amp;$AZ$1&amp;"")</f>
        <v>#REF!</v>
      </c>
      <c r="BA507" s="231"/>
      <c r="BB507" s="232"/>
      <c r="BC507" s="230"/>
      <c r="BD507" s="232" t="e" cm="1">
        <f t="array" aca="1" ref="BD507" ca="1">INDIRECT("'"&amp;$C507&amp;"'!"&amp;"$"&amp;$D507&amp;$BD$1&amp;"")</f>
        <v>#REF!</v>
      </c>
      <c r="BE507" s="231"/>
      <c r="BF507" s="232"/>
      <c r="BG507" s="230"/>
      <c r="BH507" s="234"/>
      <c r="BI507" s="230"/>
      <c r="BJ507" s="234" t="e" cm="1">
        <f t="array" aca="1" ref="BJ507" ca="1">INDIRECT("'"&amp;$C507&amp;"'!"&amp;"$"&amp;$D507&amp;$BJ$1&amp;"")</f>
        <v>#REF!</v>
      </c>
      <c r="BK507" s="232"/>
      <c r="BL507" s="230"/>
      <c r="BM507" s="408"/>
      <c r="BN507" s="229" t="e" cm="1">
        <f t="array" aca="1" ref="BN507" ca="1">INDIRECT("'"&amp;$C507&amp;"'!"&amp;"$"&amp;$D507&amp;$BN$1&amp;"")</f>
        <v>#REF!</v>
      </c>
      <c r="BO507" s="231"/>
      <c r="BP507" s="230"/>
      <c r="BQ507" s="234" t="e" cm="1">
        <f t="array" aca="1" ref="BQ507" ca="1">INDIRECT("'"&amp;$C507&amp;"'!"&amp;"$"&amp;$D507&amp;$BQ$1&amp;"")</f>
        <v>#REF!</v>
      </c>
      <c r="BR507" s="232"/>
      <c r="BS507" s="232"/>
      <c r="BT507" s="230"/>
      <c r="BU507" s="234" t="e" cm="1">
        <f t="array" aca="1" ref="BU507" ca="1">INDIRECT("'"&amp;$C507&amp;"'!"&amp;"$"&amp;$D507&amp;$BU$1&amp;"")</f>
        <v>#REF!</v>
      </c>
      <c r="BV507" s="232"/>
      <c r="BW507" s="232"/>
      <c r="BX507" s="230"/>
      <c r="BY507" s="235"/>
      <c r="BZ507" s="232"/>
      <c r="CA507" s="232"/>
      <c r="CB507" s="230"/>
    </row>
    <row r="508" spans="1:80" ht="15" x14ac:dyDescent="0.2">
      <c r="A508" s="344">
        <f t="shared" si="39"/>
        <v>46012</v>
      </c>
      <c r="B508" s="261">
        <v>0.125</v>
      </c>
      <c r="C508" s="247">
        <f>DAY(A508)</f>
        <v>21</v>
      </c>
      <c r="D508" s="248" t="s">
        <v>137</v>
      </c>
      <c r="E508" s="222"/>
      <c r="F508" s="223"/>
      <c r="G508" s="224" t="e" cm="1">
        <f t="array" aca="1" ref="G508" ca="1">INDIRECT("'"&amp;$C508&amp;"'!"&amp;"$"&amp;$D508&amp;$G$1&amp;"")</f>
        <v>#REF!</v>
      </c>
      <c r="H508" s="225" t="s">
        <v>1</v>
      </c>
      <c r="I508" s="223" t="s">
        <v>1</v>
      </c>
      <c r="J508" s="224" t="e" cm="1">
        <f t="array" aca="1" ref="J508" ca="1">INDIRECT("'"&amp;$C508&amp;"'!"&amp;"$"&amp;$D508&amp;$J$1&amp;"")</f>
        <v>#REF!</v>
      </c>
      <c r="K508" s="225"/>
      <c r="L508" s="225"/>
      <c r="M508" s="226"/>
      <c r="N508" s="222" t="e" cm="1">
        <f t="array" aca="1" ref="N508" ca="1">INDIRECT("'"&amp;$C508&amp;"'!"&amp;"$"&amp;$D508&amp;$N$1&amp;"")</f>
        <v>#REF!</v>
      </c>
      <c r="O508" s="225"/>
      <c r="P508" s="225"/>
      <c r="Q508" s="223"/>
      <c r="R508" s="352" t="e" cm="1">
        <f t="array" aca="1" ref="R508" ca="1">INDIRECT("'"&amp;$C508&amp;"'!"&amp;"$"&amp;$D508&amp;$R$1&amp;"")</f>
        <v>#REF!</v>
      </c>
      <c r="S508" s="225"/>
      <c r="T508" s="225"/>
      <c r="U508" s="226"/>
      <c r="V508" s="222"/>
      <c r="W508" s="227" t="e" cm="1">
        <f t="array" aca="1" ref="W508" ca="1">INDIRECT("'"&amp;$C508&amp;"'!"&amp;"$"&amp;$D508&amp;$W$1&amp;"")</f>
        <v>#REF!</v>
      </c>
      <c r="X508" s="225"/>
      <c r="Y508" s="223"/>
      <c r="Z508" s="224"/>
      <c r="AA508" s="225"/>
      <c r="AB508" s="225"/>
      <c r="AC508" s="226"/>
      <c r="AD508" s="222"/>
      <c r="AE508" s="225"/>
      <c r="AF508" s="225"/>
      <c r="AG508" s="223"/>
      <c r="AH508" s="224"/>
      <c r="AI508" s="225"/>
      <c r="AJ508" s="225"/>
      <c r="AK508" s="226"/>
      <c r="AL508" s="222"/>
      <c r="AM508" s="225"/>
      <c r="AN508" s="225"/>
      <c r="AO508" s="223"/>
      <c r="AP508" s="222"/>
      <c r="AQ508" s="226"/>
      <c r="AR508" s="222" t="e" cm="1">
        <f t="array" aca="1" ref="AR508" ca="1">INDIRECT("'"&amp;$C508&amp;"'!"&amp;"$"&amp;$D508&amp;$AR$1&amp;"")</f>
        <v>#REF!</v>
      </c>
      <c r="AS508" s="225"/>
      <c r="AT508" s="223"/>
      <c r="AU508" s="224" t="e" cm="1">
        <f t="array" aca="1" ref="AU508" ca="1">INDIRECT("'"&amp;$C508&amp;"'!"&amp;"$"&amp;$D508&amp;$AU$1&amp;"")</f>
        <v>#REF!</v>
      </c>
      <c r="AV508" s="225"/>
      <c r="AW508" s="223"/>
      <c r="AX508" s="222"/>
      <c r="AY508" s="226"/>
      <c r="AZ508" s="225" t="e" cm="1">
        <f t="array" aca="1" ref="AZ508" ca="1">INDIRECT("'"&amp;$C508&amp;"'!"&amp;"$"&amp;$D508&amp;$AZ$1&amp;"")</f>
        <v>#REF!</v>
      </c>
      <c r="BA508" s="224"/>
      <c r="BB508" s="225"/>
      <c r="BC508" s="223"/>
      <c r="BD508" s="225" t="e" cm="1">
        <f t="array" aca="1" ref="BD508" ca="1">INDIRECT("'"&amp;$C508&amp;"'!"&amp;"$"&amp;$D508&amp;$BD$1&amp;"")</f>
        <v>#REF!</v>
      </c>
      <c r="BE508" s="224"/>
      <c r="BF508" s="225"/>
      <c r="BG508" s="223"/>
      <c r="BH508" s="227"/>
      <c r="BI508" s="223"/>
      <c r="BJ508" s="227" t="e" cm="1">
        <f t="array" aca="1" ref="BJ508" ca="1">INDIRECT("'"&amp;$C508&amp;"'!"&amp;"$"&amp;$D508&amp;$BJ$1&amp;"")</f>
        <v>#REF!</v>
      </c>
      <c r="BK508" s="225"/>
      <c r="BL508" s="223"/>
      <c r="BM508" s="407"/>
      <c r="BN508" s="222" t="e" cm="1">
        <f t="array" aca="1" ref="BN508" ca="1">INDIRECT("'"&amp;$C508&amp;"'!"&amp;"$"&amp;$D508&amp;$BN$1&amp;"")</f>
        <v>#REF!</v>
      </c>
      <c r="BO508" s="224"/>
      <c r="BP508" s="223"/>
      <c r="BQ508" s="227" t="e" cm="1">
        <f t="array" aca="1" ref="BQ508" ca="1">INDIRECT("'"&amp;$C508&amp;"'!"&amp;"$"&amp;$D508&amp;$BQ$1&amp;"")</f>
        <v>#REF!</v>
      </c>
      <c r="BR508" s="225"/>
      <c r="BS508" s="225"/>
      <c r="BT508" s="223"/>
      <c r="BU508" s="227" t="e" cm="1">
        <f t="array" aca="1" ref="BU508" ca="1">INDIRECT("'"&amp;$C508&amp;"'!"&amp;"$"&amp;$D508&amp;$BU$1&amp;"")</f>
        <v>#REF!</v>
      </c>
      <c r="BV508" s="225"/>
      <c r="BW508" s="225"/>
      <c r="BX508" s="223"/>
      <c r="BY508" s="228"/>
      <c r="BZ508" s="225"/>
      <c r="CA508" s="225"/>
      <c r="CB508" s="223"/>
    </row>
    <row r="509" spans="1:80" ht="15" x14ac:dyDescent="0.2">
      <c r="A509" s="344">
        <f t="shared" si="39"/>
        <v>46012</v>
      </c>
      <c r="B509" s="261">
        <v>0.16666666666666699</v>
      </c>
      <c r="C509" s="247">
        <f>DAY(A509)</f>
        <v>21</v>
      </c>
      <c r="D509" s="248" t="s">
        <v>138</v>
      </c>
      <c r="E509" s="229"/>
      <c r="F509" s="230"/>
      <c r="G509" s="231" t="e" cm="1">
        <f t="array" aca="1" ref="G509" ca="1">INDIRECT("'"&amp;$C509&amp;"'!"&amp;"$"&amp;$D509&amp;$G$1&amp;"")</f>
        <v>#REF!</v>
      </c>
      <c r="H509" s="232" t="s">
        <v>1</v>
      </c>
      <c r="I509" s="230" t="s">
        <v>1</v>
      </c>
      <c r="J509" s="231" t="e" cm="1">
        <f t="array" aca="1" ref="J509" ca="1">INDIRECT("'"&amp;$C509&amp;"'!"&amp;"$"&amp;$D509&amp;$J$1&amp;"")</f>
        <v>#REF!</v>
      </c>
      <c r="K509" s="232"/>
      <c r="L509" s="232"/>
      <c r="M509" s="233"/>
      <c r="N509" s="229" t="e" cm="1">
        <f t="array" aca="1" ref="N509" ca="1">INDIRECT("'"&amp;$C509&amp;"'!"&amp;"$"&amp;$D509&amp;$N$1&amp;"")</f>
        <v>#REF!</v>
      </c>
      <c r="O509" s="232"/>
      <c r="P509" s="232"/>
      <c r="Q509" s="230"/>
      <c r="R509" s="229" t="e" cm="1">
        <f t="array" aca="1" ref="R509" ca="1">INDIRECT("'"&amp;$C509&amp;"'!"&amp;"$"&amp;$D509&amp;$R$1&amp;"")</f>
        <v>#REF!</v>
      </c>
      <c r="S509" s="232"/>
      <c r="T509" s="232"/>
      <c r="U509" s="233"/>
      <c r="V509" s="229"/>
      <c r="W509" s="234" t="e" cm="1">
        <f t="array" aca="1" ref="W509" ca="1">INDIRECT("'"&amp;$C509&amp;"'!"&amp;"$"&amp;$D509&amp;$W$1&amp;"")</f>
        <v>#REF!</v>
      </c>
      <c r="X509" s="232"/>
      <c r="Y509" s="230"/>
      <c r="Z509" s="231"/>
      <c r="AA509" s="232"/>
      <c r="AB509" s="232"/>
      <c r="AC509" s="233"/>
      <c r="AD509" s="229"/>
      <c r="AE509" s="232"/>
      <c r="AF509" s="232"/>
      <c r="AG509" s="230"/>
      <c r="AH509" s="231"/>
      <c r="AI509" s="232"/>
      <c r="AJ509" s="232"/>
      <c r="AK509" s="233"/>
      <c r="AL509" s="229"/>
      <c r="AM509" s="232"/>
      <c r="AN509" s="232"/>
      <c r="AO509" s="230"/>
      <c r="AP509" s="229"/>
      <c r="AQ509" s="233"/>
      <c r="AR509" s="229" t="e" cm="1">
        <f t="array" aca="1" ref="AR509" ca="1">INDIRECT("'"&amp;$C509&amp;"'!"&amp;"$"&amp;$D509&amp;$AR$1&amp;"")</f>
        <v>#REF!</v>
      </c>
      <c r="AS509" s="232"/>
      <c r="AT509" s="230"/>
      <c r="AU509" s="231" t="e" cm="1">
        <f t="array" aca="1" ref="AU509" ca="1">INDIRECT("'"&amp;$C509&amp;"'!"&amp;"$"&amp;$D509&amp;$AU$1&amp;"")</f>
        <v>#REF!</v>
      </c>
      <c r="AV509" s="232"/>
      <c r="AW509" s="230"/>
      <c r="AX509" s="229"/>
      <c r="AY509" s="233"/>
      <c r="AZ509" s="232" t="e" cm="1">
        <f t="array" aca="1" ref="AZ509" ca="1">INDIRECT("'"&amp;$C509&amp;"'!"&amp;"$"&amp;$D509&amp;$AZ$1&amp;"")</f>
        <v>#REF!</v>
      </c>
      <c r="BA509" s="231"/>
      <c r="BB509" s="232"/>
      <c r="BC509" s="230"/>
      <c r="BD509" s="232" t="e" cm="1">
        <f t="array" aca="1" ref="BD509" ca="1">INDIRECT("'"&amp;$C509&amp;"'!"&amp;"$"&amp;$D509&amp;$BD$1&amp;"")</f>
        <v>#REF!</v>
      </c>
      <c r="BE509" s="231"/>
      <c r="BF509" s="232"/>
      <c r="BG509" s="230"/>
      <c r="BH509" s="234"/>
      <c r="BI509" s="230"/>
      <c r="BJ509" s="234" t="e" cm="1">
        <f t="array" aca="1" ref="BJ509" ca="1">INDIRECT("'"&amp;$C509&amp;"'!"&amp;"$"&amp;$D509&amp;$BJ$1&amp;"")</f>
        <v>#REF!</v>
      </c>
      <c r="BK509" s="232"/>
      <c r="BL509" s="230"/>
      <c r="BM509" s="408"/>
      <c r="BN509" s="229" t="e" cm="1">
        <f t="array" aca="1" ref="BN509" ca="1">INDIRECT("'"&amp;$C509&amp;"'!"&amp;"$"&amp;$D509&amp;$BN$1&amp;"")</f>
        <v>#REF!</v>
      </c>
      <c r="BO509" s="231"/>
      <c r="BP509" s="230"/>
      <c r="BQ509" s="234" t="e" cm="1">
        <f t="array" aca="1" ref="BQ509" ca="1">INDIRECT("'"&amp;$C509&amp;"'!"&amp;"$"&amp;$D509&amp;$BQ$1&amp;"")</f>
        <v>#REF!</v>
      </c>
      <c r="BR509" s="232"/>
      <c r="BS509" s="232"/>
      <c r="BT509" s="230"/>
      <c r="BU509" s="234" t="e" cm="1">
        <f t="array" aca="1" ref="BU509" ca="1">INDIRECT("'"&amp;$C509&amp;"'!"&amp;"$"&amp;$D509&amp;$BU$1&amp;"")</f>
        <v>#REF!</v>
      </c>
      <c r="BV509" s="232"/>
      <c r="BW509" s="232"/>
      <c r="BX509" s="230"/>
      <c r="BY509" s="235"/>
      <c r="BZ509" s="232"/>
      <c r="CA509" s="232"/>
      <c r="CB509" s="230"/>
    </row>
    <row r="510" spans="1:80" ht="15" x14ac:dyDescent="0.2">
      <c r="A510" s="344">
        <f t="shared" si="39"/>
        <v>46012</v>
      </c>
      <c r="B510" s="261">
        <v>0.20833333333333301</v>
      </c>
      <c r="C510" s="247">
        <f t="shared" ref="C510:C528" si="40">DAY(A510)</f>
        <v>21</v>
      </c>
      <c r="D510" s="248" t="s">
        <v>139</v>
      </c>
      <c r="E510" s="222"/>
      <c r="F510" s="223"/>
      <c r="G510" s="224" t="e" cm="1">
        <f t="array" aca="1" ref="G510" ca="1">INDIRECT("'"&amp;$C510&amp;"'!"&amp;"$"&amp;$D510&amp;$G$1&amp;"")</f>
        <v>#REF!</v>
      </c>
      <c r="H510" s="225" t="s">
        <v>1</v>
      </c>
      <c r="I510" s="223" t="s">
        <v>1</v>
      </c>
      <c r="J510" s="224" t="e" cm="1">
        <f t="array" aca="1" ref="J510" ca="1">INDIRECT("'"&amp;$C510&amp;"'!"&amp;"$"&amp;$D510&amp;$J$1&amp;"")</f>
        <v>#REF!</v>
      </c>
      <c r="K510" s="225"/>
      <c r="L510" s="225"/>
      <c r="M510" s="226"/>
      <c r="N510" s="222" t="e" cm="1">
        <f t="array" aca="1" ref="N510" ca="1">INDIRECT("'"&amp;$C510&amp;"'!"&amp;"$"&amp;$D510&amp;$N$1&amp;"")</f>
        <v>#REF!</v>
      </c>
      <c r="O510" s="225"/>
      <c r="P510" s="225"/>
      <c r="Q510" s="223"/>
      <c r="R510" s="352" t="e" cm="1">
        <f t="array" aca="1" ref="R510" ca="1">INDIRECT("'"&amp;$C510&amp;"'!"&amp;"$"&amp;$D510&amp;$R$1&amp;"")</f>
        <v>#REF!</v>
      </c>
      <c r="S510" s="225"/>
      <c r="T510" s="225"/>
      <c r="U510" s="226"/>
      <c r="V510" s="222"/>
      <c r="W510" s="227" t="e" cm="1">
        <f t="array" aca="1" ref="W510" ca="1">INDIRECT("'"&amp;$C510&amp;"'!"&amp;"$"&amp;$D510&amp;$W$1&amp;"")</f>
        <v>#REF!</v>
      </c>
      <c r="X510" s="225"/>
      <c r="Y510" s="223"/>
      <c r="Z510" s="224"/>
      <c r="AA510" s="225"/>
      <c r="AB510" s="225"/>
      <c r="AC510" s="226"/>
      <c r="AD510" s="222"/>
      <c r="AE510" s="225"/>
      <c r="AF510" s="225"/>
      <c r="AG510" s="223"/>
      <c r="AH510" s="224"/>
      <c r="AI510" s="225"/>
      <c r="AJ510" s="225"/>
      <c r="AK510" s="226"/>
      <c r="AL510" s="222"/>
      <c r="AM510" s="225"/>
      <c r="AN510" s="225"/>
      <c r="AO510" s="223"/>
      <c r="AP510" s="222"/>
      <c r="AQ510" s="226"/>
      <c r="AR510" s="222" t="e" cm="1">
        <f t="array" aca="1" ref="AR510" ca="1">INDIRECT("'"&amp;$C510&amp;"'!"&amp;"$"&amp;$D510&amp;$AR$1&amp;"")</f>
        <v>#REF!</v>
      </c>
      <c r="AS510" s="225"/>
      <c r="AT510" s="223"/>
      <c r="AU510" s="224" t="e" cm="1">
        <f t="array" aca="1" ref="AU510" ca="1">INDIRECT("'"&amp;$C510&amp;"'!"&amp;"$"&amp;$D510&amp;$AU$1&amp;"")</f>
        <v>#REF!</v>
      </c>
      <c r="AV510" s="225"/>
      <c r="AW510" s="223"/>
      <c r="AX510" s="222"/>
      <c r="AY510" s="226"/>
      <c r="AZ510" s="225" t="e" cm="1">
        <f t="array" aca="1" ref="AZ510" ca="1">INDIRECT("'"&amp;$C510&amp;"'!"&amp;"$"&amp;$D510&amp;$AZ$1&amp;"")</f>
        <v>#REF!</v>
      </c>
      <c r="BA510" s="224"/>
      <c r="BB510" s="225"/>
      <c r="BC510" s="223"/>
      <c r="BD510" s="225" t="e" cm="1">
        <f t="array" aca="1" ref="BD510" ca="1">INDIRECT("'"&amp;$C510&amp;"'!"&amp;"$"&amp;$D510&amp;$BD$1&amp;"")</f>
        <v>#REF!</v>
      </c>
      <c r="BE510" s="224"/>
      <c r="BF510" s="225"/>
      <c r="BG510" s="223"/>
      <c r="BH510" s="227"/>
      <c r="BI510" s="223"/>
      <c r="BJ510" s="227" t="e" cm="1">
        <f t="array" aca="1" ref="BJ510" ca="1">INDIRECT("'"&amp;$C510&amp;"'!"&amp;"$"&amp;$D510&amp;$BJ$1&amp;"")</f>
        <v>#REF!</v>
      </c>
      <c r="BK510" s="225"/>
      <c r="BL510" s="223"/>
      <c r="BM510" s="407"/>
      <c r="BN510" s="222" t="e" cm="1">
        <f t="array" aca="1" ref="BN510" ca="1">INDIRECT("'"&amp;$C510&amp;"'!"&amp;"$"&amp;$D510&amp;$BN$1&amp;"")</f>
        <v>#REF!</v>
      </c>
      <c r="BO510" s="224"/>
      <c r="BP510" s="223"/>
      <c r="BQ510" s="227" t="e" cm="1">
        <f t="array" aca="1" ref="BQ510" ca="1">INDIRECT("'"&amp;$C510&amp;"'!"&amp;"$"&amp;$D510&amp;$BQ$1&amp;"")</f>
        <v>#REF!</v>
      </c>
      <c r="BR510" s="225"/>
      <c r="BS510" s="225"/>
      <c r="BT510" s="223"/>
      <c r="BU510" s="227" t="e" cm="1">
        <f t="array" aca="1" ref="BU510" ca="1">INDIRECT("'"&amp;$C510&amp;"'!"&amp;"$"&amp;$D510&amp;$BU$1&amp;"")</f>
        <v>#REF!</v>
      </c>
      <c r="BV510" s="225"/>
      <c r="BW510" s="225"/>
      <c r="BX510" s="223"/>
      <c r="BY510" s="228"/>
      <c r="BZ510" s="225"/>
      <c r="CA510" s="225"/>
      <c r="CB510" s="223"/>
    </row>
    <row r="511" spans="1:80" ht="15" x14ac:dyDescent="0.2">
      <c r="A511" s="344">
        <f t="shared" si="39"/>
        <v>46012</v>
      </c>
      <c r="B511" s="261">
        <v>0.25</v>
      </c>
      <c r="C511" s="247">
        <f t="shared" si="40"/>
        <v>21</v>
      </c>
      <c r="D511" s="248" t="s">
        <v>140</v>
      </c>
      <c r="E511" s="229"/>
      <c r="F511" s="230"/>
      <c r="G511" s="231" t="e" cm="1">
        <f t="array" aca="1" ref="G511" ca="1">INDIRECT("'"&amp;$C511&amp;"'!"&amp;"$"&amp;$D511&amp;$G$1&amp;"")</f>
        <v>#REF!</v>
      </c>
      <c r="H511" s="232" t="s">
        <v>1</v>
      </c>
      <c r="I511" s="230" t="s">
        <v>1</v>
      </c>
      <c r="J511" s="231" t="e" cm="1">
        <f t="array" aca="1" ref="J511" ca="1">INDIRECT("'"&amp;$C511&amp;"'!"&amp;"$"&amp;$D511&amp;$J$1&amp;"")</f>
        <v>#REF!</v>
      </c>
      <c r="K511" s="232"/>
      <c r="L511" s="232"/>
      <c r="M511" s="233"/>
      <c r="N511" s="229" t="e" cm="1">
        <f t="array" aca="1" ref="N511" ca="1">INDIRECT("'"&amp;$C511&amp;"'!"&amp;"$"&amp;$D511&amp;$N$1&amp;"")</f>
        <v>#REF!</v>
      </c>
      <c r="O511" s="232"/>
      <c r="P511" s="232"/>
      <c r="Q511" s="230"/>
      <c r="R511" s="229" t="e" cm="1">
        <f t="array" aca="1" ref="R511" ca="1">INDIRECT("'"&amp;$C511&amp;"'!"&amp;"$"&amp;$D511&amp;$R$1&amp;"")</f>
        <v>#REF!</v>
      </c>
      <c r="S511" s="232"/>
      <c r="T511" s="232"/>
      <c r="U511" s="233"/>
      <c r="V511" s="229"/>
      <c r="W511" s="234" t="e" cm="1">
        <f t="array" aca="1" ref="W511" ca="1">INDIRECT("'"&amp;$C511&amp;"'!"&amp;"$"&amp;$D511&amp;$W$1&amp;"")</f>
        <v>#REF!</v>
      </c>
      <c r="X511" s="232"/>
      <c r="Y511" s="230"/>
      <c r="Z511" s="231"/>
      <c r="AA511" s="232"/>
      <c r="AB511" s="232"/>
      <c r="AC511" s="233"/>
      <c r="AD511" s="229"/>
      <c r="AE511" s="232"/>
      <c r="AF511" s="232"/>
      <c r="AG511" s="230"/>
      <c r="AH511" s="231"/>
      <c r="AI511" s="232"/>
      <c r="AJ511" s="232"/>
      <c r="AK511" s="233"/>
      <c r="AL511" s="229"/>
      <c r="AM511" s="232"/>
      <c r="AN511" s="232"/>
      <c r="AO511" s="230"/>
      <c r="AP511" s="229"/>
      <c r="AQ511" s="233"/>
      <c r="AR511" s="229" t="e" cm="1">
        <f t="array" aca="1" ref="AR511" ca="1">INDIRECT("'"&amp;$C511&amp;"'!"&amp;"$"&amp;$D511&amp;$AR$1&amp;"")</f>
        <v>#REF!</v>
      </c>
      <c r="AS511" s="232"/>
      <c r="AT511" s="230"/>
      <c r="AU511" s="231" t="e" cm="1">
        <f t="array" aca="1" ref="AU511" ca="1">INDIRECT("'"&amp;$C511&amp;"'!"&amp;"$"&amp;$D511&amp;$AU$1&amp;"")</f>
        <v>#REF!</v>
      </c>
      <c r="AV511" s="232"/>
      <c r="AW511" s="230"/>
      <c r="AX511" s="229"/>
      <c r="AY511" s="233"/>
      <c r="AZ511" s="232" t="e" cm="1">
        <f t="array" aca="1" ref="AZ511" ca="1">INDIRECT("'"&amp;$C511&amp;"'!"&amp;"$"&amp;$D511&amp;$AZ$1&amp;"")</f>
        <v>#REF!</v>
      </c>
      <c r="BA511" s="231"/>
      <c r="BB511" s="232"/>
      <c r="BC511" s="230"/>
      <c r="BD511" s="232" t="e" cm="1">
        <f t="array" aca="1" ref="BD511" ca="1">INDIRECT("'"&amp;$C511&amp;"'!"&amp;"$"&amp;$D511&amp;$BD$1&amp;"")</f>
        <v>#REF!</v>
      </c>
      <c r="BE511" s="231"/>
      <c r="BF511" s="232"/>
      <c r="BG511" s="230"/>
      <c r="BH511" s="234"/>
      <c r="BI511" s="230"/>
      <c r="BJ511" s="234" t="e" cm="1">
        <f t="array" aca="1" ref="BJ511" ca="1">INDIRECT("'"&amp;$C511&amp;"'!"&amp;"$"&amp;$D511&amp;$BJ$1&amp;"")</f>
        <v>#REF!</v>
      </c>
      <c r="BK511" s="232"/>
      <c r="BL511" s="230"/>
      <c r="BM511" s="408"/>
      <c r="BN511" s="229" t="e" cm="1">
        <f t="array" aca="1" ref="BN511" ca="1">INDIRECT("'"&amp;$C511&amp;"'!"&amp;"$"&amp;$D511&amp;$BN$1&amp;"")</f>
        <v>#REF!</v>
      </c>
      <c r="BO511" s="231"/>
      <c r="BP511" s="230"/>
      <c r="BQ511" s="234" t="e" cm="1">
        <f t="array" aca="1" ref="BQ511" ca="1">INDIRECT("'"&amp;$C511&amp;"'!"&amp;"$"&amp;$D511&amp;$BQ$1&amp;"")</f>
        <v>#REF!</v>
      </c>
      <c r="BR511" s="232"/>
      <c r="BS511" s="232"/>
      <c r="BT511" s="230"/>
      <c r="BU511" s="234" t="e" cm="1">
        <f t="array" aca="1" ref="BU511" ca="1">INDIRECT("'"&amp;$C511&amp;"'!"&amp;"$"&amp;$D511&amp;$BU$1&amp;"")</f>
        <v>#REF!</v>
      </c>
      <c r="BV511" s="232"/>
      <c r="BW511" s="232"/>
      <c r="BX511" s="230"/>
      <c r="BY511" s="235"/>
      <c r="BZ511" s="232"/>
      <c r="CA511" s="232"/>
      <c r="CB511" s="230"/>
    </row>
    <row r="512" spans="1:80" ht="15" x14ac:dyDescent="0.2">
      <c r="A512" s="344">
        <f t="shared" si="39"/>
        <v>46012</v>
      </c>
      <c r="B512" s="261">
        <v>0.29166666666666702</v>
      </c>
      <c r="C512" s="247">
        <f t="shared" si="40"/>
        <v>21</v>
      </c>
      <c r="D512" s="248" t="s">
        <v>141</v>
      </c>
      <c r="E512" s="222"/>
      <c r="F512" s="223"/>
      <c r="G512" s="224" t="e" cm="1">
        <f t="array" aca="1" ref="G512" ca="1">INDIRECT("'"&amp;$C512&amp;"'!"&amp;"$"&amp;$D512&amp;$G$1&amp;"")</f>
        <v>#REF!</v>
      </c>
      <c r="H512" s="225" t="s">
        <v>1</v>
      </c>
      <c r="I512" s="223" t="s">
        <v>1</v>
      </c>
      <c r="J512" s="224" t="e" cm="1">
        <f t="array" aca="1" ref="J512" ca="1">INDIRECT("'"&amp;$C512&amp;"'!"&amp;"$"&amp;$D512&amp;$J$1&amp;"")</f>
        <v>#REF!</v>
      </c>
      <c r="K512" s="225"/>
      <c r="L512" s="225"/>
      <c r="M512" s="226"/>
      <c r="N512" s="222" t="e" cm="1">
        <f t="array" aca="1" ref="N512" ca="1">INDIRECT("'"&amp;$C512&amp;"'!"&amp;"$"&amp;$D512&amp;$N$1&amp;"")</f>
        <v>#REF!</v>
      </c>
      <c r="O512" s="225"/>
      <c r="P512" s="225"/>
      <c r="Q512" s="223"/>
      <c r="R512" s="352" t="e" cm="1">
        <f t="array" aca="1" ref="R512" ca="1">INDIRECT("'"&amp;$C512&amp;"'!"&amp;"$"&amp;$D512&amp;$R$1&amp;"")</f>
        <v>#REF!</v>
      </c>
      <c r="S512" s="225"/>
      <c r="T512" s="225"/>
      <c r="U512" s="226"/>
      <c r="V512" s="222"/>
      <c r="W512" s="227" t="e" cm="1">
        <f t="array" aca="1" ref="W512" ca="1">INDIRECT("'"&amp;$C512&amp;"'!"&amp;"$"&amp;$D512&amp;$W$1&amp;"")</f>
        <v>#REF!</v>
      </c>
      <c r="X512" s="225"/>
      <c r="Y512" s="223"/>
      <c r="Z512" s="224" t="e" cm="1">
        <f t="array" aca="1" ref="Z512" ca="1">INDIRECT("'"&amp;$C512&amp;"'!"&amp;"$"&amp;$D512&amp;$Z$1&amp;"")</f>
        <v>#REF!</v>
      </c>
      <c r="AA512" s="225" t="s">
        <v>1</v>
      </c>
      <c r="AB512" s="225" t="s">
        <v>1</v>
      </c>
      <c r="AC512" s="226" t="s">
        <v>1</v>
      </c>
      <c r="AD512" s="222" t="e" cm="1">
        <f t="array" aca="1" ref="AD512" ca="1">INDIRECT("'"&amp;$C512&amp;"'!"&amp;"$"&amp;$D512&amp;$AD$1&amp;"")</f>
        <v>#REF!</v>
      </c>
      <c r="AE512" s="225" t="s">
        <v>1</v>
      </c>
      <c r="AF512" s="225" t="s">
        <v>1</v>
      </c>
      <c r="AG512" s="223" t="s">
        <v>1</v>
      </c>
      <c r="AH512" s="224" t="e" cm="1">
        <f t="array" aca="1" ref="AH512" ca="1">INDIRECT("'"&amp;$C512&amp;"'!"&amp;"$"&amp;$D512&amp;$AH$1&amp;"")</f>
        <v>#REF!</v>
      </c>
      <c r="AI512" s="225" t="s">
        <v>1</v>
      </c>
      <c r="AJ512" s="225" t="s">
        <v>1</v>
      </c>
      <c r="AK512" s="226" t="s">
        <v>1</v>
      </c>
      <c r="AL512" s="222" t="e" cm="1">
        <f t="array" aca="1" ref="AL512" ca="1">INDIRECT("'"&amp;$C512&amp;"'!"&amp;"$"&amp;$D512&amp;$AL$1&amp;"")</f>
        <v>#REF!</v>
      </c>
      <c r="AM512" s="225" t="s">
        <v>1</v>
      </c>
      <c r="AN512" s="225" t="s">
        <v>1</v>
      </c>
      <c r="AO512" s="223" t="s">
        <v>1</v>
      </c>
      <c r="AP512" s="222"/>
      <c r="AQ512" s="226"/>
      <c r="AR512" s="222" t="e" cm="1">
        <f t="array" aca="1" ref="AR512" ca="1">INDIRECT("'"&amp;$C512&amp;"'!"&amp;"$"&amp;$D512&amp;$AR$1&amp;"")</f>
        <v>#REF!</v>
      </c>
      <c r="AS512" s="225"/>
      <c r="AT512" s="223"/>
      <c r="AU512" s="224" t="e" cm="1">
        <f t="array" aca="1" ref="AU512" ca="1">INDIRECT("'"&amp;$C512&amp;"'!"&amp;"$"&amp;$D512&amp;$AU$1&amp;"")</f>
        <v>#REF!</v>
      </c>
      <c r="AV512" s="225"/>
      <c r="AW512" s="223"/>
      <c r="AX512" s="222"/>
      <c r="AY512" s="226"/>
      <c r="AZ512" s="225" t="e" cm="1">
        <f t="array" aca="1" ref="AZ512" ca="1">INDIRECT("'"&amp;$C512&amp;"'!"&amp;"$"&amp;$D512&amp;$AZ$1&amp;"")</f>
        <v>#REF!</v>
      </c>
      <c r="BA512" s="224"/>
      <c r="BB512" s="225"/>
      <c r="BC512" s="223"/>
      <c r="BD512" s="225" t="e" cm="1">
        <f t="array" aca="1" ref="BD512" ca="1">INDIRECT("'"&amp;$C512&amp;"'!"&amp;"$"&amp;$D512&amp;$BD$1&amp;"")</f>
        <v>#REF!</v>
      </c>
      <c r="BE512" s="224"/>
      <c r="BF512" s="225"/>
      <c r="BG512" s="223"/>
      <c r="BH512" s="227"/>
      <c r="BI512" s="223"/>
      <c r="BJ512" s="227" t="e" cm="1">
        <f t="array" aca="1" ref="BJ512" ca="1">INDIRECT("'"&amp;$C512&amp;"'!"&amp;"$"&amp;$D512&amp;$BJ$1&amp;"")</f>
        <v>#REF!</v>
      </c>
      <c r="BK512" s="225"/>
      <c r="BL512" s="223"/>
      <c r="BM512" s="407"/>
      <c r="BN512" s="222" t="e" cm="1">
        <f t="array" aca="1" ref="BN512" ca="1">INDIRECT("'"&amp;$C512&amp;"'!"&amp;"$"&amp;$D512&amp;$BN$1&amp;"")</f>
        <v>#REF!</v>
      </c>
      <c r="BO512" s="224"/>
      <c r="BP512" s="223"/>
      <c r="BQ512" s="227" t="e" cm="1">
        <f t="array" aca="1" ref="BQ512" ca="1">INDIRECT("'"&amp;$C512&amp;"'!"&amp;"$"&amp;$D512&amp;$BQ$1&amp;"")</f>
        <v>#REF!</v>
      </c>
      <c r="BR512" s="225"/>
      <c r="BS512" s="225"/>
      <c r="BT512" s="223"/>
      <c r="BU512" s="228" t="e" cm="1">
        <f t="array" aca="1" ref="BU512" ca="1">INDIRECT("'"&amp;$C512&amp;"'!"&amp;"$"&amp;$D512&amp;$BU$1&amp;"")</f>
        <v>#REF!</v>
      </c>
      <c r="BV512" s="225"/>
      <c r="BW512" s="225"/>
      <c r="BX512" s="223"/>
      <c r="BY512" s="228"/>
      <c r="BZ512" s="225"/>
      <c r="CA512" s="225"/>
      <c r="CB512" s="223"/>
    </row>
    <row r="513" spans="1:80" ht="15" x14ac:dyDescent="0.2">
      <c r="A513" s="344">
        <f t="shared" si="39"/>
        <v>46012</v>
      </c>
      <c r="B513" s="261">
        <v>0.33333333333333398</v>
      </c>
      <c r="C513" s="247">
        <f t="shared" si="40"/>
        <v>21</v>
      </c>
      <c r="D513" s="248" t="s">
        <v>142</v>
      </c>
      <c r="E513" s="229"/>
      <c r="F513" s="230"/>
      <c r="G513" s="231" t="e" cm="1">
        <f t="array" aca="1" ref="G513" ca="1">INDIRECT("'"&amp;$C513&amp;"'!"&amp;"$"&amp;$D513&amp;$G$1&amp;"")</f>
        <v>#REF!</v>
      </c>
      <c r="H513" s="232" t="s">
        <v>1</v>
      </c>
      <c r="I513" s="230" t="s">
        <v>1</v>
      </c>
      <c r="J513" s="231" t="e" cm="1">
        <f t="array" aca="1" ref="J513" ca="1">INDIRECT("'"&amp;$C513&amp;"'!"&amp;"$"&amp;$D513&amp;$J$1&amp;"")</f>
        <v>#REF!</v>
      </c>
      <c r="K513" s="232"/>
      <c r="L513" s="232"/>
      <c r="M513" s="233"/>
      <c r="N513" s="229" t="e" cm="1">
        <f t="array" aca="1" ref="N513" ca="1">INDIRECT("'"&amp;$C513&amp;"'!"&amp;"$"&amp;$D513&amp;$N$1&amp;"")</f>
        <v>#REF!</v>
      </c>
      <c r="O513" s="232"/>
      <c r="P513" s="232"/>
      <c r="Q513" s="230"/>
      <c r="R513" s="229" t="e" cm="1">
        <f t="array" aca="1" ref="R513" ca="1">INDIRECT("'"&amp;$C513&amp;"'!"&amp;"$"&amp;$D513&amp;$R$1&amp;"")</f>
        <v>#REF!</v>
      </c>
      <c r="S513" s="232"/>
      <c r="T513" s="232"/>
      <c r="U513" s="233"/>
      <c r="V513" s="229"/>
      <c r="W513" s="234" t="e" cm="1">
        <f t="array" aca="1" ref="W513" ca="1">INDIRECT("'"&amp;$C513&amp;"'!"&amp;"$"&amp;$D513&amp;$W$1&amp;"")</f>
        <v>#REF!</v>
      </c>
      <c r="X513" s="232"/>
      <c r="Y513" s="230"/>
      <c r="Z513" s="231" t="e" cm="1">
        <f t="array" aca="1" ref="Z513" ca="1">INDIRECT("'"&amp;$C513&amp;"'!"&amp;"$"&amp;$D513&amp;$Z$1&amp;"")</f>
        <v>#REF!</v>
      </c>
      <c r="AA513" s="232" t="s">
        <v>1</v>
      </c>
      <c r="AB513" s="232" t="s">
        <v>1</v>
      </c>
      <c r="AC513" s="233" t="s">
        <v>1</v>
      </c>
      <c r="AD513" s="229" t="e" cm="1">
        <f t="array" aca="1" ref="AD513" ca="1">INDIRECT("'"&amp;$C513&amp;"'!"&amp;"$"&amp;$D513&amp;$AD$1&amp;"")</f>
        <v>#REF!</v>
      </c>
      <c r="AE513" s="232" t="s">
        <v>1</v>
      </c>
      <c r="AF513" s="232" t="s">
        <v>1</v>
      </c>
      <c r="AG513" s="230" t="s">
        <v>1</v>
      </c>
      <c r="AH513" s="231" t="e" cm="1">
        <f t="array" aca="1" ref="AH513" ca="1">INDIRECT("'"&amp;$C513&amp;"'!"&amp;"$"&amp;$D513&amp;$AH$1&amp;"")</f>
        <v>#REF!</v>
      </c>
      <c r="AI513" s="232" t="s">
        <v>1</v>
      </c>
      <c r="AJ513" s="232" t="s">
        <v>1</v>
      </c>
      <c r="AK513" s="233" t="s">
        <v>1</v>
      </c>
      <c r="AL513" s="229" t="e" cm="1">
        <f t="array" aca="1" ref="AL513" ca="1">INDIRECT("'"&amp;$C513&amp;"'!"&amp;"$"&amp;$D513&amp;$AL$1&amp;"")</f>
        <v>#REF!</v>
      </c>
      <c r="AM513" s="232" t="s">
        <v>1</v>
      </c>
      <c r="AN513" s="232" t="s">
        <v>1</v>
      </c>
      <c r="AO513" s="230" t="s">
        <v>1</v>
      </c>
      <c r="AP513" s="229"/>
      <c r="AQ513" s="233"/>
      <c r="AR513" s="229" t="e" cm="1">
        <f t="array" aca="1" ref="AR513" ca="1">INDIRECT("'"&amp;$C513&amp;"'!"&amp;"$"&amp;$D513&amp;$AR$1&amp;"")</f>
        <v>#REF!</v>
      </c>
      <c r="AS513" s="232"/>
      <c r="AT513" s="230"/>
      <c r="AU513" s="231" t="e" cm="1">
        <f t="array" aca="1" ref="AU513" ca="1">INDIRECT("'"&amp;$C513&amp;"'!"&amp;"$"&amp;$D513&amp;$AU$1&amp;"")</f>
        <v>#REF!</v>
      </c>
      <c r="AV513" s="232"/>
      <c r="AW513" s="230"/>
      <c r="AX513" s="229"/>
      <c r="AY513" s="233"/>
      <c r="AZ513" s="232" t="e" cm="1">
        <f t="array" aca="1" ref="AZ513" ca="1">INDIRECT("'"&amp;$C513&amp;"'!"&amp;"$"&amp;$D513&amp;$AZ$1&amp;"")</f>
        <v>#REF!</v>
      </c>
      <c r="BA513" s="231"/>
      <c r="BB513" s="232"/>
      <c r="BC513" s="230"/>
      <c r="BD513" s="232" t="e" cm="1">
        <f t="array" aca="1" ref="BD513" ca="1">INDIRECT("'"&amp;$C513&amp;"'!"&amp;"$"&amp;$D513&amp;$BD$1&amp;"")</f>
        <v>#REF!</v>
      </c>
      <c r="BE513" s="231"/>
      <c r="BF513" s="232"/>
      <c r="BG513" s="230"/>
      <c r="BH513" s="234"/>
      <c r="BI513" s="230"/>
      <c r="BJ513" s="234" t="e" cm="1">
        <f t="array" aca="1" ref="BJ513" ca="1">INDIRECT("'"&amp;$C513&amp;"'!"&amp;"$"&amp;$D513&amp;$BJ$1&amp;"")</f>
        <v>#REF!</v>
      </c>
      <c r="BK513" s="232"/>
      <c r="BL513" s="230"/>
      <c r="BM513" s="408"/>
      <c r="BN513" s="229" t="e" cm="1">
        <f t="array" aca="1" ref="BN513" ca="1">INDIRECT("'"&amp;$C513&amp;"'!"&amp;"$"&amp;$D513&amp;$BN$1&amp;"")</f>
        <v>#REF!</v>
      </c>
      <c r="BO513" s="231"/>
      <c r="BP513" s="230"/>
      <c r="BQ513" s="234" t="e" cm="1">
        <f t="array" aca="1" ref="BQ513" ca="1">INDIRECT("'"&amp;$C513&amp;"'!"&amp;"$"&amp;$D513&amp;$BQ$1&amp;"")</f>
        <v>#REF!</v>
      </c>
      <c r="BR513" s="232"/>
      <c r="BS513" s="232"/>
      <c r="BT513" s="230"/>
      <c r="BU513" s="235" t="e" cm="1">
        <f t="array" aca="1" ref="BU513" ca="1">INDIRECT("'"&amp;$C513&amp;"'!"&amp;"$"&amp;$D513&amp;$BU$1&amp;"")</f>
        <v>#REF!</v>
      </c>
      <c r="BV513" s="232"/>
      <c r="BW513" s="232"/>
      <c r="BX513" s="230"/>
      <c r="BY513" s="235"/>
      <c r="BZ513" s="232"/>
      <c r="CA513" s="232"/>
      <c r="CB513" s="230"/>
    </row>
    <row r="514" spans="1:80" ht="15" x14ac:dyDescent="0.2">
      <c r="A514" s="344">
        <f t="shared" si="39"/>
        <v>46012</v>
      </c>
      <c r="B514" s="261">
        <v>0.375</v>
      </c>
      <c r="C514" s="247">
        <f t="shared" si="40"/>
        <v>21</v>
      </c>
      <c r="D514" s="248" t="s">
        <v>143</v>
      </c>
      <c r="E514" s="222"/>
      <c r="F514" s="223"/>
      <c r="G514" s="224" t="e" cm="1">
        <f t="array" aca="1" ref="G514" ca="1">INDIRECT("'"&amp;$C514&amp;"'!"&amp;"$"&amp;$D514&amp;$G$1&amp;"")</f>
        <v>#REF!</v>
      </c>
      <c r="H514" s="225" t="s">
        <v>1</v>
      </c>
      <c r="I514" s="223" t="s">
        <v>1</v>
      </c>
      <c r="J514" s="224" t="e" cm="1">
        <f t="array" aca="1" ref="J514" ca="1">INDIRECT("'"&amp;$C514&amp;"'!"&amp;"$"&amp;$D514&amp;$J$1&amp;"")</f>
        <v>#REF!</v>
      </c>
      <c r="K514" s="225"/>
      <c r="L514" s="225"/>
      <c r="M514" s="226"/>
      <c r="N514" s="222" t="e" cm="1">
        <f t="array" aca="1" ref="N514" ca="1">INDIRECT("'"&amp;$C514&amp;"'!"&amp;"$"&amp;$D514&amp;$N$1&amp;"")</f>
        <v>#REF!</v>
      </c>
      <c r="O514" s="225"/>
      <c r="P514" s="225"/>
      <c r="Q514" s="223"/>
      <c r="R514" s="352" t="e" cm="1">
        <f t="array" aca="1" ref="R514" ca="1">INDIRECT("'"&amp;$C514&amp;"'!"&amp;"$"&amp;$D514&amp;$R$1&amp;"")</f>
        <v>#REF!</v>
      </c>
      <c r="S514" s="225"/>
      <c r="T514" s="225"/>
      <c r="U514" s="226"/>
      <c r="V514" s="222"/>
      <c r="W514" s="227" t="e" cm="1">
        <f t="array" aca="1" ref="W514" ca="1">INDIRECT("'"&amp;$C514&amp;"'!"&amp;"$"&amp;$D514&amp;$W$1&amp;"")</f>
        <v>#REF!</v>
      </c>
      <c r="X514" s="225"/>
      <c r="Y514" s="223"/>
      <c r="Z514" s="224" t="e" cm="1">
        <f t="array" aca="1" ref="Z514" ca="1">INDIRECT("'"&amp;$C514&amp;"'!"&amp;"$"&amp;$D514&amp;$Z$1&amp;"")</f>
        <v>#REF!</v>
      </c>
      <c r="AA514" s="225" t="s">
        <v>1</v>
      </c>
      <c r="AB514" s="225" t="s">
        <v>1</v>
      </c>
      <c r="AC514" s="226" t="s">
        <v>1</v>
      </c>
      <c r="AD514" s="222" t="e" cm="1">
        <f t="array" aca="1" ref="AD514" ca="1">INDIRECT("'"&amp;$C514&amp;"'!"&amp;"$"&amp;$D514&amp;$AD$1&amp;"")</f>
        <v>#REF!</v>
      </c>
      <c r="AE514" s="225" t="s">
        <v>1</v>
      </c>
      <c r="AF514" s="225" t="s">
        <v>1</v>
      </c>
      <c r="AG514" s="223" t="s">
        <v>1</v>
      </c>
      <c r="AH514" s="224" t="e" cm="1">
        <f t="array" aca="1" ref="AH514" ca="1">INDIRECT("'"&amp;$C514&amp;"'!"&amp;"$"&amp;$D514&amp;$AH$1&amp;"")</f>
        <v>#REF!</v>
      </c>
      <c r="AI514" s="225" t="s">
        <v>1</v>
      </c>
      <c r="AJ514" s="225" t="s">
        <v>1</v>
      </c>
      <c r="AK514" s="226" t="s">
        <v>1</v>
      </c>
      <c r="AL514" s="222" t="e" cm="1">
        <f t="array" aca="1" ref="AL514" ca="1">INDIRECT("'"&amp;$C514&amp;"'!"&amp;"$"&amp;$D514&amp;$AL$1&amp;"")</f>
        <v>#REF!</v>
      </c>
      <c r="AM514" s="225" t="s">
        <v>1</v>
      </c>
      <c r="AN514" s="225" t="s">
        <v>1</v>
      </c>
      <c r="AO514" s="223" t="s">
        <v>1</v>
      </c>
      <c r="AP514" s="222"/>
      <c r="AQ514" s="226"/>
      <c r="AR514" s="222" t="e" cm="1">
        <f t="array" aca="1" ref="AR514" ca="1">INDIRECT("'"&amp;$C514&amp;"'!"&amp;"$"&amp;$D514&amp;$AR$1&amp;"")</f>
        <v>#REF!</v>
      </c>
      <c r="AS514" s="225"/>
      <c r="AT514" s="223"/>
      <c r="AU514" s="224" t="e" cm="1">
        <f t="array" aca="1" ref="AU514" ca="1">INDIRECT("'"&amp;$C514&amp;"'!"&amp;"$"&amp;$D514&amp;$AU$1&amp;"")</f>
        <v>#REF!</v>
      </c>
      <c r="AV514" s="225"/>
      <c r="AW514" s="223"/>
      <c r="AX514" s="222"/>
      <c r="AY514" s="226"/>
      <c r="AZ514" s="225" t="e" cm="1">
        <f t="array" aca="1" ref="AZ514" ca="1">INDIRECT("'"&amp;$C514&amp;"'!"&amp;"$"&amp;$D514&amp;$AZ$1&amp;"")</f>
        <v>#REF!</v>
      </c>
      <c r="BA514" s="224"/>
      <c r="BB514" s="225"/>
      <c r="BC514" s="223"/>
      <c r="BD514" s="225" t="e" cm="1">
        <f t="array" aca="1" ref="BD514" ca="1">INDIRECT("'"&amp;$C514&amp;"'!"&amp;"$"&amp;$D514&amp;$BD$1&amp;"")</f>
        <v>#REF!</v>
      </c>
      <c r="BE514" s="224"/>
      <c r="BF514" s="225"/>
      <c r="BG514" s="223"/>
      <c r="BH514" s="227"/>
      <c r="BI514" s="223"/>
      <c r="BJ514" s="227" t="e" cm="1">
        <f t="array" aca="1" ref="BJ514" ca="1">INDIRECT("'"&amp;$C514&amp;"'!"&amp;"$"&amp;$D514&amp;$BJ$1&amp;"")</f>
        <v>#REF!</v>
      </c>
      <c r="BK514" s="225"/>
      <c r="BL514" s="223"/>
      <c r="BM514" s="407"/>
      <c r="BN514" s="222" t="e" cm="1">
        <f t="array" aca="1" ref="BN514" ca="1">INDIRECT("'"&amp;$C514&amp;"'!"&amp;"$"&amp;$D514&amp;$BN$1&amp;"")</f>
        <v>#REF!</v>
      </c>
      <c r="BO514" s="224"/>
      <c r="BP514" s="223"/>
      <c r="BQ514" s="227" t="e" cm="1">
        <f t="array" aca="1" ref="BQ514" ca="1">INDIRECT("'"&amp;$C514&amp;"'!"&amp;"$"&amp;$D514&amp;$BQ$1&amp;"")</f>
        <v>#REF!</v>
      </c>
      <c r="BR514" s="225"/>
      <c r="BS514" s="225"/>
      <c r="BT514" s="223"/>
      <c r="BU514" s="228" t="e" cm="1">
        <f t="array" aca="1" ref="BU514" ca="1">INDIRECT("'"&amp;$C514&amp;"'!"&amp;"$"&amp;$D514&amp;$BU$1&amp;"")</f>
        <v>#REF!</v>
      </c>
      <c r="BV514" s="225"/>
      <c r="BW514" s="225"/>
      <c r="BX514" s="223"/>
      <c r="BY514" s="228"/>
      <c r="BZ514" s="225"/>
      <c r="CA514" s="225"/>
      <c r="CB514" s="223"/>
    </row>
    <row r="515" spans="1:80" ht="15" x14ac:dyDescent="0.2">
      <c r="A515" s="344">
        <f t="shared" si="39"/>
        <v>46012</v>
      </c>
      <c r="B515" s="261">
        <v>0.41666666666666702</v>
      </c>
      <c r="C515" s="247">
        <f t="shared" si="40"/>
        <v>21</v>
      </c>
      <c r="D515" s="248" t="s">
        <v>144</v>
      </c>
      <c r="E515" s="229"/>
      <c r="F515" s="230"/>
      <c r="G515" s="231" t="e" cm="1">
        <f t="array" aca="1" ref="G515" ca="1">INDIRECT("'"&amp;$C515&amp;"'!"&amp;"$"&amp;$D515&amp;$G$1&amp;"")</f>
        <v>#REF!</v>
      </c>
      <c r="H515" s="232" t="s">
        <v>1</v>
      </c>
      <c r="I515" s="230" t="s">
        <v>1</v>
      </c>
      <c r="J515" s="231" t="e" cm="1">
        <f t="array" aca="1" ref="J515" ca="1">INDIRECT("'"&amp;$C515&amp;"'!"&amp;"$"&amp;$D515&amp;$J$1&amp;"")</f>
        <v>#REF!</v>
      </c>
      <c r="K515" s="232"/>
      <c r="L515" s="232"/>
      <c r="M515" s="233"/>
      <c r="N515" s="229" t="e" cm="1">
        <f t="array" aca="1" ref="N515" ca="1">INDIRECT("'"&amp;$C515&amp;"'!"&amp;"$"&amp;$D515&amp;$N$1&amp;"")</f>
        <v>#REF!</v>
      </c>
      <c r="O515" s="232"/>
      <c r="P515" s="232"/>
      <c r="Q515" s="230"/>
      <c r="R515" s="229" t="e" cm="1">
        <f t="array" aca="1" ref="R515" ca="1">INDIRECT("'"&amp;$C515&amp;"'!"&amp;"$"&amp;$D515&amp;$R$1&amp;"")</f>
        <v>#REF!</v>
      </c>
      <c r="S515" s="232"/>
      <c r="T515" s="232"/>
      <c r="U515" s="233"/>
      <c r="V515" s="229"/>
      <c r="W515" s="234" t="e" cm="1">
        <f t="array" aca="1" ref="W515" ca="1">INDIRECT("'"&amp;$C515&amp;"'!"&amp;"$"&amp;$D515&amp;$W$1&amp;"")</f>
        <v>#REF!</v>
      </c>
      <c r="X515" s="232"/>
      <c r="Y515" s="230"/>
      <c r="Z515" s="231" t="e" cm="1">
        <f t="array" aca="1" ref="Z515" ca="1">INDIRECT("'"&amp;$C515&amp;"'!"&amp;"$"&amp;$D515&amp;$Z$1&amp;"")</f>
        <v>#REF!</v>
      </c>
      <c r="AA515" s="232" t="s">
        <v>1</v>
      </c>
      <c r="AB515" s="232" t="s">
        <v>1</v>
      </c>
      <c r="AC515" s="233" t="s">
        <v>1</v>
      </c>
      <c r="AD515" s="229" t="e" cm="1">
        <f t="array" aca="1" ref="AD515" ca="1">INDIRECT("'"&amp;$C515&amp;"'!"&amp;"$"&amp;$D515&amp;$AD$1&amp;"")</f>
        <v>#REF!</v>
      </c>
      <c r="AE515" s="232" t="s">
        <v>1</v>
      </c>
      <c r="AF515" s="232" t="s">
        <v>1</v>
      </c>
      <c r="AG515" s="230" t="s">
        <v>1</v>
      </c>
      <c r="AH515" s="231" t="e" cm="1">
        <f t="array" aca="1" ref="AH515" ca="1">INDIRECT("'"&amp;$C515&amp;"'!"&amp;"$"&amp;$D515&amp;$AH$1&amp;"")</f>
        <v>#REF!</v>
      </c>
      <c r="AI515" s="232" t="s">
        <v>1</v>
      </c>
      <c r="AJ515" s="232" t="s">
        <v>1</v>
      </c>
      <c r="AK515" s="233" t="s">
        <v>1</v>
      </c>
      <c r="AL515" s="229" t="e" cm="1">
        <f t="array" aca="1" ref="AL515" ca="1">INDIRECT("'"&amp;$C515&amp;"'!"&amp;"$"&amp;$D515&amp;$AL$1&amp;"")</f>
        <v>#REF!</v>
      </c>
      <c r="AM515" s="232" t="s">
        <v>1</v>
      </c>
      <c r="AN515" s="232" t="s">
        <v>1</v>
      </c>
      <c r="AO515" s="230" t="s">
        <v>1</v>
      </c>
      <c r="AP515" s="229"/>
      <c r="AQ515" s="233"/>
      <c r="AR515" s="229" t="e" cm="1">
        <f t="array" aca="1" ref="AR515" ca="1">INDIRECT("'"&amp;$C515&amp;"'!"&amp;"$"&amp;$D515&amp;$AR$1&amp;"")</f>
        <v>#REF!</v>
      </c>
      <c r="AS515" s="232"/>
      <c r="AT515" s="230"/>
      <c r="AU515" s="231" t="e" cm="1">
        <f t="array" aca="1" ref="AU515" ca="1">INDIRECT("'"&amp;$C515&amp;"'!"&amp;"$"&amp;$D515&amp;$AU$1&amp;"")</f>
        <v>#REF!</v>
      </c>
      <c r="AV515" s="232"/>
      <c r="AW515" s="230"/>
      <c r="AX515" s="229"/>
      <c r="AY515" s="233"/>
      <c r="AZ515" s="232" t="e" cm="1">
        <f t="array" aca="1" ref="AZ515" ca="1">INDIRECT("'"&amp;$C515&amp;"'!"&amp;"$"&amp;$D515&amp;$AZ$1&amp;"")</f>
        <v>#REF!</v>
      </c>
      <c r="BA515" s="231"/>
      <c r="BB515" s="232"/>
      <c r="BC515" s="230"/>
      <c r="BD515" s="232" t="e" cm="1">
        <f t="array" aca="1" ref="BD515" ca="1">INDIRECT("'"&amp;$C515&amp;"'!"&amp;"$"&amp;$D515&amp;$BD$1&amp;"")</f>
        <v>#REF!</v>
      </c>
      <c r="BE515" s="231"/>
      <c r="BF515" s="232"/>
      <c r="BG515" s="230"/>
      <c r="BH515" s="234"/>
      <c r="BI515" s="230"/>
      <c r="BJ515" s="234" t="e" cm="1">
        <f t="array" aca="1" ref="BJ515" ca="1">INDIRECT("'"&amp;$C515&amp;"'!"&amp;"$"&amp;$D515&amp;$BJ$1&amp;"")</f>
        <v>#REF!</v>
      </c>
      <c r="BK515" s="232"/>
      <c r="BL515" s="230"/>
      <c r="BM515" s="408"/>
      <c r="BN515" s="229" t="e" cm="1">
        <f t="array" aca="1" ref="BN515" ca="1">INDIRECT("'"&amp;$C515&amp;"'!"&amp;"$"&amp;$D515&amp;$BN$1&amp;"")</f>
        <v>#REF!</v>
      </c>
      <c r="BO515" s="231"/>
      <c r="BP515" s="230"/>
      <c r="BQ515" s="234" t="e" cm="1">
        <f t="array" aca="1" ref="BQ515" ca="1">INDIRECT("'"&amp;$C515&amp;"'!"&amp;"$"&amp;$D515&amp;$BQ$1&amp;"")</f>
        <v>#REF!</v>
      </c>
      <c r="BR515" s="232"/>
      <c r="BS515" s="232"/>
      <c r="BT515" s="230"/>
      <c r="BU515" s="235" t="e" cm="1">
        <f t="array" aca="1" ref="BU515" ca="1">INDIRECT("'"&amp;$C515&amp;"'!"&amp;"$"&amp;$D515&amp;$BU$1&amp;"")</f>
        <v>#REF!</v>
      </c>
      <c r="BV515" s="232"/>
      <c r="BW515" s="232"/>
      <c r="BX515" s="230"/>
      <c r="BY515" s="235"/>
      <c r="BZ515" s="232"/>
      <c r="CA515" s="232"/>
      <c r="CB515" s="230"/>
    </row>
    <row r="516" spans="1:80" ht="15" x14ac:dyDescent="0.2">
      <c r="A516" s="344">
        <f t="shared" si="39"/>
        <v>46012</v>
      </c>
      <c r="B516" s="261">
        <v>0.45833333333333398</v>
      </c>
      <c r="C516" s="247">
        <f t="shared" si="40"/>
        <v>21</v>
      </c>
      <c r="D516" s="248" t="s">
        <v>145</v>
      </c>
      <c r="E516" s="222"/>
      <c r="F516" s="223"/>
      <c r="G516" s="224" t="e" cm="1">
        <f t="array" aca="1" ref="G516" ca="1">INDIRECT("'"&amp;$C516&amp;"'!"&amp;"$"&amp;$D516&amp;$G$1&amp;"")</f>
        <v>#REF!</v>
      </c>
      <c r="H516" s="225" t="s">
        <v>1</v>
      </c>
      <c r="I516" s="223" t="s">
        <v>1</v>
      </c>
      <c r="J516" s="224" t="e" cm="1">
        <f t="array" aca="1" ref="J516" ca="1">INDIRECT("'"&amp;$C516&amp;"'!"&amp;"$"&amp;$D516&amp;$J$1&amp;"")</f>
        <v>#REF!</v>
      </c>
      <c r="K516" s="225"/>
      <c r="L516" s="225"/>
      <c r="M516" s="226"/>
      <c r="N516" s="222" t="e" cm="1">
        <f t="array" aca="1" ref="N516" ca="1">INDIRECT("'"&amp;$C516&amp;"'!"&amp;"$"&amp;$D516&amp;$N$1&amp;"")</f>
        <v>#REF!</v>
      </c>
      <c r="O516" s="225"/>
      <c r="P516" s="225"/>
      <c r="Q516" s="223"/>
      <c r="R516" s="352" t="e" cm="1">
        <f t="array" aca="1" ref="R516" ca="1">INDIRECT("'"&amp;$C516&amp;"'!"&amp;"$"&amp;$D516&amp;$R$1&amp;"")</f>
        <v>#REF!</v>
      </c>
      <c r="S516" s="225"/>
      <c r="T516" s="225"/>
      <c r="U516" s="226"/>
      <c r="V516" s="222"/>
      <c r="W516" s="227" t="e" cm="1">
        <f t="array" aca="1" ref="W516" ca="1">INDIRECT("'"&amp;$C516&amp;"'!"&amp;"$"&amp;$D516&amp;$W$1&amp;"")</f>
        <v>#REF!</v>
      </c>
      <c r="X516" s="225"/>
      <c r="Y516" s="223"/>
      <c r="Z516" s="224" t="e" cm="1">
        <f t="array" aca="1" ref="Z516" ca="1">INDIRECT("'"&amp;$C516&amp;"'!"&amp;"$"&amp;$D516&amp;$Z$1&amp;"")</f>
        <v>#REF!</v>
      </c>
      <c r="AA516" s="225" t="s">
        <v>1</v>
      </c>
      <c r="AB516" s="225" t="s">
        <v>1</v>
      </c>
      <c r="AC516" s="226" t="s">
        <v>1</v>
      </c>
      <c r="AD516" s="222" t="e" cm="1">
        <f t="array" aca="1" ref="AD516" ca="1">INDIRECT("'"&amp;$C516&amp;"'!"&amp;"$"&amp;$D516&amp;$AD$1&amp;"")</f>
        <v>#REF!</v>
      </c>
      <c r="AE516" s="225" t="s">
        <v>1</v>
      </c>
      <c r="AF516" s="225" t="s">
        <v>1</v>
      </c>
      <c r="AG516" s="223" t="s">
        <v>1</v>
      </c>
      <c r="AH516" s="224" t="e" cm="1">
        <f t="array" aca="1" ref="AH516" ca="1">INDIRECT("'"&amp;$C516&amp;"'!"&amp;"$"&amp;$D516&amp;$AH$1&amp;"")</f>
        <v>#REF!</v>
      </c>
      <c r="AI516" s="225" t="s">
        <v>1</v>
      </c>
      <c r="AJ516" s="225" t="s">
        <v>1</v>
      </c>
      <c r="AK516" s="226" t="s">
        <v>1</v>
      </c>
      <c r="AL516" s="222" t="e" cm="1">
        <f t="array" aca="1" ref="AL516" ca="1">INDIRECT("'"&amp;$C516&amp;"'!"&amp;"$"&amp;$D516&amp;$AL$1&amp;"")</f>
        <v>#REF!</v>
      </c>
      <c r="AM516" s="225" t="s">
        <v>1</v>
      </c>
      <c r="AN516" s="225" t="s">
        <v>1</v>
      </c>
      <c r="AO516" s="223" t="s">
        <v>1</v>
      </c>
      <c r="AP516" s="222"/>
      <c r="AQ516" s="226"/>
      <c r="AR516" s="222" t="e" cm="1">
        <f t="array" aca="1" ref="AR516" ca="1">INDIRECT("'"&amp;$C516&amp;"'!"&amp;"$"&amp;$D516&amp;$AR$1&amp;"")</f>
        <v>#REF!</v>
      </c>
      <c r="AS516" s="225"/>
      <c r="AT516" s="223"/>
      <c r="AU516" s="224" t="e" cm="1">
        <f t="array" aca="1" ref="AU516" ca="1">INDIRECT("'"&amp;$C516&amp;"'!"&amp;"$"&amp;$D516&amp;$AU$1&amp;"")</f>
        <v>#REF!</v>
      </c>
      <c r="AV516" s="225"/>
      <c r="AW516" s="223"/>
      <c r="AX516" s="222"/>
      <c r="AY516" s="226"/>
      <c r="AZ516" s="225" t="e" cm="1">
        <f t="array" aca="1" ref="AZ516" ca="1">INDIRECT("'"&amp;$C516&amp;"'!"&amp;"$"&amp;$D516&amp;$AZ$1&amp;"")</f>
        <v>#REF!</v>
      </c>
      <c r="BA516" s="224"/>
      <c r="BB516" s="225"/>
      <c r="BC516" s="223"/>
      <c r="BD516" s="225" t="e" cm="1">
        <f t="array" aca="1" ref="BD516" ca="1">INDIRECT("'"&amp;$C516&amp;"'!"&amp;"$"&amp;$D516&amp;$BD$1&amp;"")</f>
        <v>#REF!</v>
      </c>
      <c r="BE516" s="224"/>
      <c r="BF516" s="225"/>
      <c r="BG516" s="223"/>
      <c r="BH516" s="227"/>
      <c r="BI516" s="223"/>
      <c r="BJ516" s="227" t="e" cm="1">
        <f t="array" aca="1" ref="BJ516" ca="1">INDIRECT("'"&amp;$C516&amp;"'!"&amp;"$"&amp;$D516&amp;$BJ$1&amp;"")</f>
        <v>#REF!</v>
      </c>
      <c r="BK516" s="225"/>
      <c r="BL516" s="223"/>
      <c r="BM516" s="407"/>
      <c r="BN516" s="222" t="e" cm="1">
        <f t="array" aca="1" ref="BN516" ca="1">INDIRECT("'"&amp;$C516&amp;"'!"&amp;"$"&amp;$D516&amp;$BN$1&amp;"")</f>
        <v>#REF!</v>
      </c>
      <c r="BO516" s="224"/>
      <c r="BP516" s="223"/>
      <c r="BQ516" s="227" t="e" cm="1">
        <f t="array" aca="1" ref="BQ516" ca="1">INDIRECT("'"&amp;$C516&amp;"'!"&amp;"$"&amp;$D516&amp;$BQ$1&amp;"")</f>
        <v>#REF!</v>
      </c>
      <c r="BR516" s="225"/>
      <c r="BS516" s="225"/>
      <c r="BT516" s="223"/>
      <c r="BU516" s="228" t="e" cm="1">
        <f t="array" aca="1" ref="BU516" ca="1">INDIRECT("'"&amp;$C516&amp;"'!"&amp;"$"&amp;$D516&amp;$BU$1&amp;"")</f>
        <v>#REF!</v>
      </c>
      <c r="BV516" s="225"/>
      <c r="BW516" s="225"/>
      <c r="BX516" s="223"/>
      <c r="BY516" s="228"/>
      <c r="BZ516" s="225"/>
      <c r="CA516" s="225"/>
      <c r="CB516" s="223"/>
    </row>
    <row r="517" spans="1:80" ht="15" x14ac:dyDescent="0.2">
      <c r="A517" s="344">
        <f t="shared" si="39"/>
        <v>46012</v>
      </c>
      <c r="B517" s="261">
        <v>0.5</v>
      </c>
      <c r="C517" s="247">
        <f t="shared" si="40"/>
        <v>21</v>
      </c>
      <c r="D517" s="248" t="s">
        <v>146</v>
      </c>
      <c r="E517" s="229"/>
      <c r="F517" s="230"/>
      <c r="G517" s="231" t="e" cm="1">
        <f t="array" aca="1" ref="G517" ca="1">INDIRECT("'"&amp;$C517&amp;"'!"&amp;"$"&amp;$D517&amp;$G$1&amp;"")</f>
        <v>#REF!</v>
      </c>
      <c r="H517" s="232" t="s">
        <v>1</v>
      </c>
      <c r="I517" s="230" t="s">
        <v>1</v>
      </c>
      <c r="J517" s="231" t="e" cm="1">
        <f t="array" aca="1" ref="J517" ca="1">INDIRECT("'"&amp;$C517&amp;"'!"&amp;"$"&amp;$D517&amp;$J$1&amp;"")</f>
        <v>#REF!</v>
      </c>
      <c r="K517" s="232"/>
      <c r="L517" s="232"/>
      <c r="M517" s="233"/>
      <c r="N517" s="229" t="e" cm="1">
        <f t="array" aca="1" ref="N517" ca="1">INDIRECT("'"&amp;$C517&amp;"'!"&amp;"$"&amp;$D517&amp;$N$1&amp;"")</f>
        <v>#REF!</v>
      </c>
      <c r="O517" s="232"/>
      <c r="P517" s="232"/>
      <c r="Q517" s="230"/>
      <c r="R517" s="229" t="e" cm="1">
        <f t="array" aca="1" ref="R517" ca="1">INDIRECT("'"&amp;$C517&amp;"'!"&amp;"$"&amp;$D517&amp;$R$1&amp;"")</f>
        <v>#REF!</v>
      </c>
      <c r="S517" s="232"/>
      <c r="T517" s="232"/>
      <c r="U517" s="233"/>
      <c r="V517" s="229"/>
      <c r="W517" s="234" t="e" cm="1">
        <f t="array" aca="1" ref="W517" ca="1">INDIRECT("'"&amp;$C517&amp;"'!"&amp;"$"&amp;$D517&amp;$W$1&amp;"")</f>
        <v>#REF!</v>
      </c>
      <c r="X517" s="232"/>
      <c r="Y517" s="230"/>
      <c r="Z517" s="231" t="e" cm="1">
        <f t="array" aca="1" ref="Z517" ca="1">INDIRECT("'"&amp;$C517&amp;"'!"&amp;"$"&amp;$D517&amp;$Z$1&amp;"")</f>
        <v>#REF!</v>
      </c>
      <c r="AA517" s="232" t="s">
        <v>1</v>
      </c>
      <c r="AB517" s="232" t="s">
        <v>1</v>
      </c>
      <c r="AC517" s="233" t="s">
        <v>1</v>
      </c>
      <c r="AD517" s="229" t="e" cm="1">
        <f t="array" aca="1" ref="AD517" ca="1">INDIRECT("'"&amp;$C517&amp;"'!"&amp;"$"&amp;$D517&amp;$AD$1&amp;"")</f>
        <v>#REF!</v>
      </c>
      <c r="AE517" s="232" t="s">
        <v>1</v>
      </c>
      <c r="AF517" s="232" t="s">
        <v>1</v>
      </c>
      <c r="AG517" s="230" t="s">
        <v>1</v>
      </c>
      <c r="AH517" s="231" t="e" cm="1">
        <f t="array" aca="1" ref="AH517" ca="1">INDIRECT("'"&amp;$C517&amp;"'!"&amp;"$"&amp;$D517&amp;$AH$1&amp;"")</f>
        <v>#REF!</v>
      </c>
      <c r="AI517" s="232" t="s">
        <v>1</v>
      </c>
      <c r="AJ517" s="232" t="s">
        <v>1</v>
      </c>
      <c r="AK517" s="233" t="s">
        <v>1</v>
      </c>
      <c r="AL517" s="229" t="e" cm="1">
        <f t="array" aca="1" ref="AL517" ca="1">INDIRECT("'"&amp;$C517&amp;"'!"&amp;"$"&amp;$D517&amp;$AL$1&amp;"")</f>
        <v>#REF!</v>
      </c>
      <c r="AM517" s="232" t="s">
        <v>1</v>
      </c>
      <c r="AN517" s="232" t="s">
        <v>1</v>
      </c>
      <c r="AO517" s="230" t="s">
        <v>1</v>
      </c>
      <c r="AP517" s="229"/>
      <c r="AQ517" s="233"/>
      <c r="AR517" s="229" t="e" cm="1">
        <f t="array" aca="1" ref="AR517" ca="1">INDIRECT("'"&amp;$C517&amp;"'!"&amp;"$"&amp;$D517&amp;$AR$1&amp;"")</f>
        <v>#REF!</v>
      </c>
      <c r="AS517" s="232"/>
      <c r="AT517" s="230"/>
      <c r="AU517" s="231" t="e" cm="1">
        <f t="array" aca="1" ref="AU517" ca="1">INDIRECT("'"&amp;$C517&amp;"'!"&amp;"$"&amp;$D517&amp;$AU$1&amp;"")</f>
        <v>#REF!</v>
      </c>
      <c r="AV517" s="232"/>
      <c r="AW517" s="230"/>
      <c r="AX517" s="229"/>
      <c r="AY517" s="233"/>
      <c r="AZ517" s="232" t="e" cm="1">
        <f t="array" aca="1" ref="AZ517" ca="1">INDIRECT("'"&amp;$C517&amp;"'!"&amp;"$"&amp;$D517&amp;$AZ$1&amp;"")</f>
        <v>#REF!</v>
      </c>
      <c r="BA517" s="231"/>
      <c r="BB517" s="232"/>
      <c r="BC517" s="230"/>
      <c r="BD517" s="232" t="e" cm="1">
        <f t="array" aca="1" ref="BD517" ca="1">INDIRECT("'"&amp;$C517&amp;"'!"&amp;"$"&amp;$D517&amp;$BD$1&amp;"")</f>
        <v>#REF!</v>
      </c>
      <c r="BE517" s="231"/>
      <c r="BF517" s="232"/>
      <c r="BG517" s="230"/>
      <c r="BH517" s="234"/>
      <c r="BI517" s="230"/>
      <c r="BJ517" s="234" t="e" cm="1">
        <f t="array" aca="1" ref="BJ517" ca="1">INDIRECT("'"&amp;$C517&amp;"'!"&amp;"$"&amp;$D517&amp;$BJ$1&amp;"")</f>
        <v>#REF!</v>
      </c>
      <c r="BK517" s="232"/>
      <c r="BL517" s="230"/>
      <c r="BM517" s="408"/>
      <c r="BN517" s="229" t="e" cm="1">
        <f t="array" aca="1" ref="BN517" ca="1">INDIRECT("'"&amp;$C517&amp;"'!"&amp;"$"&amp;$D517&amp;$BN$1&amp;"")</f>
        <v>#REF!</v>
      </c>
      <c r="BO517" s="231"/>
      <c r="BP517" s="230"/>
      <c r="BQ517" s="234" t="e" cm="1">
        <f t="array" aca="1" ref="BQ517" ca="1">INDIRECT("'"&amp;$C517&amp;"'!"&amp;"$"&amp;$D517&amp;$BQ$1&amp;"")</f>
        <v>#REF!</v>
      </c>
      <c r="BR517" s="232"/>
      <c r="BS517" s="232"/>
      <c r="BT517" s="230"/>
      <c r="BU517" s="235" t="e" cm="1">
        <f t="array" aca="1" ref="BU517" ca="1">INDIRECT("'"&amp;$C517&amp;"'!"&amp;"$"&amp;$D517&amp;$BU$1&amp;"")</f>
        <v>#REF!</v>
      </c>
      <c r="BV517" s="232"/>
      <c r="BW517" s="232"/>
      <c r="BX517" s="230"/>
      <c r="BY517" s="235"/>
      <c r="BZ517" s="232"/>
      <c r="CA517" s="232"/>
      <c r="CB517" s="230"/>
    </row>
    <row r="518" spans="1:80" ht="15" x14ac:dyDescent="0.2">
      <c r="A518" s="344">
        <f t="shared" si="39"/>
        <v>46012</v>
      </c>
      <c r="B518" s="261">
        <v>0.54166666666666696</v>
      </c>
      <c r="C518" s="247">
        <f t="shared" si="40"/>
        <v>21</v>
      </c>
      <c r="D518" s="248" t="s">
        <v>147</v>
      </c>
      <c r="E518" s="222"/>
      <c r="F518" s="223"/>
      <c r="G518" s="224" t="e" cm="1">
        <f t="array" aca="1" ref="G518" ca="1">INDIRECT("'"&amp;$C518&amp;"'!"&amp;"$"&amp;$D518&amp;$G$1&amp;"")</f>
        <v>#REF!</v>
      </c>
      <c r="H518" s="225" t="s">
        <v>1</v>
      </c>
      <c r="I518" s="223" t="s">
        <v>1</v>
      </c>
      <c r="J518" s="224" t="e" cm="1">
        <f t="array" aca="1" ref="J518" ca="1">INDIRECT("'"&amp;$C518&amp;"'!"&amp;"$"&amp;$D518&amp;$J$1&amp;"")</f>
        <v>#REF!</v>
      </c>
      <c r="K518" s="225"/>
      <c r="L518" s="225"/>
      <c r="M518" s="223"/>
      <c r="N518" s="222" t="e" cm="1">
        <f t="array" aca="1" ref="N518" ca="1">INDIRECT("'"&amp;$C518&amp;"'!"&amp;"$"&amp;$D518&amp;$N$1&amp;"")</f>
        <v>#REF!</v>
      </c>
      <c r="O518" s="225"/>
      <c r="P518" s="225"/>
      <c r="Q518" s="223"/>
      <c r="R518" s="352" t="e" cm="1">
        <f t="array" aca="1" ref="R518" ca="1">INDIRECT("'"&amp;$C518&amp;"'!"&amp;"$"&amp;$D518&amp;$R$1&amp;"")</f>
        <v>#REF!</v>
      </c>
      <c r="S518" s="225"/>
      <c r="T518" s="225"/>
      <c r="U518" s="226"/>
      <c r="V518" s="222"/>
      <c r="W518" s="227" t="e" cm="1">
        <f t="array" aca="1" ref="W518" ca="1">INDIRECT("'"&amp;$C518&amp;"'!"&amp;"$"&amp;$D518&amp;$W$1&amp;"")</f>
        <v>#REF!</v>
      </c>
      <c r="X518" s="225"/>
      <c r="Y518" s="223"/>
      <c r="Z518" s="224" t="e" cm="1">
        <f t="array" aca="1" ref="Z518" ca="1">INDIRECT("'"&amp;$C518&amp;"'!"&amp;"$"&amp;$D518&amp;$Z$1&amp;"")</f>
        <v>#REF!</v>
      </c>
      <c r="AA518" s="225" t="s">
        <v>1</v>
      </c>
      <c r="AB518" s="225" t="s">
        <v>1</v>
      </c>
      <c r="AC518" s="226" t="s">
        <v>1</v>
      </c>
      <c r="AD518" s="222" t="e" cm="1">
        <f t="array" aca="1" ref="AD518" ca="1">INDIRECT("'"&amp;$C518&amp;"'!"&amp;"$"&amp;$D518&amp;$AD$1&amp;"")</f>
        <v>#REF!</v>
      </c>
      <c r="AE518" s="225" t="s">
        <v>1</v>
      </c>
      <c r="AF518" s="225" t="s">
        <v>1</v>
      </c>
      <c r="AG518" s="223" t="s">
        <v>1</v>
      </c>
      <c r="AH518" s="224" t="e" cm="1">
        <f t="array" aca="1" ref="AH518" ca="1">INDIRECT("'"&amp;$C518&amp;"'!"&amp;"$"&amp;$D518&amp;$AH$1&amp;"")</f>
        <v>#REF!</v>
      </c>
      <c r="AI518" s="225" t="s">
        <v>1</v>
      </c>
      <c r="AJ518" s="225" t="s">
        <v>1</v>
      </c>
      <c r="AK518" s="226" t="s">
        <v>1</v>
      </c>
      <c r="AL518" s="222" t="e" cm="1">
        <f t="array" aca="1" ref="AL518" ca="1">INDIRECT("'"&amp;$C518&amp;"'!"&amp;"$"&amp;$D518&amp;$AL$1&amp;"")</f>
        <v>#REF!</v>
      </c>
      <c r="AM518" s="225" t="s">
        <v>1</v>
      </c>
      <c r="AN518" s="225" t="s">
        <v>1</v>
      </c>
      <c r="AO518" s="223" t="s">
        <v>1</v>
      </c>
      <c r="AP518" s="222"/>
      <c r="AQ518" s="226"/>
      <c r="AR518" s="222" t="e" cm="1">
        <f t="array" aca="1" ref="AR518" ca="1">INDIRECT("'"&amp;$C518&amp;"'!"&amp;"$"&amp;$D518&amp;$AR$1&amp;"")</f>
        <v>#REF!</v>
      </c>
      <c r="AS518" s="225"/>
      <c r="AT518" s="223"/>
      <c r="AU518" s="224" t="e" cm="1">
        <f t="array" aca="1" ref="AU518" ca="1">INDIRECT("'"&amp;$C518&amp;"'!"&amp;"$"&amp;$D518&amp;$AU$1&amp;"")</f>
        <v>#REF!</v>
      </c>
      <c r="AV518" s="225"/>
      <c r="AW518" s="223"/>
      <c r="AX518" s="222"/>
      <c r="AY518" s="226"/>
      <c r="AZ518" s="225" t="e" cm="1">
        <f t="array" aca="1" ref="AZ518" ca="1">INDIRECT("'"&amp;$C518&amp;"'!"&amp;"$"&amp;$D518&amp;$AZ$1&amp;"")</f>
        <v>#REF!</v>
      </c>
      <c r="BA518" s="224"/>
      <c r="BB518" s="225"/>
      <c r="BC518" s="223"/>
      <c r="BD518" s="225" t="e" cm="1">
        <f t="array" aca="1" ref="BD518" ca="1">INDIRECT("'"&amp;$C518&amp;"'!"&amp;"$"&amp;$D518&amp;$BD$1&amp;"")</f>
        <v>#REF!</v>
      </c>
      <c r="BE518" s="224"/>
      <c r="BF518" s="225"/>
      <c r="BG518" s="223"/>
      <c r="BH518" s="227"/>
      <c r="BI518" s="223"/>
      <c r="BJ518" s="227" t="e" cm="1">
        <f t="array" aca="1" ref="BJ518" ca="1">INDIRECT("'"&amp;$C518&amp;"'!"&amp;"$"&amp;$D518&amp;$BJ$1&amp;"")</f>
        <v>#REF!</v>
      </c>
      <c r="BK518" s="225"/>
      <c r="BL518" s="223"/>
      <c r="BM518" s="407"/>
      <c r="BN518" s="222" t="e" cm="1">
        <f t="array" aca="1" ref="BN518" ca="1">INDIRECT("'"&amp;$C518&amp;"'!"&amp;"$"&amp;$D518&amp;$BN$1&amp;"")</f>
        <v>#REF!</v>
      </c>
      <c r="BO518" s="224"/>
      <c r="BP518" s="223"/>
      <c r="BQ518" s="227" t="e" cm="1">
        <f t="array" aca="1" ref="BQ518" ca="1">INDIRECT("'"&amp;$C518&amp;"'!"&amp;"$"&amp;$D518&amp;$BQ$1&amp;"")</f>
        <v>#REF!</v>
      </c>
      <c r="BR518" s="225"/>
      <c r="BS518" s="225"/>
      <c r="BT518" s="223"/>
      <c r="BU518" s="228" t="e" cm="1">
        <f t="array" aca="1" ref="BU518" ca="1">INDIRECT("'"&amp;$C518&amp;"'!"&amp;"$"&amp;$D518&amp;$BU$1&amp;"")</f>
        <v>#REF!</v>
      </c>
      <c r="BV518" s="225"/>
      <c r="BW518" s="225"/>
      <c r="BX518" s="223"/>
      <c r="BY518" s="228"/>
      <c r="BZ518" s="225"/>
      <c r="CA518" s="225"/>
      <c r="CB518" s="223"/>
    </row>
    <row r="519" spans="1:80" ht="15" x14ac:dyDescent="0.2">
      <c r="A519" s="344">
        <f t="shared" si="39"/>
        <v>46012</v>
      </c>
      <c r="B519" s="261">
        <v>0.58333333333333404</v>
      </c>
      <c r="C519" s="247">
        <f t="shared" si="40"/>
        <v>21</v>
      </c>
      <c r="D519" s="248" t="s">
        <v>148</v>
      </c>
      <c r="E519" s="229"/>
      <c r="F519" s="230"/>
      <c r="G519" s="231" t="e" cm="1">
        <f t="array" aca="1" ref="G519" ca="1">INDIRECT("'"&amp;$C519&amp;"'!"&amp;"$"&amp;$D519&amp;$G$1&amp;"")</f>
        <v>#REF!</v>
      </c>
      <c r="H519" s="232" t="s">
        <v>1</v>
      </c>
      <c r="I519" s="230" t="s">
        <v>1</v>
      </c>
      <c r="J519" s="231" t="e" cm="1">
        <f t="array" aca="1" ref="J519" ca="1">INDIRECT("'"&amp;$C519&amp;"'!"&amp;"$"&amp;$D519&amp;$J$1&amp;"")</f>
        <v>#REF!</v>
      </c>
      <c r="K519" s="232"/>
      <c r="L519" s="232"/>
      <c r="M519" s="233"/>
      <c r="N519" s="229" t="e" cm="1">
        <f t="array" aca="1" ref="N519" ca="1">INDIRECT("'"&amp;$C519&amp;"'!"&amp;"$"&amp;$D519&amp;$N$1&amp;"")</f>
        <v>#REF!</v>
      </c>
      <c r="O519" s="232"/>
      <c r="P519" s="232"/>
      <c r="Q519" s="230"/>
      <c r="R519" s="229" t="e" cm="1">
        <f t="array" aca="1" ref="R519" ca="1">INDIRECT("'"&amp;$C519&amp;"'!"&amp;"$"&amp;$D519&amp;$R$1&amp;"")</f>
        <v>#REF!</v>
      </c>
      <c r="S519" s="232"/>
      <c r="T519" s="232"/>
      <c r="U519" s="233"/>
      <c r="V519" s="229"/>
      <c r="W519" s="234" t="e" cm="1">
        <f t="array" aca="1" ref="W519" ca="1">INDIRECT("'"&amp;$C519&amp;"'!"&amp;"$"&amp;$D519&amp;$W$1&amp;"")</f>
        <v>#REF!</v>
      </c>
      <c r="X519" s="232"/>
      <c r="Y519" s="230"/>
      <c r="Z519" s="231" t="e" cm="1">
        <f t="array" aca="1" ref="Z519" ca="1">INDIRECT("'"&amp;$C519&amp;"'!"&amp;"$"&amp;$D519&amp;$Z$1&amp;"")</f>
        <v>#REF!</v>
      </c>
      <c r="AA519" s="232" t="s">
        <v>1</v>
      </c>
      <c r="AB519" s="232" t="s">
        <v>1</v>
      </c>
      <c r="AC519" s="233" t="s">
        <v>1</v>
      </c>
      <c r="AD519" s="229" t="e" cm="1">
        <f t="array" aca="1" ref="AD519" ca="1">INDIRECT("'"&amp;$C519&amp;"'!"&amp;"$"&amp;$D519&amp;$AD$1&amp;"")</f>
        <v>#REF!</v>
      </c>
      <c r="AE519" s="232" t="s">
        <v>1</v>
      </c>
      <c r="AF519" s="232" t="s">
        <v>1</v>
      </c>
      <c r="AG519" s="230" t="s">
        <v>1</v>
      </c>
      <c r="AH519" s="231" t="e" cm="1">
        <f t="array" aca="1" ref="AH519" ca="1">INDIRECT("'"&amp;$C519&amp;"'!"&amp;"$"&amp;$D519&amp;$AH$1&amp;"")</f>
        <v>#REF!</v>
      </c>
      <c r="AI519" s="232" t="s">
        <v>1</v>
      </c>
      <c r="AJ519" s="232" t="s">
        <v>1</v>
      </c>
      <c r="AK519" s="233" t="s">
        <v>1</v>
      </c>
      <c r="AL519" s="229" t="e" cm="1">
        <f t="array" aca="1" ref="AL519" ca="1">INDIRECT("'"&amp;$C519&amp;"'!"&amp;"$"&amp;$D519&amp;$AL$1&amp;"")</f>
        <v>#REF!</v>
      </c>
      <c r="AM519" s="232" t="s">
        <v>1</v>
      </c>
      <c r="AN519" s="232" t="s">
        <v>1</v>
      </c>
      <c r="AO519" s="230" t="s">
        <v>1</v>
      </c>
      <c r="AP519" s="229"/>
      <c r="AQ519" s="233"/>
      <c r="AR519" s="229" t="e" cm="1">
        <f t="array" aca="1" ref="AR519" ca="1">INDIRECT("'"&amp;$C519&amp;"'!"&amp;"$"&amp;$D519&amp;$AR$1&amp;"")</f>
        <v>#REF!</v>
      </c>
      <c r="AS519" s="232"/>
      <c r="AT519" s="230"/>
      <c r="AU519" s="231" t="e" cm="1">
        <f t="array" aca="1" ref="AU519" ca="1">INDIRECT("'"&amp;$C519&amp;"'!"&amp;"$"&amp;$D519&amp;$AU$1&amp;"")</f>
        <v>#REF!</v>
      </c>
      <c r="AV519" s="232"/>
      <c r="AW519" s="230"/>
      <c r="AX519" s="229"/>
      <c r="AY519" s="233"/>
      <c r="AZ519" s="232" t="e" cm="1">
        <f t="array" aca="1" ref="AZ519" ca="1">INDIRECT("'"&amp;$C519&amp;"'!"&amp;"$"&amp;$D519&amp;$AZ$1&amp;"")</f>
        <v>#REF!</v>
      </c>
      <c r="BA519" s="231"/>
      <c r="BB519" s="232"/>
      <c r="BC519" s="230"/>
      <c r="BD519" s="232" t="e" cm="1">
        <f t="array" aca="1" ref="BD519" ca="1">INDIRECT("'"&amp;$C519&amp;"'!"&amp;"$"&amp;$D519&amp;$BD$1&amp;"")</f>
        <v>#REF!</v>
      </c>
      <c r="BE519" s="231"/>
      <c r="BF519" s="232"/>
      <c r="BG519" s="230"/>
      <c r="BH519" s="234"/>
      <c r="BI519" s="230"/>
      <c r="BJ519" s="234" t="e" cm="1">
        <f t="array" aca="1" ref="BJ519" ca="1">INDIRECT("'"&amp;$C519&amp;"'!"&amp;"$"&amp;$D519&amp;$BJ$1&amp;"")</f>
        <v>#REF!</v>
      </c>
      <c r="BK519" s="232"/>
      <c r="BL519" s="230"/>
      <c r="BM519" s="408"/>
      <c r="BN519" s="229" t="e" cm="1">
        <f t="array" aca="1" ref="BN519" ca="1">INDIRECT("'"&amp;$C519&amp;"'!"&amp;"$"&amp;$D519&amp;$BN$1&amp;"")</f>
        <v>#REF!</v>
      </c>
      <c r="BO519" s="231"/>
      <c r="BP519" s="230"/>
      <c r="BQ519" s="234" t="e" cm="1">
        <f t="array" aca="1" ref="BQ519" ca="1">INDIRECT("'"&amp;$C519&amp;"'!"&amp;"$"&amp;$D519&amp;$BQ$1&amp;"")</f>
        <v>#REF!</v>
      </c>
      <c r="BR519" s="232"/>
      <c r="BS519" s="232"/>
      <c r="BT519" s="230"/>
      <c r="BU519" s="235" t="e" cm="1">
        <f t="array" aca="1" ref="BU519" ca="1">INDIRECT("'"&amp;$C519&amp;"'!"&amp;"$"&amp;$D519&amp;$BU$1&amp;"")</f>
        <v>#REF!</v>
      </c>
      <c r="BV519" s="232"/>
      <c r="BW519" s="232"/>
      <c r="BX519" s="230"/>
      <c r="BY519" s="235"/>
      <c r="BZ519" s="232"/>
      <c r="CA519" s="232"/>
      <c r="CB519" s="230"/>
    </row>
    <row r="520" spans="1:80" ht="15" x14ac:dyDescent="0.2">
      <c r="A520" s="344">
        <f t="shared" si="39"/>
        <v>46012</v>
      </c>
      <c r="B520" s="261">
        <v>0.625</v>
      </c>
      <c r="C520" s="247">
        <f t="shared" si="40"/>
        <v>21</v>
      </c>
      <c r="D520" s="248" t="s">
        <v>149</v>
      </c>
      <c r="E520" s="222"/>
      <c r="F520" s="223"/>
      <c r="G520" s="224" t="e" cm="1">
        <f t="array" aca="1" ref="G520" ca="1">INDIRECT("'"&amp;$C520&amp;"'!"&amp;"$"&amp;$D520&amp;$G$1&amp;"")</f>
        <v>#REF!</v>
      </c>
      <c r="H520" s="225" t="s">
        <v>1</v>
      </c>
      <c r="I520" s="223" t="s">
        <v>1</v>
      </c>
      <c r="J520" s="224" t="e" cm="1">
        <f t="array" aca="1" ref="J520" ca="1">INDIRECT("'"&amp;$C520&amp;"'!"&amp;"$"&amp;$D520&amp;$J$1&amp;"")</f>
        <v>#REF!</v>
      </c>
      <c r="K520" s="225"/>
      <c r="L520" s="225"/>
      <c r="M520" s="226"/>
      <c r="N520" s="222" t="e" cm="1">
        <f t="array" aca="1" ref="N520" ca="1">INDIRECT("'"&amp;$C520&amp;"'!"&amp;"$"&amp;$D520&amp;$N$1&amp;"")</f>
        <v>#REF!</v>
      </c>
      <c r="O520" s="225"/>
      <c r="P520" s="225"/>
      <c r="Q520" s="223"/>
      <c r="R520" s="352" t="e" cm="1">
        <f t="array" aca="1" ref="R520" ca="1">INDIRECT("'"&amp;$C520&amp;"'!"&amp;"$"&amp;$D520&amp;$R$1&amp;"")</f>
        <v>#REF!</v>
      </c>
      <c r="S520" s="225"/>
      <c r="T520" s="225"/>
      <c r="U520" s="226"/>
      <c r="V520" s="222"/>
      <c r="W520" s="227" t="e" cm="1">
        <f t="array" aca="1" ref="W520" ca="1">INDIRECT("'"&amp;$C520&amp;"'!"&amp;"$"&amp;$D520&amp;$W$1&amp;"")</f>
        <v>#REF!</v>
      </c>
      <c r="X520" s="225"/>
      <c r="Y520" s="223"/>
      <c r="Z520" s="224" t="e" cm="1">
        <f t="array" aca="1" ref="Z520" ca="1">INDIRECT("'"&amp;$C520&amp;"'!"&amp;"$"&amp;$D520&amp;$Z$1&amp;"")</f>
        <v>#REF!</v>
      </c>
      <c r="AA520" s="225" t="s">
        <v>1</v>
      </c>
      <c r="AB520" s="225" t="s">
        <v>1</v>
      </c>
      <c r="AC520" s="226" t="s">
        <v>1</v>
      </c>
      <c r="AD520" s="222" t="e" cm="1">
        <f t="array" aca="1" ref="AD520" ca="1">INDIRECT("'"&amp;$C520&amp;"'!"&amp;"$"&amp;$D520&amp;$AD$1&amp;"")</f>
        <v>#REF!</v>
      </c>
      <c r="AE520" s="225" t="s">
        <v>1</v>
      </c>
      <c r="AF520" s="225" t="s">
        <v>1</v>
      </c>
      <c r="AG520" s="223" t="s">
        <v>1</v>
      </c>
      <c r="AH520" s="224" t="e" cm="1">
        <f t="array" aca="1" ref="AH520" ca="1">INDIRECT("'"&amp;$C520&amp;"'!"&amp;"$"&amp;$D520&amp;$AH$1&amp;"")</f>
        <v>#REF!</v>
      </c>
      <c r="AI520" s="225" t="s">
        <v>1</v>
      </c>
      <c r="AJ520" s="225" t="s">
        <v>1</v>
      </c>
      <c r="AK520" s="226" t="s">
        <v>1</v>
      </c>
      <c r="AL520" s="222" t="e" cm="1">
        <f t="array" aca="1" ref="AL520" ca="1">INDIRECT("'"&amp;$C520&amp;"'!"&amp;"$"&amp;$D520&amp;$AL$1&amp;"")</f>
        <v>#REF!</v>
      </c>
      <c r="AM520" s="225" t="s">
        <v>1</v>
      </c>
      <c r="AN520" s="225" t="s">
        <v>1</v>
      </c>
      <c r="AO520" s="223" t="s">
        <v>1</v>
      </c>
      <c r="AP520" s="222"/>
      <c r="AQ520" s="226"/>
      <c r="AR520" s="222" t="e" cm="1">
        <f t="array" aca="1" ref="AR520" ca="1">INDIRECT("'"&amp;$C520&amp;"'!"&amp;"$"&amp;$D520&amp;$AR$1&amp;"")</f>
        <v>#REF!</v>
      </c>
      <c r="AS520" s="225"/>
      <c r="AT520" s="223"/>
      <c r="AU520" s="224" t="e" cm="1">
        <f t="array" aca="1" ref="AU520" ca="1">INDIRECT("'"&amp;$C520&amp;"'!"&amp;"$"&amp;$D520&amp;$AU$1&amp;"")</f>
        <v>#REF!</v>
      </c>
      <c r="AV520" s="225"/>
      <c r="AW520" s="223"/>
      <c r="AX520" s="222"/>
      <c r="AY520" s="226"/>
      <c r="AZ520" s="225" t="e" cm="1">
        <f t="array" aca="1" ref="AZ520" ca="1">INDIRECT("'"&amp;$C520&amp;"'!"&amp;"$"&amp;$D520&amp;$AZ$1&amp;"")</f>
        <v>#REF!</v>
      </c>
      <c r="BA520" s="224"/>
      <c r="BB520" s="225"/>
      <c r="BC520" s="223"/>
      <c r="BD520" s="225" t="e" cm="1">
        <f t="array" aca="1" ref="BD520" ca="1">INDIRECT("'"&amp;$C520&amp;"'!"&amp;"$"&amp;$D520&amp;$BD$1&amp;"")</f>
        <v>#REF!</v>
      </c>
      <c r="BE520" s="224"/>
      <c r="BF520" s="225"/>
      <c r="BG520" s="223"/>
      <c r="BH520" s="227"/>
      <c r="BI520" s="223"/>
      <c r="BJ520" s="227" t="e" cm="1">
        <f t="array" aca="1" ref="BJ520" ca="1">INDIRECT("'"&amp;$C520&amp;"'!"&amp;"$"&amp;$D520&amp;$BJ$1&amp;"")</f>
        <v>#REF!</v>
      </c>
      <c r="BK520" s="225"/>
      <c r="BL520" s="223"/>
      <c r="BM520" s="407"/>
      <c r="BN520" s="222" t="e" cm="1">
        <f t="array" aca="1" ref="BN520" ca="1">INDIRECT("'"&amp;$C520&amp;"'!"&amp;"$"&amp;$D520&amp;$BN$1&amp;"")</f>
        <v>#REF!</v>
      </c>
      <c r="BO520" s="224"/>
      <c r="BP520" s="223"/>
      <c r="BQ520" s="227" t="e" cm="1">
        <f t="array" aca="1" ref="BQ520" ca="1">INDIRECT("'"&amp;$C520&amp;"'!"&amp;"$"&amp;$D520&amp;$BQ$1&amp;"")</f>
        <v>#REF!</v>
      </c>
      <c r="BR520" s="225"/>
      <c r="BS520" s="225"/>
      <c r="BT520" s="223"/>
      <c r="BU520" s="228" t="e" cm="1">
        <f t="array" aca="1" ref="BU520" ca="1">INDIRECT("'"&amp;$C520&amp;"'!"&amp;"$"&amp;$D520&amp;$BU$1&amp;"")</f>
        <v>#REF!</v>
      </c>
      <c r="BV520" s="225"/>
      <c r="BW520" s="225"/>
      <c r="BX520" s="223"/>
      <c r="BY520" s="228"/>
      <c r="BZ520" s="225"/>
      <c r="CA520" s="225"/>
      <c r="CB520" s="223"/>
    </row>
    <row r="521" spans="1:80" ht="15" x14ac:dyDescent="0.2">
      <c r="A521" s="344">
        <f t="shared" si="39"/>
        <v>46012</v>
      </c>
      <c r="B521" s="261">
        <v>0.66666666666666696</v>
      </c>
      <c r="C521" s="247">
        <f t="shared" si="40"/>
        <v>21</v>
      </c>
      <c r="D521" s="248" t="s">
        <v>150</v>
      </c>
      <c r="E521" s="229"/>
      <c r="F521" s="230"/>
      <c r="G521" s="231" t="e" cm="1">
        <f t="array" aca="1" ref="G521" ca="1">INDIRECT("'"&amp;$C521&amp;"'!"&amp;"$"&amp;$D521&amp;$G$1&amp;"")</f>
        <v>#REF!</v>
      </c>
      <c r="H521" s="232" t="s">
        <v>1</v>
      </c>
      <c r="I521" s="230" t="s">
        <v>1</v>
      </c>
      <c r="J521" s="231" t="e" cm="1">
        <f t="array" aca="1" ref="J521" ca="1">INDIRECT("'"&amp;$C521&amp;"'!"&amp;"$"&amp;$D521&amp;$J$1&amp;"")</f>
        <v>#REF!</v>
      </c>
      <c r="K521" s="232"/>
      <c r="L521" s="232"/>
      <c r="M521" s="233"/>
      <c r="N521" s="229" t="e" cm="1">
        <f t="array" aca="1" ref="N521" ca="1">INDIRECT("'"&amp;$C521&amp;"'!"&amp;"$"&amp;$D521&amp;$N$1&amp;"")</f>
        <v>#REF!</v>
      </c>
      <c r="O521" s="232"/>
      <c r="P521" s="232"/>
      <c r="Q521" s="230"/>
      <c r="R521" s="353" t="e" cm="1">
        <f t="array" aca="1" ref="R521" ca="1">INDIRECT("'"&amp;$C521&amp;"'!"&amp;"$"&amp;$D521&amp;$R$1&amp;"")</f>
        <v>#REF!</v>
      </c>
      <c r="S521" s="232"/>
      <c r="T521" s="232"/>
      <c r="U521" s="233"/>
      <c r="V521" s="229"/>
      <c r="W521" s="234" t="e" cm="1">
        <f t="array" aca="1" ref="W521" ca="1">INDIRECT("'"&amp;$C521&amp;"'!"&amp;"$"&amp;$D521&amp;$W$1&amp;"")</f>
        <v>#REF!</v>
      </c>
      <c r="X521" s="232"/>
      <c r="Y521" s="230"/>
      <c r="Z521" s="231" t="e" cm="1">
        <f t="array" aca="1" ref="Z521" ca="1">INDIRECT("'"&amp;$C521&amp;"'!"&amp;"$"&amp;$D521&amp;$Z$1&amp;"")</f>
        <v>#REF!</v>
      </c>
      <c r="AA521" s="232" t="s">
        <v>1</v>
      </c>
      <c r="AB521" s="232" t="s">
        <v>1</v>
      </c>
      <c r="AC521" s="233" t="s">
        <v>1</v>
      </c>
      <c r="AD521" s="229" t="e" cm="1">
        <f t="array" aca="1" ref="AD521" ca="1">INDIRECT("'"&amp;$C521&amp;"'!"&amp;"$"&amp;$D521&amp;$AD$1&amp;"")</f>
        <v>#REF!</v>
      </c>
      <c r="AE521" s="232" t="s">
        <v>1</v>
      </c>
      <c r="AF521" s="232" t="s">
        <v>1</v>
      </c>
      <c r="AG521" s="230" t="s">
        <v>1</v>
      </c>
      <c r="AH521" s="231" t="e" cm="1">
        <f t="array" aca="1" ref="AH521" ca="1">INDIRECT("'"&amp;$C521&amp;"'!"&amp;"$"&amp;$D521&amp;$AH$1&amp;"")</f>
        <v>#REF!</v>
      </c>
      <c r="AI521" s="232" t="s">
        <v>1</v>
      </c>
      <c r="AJ521" s="232" t="s">
        <v>1</v>
      </c>
      <c r="AK521" s="233" t="s">
        <v>1</v>
      </c>
      <c r="AL521" s="229" t="e" cm="1">
        <f t="array" aca="1" ref="AL521" ca="1">INDIRECT("'"&amp;$C521&amp;"'!"&amp;"$"&amp;$D521&amp;$AL$1&amp;"")</f>
        <v>#REF!</v>
      </c>
      <c r="AM521" s="232" t="s">
        <v>1</v>
      </c>
      <c r="AN521" s="232" t="s">
        <v>1</v>
      </c>
      <c r="AO521" s="230" t="s">
        <v>1</v>
      </c>
      <c r="AP521" s="229"/>
      <c r="AQ521" s="233"/>
      <c r="AR521" s="229" t="e" cm="1">
        <f t="array" aca="1" ref="AR521" ca="1">INDIRECT("'"&amp;$C521&amp;"'!"&amp;"$"&amp;$D521&amp;$AR$1&amp;"")</f>
        <v>#REF!</v>
      </c>
      <c r="AS521" s="232"/>
      <c r="AT521" s="230"/>
      <c r="AU521" s="231" t="e" cm="1">
        <f t="array" aca="1" ref="AU521" ca="1">INDIRECT("'"&amp;$C521&amp;"'!"&amp;"$"&amp;$D521&amp;$AU$1&amp;"")</f>
        <v>#REF!</v>
      </c>
      <c r="AV521" s="232"/>
      <c r="AW521" s="230"/>
      <c r="AX521" s="229"/>
      <c r="AY521" s="233"/>
      <c r="AZ521" s="232" t="e" cm="1">
        <f t="array" aca="1" ref="AZ521" ca="1">INDIRECT("'"&amp;$C521&amp;"'!"&amp;"$"&amp;$D521&amp;$AZ$1&amp;"")</f>
        <v>#REF!</v>
      </c>
      <c r="BA521" s="231"/>
      <c r="BB521" s="232"/>
      <c r="BC521" s="230"/>
      <c r="BD521" s="232" t="e" cm="1">
        <f t="array" aca="1" ref="BD521" ca="1">INDIRECT("'"&amp;$C521&amp;"'!"&amp;"$"&amp;$D521&amp;$BD$1&amp;"")</f>
        <v>#REF!</v>
      </c>
      <c r="BE521" s="231"/>
      <c r="BF521" s="232"/>
      <c r="BG521" s="230"/>
      <c r="BH521" s="234"/>
      <c r="BI521" s="230"/>
      <c r="BJ521" s="234" t="e" cm="1">
        <f t="array" aca="1" ref="BJ521" ca="1">INDIRECT("'"&amp;$C521&amp;"'!"&amp;"$"&amp;$D521&amp;$BJ$1&amp;"")</f>
        <v>#REF!</v>
      </c>
      <c r="BK521" s="232"/>
      <c r="BL521" s="230"/>
      <c r="BM521" s="408"/>
      <c r="BN521" s="229" t="e" cm="1">
        <f t="array" aca="1" ref="BN521" ca="1">INDIRECT("'"&amp;$C521&amp;"'!"&amp;"$"&amp;$D521&amp;$BN$1&amp;"")</f>
        <v>#REF!</v>
      </c>
      <c r="BO521" s="231"/>
      <c r="BP521" s="230"/>
      <c r="BQ521" s="234" t="e" cm="1">
        <f t="array" aca="1" ref="BQ521" ca="1">INDIRECT("'"&amp;$C521&amp;"'!"&amp;"$"&amp;$D521&amp;$BQ$1&amp;"")</f>
        <v>#REF!</v>
      </c>
      <c r="BR521" s="232"/>
      <c r="BS521" s="232"/>
      <c r="BT521" s="230"/>
      <c r="BU521" s="235" t="e" cm="1">
        <f t="array" aca="1" ref="BU521" ca="1">INDIRECT("'"&amp;$C521&amp;"'!"&amp;"$"&amp;$D521&amp;$BU$1&amp;"")</f>
        <v>#REF!</v>
      </c>
      <c r="BV521" s="232"/>
      <c r="BW521" s="232"/>
      <c r="BX521" s="230"/>
      <c r="BY521" s="235"/>
      <c r="BZ521" s="232"/>
      <c r="CA521" s="232"/>
      <c r="CB521" s="230"/>
    </row>
    <row r="522" spans="1:80" ht="15" x14ac:dyDescent="0.2">
      <c r="A522" s="344">
        <f t="shared" si="39"/>
        <v>46012</v>
      </c>
      <c r="B522" s="261">
        <v>0.70833333333333404</v>
      </c>
      <c r="C522" s="247">
        <f t="shared" si="40"/>
        <v>21</v>
      </c>
      <c r="D522" s="248" t="s">
        <v>151</v>
      </c>
      <c r="E522" s="222"/>
      <c r="F522" s="223"/>
      <c r="G522" s="224" t="e" cm="1">
        <f t="array" aca="1" ref="G522" ca="1">INDIRECT("'"&amp;$C522&amp;"'!"&amp;"$"&amp;$D522&amp;$G$1&amp;"")</f>
        <v>#REF!</v>
      </c>
      <c r="H522" s="225" t="s">
        <v>1</v>
      </c>
      <c r="I522" s="223" t="s">
        <v>1</v>
      </c>
      <c r="J522" s="224" t="e" cm="1">
        <f t="array" aca="1" ref="J522" ca="1">INDIRECT("'"&amp;$C522&amp;"'!"&amp;"$"&amp;$D522&amp;$J$1&amp;"")</f>
        <v>#REF!</v>
      </c>
      <c r="K522" s="225"/>
      <c r="L522" s="225"/>
      <c r="M522" s="226"/>
      <c r="N522" s="222" t="e" cm="1">
        <f t="array" aca="1" ref="N522" ca="1">INDIRECT("'"&amp;$C522&amp;"'!"&amp;"$"&amp;$D522&amp;$N$1&amp;"")</f>
        <v>#REF!</v>
      </c>
      <c r="O522" s="225"/>
      <c r="P522" s="225"/>
      <c r="Q522" s="226"/>
      <c r="R522" s="352" t="e" cm="1">
        <f t="array" aca="1" ref="R522" ca="1">INDIRECT("'"&amp;$C522&amp;"'!"&amp;"$"&amp;$D522&amp;$R$1&amp;"")</f>
        <v>#REF!</v>
      </c>
      <c r="S522" s="225"/>
      <c r="T522" s="225"/>
      <c r="U522" s="226"/>
      <c r="V522" s="222"/>
      <c r="W522" s="227" t="e" cm="1">
        <f t="array" aca="1" ref="W522" ca="1">INDIRECT("'"&amp;$C522&amp;"'!"&amp;"$"&amp;$D522&amp;$W$1&amp;"")</f>
        <v>#REF!</v>
      </c>
      <c r="X522" s="225"/>
      <c r="Y522" s="223"/>
      <c r="Z522" s="224" t="e" cm="1">
        <f t="array" aca="1" ref="Z522" ca="1">INDIRECT("'"&amp;$C522&amp;"'!"&amp;"$"&amp;$D522&amp;$Z$1&amp;"")</f>
        <v>#REF!</v>
      </c>
      <c r="AA522" s="225" t="s">
        <v>1</v>
      </c>
      <c r="AB522" s="225" t="s">
        <v>1</v>
      </c>
      <c r="AC522" s="226" t="s">
        <v>1</v>
      </c>
      <c r="AD522" s="222" t="e" cm="1">
        <f t="array" aca="1" ref="AD522" ca="1">INDIRECT("'"&amp;$C522&amp;"'!"&amp;"$"&amp;$D522&amp;$AD$1&amp;"")</f>
        <v>#REF!</v>
      </c>
      <c r="AE522" s="225" t="s">
        <v>1</v>
      </c>
      <c r="AF522" s="225" t="s">
        <v>1</v>
      </c>
      <c r="AG522" s="223" t="s">
        <v>1</v>
      </c>
      <c r="AH522" s="224" t="e" cm="1">
        <f t="array" aca="1" ref="AH522" ca="1">INDIRECT("'"&amp;$C522&amp;"'!"&amp;"$"&amp;$D522&amp;$AH$1&amp;"")</f>
        <v>#REF!</v>
      </c>
      <c r="AI522" s="225" t="s">
        <v>1</v>
      </c>
      <c r="AJ522" s="225" t="s">
        <v>1</v>
      </c>
      <c r="AK522" s="226" t="s">
        <v>1</v>
      </c>
      <c r="AL522" s="222" t="e" cm="1">
        <f t="array" aca="1" ref="AL522" ca="1">INDIRECT("'"&amp;$C522&amp;"'!"&amp;"$"&amp;$D522&amp;$AL$1&amp;"")</f>
        <v>#REF!</v>
      </c>
      <c r="AM522" s="225" t="s">
        <v>1</v>
      </c>
      <c r="AN522" s="225" t="s">
        <v>1</v>
      </c>
      <c r="AO522" s="223" t="s">
        <v>1</v>
      </c>
      <c r="AP522" s="222"/>
      <c r="AQ522" s="226"/>
      <c r="AR522" s="222" t="e" cm="1">
        <f t="array" aca="1" ref="AR522" ca="1">INDIRECT("'"&amp;$C522&amp;"'!"&amp;"$"&amp;$D522&amp;$AR$1&amp;"")</f>
        <v>#REF!</v>
      </c>
      <c r="AS522" s="225"/>
      <c r="AT522" s="223"/>
      <c r="AU522" s="224" t="e" cm="1">
        <f t="array" aca="1" ref="AU522" ca="1">INDIRECT("'"&amp;$C522&amp;"'!"&amp;"$"&amp;$D522&amp;$AU$1&amp;"")</f>
        <v>#REF!</v>
      </c>
      <c r="AV522" s="225"/>
      <c r="AW522" s="223"/>
      <c r="AX522" s="222"/>
      <c r="AY522" s="226"/>
      <c r="AZ522" s="225" t="e" cm="1">
        <f t="array" aca="1" ref="AZ522" ca="1">INDIRECT("'"&amp;$C522&amp;"'!"&amp;"$"&amp;$D522&amp;$AZ$1&amp;"")</f>
        <v>#REF!</v>
      </c>
      <c r="BA522" s="224"/>
      <c r="BB522" s="225"/>
      <c r="BC522" s="223"/>
      <c r="BD522" s="225" t="e" cm="1">
        <f t="array" aca="1" ref="BD522" ca="1">INDIRECT("'"&amp;$C522&amp;"'!"&amp;"$"&amp;$D522&amp;$BD$1&amp;"")</f>
        <v>#REF!</v>
      </c>
      <c r="BE522" s="224"/>
      <c r="BF522" s="225"/>
      <c r="BG522" s="223"/>
      <c r="BH522" s="227"/>
      <c r="BI522" s="223"/>
      <c r="BJ522" s="227" t="e" cm="1">
        <f t="array" aca="1" ref="BJ522" ca="1">INDIRECT("'"&amp;$C522&amp;"'!"&amp;"$"&amp;$D522&amp;$BJ$1&amp;"")</f>
        <v>#REF!</v>
      </c>
      <c r="BK522" s="225"/>
      <c r="BL522" s="223"/>
      <c r="BM522" s="407"/>
      <c r="BN522" s="222" t="e" cm="1">
        <f t="array" aca="1" ref="BN522" ca="1">INDIRECT("'"&amp;$C522&amp;"'!"&amp;"$"&amp;$D522&amp;$BN$1&amp;"")</f>
        <v>#REF!</v>
      </c>
      <c r="BO522" s="224"/>
      <c r="BP522" s="223"/>
      <c r="BQ522" s="227" t="e" cm="1">
        <f t="array" aca="1" ref="BQ522" ca="1">INDIRECT("'"&amp;$C522&amp;"'!"&amp;"$"&amp;$D522&amp;$BQ$1&amp;"")</f>
        <v>#REF!</v>
      </c>
      <c r="BR522" s="225"/>
      <c r="BS522" s="225"/>
      <c r="BT522" s="223"/>
      <c r="BU522" s="228" t="e" cm="1">
        <f t="array" aca="1" ref="BU522" ca="1">INDIRECT("'"&amp;$C522&amp;"'!"&amp;"$"&amp;$D522&amp;$BU$1&amp;"")</f>
        <v>#REF!</v>
      </c>
      <c r="BV522" s="225"/>
      <c r="BW522" s="225"/>
      <c r="BX522" s="223"/>
      <c r="BY522" s="228"/>
      <c r="BZ522" s="225"/>
      <c r="CA522" s="225"/>
      <c r="CB522" s="223"/>
    </row>
    <row r="523" spans="1:80" ht="15" x14ac:dyDescent="0.2">
      <c r="A523" s="344">
        <f t="shared" si="39"/>
        <v>46012</v>
      </c>
      <c r="B523" s="261">
        <v>0.750000000000001</v>
      </c>
      <c r="C523" s="247">
        <f t="shared" si="40"/>
        <v>21</v>
      </c>
      <c r="D523" s="248" t="s">
        <v>152</v>
      </c>
      <c r="E523" s="229"/>
      <c r="F523" s="230"/>
      <c r="G523" s="231" t="e" cm="1">
        <f t="array" aca="1" ref="G523" ca="1">INDIRECT("'"&amp;$C523&amp;"'!"&amp;"$"&amp;$D523&amp;$G$1&amp;"")</f>
        <v>#REF!</v>
      </c>
      <c r="H523" s="232" t="s">
        <v>1</v>
      </c>
      <c r="I523" s="230" t="s">
        <v>1</v>
      </c>
      <c r="J523" s="231" t="e" cm="1">
        <f t="array" aca="1" ref="J523" ca="1">INDIRECT("'"&amp;$C523&amp;"'!"&amp;"$"&amp;$D523&amp;$J$1&amp;"")</f>
        <v>#REF!</v>
      </c>
      <c r="K523" s="232"/>
      <c r="L523" s="232"/>
      <c r="M523" s="233"/>
      <c r="N523" s="229" t="e" cm="1">
        <f t="array" aca="1" ref="N523" ca="1">INDIRECT("'"&amp;$C523&amp;"'!"&amp;"$"&amp;$D523&amp;$N$1&amp;"")</f>
        <v>#REF!</v>
      </c>
      <c r="O523" s="232"/>
      <c r="P523" s="232"/>
      <c r="Q523" s="230"/>
      <c r="R523" s="229" t="e" cm="1">
        <f t="array" aca="1" ref="R523" ca="1">INDIRECT("'"&amp;$C523&amp;"'!"&amp;"$"&amp;$D523&amp;$R$1&amp;"")</f>
        <v>#REF!</v>
      </c>
      <c r="S523" s="232"/>
      <c r="T523" s="232"/>
      <c r="U523" s="233"/>
      <c r="V523" s="229"/>
      <c r="W523" s="234" t="e" cm="1">
        <f t="array" aca="1" ref="W523" ca="1">INDIRECT("'"&amp;$C523&amp;"'!"&amp;"$"&amp;$D523&amp;$W$1&amp;"")</f>
        <v>#REF!</v>
      </c>
      <c r="X523" s="232"/>
      <c r="Y523" s="230"/>
      <c r="Z523" s="231" t="e" cm="1">
        <f t="array" aca="1" ref="Z523" ca="1">INDIRECT("'"&amp;$C523&amp;"'!"&amp;"$"&amp;$D523&amp;$Z$1&amp;"")</f>
        <v>#REF!</v>
      </c>
      <c r="AA523" s="232" t="s">
        <v>1</v>
      </c>
      <c r="AB523" s="232" t="s">
        <v>1</v>
      </c>
      <c r="AC523" s="233" t="s">
        <v>1</v>
      </c>
      <c r="AD523" s="229" t="e" cm="1">
        <f t="array" aca="1" ref="AD523" ca="1">INDIRECT("'"&amp;$C523&amp;"'!"&amp;"$"&amp;$D523&amp;$AD$1&amp;"")</f>
        <v>#REF!</v>
      </c>
      <c r="AE523" s="232" t="s">
        <v>1</v>
      </c>
      <c r="AF523" s="232" t="s">
        <v>1</v>
      </c>
      <c r="AG523" s="230" t="s">
        <v>1</v>
      </c>
      <c r="AH523" s="231" t="e" cm="1">
        <f t="array" aca="1" ref="AH523" ca="1">INDIRECT("'"&amp;$C523&amp;"'!"&amp;"$"&amp;$D523&amp;$AH$1&amp;"")</f>
        <v>#REF!</v>
      </c>
      <c r="AI523" s="232" t="s">
        <v>1</v>
      </c>
      <c r="AJ523" s="232" t="s">
        <v>1</v>
      </c>
      <c r="AK523" s="233" t="s">
        <v>1</v>
      </c>
      <c r="AL523" s="229" t="e" cm="1">
        <f t="array" aca="1" ref="AL523" ca="1">INDIRECT("'"&amp;$C523&amp;"'!"&amp;"$"&amp;$D523&amp;$AL$1&amp;"")</f>
        <v>#REF!</v>
      </c>
      <c r="AM523" s="232" t="s">
        <v>1</v>
      </c>
      <c r="AN523" s="232" t="s">
        <v>1</v>
      </c>
      <c r="AO523" s="230" t="s">
        <v>1</v>
      </c>
      <c r="AP523" s="229"/>
      <c r="AQ523" s="233"/>
      <c r="AR523" s="229" t="e" cm="1">
        <f t="array" aca="1" ref="AR523" ca="1">INDIRECT("'"&amp;$C523&amp;"'!"&amp;"$"&amp;$D523&amp;$AR$1&amp;"")</f>
        <v>#REF!</v>
      </c>
      <c r="AS523" s="232"/>
      <c r="AT523" s="230"/>
      <c r="AU523" s="231" t="e" cm="1">
        <f t="array" aca="1" ref="AU523" ca="1">INDIRECT("'"&amp;$C523&amp;"'!"&amp;"$"&amp;$D523&amp;$AU$1&amp;"")</f>
        <v>#REF!</v>
      </c>
      <c r="AV523" s="232"/>
      <c r="AW523" s="230"/>
      <c r="AX523" s="229"/>
      <c r="AY523" s="233"/>
      <c r="AZ523" s="232" t="e" cm="1">
        <f t="array" aca="1" ref="AZ523" ca="1">INDIRECT("'"&amp;$C523&amp;"'!"&amp;"$"&amp;$D523&amp;$AZ$1&amp;"")</f>
        <v>#REF!</v>
      </c>
      <c r="BA523" s="231"/>
      <c r="BB523" s="232"/>
      <c r="BC523" s="230"/>
      <c r="BD523" s="232" t="e" cm="1">
        <f t="array" aca="1" ref="BD523" ca="1">INDIRECT("'"&amp;$C523&amp;"'!"&amp;"$"&amp;$D523&amp;$BD$1&amp;"")</f>
        <v>#REF!</v>
      </c>
      <c r="BE523" s="231"/>
      <c r="BF523" s="232"/>
      <c r="BG523" s="230"/>
      <c r="BH523" s="234"/>
      <c r="BI523" s="230"/>
      <c r="BJ523" s="234" t="e" cm="1">
        <f t="array" aca="1" ref="BJ523" ca="1">INDIRECT("'"&amp;$C523&amp;"'!"&amp;"$"&amp;$D523&amp;$BJ$1&amp;"")</f>
        <v>#REF!</v>
      </c>
      <c r="BK523" s="232"/>
      <c r="BL523" s="230"/>
      <c r="BM523" s="408"/>
      <c r="BN523" s="229" t="e" cm="1">
        <f t="array" aca="1" ref="BN523" ca="1">INDIRECT("'"&amp;$C523&amp;"'!"&amp;"$"&amp;$D523&amp;$BN$1&amp;"")</f>
        <v>#REF!</v>
      </c>
      <c r="BO523" s="231"/>
      <c r="BP523" s="230"/>
      <c r="BQ523" s="234" t="e" cm="1">
        <f t="array" aca="1" ref="BQ523" ca="1">INDIRECT("'"&amp;$C523&amp;"'!"&amp;"$"&amp;$D523&amp;$BQ$1&amp;"")</f>
        <v>#REF!</v>
      </c>
      <c r="BR523" s="232"/>
      <c r="BS523" s="232"/>
      <c r="BT523" s="230"/>
      <c r="BU523" s="235" t="e" cm="1">
        <f t="array" aca="1" ref="BU523" ca="1">INDIRECT("'"&amp;$C523&amp;"'!"&amp;"$"&amp;$D523&amp;$BU$1&amp;"")</f>
        <v>#REF!</v>
      </c>
      <c r="BV523" s="232"/>
      <c r="BW523" s="232"/>
      <c r="BX523" s="230"/>
      <c r="BY523" s="235"/>
      <c r="BZ523" s="232"/>
      <c r="CA523" s="232"/>
      <c r="CB523" s="230"/>
    </row>
    <row r="524" spans="1:80" ht="15" x14ac:dyDescent="0.2">
      <c r="A524" s="344">
        <f t="shared" si="39"/>
        <v>46012</v>
      </c>
      <c r="B524" s="261">
        <v>0.79166666666666696</v>
      </c>
      <c r="C524" s="247">
        <f t="shared" si="40"/>
        <v>21</v>
      </c>
      <c r="D524" s="248" t="s">
        <v>153</v>
      </c>
      <c r="E524" s="222"/>
      <c r="F524" s="223"/>
      <c r="G524" s="224" t="e" cm="1">
        <f t="array" aca="1" ref="G524" ca="1">INDIRECT("'"&amp;$C524&amp;"'!"&amp;"$"&amp;$D524&amp;$G$1&amp;"")</f>
        <v>#REF!</v>
      </c>
      <c r="H524" s="225" t="s">
        <v>1</v>
      </c>
      <c r="I524" s="223" t="s">
        <v>1</v>
      </c>
      <c r="J524" s="224" t="e" cm="1">
        <f t="array" aca="1" ref="J524" ca="1">INDIRECT("'"&amp;$C524&amp;"'!"&amp;"$"&amp;$D524&amp;$J$1&amp;"")</f>
        <v>#REF!</v>
      </c>
      <c r="K524" s="493"/>
      <c r="L524" s="225"/>
      <c r="M524" s="226"/>
      <c r="N524" s="222" t="e" cm="1">
        <f t="array" aca="1" ref="N524" ca="1">INDIRECT("'"&amp;$C524&amp;"'!"&amp;"$"&amp;$D524&amp;$N$1&amp;"")</f>
        <v>#REF!</v>
      </c>
      <c r="O524" s="225"/>
      <c r="P524" s="225"/>
      <c r="Q524" s="223"/>
      <c r="R524" s="352" t="e" cm="1">
        <f t="array" aca="1" ref="R524" ca="1">INDIRECT("'"&amp;$C524&amp;"'!"&amp;"$"&amp;$D524&amp;$R$1&amp;"")</f>
        <v>#REF!</v>
      </c>
      <c r="S524" s="225"/>
      <c r="T524" s="225"/>
      <c r="U524" s="226"/>
      <c r="V524" s="222"/>
      <c r="W524" s="227" t="e" cm="1">
        <f t="array" aca="1" ref="W524" ca="1">INDIRECT("'"&amp;$C524&amp;"'!"&amp;"$"&amp;$D524&amp;$W$1&amp;"")</f>
        <v>#REF!</v>
      </c>
      <c r="X524" s="225"/>
      <c r="Y524" s="223"/>
      <c r="Z524" s="224" t="e" cm="1">
        <f t="array" aca="1" ref="Z524" ca="1">INDIRECT("'"&amp;$C524&amp;"'!"&amp;"$"&amp;$D524&amp;$Z$1&amp;"")</f>
        <v>#REF!</v>
      </c>
      <c r="AA524" s="225" t="s">
        <v>1</v>
      </c>
      <c r="AB524" s="225" t="s">
        <v>1</v>
      </c>
      <c r="AC524" s="226" t="s">
        <v>1</v>
      </c>
      <c r="AD524" s="222" t="e" cm="1">
        <f t="array" aca="1" ref="AD524" ca="1">INDIRECT("'"&amp;$C524&amp;"'!"&amp;"$"&amp;$D524&amp;$AD$1&amp;"")</f>
        <v>#REF!</v>
      </c>
      <c r="AE524" s="225" t="s">
        <v>1</v>
      </c>
      <c r="AF524" s="225" t="s">
        <v>1</v>
      </c>
      <c r="AG524" s="223" t="s">
        <v>1</v>
      </c>
      <c r="AH524" s="224" t="e" cm="1">
        <f t="array" aca="1" ref="AH524" ca="1">INDIRECT("'"&amp;$C524&amp;"'!"&amp;"$"&amp;$D524&amp;$AH$1&amp;"")</f>
        <v>#REF!</v>
      </c>
      <c r="AI524" s="225" t="s">
        <v>1</v>
      </c>
      <c r="AJ524" s="225" t="s">
        <v>1</v>
      </c>
      <c r="AK524" s="226" t="s">
        <v>1</v>
      </c>
      <c r="AL524" s="222" t="e" cm="1">
        <f t="array" aca="1" ref="AL524" ca="1">INDIRECT("'"&amp;$C524&amp;"'!"&amp;"$"&amp;$D524&amp;$AL$1&amp;"")</f>
        <v>#REF!</v>
      </c>
      <c r="AM524" s="225" t="s">
        <v>1</v>
      </c>
      <c r="AN524" s="225" t="s">
        <v>1</v>
      </c>
      <c r="AO524" s="223" t="s">
        <v>1</v>
      </c>
      <c r="AP524" s="222"/>
      <c r="AQ524" s="226"/>
      <c r="AR524" s="222" t="e" cm="1">
        <f t="array" aca="1" ref="AR524" ca="1">INDIRECT("'"&amp;$C524&amp;"'!"&amp;"$"&amp;$D524&amp;$AR$1&amp;"")</f>
        <v>#REF!</v>
      </c>
      <c r="AS524" s="225"/>
      <c r="AT524" s="223"/>
      <c r="AU524" s="224" t="e" cm="1">
        <f t="array" aca="1" ref="AU524" ca="1">INDIRECT("'"&amp;$C524&amp;"'!"&amp;"$"&amp;$D524&amp;$AU$1&amp;"")</f>
        <v>#REF!</v>
      </c>
      <c r="AV524" s="225"/>
      <c r="AW524" s="223"/>
      <c r="AX524" s="222"/>
      <c r="AY524" s="226"/>
      <c r="AZ524" s="225" t="e" cm="1">
        <f t="array" aca="1" ref="AZ524" ca="1">INDIRECT("'"&amp;$C524&amp;"'!"&amp;"$"&amp;$D524&amp;$AZ$1&amp;"")</f>
        <v>#REF!</v>
      </c>
      <c r="BA524" s="224"/>
      <c r="BB524" s="225"/>
      <c r="BC524" s="223"/>
      <c r="BD524" s="225" t="e" cm="1">
        <f t="array" aca="1" ref="BD524" ca="1">INDIRECT("'"&amp;$C524&amp;"'!"&amp;"$"&amp;$D524&amp;$BD$1&amp;"")</f>
        <v>#REF!</v>
      </c>
      <c r="BE524" s="224"/>
      <c r="BF524" s="225"/>
      <c r="BG524" s="223"/>
      <c r="BH524" s="227"/>
      <c r="BI524" s="223"/>
      <c r="BJ524" s="227" t="e" cm="1">
        <f t="array" aca="1" ref="BJ524" ca="1">INDIRECT("'"&amp;$C524&amp;"'!"&amp;"$"&amp;$D524&amp;$BJ$1&amp;"")</f>
        <v>#REF!</v>
      </c>
      <c r="BK524" s="225"/>
      <c r="BL524" s="223"/>
      <c r="BM524" s="407"/>
      <c r="BN524" s="222" t="e" cm="1">
        <f t="array" aca="1" ref="BN524" ca="1">INDIRECT("'"&amp;$C524&amp;"'!"&amp;"$"&amp;$D524&amp;$BN$1&amp;"")</f>
        <v>#REF!</v>
      </c>
      <c r="BO524" s="224"/>
      <c r="BP524" s="223"/>
      <c r="BQ524" s="227" t="e" cm="1">
        <f t="array" aca="1" ref="BQ524" ca="1">INDIRECT("'"&amp;$C524&amp;"'!"&amp;"$"&amp;$D524&amp;$BQ$1&amp;"")</f>
        <v>#REF!</v>
      </c>
      <c r="BR524" s="225"/>
      <c r="BS524" s="225"/>
      <c r="BT524" s="223"/>
      <c r="BU524" s="228" t="e" cm="1">
        <f t="array" aca="1" ref="BU524" ca="1">INDIRECT("'"&amp;$C524&amp;"'!"&amp;"$"&amp;$D524&amp;$BU$1&amp;"")</f>
        <v>#REF!</v>
      </c>
      <c r="BV524" s="225"/>
      <c r="BW524" s="225"/>
      <c r="BX524" s="223"/>
      <c r="BY524" s="228"/>
      <c r="BZ524" s="225"/>
      <c r="CA524" s="225"/>
      <c r="CB524" s="223"/>
    </row>
    <row r="525" spans="1:80" ht="15" x14ac:dyDescent="0.2">
      <c r="A525" s="344">
        <f t="shared" si="39"/>
        <v>46012</v>
      </c>
      <c r="B525" s="261">
        <v>0.83333333333333337</v>
      </c>
      <c r="C525" s="247">
        <f t="shared" si="40"/>
        <v>21</v>
      </c>
      <c r="D525" s="248" t="s">
        <v>154</v>
      </c>
      <c r="E525" s="229"/>
      <c r="F525" s="230"/>
      <c r="G525" s="231" t="e" cm="1">
        <f t="array" aca="1" ref="G525" ca="1">INDIRECT("'"&amp;$C525&amp;"'!"&amp;"$"&amp;$D525&amp;$G$1&amp;"")</f>
        <v>#REF!</v>
      </c>
      <c r="H525" s="232" t="s">
        <v>1</v>
      </c>
      <c r="I525" s="230" t="s">
        <v>1</v>
      </c>
      <c r="J525" s="231" t="e" cm="1">
        <f t="array" aca="1" ref="J525" ca="1">INDIRECT("'"&amp;$C525&amp;"'!"&amp;"$"&amp;$D525&amp;$J$1&amp;"")</f>
        <v>#REF!</v>
      </c>
      <c r="K525" s="232"/>
      <c r="L525" s="232"/>
      <c r="M525" s="233"/>
      <c r="N525" s="229" t="e" cm="1">
        <f t="array" aca="1" ref="N525" ca="1">INDIRECT("'"&amp;$C525&amp;"'!"&amp;"$"&amp;$D525&amp;$N$1&amp;"")</f>
        <v>#REF!</v>
      </c>
      <c r="O525" s="232"/>
      <c r="P525" s="232"/>
      <c r="Q525" s="230"/>
      <c r="R525" s="229" t="e" cm="1">
        <f t="array" aca="1" ref="R525" ca="1">INDIRECT("'"&amp;$C525&amp;"'!"&amp;"$"&amp;$D525&amp;$R$1&amp;"")</f>
        <v>#REF!</v>
      </c>
      <c r="S525" s="232"/>
      <c r="T525" s="232"/>
      <c r="U525" s="233"/>
      <c r="V525" s="229"/>
      <c r="W525" s="234" t="e" cm="1">
        <f t="array" aca="1" ref="W525" ca="1">INDIRECT("'"&amp;$C525&amp;"'!"&amp;"$"&amp;$D525&amp;$W$1&amp;"")</f>
        <v>#REF!</v>
      </c>
      <c r="X525" s="232"/>
      <c r="Y525" s="230"/>
      <c r="Z525" s="231" t="e" cm="1">
        <f t="array" aca="1" ref="Z525" ca="1">INDIRECT("'"&amp;$C525&amp;"'!"&amp;"$"&amp;$D525&amp;$Z$1&amp;"")</f>
        <v>#REF!</v>
      </c>
      <c r="AA525" s="232" t="s">
        <v>1</v>
      </c>
      <c r="AB525" s="232" t="s">
        <v>1</v>
      </c>
      <c r="AC525" s="233" t="s">
        <v>1</v>
      </c>
      <c r="AD525" s="229" t="e" cm="1">
        <f t="array" aca="1" ref="AD525" ca="1">INDIRECT("'"&amp;$C525&amp;"'!"&amp;"$"&amp;$D525&amp;$AD$1&amp;"")</f>
        <v>#REF!</v>
      </c>
      <c r="AE525" s="232" t="s">
        <v>1</v>
      </c>
      <c r="AF525" s="232" t="s">
        <v>1</v>
      </c>
      <c r="AG525" s="230" t="s">
        <v>1</v>
      </c>
      <c r="AH525" s="231" t="e" cm="1">
        <f t="array" aca="1" ref="AH525" ca="1">INDIRECT("'"&amp;$C525&amp;"'!"&amp;"$"&amp;$D525&amp;$AH$1&amp;"")</f>
        <v>#REF!</v>
      </c>
      <c r="AI525" s="232" t="s">
        <v>1</v>
      </c>
      <c r="AJ525" s="232" t="s">
        <v>1</v>
      </c>
      <c r="AK525" s="233" t="s">
        <v>1</v>
      </c>
      <c r="AL525" s="229" t="e" cm="1">
        <f t="array" aca="1" ref="AL525" ca="1">INDIRECT("'"&amp;$C525&amp;"'!"&amp;"$"&amp;$D525&amp;$AL$1&amp;"")</f>
        <v>#REF!</v>
      </c>
      <c r="AM525" s="232" t="s">
        <v>1</v>
      </c>
      <c r="AN525" s="232" t="s">
        <v>1</v>
      </c>
      <c r="AO525" s="230" t="s">
        <v>1</v>
      </c>
      <c r="AP525" s="229"/>
      <c r="AQ525" s="233"/>
      <c r="AR525" s="229" t="e" cm="1">
        <f t="array" aca="1" ref="AR525" ca="1">INDIRECT("'"&amp;$C525&amp;"'!"&amp;"$"&amp;$D525&amp;$AR$1&amp;"")</f>
        <v>#REF!</v>
      </c>
      <c r="AS525" s="232"/>
      <c r="AT525" s="230"/>
      <c r="AU525" s="231" t="e" cm="1">
        <f t="array" aca="1" ref="AU525" ca="1">INDIRECT("'"&amp;$C525&amp;"'!"&amp;"$"&amp;$D525&amp;$AU$1&amp;"")</f>
        <v>#REF!</v>
      </c>
      <c r="AV525" s="232"/>
      <c r="AW525" s="230"/>
      <c r="AX525" s="229"/>
      <c r="AY525" s="233"/>
      <c r="AZ525" s="232" t="e" cm="1">
        <f t="array" aca="1" ref="AZ525" ca="1">INDIRECT("'"&amp;$C525&amp;"'!"&amp;"$"&amp;$D525&amp;$AZ$1&amp;"")</f>
        <v>#REF!</v>
      </c>
      <c r="BA525" s="231"/>
      <c r="BB525" s="232"/>
      <c r="BC525" s="230"/>
      <c r="BD525" s="232" t="e" cm="1">
        <f t="array" aca="1" ref="BD525" ca="1">INDIRECT("'"&amp;$C525&amp;"'!"&amp;"$"&amp;$D525&amp;$BD$1&amp;"")</f>
        <v>#REF!</v>
      </c>
      <c r="BE525" s="231"/>
      <c r="BF525" s="232"/>
      <c r="BG525" s="230"/>
      <c r="BH525" s="234"/>
      <c r="BI525" s="230"/>
      <c r="BJ525" s="234" t="e" cm="1">
        <f t="array" aca="1" ref="BJ525" ca="1">INDIRECT("'"&amp;$C525&amp;"'!"&amp;"$"&amp;$D525&amp;$BJ$1&amp;"")</f>
        <v>#REF!</v>
      </c>
      <c r="BK525" s="232"/>
      <c r="BL525" s="230"/>
      <c r="BM525" s="408"/>
      <c r="BN525" s="229" t="e" cm="1">
        <f t="array" aca="1" ref="BN525" ca="1">INDIRECT("'"&amp;$C525&amp;"'!"&amp;"$"&amp;$D525&amp;$BN$1&amp;"")</f>
        <v>#REF!</v>
      </c>
      <c r="BO525" s="231"/>
      <c r="BP525" s="230"/>
      <c r="BQ525" s="234" t="e" cm="1">
        <f t="array" aca="1" ref="BQ525" ca="1">INDIRECT("'"&amp;$C525&amp;"'!"&amp;"$"&amp;$D525&amp;$BQ$1&amp;"")</f>
        <v>#REF!</v>
      </c>
      <c r="BR525" s="232"/>
      <c r="BS525" s="232"/>
      <c r="BT525" s="230"/>
      <c r="BU525" s="235" t="e" cm="1">
        <f t="array" aca="1" ref="BU525" ca="1">INDIRECT("'"&amp;$C525&amp;"'!"&amp;"$"&amp;$D525&amp;$BU$1&amp;"")</f>
        <v>#REF!</v>
      </c>
      <c r="BV525" s="232"/>
      <c r="BW525" s="232"/>
      <c r="BX525" s="230"/>
      <c r="BY525" s="235"/>
      <c r="BZ525" s="232"/>
      <c r="CA525" s="232"/>
      <c r="CB525" s="230"/>
    </row>
    <row r="526" spans="1:80" ht="15" x14ac:dyDescent="0.2">
      <c r="A526" s="344">
        <f t="shared" si="39"/>
        <v>46012</v>
      </c>
      <c r="B526" s="261">
        <v>0.875000000000001</v>
      </c>
      <c r="C526" s="247">
        <f t="shared" si="40"/>
        <v>21</v>
      </c>
      <c r="D526" s="248" t="s">
        <v>155</v>
      </c>
      <c r="E526" s="222"/>
      <c r="F526" s="223"/>
      <c r="G526" s="224" t="e" cm="1">
        <f t="array" aca="1" ref="G526" ca="1">INDIRECT("'"&amp;$C526&amp;"'!"&amp;"$"&amp;$D526&amp;$G$1&amp;"")</f>
        <v>#REF!</v>
      </c>
      <c r="H526" s="225" t="s">
        <v>1</v>
      </c>
      <c r="I526" s="223" t="s">
        <v>1</v>
      </c>
      <c r="J526" s="224" t="e" cm="1">
        <f t="array" aca="1" ref="J526" ca="1">INDIRECT("'"&amp;$C526&amp;"'!"&amp;"$"&amp;$D526&amp;$J$1&amp;"")</f>
        <v>#REF!</v>
      </c>
      <c r="K526" s="225"/>
      <c r="L526" s="225"/>
      <c r="M526" s="226"/>
      <c r="N526" s="222" t="e" cm="1">
        <f t="array" aca="1" ref="N526" ca="1">INDIRECT("'"&amp;$C526&amp;"'!"&amp;"$"&amp;$D526&amp;$N$1&amp;"")</f>
        <v>#REF!</v>
      </c>
      <c r="O526" s="225"/>
      <c r="P526" s="225"/>
      <c r="Q526" s="223"/>
      <c r="R526" s="352" t="e" cm="1">
        <f t="array" aca="1" ref="R526" ca="1">INDIRECT("'"&amp;$C526&amp;"'!"&amp;"$"&amp;$D526&amp;$R$1&amp;"")</f>
        <v>#REF!</v>
      </c>
      <c r="S526" s="225"/>
      <c r="T526" s="225"/>
      <c r="U526" s="226"/>
      <c r="V526" s="222"/>
      <c r="W526" s="227" t="e" cm="1">
        <f t="array" aca="1" ref="W526" ca="1">INDIRECT("'"&amp;$C526&amp;"'!"&amp;"$"&amp;$D526&amp;$W$1&amp;"")</f>
        <v>#REF!</v>
      </c>
      <c r="X526" s="225"/>
      <c r="Y526" s="223"/>
      <c r="Z526" s="224" t="e" cm="1">
        <f t="array" aca="1" ref="Z526" ca="1">INDIRECT("'"&amp;$C526&amp;"'!"&amp;"$"&amp;$D526&amp;$Z$1&amp;"")</f>
        <v>#REF!</v>
      </c>
      <c r="AA526" s="225" t="s">
        <v>1</v>
      </c>
      <c r="AB526" s="225" t="s">
        <v>1</v>
      </c>
      <c r="AC526" s="226" t="s">
        <v>1</v>
      </c>
      <c r="AD526" s="222" t="e" cm="1">
        <f t="array" aca="1" ref="AD526" ca="1">INDIRECT("'"&amp;$C526&amp;"'!"&amp;"$"&amp;$D526&amp;$AD$1&amp;"")</f>
        <v>#REF!</v>
      </c>
      <c r="AE526" s="225" t="s">
        <v>1</v>
      </c>
      <c r="AF526" s="225" t="s">
        <v>1</v>
      </c>
      <c r="AG526" s="223" t="s">
        <v>1</v>
      </c>
      <c r="AH526" s="224" t="e" cm="1">
        <f t="array" aca="1" ref="AH526" ca="1">INDIRECT("'"&amp;$C526&amp;"'!"&amp;"$"&amp;$D526&amp;$AH$1&amp;"")</f>
        <v>#REF!</v>
      </c>
      <c r="AI526" s="225" t="s">
        <v>1</v>
      </c>
      <c r="AJ526" s="225" t="s">
        <v>1</v>
      </c>
      <c r="AK526" s="226" t="s">
        <v>1</v>
      </c>
      <c r="AL526" s="222" t="e" cm="1">
        <f t="array" aca="1" ref="AL526" ca="1">INDIRECT("'"&amp;$C526&amp;"'!"&amp;"$"&amp;$D526&amp;$AL$1&amp;"")</f>
        <v>#REF!</v>
      </c>
      <c r="AM526" s="225" t="s">
        <v>1</v>
      </c>
      <c r="AN526" s="225" t="s">
        <v>1</v>
      </c>
      <c r="AO526" s="223" t="s">
        <v>1</v>
      </c>
      <c r="AP526" s="222"/>
      <c r="AQ526" s="226"/>
      <c r="AR526" s="222" t="e" cm="1">
        <f t="array" aca="1" ref="AR526" ca="1">INDIRECT("'"&amp;$C526&amp;"'!"&amp;"$"&amp;$D526&amp;$AR$1&amp;"")</f>
        <v>#REF!</v>
      </c>
      <c r="AS526" s="225"/>
      <c r="AT526" s="223"/>
      <c r="AU526" s="224" t="e" cm="1">
        <f t="array" aca="1" ref="AU526" ca="1">INDIRECT("'"&amp;$C526&amp;"'!"&amp;"$"&amp;$D526&amp;$AU$1&amp;"")</f>
        <v>#REF!</v>
      </c>
      <c r="AV526" s="225"/>
      <c r="AW526" s="223"/>
      <c r="AX526" s="222"/>
      <c r="AY526" s="226"/>
      <c r="AZ526" s="225" t="e" cm="1">
        <f t="array" aca="1" ref="AZ526" ca="1">INDIRECT("'"&amp;$C526&amp;"'!"&amp;"$"&amp;$D526&amp;$AZ$1&amp;"")</f>
        <v>#REF!</v>
      </c>
      <c r="BA526" s="224"/>
      <c r="BB526" s="225"/>
      <c r="BC526" s="223"/>
      <c r="BD526" s="225" t="e" cm="1">
        <f t="array" aca="1" ref="BD526" ca="1">INDIRECT("'"&amp;$C526&amp;"'!"&amp;"$"&amp;$D526&amp;$BD$1&amp;"")</f>
        <v>#REF!</v>
      </c>
      <c r="BE526" s="224"/>
      <c r="BF526" s="225"/>
      <c r="BG526" s="223"/>
      <c r="BH526" s="227"/>
      <c r="BI526" s="223"/>
      <c r="BJ526" s="227" t="e" cm="1">
        <f t="array" aca="1" ref="BJ526" ca="1">INDIRECT("'"&amp;$C526&amp;"'!"&amp;"$"&amp;$D526&amp;$BJ$1&amp;"")</f>
        <v>#REF!</v>
      </c>
      <c r="BK526" s="225"/>
      <c r="BL526" s="223"/>
      <c r="BM526" s="407"/>
      <c r="BN526" s="222" t="e" cm="1">
        <f t="array" aca="1" ref="BN526" ca="1">INDIRECT("'"&amp;$C526&amp;"'!"&amp;"$"&amp;$D526&amp;$BN$1&amp;"")</f>
        <v>#REF!</v>
      </c>
      <c r="BO526" s="224"/>
      <c r="BP526" s="223"/>
      <c r="BQ526" s="227" t="e" cm="1">
        <f t="array" aca="1" ref="BQ526" ca="1">INDIRECT("'"&amp;$C526&amp;"'!"&amp;"$"&amp;$D526&amp;$BQ$1&amp;"")</f>
        <v>#REF!</v>
      </c>
      <c r="BR526" s="225"/>
      <c r="BS526" s="225"/>
      <c r="BT526" s="223"/>
      <c r="BU526" s="228" t="e" cm="1">
        <f t="array" aca="1" ref="BU526" ca="1">INDIRECT("'"&amp;$C526&amp;"'!"&amp;"$"&amp;$D526&amp;$BU$1&amp;"")</f>
        <v>#REF!</v>
      </c>
      <c r="BV526" s="225"/>
      <c r="BW526" s="225"/>
      <c r="BX526" s="223"/>
      <c r="BY526" s="228"/>
      <c r="BZ526" s="225"/>
      <c r="CA526" s="225"/>
      <c r="CB526" s="223"/>
    </row>
    <row r="527" spans="1:80" ht="15" x14ac:dyDescent="0.2">
      <c r="A527" s="344">
        <f t="shared" si="39"/>
        <v>46012</v>
      </c>
      <c r="B527" s="261">
        <v>0.91666666666666696</v>
      </c>
      <c r="C527" s="247">
        <f t="shared" si="40"/>
        <v>21</v>
      </c>
      <c r="D527" s="248" t="s">
        <v>156</v>
      </c>
      <c r="E527" s="229"/>
      <c r="F527" s="230"/>
      <c r="G527" s="231" t="e" cm="1">
        <f t="array" aca="1" ref="G527" ca="1">INDIRECT("'"&amp;$C527&amp;"'!"&amp;"$"&amp;$D527&amp;$G$1&amp;"")</f>
        <v>#REF!</v>
      </c>
      <c r="H527" s="232" t="s">
        <v>1</v>
      </c>
      <c r="I527" s="230" t="s">
        <v>1</v>
      </c>
      <c r="J527" s="231" t="e" cm="1">
        <f t="array" aca="1" ref="J527" ca="1">INDIRECT("'"&amp;$C527&amp;"'!"&amp;"$"&amp;$D527&amp;$J$1&amp;"")</f>
        <v>#REF!</v>
      </c>
      <c r="K527" s="232"/>
      <c r="L527" s="232"/>
      <c r="M527" s="233"/>
      <c r="N527" s="229" t="e" cm="1">
        <f t="array" aca="1" ref="N527" ca="1">INDIRECT("'"&amp;$C527&amp;"'!"&amp;"$"&amp;$D527&amp;$N$1&amp;"")</f>
        <v>#REF!</v>
      </c>
      <c r="O527" s="232"/>
      <c r="P527" s="232"/>
      <c r="Q527" s="230"/>
      <c r="R527" s="229" t="e" cm="1">
        <f t="array" aca="1" ref="R527" ca="1">INDIRECT("'"&amp;$C527&amp;"'!"&amp;"$"&amp;$D527&amp;$R$1&amp;"")</f>
        <v>#REF!</v>
      </c>
      <c r="S527" s="232"/>
      <c r="T527" s="232"/>
      <c r="U527" s="233"/>
      <c r="V527" s="229"/>
      <c r="W527" s="234" t="e" cm="1">
        <f t="array" aca="1" ref="W527" ca="1">INDIRECT("'"&amp;$C527&amp;"'!"&amp;"$"&amp;$D527&amp;$W$1&amp;"")</f>
        <v>#REF!</v>
      </c>
      <c r="X527" s="232"/>
      <c r="Y527" s="230"/>
      <c r="Z527" s="231" t="e" cm="1">
        <f t="array" aca="1" ref="Z527" ca="1">INDIRECT("'"&amp;$C527&amp;"'!"&amp;"$"&amp;$D527&amp;$Z$1&amp;"")</f>
        <v>#REF!</v>
      </c>
      <c r="AA527" s="232" t="s">
        <v>1</v>
      </c>
      <c r="AB527" s="232" t="s">
        <v>1</v>
      </c>
      <c r="AC527" s="233" t="s">
        <v>1</v>
      </c>
      <c r="AD527" s="229" t="e" cm="1">
        <f t="array" aca="1" ref="AD527" ca="1">INDIRECT("'"&amp;$C527&amp;"'!"&amp;"$"&amp;$D527&amp;$AD$1&amp;"")</f>
        <v>#REF!</v>
      </c>
      <c r="AE527" s="232" t="s">
        <v>1</v>
      </c>
      <c r="AF527" s="232" t="s">
        <v>1</v>
      </c>
      <c r="AG527" s="230" t="s">
        <v>1</v>
      </c>
      <c r="AH527" s="231" t="e" cm="1">
        <f t="array" aca="1" ref="AH527" ca="1">INDIRECT("'"&amp;$C527&amp;"'!"&amp;"$"&amp;$D527&amp;$AH$1&amp;"")</f>
        <v>#REF!</v>
      </c>
      <c r="AI527" s="232" t="s">
        <v>1</v>
      </c>
      <c r="AJ527" s="232" t="s">
        <v>1</v>
      </c>
      <c r="AK527" s="233" t="s">
        <v>1</v>
      </c>
      <c r="AL527" s="229" t="e" cm="1">
        <f t="array" aca="1" ref="AL527" ca="1">INDIRECT("'"&amp;$C527&amp;"'!"&amp;"$"&amp;$D527&amp;$AL$1&amp;"")</f>
        <v>#REF!</v>
      </c>
      <c r="AM527" s="232" t="s">
        <v>1</v>
      </c>
      <c r="AN527" s="232" t="s">
        <v>1</v>
      </c>
      <c r="AO527" s="230" t="s">
        <v>1</v>
      </c>
      <c r="AP527" s="229"/>
      <c r="AQ527" s="233"/>
      <c r="AR527" s="229" t="e" cm="1">
        <f t="array" aca="1" ref="AR527" ca="1">INDIRECT("'"&amp;$C527&amp;"'!"&amp;"$"&amp;$D527&amp;$AR$1&amp;"")</f>
        <v>#REF!</v>
      </c>
      <c r="AS527" s="232"/>
      <c r="AT527" s="230"/>
      <c r="AU527" s="231" t="e" cm="1">
        <f t="array" aca="1" ref="AU527" ca="1">INDIRECT("'"&amp;$C527&amp;"'!"&amp;"$"&amp;$D527&amp;$AU$1&amp;"")</f>
        <v>#REF!</v>
      </c>
      <c r="AV527" s="232"/>
      <c r="AW527" s="230"/>
      <c r="AX527" s="229"/>
      <c r="AY527" s="233"/>
      <c r="AZ527" s="232" t="e" cm="1">
        <f t="array" aca="1" ref="AZ527" ca="1">INDIRECT("'"&amp;$C527&amp;"'!"&amp;"$"&amp;$D527&amp;$AZ$1&amp;"")</f>
        <v>#REF!</v>
      </c>
      <c r="BA527" s="231"/>
      <c r="BB527" s="232"/>
      <c r="BC527" s="230"/>
      <c r="BD527" s="232" t="e" cm="1">
        <f t="array" aca="1" ref="BD527" ca="1">INDIRECT("'"&amp;$C527&amp;"'!"&amp;"$"&amp;$D527&amp;$BD$1&amp;"")</f>
        <v>#REF!</v>
      </c>
      <c r="BE527" s="231"/>
      <c r="BF527" s="232"/>
      <c r="BG527" s="230"/>
      <c r="BH527" s="234"/>
      <c r="BI527" s="230"/>
      <c r="BJ527" s="234" t="e" cm="1">
        <f t="array" aca="1" ref="BJ527" ca="1">INDIRECT("'"&amp;$C527&amp;"'!"&amp;"$"&amp;$D527&amp;$BJ$1&amp;"")</f>
        <v>#REF!</v>
      </c>
      <c r="BK527" s="232"/>
      <c r="BL527" s="230"/>
      <c r="BM527" s="408"/>
      <c r="BN527" s="229" t="e" cm="1">
        <f t="array" aca="1" ref="BN527" ca="1">INDIRECT("'"&amp;$C527&amp;"'!"&amp;"$"&amp;$D527&amp;$BN$1&amp;"")</f>
        <v>#REF!</v>
      </c>
      <c r="BO527" s="231"/>
      <c r="BP527" s="230"/>
      <c r="BQ527" s="234" t="e" cm="1">
        <f t="array" aca="1" ref="BQ527" ca="1">INDIRECT("'"&amp;$C527&amp;"'!"&amp;"$"&amp;$D527&amp;$BQ$1&amp;"")</f>
        <v>#REF!</v>
      </c>
      <c r="BR527" s="232"/>
      <c r="BS527" s="232"/>
      <c r="BT527" s="230"/>
      <c r="BU527" s="235" t="e" cm="1">
        <f t="array" aca="1" ref="BU527" ca="1">INDIRECT("'"&amp;$C527&amp;"'!"&amp;"$"&amp;$D527&amp;$BU$1&amp;"")</f>
        <v>#REF!</v>
      </c>
      <c r="BV527" s="232"/>
      <c r="BW527" s="232"/>
      <c r="BX527" s="230"/>
      <c r="BY527" s="235"/>
      <c r="BZ527" s="232"/>
      <c r="CA527" s="232"/>
      <c r="CB527" s="230"/>
    </row>
    <row r="528" spans="1:80" ht="15.75" thickBot="1" x14ac:dyDescent="0.25">
      <c r="A528" s="345">
        <f t="shared" si="39"/>
        <v>46012</v>
      </c>
      <c r="B528" s="262">
        <v>0.95833333333333404</v>
      </c>
      <c r="C528" s="249">
        <f t="shared" si="40"/>
        <v>21</v>
      </c>
      <c r="D528" s="250" t="s">
        <v>157</v>
      </c>
      <c r="E528" s="236"/>
      <c r="F528" s="237"/>
      <c r="G528" s="238" t="e" cm="1">
        <f t="array" aca="1" ref="G528" ca="1">INDIRECT("'"&amp;$C528&amp;"'!"&amp;"$"&amp;$D528&amp;$G$1&amp;"")</f>
        <v>#REF!</v>
      </c>
      <c r="H528" s="239" t="s">
        <v>1</v>
      </c>
      <c r="I528" s="237" t="s">
        <v>1</v>
      </c>
      <c r="J528" s="238" t="e" cm="1">
        <f t="array" aca="1" ref="J528" ca="1">INDIRECT("'"&amp;$C528&amp;"'!"&amp;"$"&amp;$D528&amp;$J$1&amp;"")</f>
        <v>#REF!</v>
      </c>
      <c r="K528" s="239"/>
      <c r="L528" s="239"/>
      <c r="M528" s="240"/>
      <c r="N528" s="236" t="e" cm="1">
        <f t="array" aca="1" ref="N528" ca="1">INDIRECT("'"&amp;$C528&amp;"'!"&amp;"$"&amp;$D528&amp;$N$1&amp;"")</f>
        <v>#REF!</v>
      </c>
      <c r="O528" s="239"/>
      <c r="P528" s="239"/>
      <c r="Q528" s="237"/>
      <c r="R528" s="354" t="e" cm="1">
        <f t="array" aca="1" ref="R528" ca="1">INDIRECT("'"&amp;$C528&amp;"'!"&amp;"$"&amp;$D528&amp;$R$1&amp;"")</f>
        <v>#REF!</v>
      </c>
      <c r="S528" s="239"/>
      <c r="T528" s="239"/>
      <c r="U528" s="240"/>
      <c r="V528" s="236"/>
      <c r="W528" s="241" t="e" cm="1">
        <f t="array" aca="1" ref="W528" ca="1">INDIRECT("'"&amp;$C528&amp;"'!"&amp;"$"&amp;$D528&amp;$W$1&amp;"")</f>
        <v>#REF!</v>
      </c>
      <c r="X528" s="239"/>
      <c r="Y528" s="237"/>
      <c r="Z528" s="238" t="e" cm="1">
        <f t="array" aca="1" ref="Z528" ca="1">INDIRECT("'"&amp;$C528&amp;"'!"&amp;"$"&amp;$D528&amp;$Z$1&amp;"")</f>
        <v>#REF!</v>
      </c>
      <c r="AA528" s="239" t="s">
        <v>1</v>
      </c>
      <c r="AB528" s="239" t="s">
        <v>1</v>
      </c>
      <c r="AC528" s="240" t="s">
        <v>1</v>
      </c>
      <c r="AD528" s="236" t="e" cm="1">
        <f t="array" aca="1" ref="AD528" ca="1">INDIRECT("'"&amp;$C528&amp;"'!"&amp;"$"&amp;$D528&amp;$AD$1&amp;"")</f>
        <v>#REF!</v>
      </c>
      <c r="AE528" s="239" t="s">
        <v>1</v>
      </c>
      <c r="AF528" s="239" t="s">
        <v>1</v>
      </c>
      <c r="AG528" s="237" t="s">
        <v>1</v>
      </c>
      <c r="AH528" s="238" t="e" cm="1">
        <f t="array" aca="1" ref="AH528" ca="1">INDIRECT("'"&amp;$C528&amp;"'!"&amp;"$"&amp;$D528&amp;$AH$1&amp;"")</f>
        <v>#REF!</v>
      </c>
      <c r="AI528" s="239" t="s">
        <v>1</v>
      </c>
      <c r="AJ528" s="239" t="s">
        <v>1</v>
      </c>
      <c r="AK528" s="240" t="s">
        <v>1</v>
      </c>
      <c r="AL528" s="236" t="e" cm="1">
        <f t="array" aca="1" ref="AL528" ca="1">INDIRECT("'"&amp;$C528&amp;"'!"&amp;"$"&amp;$D528&amp;$AL$1&amp;"")</f>
        <v>#REF!</v>
      </c>
      <c r="AM528" s="239" t="s">
        <v>1</v>
      </c>
      <c r="AN528" s="239" t="s">
        <v>1</v>
      </c>
      <c r="AO528" s="237" t="s">
        <v>1</v>
      </c>
      <c r="AP528" s="236"/>
      <c r="AQ528" s="240"/>
      <c r="AR528" s="236" t="e" cm="1">
        <f t="array" aca="1" ref="AR528" ca="1">INDIRECT("'"&amp;$C528&amp;"'!"&amp;"$"&amp;$D528&amp;$AR$1&amp;"")</f>
        <v>#REF!</v>
      </c>
      <c r="AS528" s="239"/>
      <c r="AT528" s="237"/>
      <c r="AU528" s="238" t="e" cm="1">
        <f t="array" aca="1" ref="AU528" ca="1">INDIRECT("'"&amp;$C528&amp;"'!"&amp;"$"&amp;$D528&amp;$AU$1&amp;"")</f>
        <v>#REF!</v>
      </c>
      <c r="AV528" s="239"/>
      <c r="AW528" s="237"/>
      <c r="AX528" s="236"/>
      <c r="AY528" s="240"/>
      <c r="AZ528" s="239" t="e" cm="1">
        <f t="array" aca="1" ref="AZ528" ca="1">INDIRECT("'"&amp;$C528&amp;"'!"&amp;"$"&amp;$D528&amp;$AZ$1&amp;"")</f>
        <v>#REF!</v>
      </c>
      <c r="BA528" s="238"/>
      <c r="BB528" s="239"/>
      <c r="BC528" s="237"/>
      <c r="BD528" s="239" t="e" cm="1">
        <f t="array" aca="1" ref="BD528" ca="1">INDIRECT("'"&amp;$C528&amp;"'!"&amp;"$"&amp;$D528&amp;$BD$1&amp;"")</f>
        <v>#REF!</v>
      </c>
      <c r="BE528" s="238"/>
      <c r="BF528" s="239"/>
      <c r="BG528" s="237"/>
      <c r="BH528" s="241"/>
      <c r="BI528" s="237"/>
      <c r="BJ528" s="241" t="e" cm="1">
        <f t="array" aca="1" ref="BJ528" ca="1">INDIRECT("'"&amp;$C528&amp;"'!"&amp;"$"&amp;$D528&amp;$BJ$1&amp;"")</f>
        <v>#REF!</v>
      </c>
      <c r="BK528" s="239"/>
      <c r="BL528" s="237"/>
      <c r="BM528" s="409"/>
      <c r="BN528" s="236" t="e" cm="1">
        <f t="array" aca="1" ref="BN528" ca="1">INDIRECT("'"&amp;$C528&amp;"'!"&amp;"$"&amp;$D528&amp;$BN$1&amp;"")</f>
        <v>#REF!</v>
      </c>
      <c r="BO528" s="238"/>
      <c r="BP528" s="237"/>
      <c r="BQ528" s="241" t="e" cm="1">
        <f t="array" aca="1" ref="BQ528" ca="1">INDIRECT("'"&amp;$C528&amp;"'!"&amp;"$"&amp;$D528&amp;$BQ$1&amp;"")</f>
        <v>#REF!</v>
      </c>
      <c r="BR528" s="239"/>
      <c r="BS528" s="239"/>
      <c r="BT528" s="237"/>
      <c r="BU528" s="242" t="e" cm="1">
        <f t="array" aca="1" ref="BU528" ca="1">INDIRECT("'"&amp;$C528&amp;"'!"&amp;"$"&amp;$D528&amp;$BU$1&amp;"")</f>
        <v>#REF!</v>
      </c>
      <c r="BV528" s="239"/>
      <c r="BW528" s="239"/>
      <c r="BX528" s="237"/>
      <c r="BY528" s="242"/>
      <c r="BZ528" s="239"/>
      <c r="CA528" s="239"/>
      <c r="CB528" s="237"/>
    </row>
    <row r="529" spans="1:80" ht="15" thickBot="1" x14ac:dyDescent="0.25">
      <c r="BI529" s="243"/>
    </row>
    <row r="530" spans="1:80" ht="15" x14ac:dyDescent="0.2">
      <c r="A530" s="263">
        <f>A505+1</f>
        <v>46013</v>
      </c>
      <c r="B530" s="260">
        <v>0</v>
      </c>
      <c r="C530" s="245">
        <f>DAY(A530)</f>
        <v>22</v>
      </c>
      <c r="D530" s="246" t="s">
        <v>134</v>
      </c>
      <c r="E530" s="216"/>
      <c r="F530" s="217"/>
      <c r="G530" s="218" t="e" cm="1">
        <f t="array" aca="1" ref="G530" ca="1">INDIRECT("'"&amp;$C530&amp;"'!"&amp;"$"&amp;$D530&amp;$G$1&amp;"")</f>
        <v>#REF!</v>
      </c>
      <c r="H530" s="219" t="s">
        <v>1</v>
      </c>
      <c r="I530" s="217" t="s">
        <v>1</v>
      </c>
      <c r="J530" s="218" t="e" cm="1">
        <f t="array" aca="1" ref="J530" ca="1">INDIRECT("'"&amp;$C530&amp;"'!"&amp;"$"&amp;$D530&amp;$J$1&amp;"")</f>
        <v>#REF!</v>
      </c>
      <c r="K530" s="219"/>
      <c r="L530" s="219"/>
      <c r="M530" s="220"/>
      <c r="N530" s="216" t="e" cm="1">
        <f t="array" aca="1" ref="N530" ca="1">INDIRECT("'"&amp;$C530&amp;"'!"&amp;"$"&amp;$D530&amp;$N$1&amp;"")</f>
        <v>#REF!</v>
      </c>
      <c r="O530" s="219"/>
      <c r="P530" s="219"/>
      <c r="Q530" s="217"/>
      <c r="R530" s="351" t="e" cm="1">
        <f t="array" aca="1" ref="R530" ca="1">INDIRECT("'"&amp;$C530&amp;"'!"&amp;"$"&amp;$D530&amp;$R$1&amp;"")</f>
        <v>#REF!</v>
      </c>
      <c r="S530" s="219"/>
      <c r="T530" s="219"/>
      <c r="U530" s="220"/>
      <c r="V530" s="216"/>
      <c r="W530" s="221" t="e" cm="1">
        <f t="array" aca="1" ref="W530" ca="1">INDIRECT("'"&amp;$C530&amp;"'!"&amp;"$"&amp;$D530&amp;$W$1&amp;"")</f>
        <v>#REF!</v>
      </c>
      <c r="X530" s="219"/>
      <c r="Y530" s="217"/>
      <c r="Z530" s="218"/>
      <c r="AA530" s="219"/>
      <c r="AB530" s="219"/>
      <c r="AC530" s="220"/>
      <c r="AD530" s="216"/>
      <c r="AE530" s="219"/>
      <c r="AF530" s="219"/>
      <c r="AG530" s="217"/>
      <c r="AH530" s="218"/>
      <c r="AI530" s="219"/>
      <c r="AJ530" s="219"/>
      <c r="AK530" s="217"/>
      <c r="AL530" s="216"/>
      <c r="AM530" s="219"/>
      <c r="AN530" s="219"/>
      <c r="AO530" s="217"/>
      <c r="AP530" s="216"/>
      <c r="AQ530" s="220"/>
      <c r="AR530" s="216" t="e" cm="1">
        <f t="array" aca="1" ref="AR530" ca="1">INDIRECT("'"&amp;$C530&amp;"'!"&amp;"$"&amp;$D530&amp;$AR$1&amp;"")</f>
        <v>#REF!</v>
      </c>
      <c r="AS530" s="219"/>
      <c r="AT530" s="217"/>
      <c r="AU530" s="218" t="e" cm="1">
        <f t="array" aca="1" ref="AU530" ca="1">INDIRECT("'"&amp;$C530&amp;"'!"&amp;"$"&amp;$D530&amp;$AU$1&amp;"")</f>
        <v>#REF!</v>
      </c>
      <c r="AV530" s="219"/>
      <c r="AW530" s="217"/>
      <c r="AX530" s="216"/>
      <c r="AY530" s="220"/>
      <c r="AZ530" s="219" t="e" cm="1">
        <f t="array" aca="1" ref="AZ530" ca="1">INDIRECT("'"&amp;$C530&amp;"'!"&amp;"$"&amp;$D530&amp;$AZ$1&amp;"")</f>
        <v>#REF!</v>
      </c>
      <c r="BA530" s="218"/>
      <c r="BB530" s="219"/>
      <c r="BC530" s="217"/>
      <c r="BD530" s="219" t="e" cm="1">
        <f t="array" aca="1" ref="BD530" ca="1">INDIRECT("'"&amp;$C530&amp;"'!"&amp;"$"&amp;$D530&amp;$BD$1&amp;"")</f>
        <v>#REF!</v>
      </c>
      <c r="BE530" s="218"/>
      <c r="BF530" s="219"/>
      <c r="BG530" s="217"/>
      <c r="BH530" s="221"/>
      <c r="BI530" s="217"/>
      <c r="BJ530" s="221" t="e" cm="1">
        <f t="array" aca="1" ref="BJ530" ca="1">INDIRECT("'"&amp;$C530&amp;"'!"&amp;"$"&amp;$D530&amp;$BJ$1&amp;"")</f>
        <v>#REF!</v>
      </c>
      <c r="BK530" s="219"/>
      <c r="BL530" s="217"/>
      <c r="BM530" s="406"/>
      <c r="BN530" s="216" t="e" cm="1">
        <f t="array" aca="1" ref="BN530" ca="1">INDIRECT("'"&amp;$C530&amp;"'!"&amp;"$"&amp;$D530&amp;$BN$1&amp;"")</f>
        <v>#REF!</v>
      </c>
      <c r="BO530" s="218"/>
      <c r="BP530" s="217"/>
      <c r="BQ530" s="221" t="e" cm="1">
        <f t="array" aca="1" ref="BQ530" ca="1">INDIRECT("'"&amp;$C530&amp;"'!"&amp;"$"&amp;$D530&amp;$BQ$1&amp;"")</f>
        <v>#REF!</v>
      </c>
      <c r="BR530" s="219"/>
      <c r="BS530" s="219"/>
      <c r="BT530" s="217"/>
      <c r="BU530" s="221" t="e" cm="1">
        <f t="array" aca="1" ref="BU530" ca="1">INDIRECT("'"&amp;$C530&amp;"'!"&amp;"$"&amp;$D530&amp;$BU$1&amp;"")</f>
        <v>#REF!</v>
      </c>
      <c r="BV530" s="219"/>
      <c r="BW530" s="219"/>
      <c r="BX530" s="217"/>
      <c r="BY530" s="274"/>
      <c r="BZ530" s="219"/>
      <c r="CA530" s="219"/>
      <c r="CB530" s="217"/>
    </row>
    <row r="531" spans="1:80" ht="15" x14ac:dyDescent="0.2">
      <c r="A531" s="344">
        <f t="shared" ref="A531:A553" si="41">A506+1</f>
        <v>46013</v>
      </c>
      <c r="B531" s="261">
        <v>4.1666666666666699E-2</v>
      </c>
      <c r="C531" s="247">
        <f>DAY(A531)</f>
        <v>22</v>
      </c>
      <c r="D531" s="248" t="s">
        <v>135</v>
      </c>
      <c r="E531" s="222"/>
      <c r="F531" s="223"/>
      <c r="G531" s="224" t="e" cm="1">
        <f t="array" aca="1" ref="G531" ca="1">INDIRECT("'"&amp;$C531&amp;"'!"&amp;"$"&amp;$D531&amp;$G$1&amp;"")</f>
        <v>#REF!</v>
      </c>
      <c r="H531" s="225" t="s">
        <v>1</v>
      </c>
      <c r="I531" s="223" t="s">
        <v>1</v>
      </c>
      <c r="J531" s="224" t="e" cm="1">
        <f t="array" aca="1" ref="J531" ca="1">INDIRECT("'"&amp;$C531&amp;"'!"&amp;"$"&amp;$D531&amp;$J$1&amp;"")</f>
        <v>#REF!</v>
      </c>
      <c r="K531" s="225"/>
      <c r="L531" s="225"/>
      <c r="M531" s="226"/>
      <c r="N531" s="222" t="e" cm="1">
        <f t="array" aca="1" ref="N531" ca="1">INDIRECT("'"&amp;$C531&amp;"'!"&amp;"$"&amp;$D531&amp;$N$1&amp;"")</f>
        <v>#REF!</v>
      </c>
      <c r="O531" s="225"/>
      <c r="P531" s="225"/>
      <c r="Q531" s="223"/>
      <c r="R531" s="352" t="e" cm="1">
        <f t="array" aca="1" ref="R531" ca="1">INDIRECT("'"&amp;$C531&amp;"'!"&amp;"$"&amp;$D531&amp;$R$1&amp;"")</f>
        <v>#REF!</v>
      </c>
      <c r="S531" s="225"/>
      <c r="T531" s="225"/>
      <c r="U531" s="226"/>
      <c r="V531" s="222"/>
      <c r="W531" s="227" t="e" cm="1">
        <f t="array" aca="1" ref="W531" ca="1">INDIRECT("'"&amp;$C531&amp;"'!"&amp;"$"&amp;$D531&amp;$W$1&amp;"")</f>
        <v>#REF!</v>
      </c>
      <c r="X531" s="225"/>
      <c r="Y531" s="223"/>
      <c r="Z531" s="224"/>
      <c r="AA531" s="225"/>
      <c r="AB531" s="225"/>
      <c r="AC531" s="226"/>
      <c r="AD531" s="222"/>
      <c r="AE531" s="225"/>
      <c r="AF531" s="225"/>
      <c r="AG531" s="223"/>
      <c r="AH531" s="224"/>
      <c r="AI531" s="225"/>
      <c r="AJ531" s="225"/>
      <c r="AK531" s="226"/>
      <c r="AL531" s="222"/>
      <c r="AM531" s="225"/>
      <c r="AN531" s="225"/>
      <c r="AO531" s="223"/>
      <c r="AP531" s="222"/>
      <c r="AQ531" s="226"/>
      <c r="AR531" s="222" t="e" cm="1">
        <f t="array" aca="1" ref="AR531" ca="1">INDIRECT("'"&amp;$C531&amp;"'!"&amp;"$"&amp;$D531&amp;$AR$1&amp;"")</f>
        <v>#REF!</v>
      </c>
      <c r="AS531" s="225"/>
      <c r="AT531" s="223"/>
      <c r="AU531" s="224" t="e" cm="1">
        <f t="array" aca="1" ref="AU531" ca="1">INDIRECT("'"&amp;$C531&amp;"'!"&amp;"$"&amp;$D531&amp;$AU$1&amp;"")</f>
        <v>#REF!</v>
      </c>
      <c r="AV531" s="225"/>
      <c r="AW531" s="223"/>
      <c r="AX531" s="222"/>
      <c r="AY531" s="226"/>
      <c r="AZ531" s="225" t="e" cm="1">
        <f t="array" aca="1" ref="AZ531" ca="1">INDIRECT("'"&amp;$C531&amp;"'!"&amp;"$"&amp;$D531&amp;$AZ$1&amp;"")</f>
        <v>#REF!</v>
      </c>
      <c r="BA531" s="224"/>
      <c r="BB531" s="225"/>
      <c r="BC531" s="223"/>
      <c r="BD531" s="225" t="e" cm="1">
        <f t="array" aca="1" ref="BD531" ca="1">INDIRECT("'"&amp;$C531&amp;"'!"&amp;"$"&amp;$D531&amp;$BD$1&amp;"")</f>
        <v>#REF!</v>
      </c>
      <c r="BE531" s="224"/>
      <c r="BF531" s="225"/>
      <c r="BG531" s="223"/>
      <c r="BH531" s="227"/>
      <c r="BI531" s="223"/>
      <c r="BJ531" s="227" t="e" cm="1">
        <f t="array" aca="1" ref="BJ531" ca="1">INDIRECT("'"&amp;$C531&amp;"'!"&amp;"$"&amp;$D531&amp;$BJ$1&amp;"")</f>
        <v>#REF!</v>
      </c>
      <c r="BK531" s="225"/>
      <c r="BL531" s="223"/>
      <c r="BM531" s="407"/>
      <c r="BN531" s="222" t="e" cm="1">
        <f t="array" aca="1" ref="BN531" ca="1">INDIRECT("'"&amp;$C531&amp;"'!"&amp;"$"&amp;$D531&amp;$BN$1&amp;"")</f>
        <v>#REF!</v>
      </c>
      <c r="BO531" s="224"/>
      <c r="BP531" s="223"/>
      <c r="BQ531" s="227" t="e" cm="1">
        <f t="array" aca="1" ref="BQ531" ca="1">INDIRECT("'"&amp;$C531&amp;"'!"&amp;"$"&amp;$D531&amp;$BQ$1&amp;"")</f>
        <v>#REF!</v>
      </c>
      <c r="BR531" s="225"/>
      <c r="BS531" s="225"/>
      <c r="BT531" s="223"/>
      <c r="BU531" s="227" t="e" cm="1">
        <f t="array" aca="1" ref="BU531" ca="1">INDIRECT("'"&amp;$C531&amp;"'!"&amp;"$"&amp;$D531&amp;$BU$1&amp;"")</f>
        <v>#REF!</v>
      </c>
      <c r="BV531" s="225"/>
      <c r="BW531" s="225"/>
      <c r="BX531" s="223"/>
      <c r="BY531" s="228"/>
      <c r="BZ531" s="225"/>
      <c r="CA531" s="225"/>
      <c r="CB531" s="223"/>
    </row>
    <row r="532" spans="1:80" ht="15" x14ac:dyDescent="0.2">
      <c r="A532" s="344">
        <f t="shared" si="41"/>
        <v>46013</v>
      </c>
      <c r="B532" s="261">
        <v>8.3333333333333301E-2</v>
      </c>
      <c r="C532" s="247">
        <f>DAY(A532)</f>
        <v>22</v>
      </c>
      <c r="D532" s="248" t="s">
        <v>136</v>
      </c>
      <c r="E532" s="229"/>
      <c r="F532" s="230"/>
      <c r="G532" s="231" t="e" cm="1">
        <f t="array" aca="1" ref="G532" ca="1">INDIRECT("'"&amp;$C532&amp;"'!"&amp;"$"&amp;$D532&amp;$G$1&amp;"")</f>
        <v>#REF!</v>
      </c>
      <c r="H532" s="232" t="s">
        <v>1</v>
      </c>
      <c r="I532" s="230" t="s">
        <v>1</v>
      </c>
      <c r="J532" s="231" t="e" cm="1">
        <f t="array" aca="1" ref="J532" ca="1">INDIRECT("'"&amp;$C532&amp;"'!"&amp;"$"&amp;$D532&amp;$J$1&amp;"")</f>
        <v>#REF!</v>
      </c>
      <c r="K532" s="232"/>
      <c r="L532" s="232"/>
      <c r="M532" s="233"/>
      <c r="N532" s="229" t="e" cm="1">
        <f t="array" aca="1" ref="N532" ca="1">INDIRECT("'"&amp;$C532&amp;"'!"&amp;"$"&amp;$D532&amp;$N$1&amp;"")</f>
        <v>#REF!</v>
      </c>
      <c r="O532" s="232"/>
      <c r="P532" s="232"/>
      <c r="Q532" s="230"/>
      <c r="R532" s="229" t="e" cm="1">
        <f t="array" aca="1" ref="R532" ca="1">INDIRECT("'"&amp;$C532&amp;"'!"&amp;"$"&amp;$D532&amp;$R$1&amp;"")</f>
        <v>#REF!</v>
      </c>
      <c r="S532" s="232"/>
      <c r="T532" s="232"/>
      <c r="U532" s="233"/>
      <c r="V532" s="229"/>
      <c r="W532" s="234" t="e" cm="1">
        <f t="array" aca="1" ref="W532" ca="1">INDIRECT("'"&amp;$C532&amp;"'!"&amp;"$"&amp;$D532&amp;$W$1&amp;"")</f>
        <v>#REF!</v>
      </c>
      <c r="X532" s="232"/>
      <c r="Y532" s="230"/>
      <c r="Z532" s="231"/>
      <c r="AA532" s="232"/>
      <c r="AB532" s="232"/>
      <c r="AC532" s="233"/>
      <c r="AD532" s="229"/>
      <c r="AE532" s="232"/>
      <c r="AF532" s="232"/>
      <c r="AG532" s="230"/>
      <c r="AH532" s="231"/>
      <c r="AI532" s="232"/>
      <c r="AJ532" s="232"/>
      <c r="AK532" s="233"/>
      <c r="AL532" s="229"/>
      <c r="AM532" s="232"/>
      <c r="AN532" s="232"/>
      <c r="AO532" s="233"/>
      <c r="AP532" s="229"/>
      <c r="AQ532" s="233"/>
      <c r="AR532" s="229" t="e" cm="1">
        <f t="array" aca="1" ref="AR532" ca="1">INDIRECT("'"&amp;$C532&amp;"'!"&amp;"$"&amp;$D532&amp;$AR$1&amp;"")</f>
        <v>#REF!</v>
      </c>
      <c r="AS532" s="232"/>
      <c r="AT532" s="230"/>
      <c r="AU532" s="231" t="e" cm="1">
        <f t="array" aca="1" ref="AU532" ca="1">INDIRECT("'"&amp;$C532&amp;"'!"&amp;"$"&amp;$D532&amp;$AU$1&amp;"")</f>
        <v>#REF!</v>
      </c>
      <c r="AV532" s="232"/>
      <c r="AW532" s="230"/>
      <c r="AX532" s="229"/>
      <c r="AY532" s="233"/>
      <c r="AZ532" s="232" t="e" cm="1">
        <f t="array" aca="1" ref="AZ532" ca="1">INDIRECT("'"&amp;$C532&amp;"'!"&amp;"$"&amp;$D532&amp;$AZ$1&amp;"")</f>
        <v>#REF!</v>
      </c>
      <c r="BA532" s="231"/>
      <c r="BB532" s="232"/>
      <c r="BC532" s="230"/>
      <c r="BD532" s="232" t="e" cm="1">
        <f t="array" aca="1" ref="BD532" ca="1">INDIRECT("'"&amp;$C532&amp;"'!"&amp;"$"&amp;$D532&amp;$BD$1&amp;"")</f>
        <v>#REF!</v>
      </c>
      <c r="BE532" s="231"/>
      <c r="BF532" s="232"/>
      <c r="BG532" s="230"/>
      <c r="BH532" s="234"/>
      <c r="BI532" s="230"/>
      <c r="BJ532" s="234" t="e" cm="1">
        <f t="array" aca="1" ref="BJ532" ca="1">INDIRECT("'"&amp;$C532&amp;"'!"&amp;"$"&amp;$D532&amp;$BJ$1&amp;"")</f>
        <v>#REF!</v>
      </c>
      <c r="BK532" s="232"/>
      <c r="BL532" s="230"/>
      <c r="BM532" s="408"/>
      <c r="BN532" s="229" t="e" cm="1">
        <f t="array" aca="1" ref="BN532" ca="1">INDIRECT("'"&amp;$C532&amp;"'!"&amp;"$"&amp;$D532&amp;$BN$1&amp;"")</f>
        <v>#REF!</v>
      </c>
      <c r="BO532" s="231"/>
      <c r="BP532" s="230"/>
      <c r="BQ532" s="234" t="e" cm="1">
        <f t="array" aca="1" ref="BQ532" ca="1">INDIRECT("'"&amp;$C532&amp;"'!"&amp;"$"&amp;$D532&amp;$BQ$1&amp;"")</f>
        <v>#REF!</v>
      </c>
      <c r="BR532" s="232"/>
      <c r="BS532" s="232"/>
      <c r="BT532" s="230"/>
      <c r="BU532" s="234" t="e" cm="1">
        <f t="array" aca="1" ref="BU532" ca="1">INDIRECT("'"&amp;$C532&amp;"'!"&amp;"$"&amp;$D532&amp;$BU$1&amp;"")</f>
        <v>#REF!</v>
      </c>
      <c r="BV532" s="232"/>
      <c r="BW532" s="232"/>
      <c r="BX532" s="230"/>
      <c r="BY532" s="235"/>
      <c r="BZ532" s="232"/>
      <c r="CA532" s="232"/>
      <c r="CB532" s="230"/>
    </row>
    <row r="533" spans="1:80" ht="15" x14ac:dyDescent="0.2">
      <c r="A533" s="344">
        <f t="shared" si="41"/>
        <v>46013</v>
      </c>
      <c r="B533" s="261">
        <v>0.125</v>
      </c>
      <c r="C533" s="247">
        <f>DAY(A533)</f>
        <v>22</v>
      </c>
      <c r="D533" s="248" t="s">
        <v>137</v>
      </c>
      <c r="E533" s="222"/>
      <c r="F533" s="223"/>
      <c r="G533" s="224" t="e" cm="1">
        <f t="array" aca="1" ref="G533" ca="1">INDIRECT("'"&amp;$C533&amp;"'!"&amp;"$"&amp;$D533&amp;$G$1&amp;"")</f>
        <v>#REF!</v>
      </c>
      <c r="H533" s="225" t="s">
        <v>1</v>
      </c>
      <c r="I533" s="223" t="s">
        <v>1</v>
      </c>
      <c r="J533" s="224" t="e" cm="1">
        <f t="array" aca="1" ref="J533" ca="1">INDIRECT("'"&amp;$C533&amp;"'!"&amp;"$"&amp;$D533&amp;$J$1&amp;"")</f>
        <v>#REF!</v>
      </c>
      <c r="K533" s="225"/>
      <c r="L533" s="225"/>
      <c r="M533" s="226"/>
      <c r="N533" s="222" t="e" cm="1">
        <f t="array" aca="1" ref="N533" ca="1">INDIRECT("'"&amp;$C533&amp;"'!"&amp;"$"&amp;$D533&amp;$N$1&amp;"")</f>
        <v>#REF!</v>
      </c>
      <c r="O533" s="225"/>
      <c r="P533" s="225"/>
      <c r="Q533" s="223"/>
      <c r="R533" s="352" t="e" cm="1">
        <f t="array" aca="1" ref="R533" ca="1">INDIRECT("'"&amp;$C533&amp;"'!"&amp;"$"&amp;$D533&amp;$R$1&amp;"")</f>
        <v>#REF!</v>
      </c>
      <c r="S533" s="225"/>
      <c r="T533" s="225"/>
      <c r="U533" s="226"/>
      <c r="V533" s="222"/>
      <c r="W533" s="227" t="e" cm="1">
        <f t="array" aca="1" ref="W533" ca="1">INDIRECT("'"&amp;$C533&amp;"'!"&amp;"$"&amp;$D533&amp;$W$1&amp;"")</f>
        <v>#REF!</v>
      </c>
      <c r="X533" s="225"/>
      <c r="Y533" s="223"/>
      <c r="Z533" s="224"/>
      <c r="AA533" s="225"/>
      <c r="AB533" s="225"/>
      <c r="AC533" s="226"/>
      <c r="AD533" s="222"/>
      <c r="AE533" s="225"/>
      <c r="AF533" s="225"/>
      <c r="AG533" s="223"/>
      <c r="AH533" s="224"/>
      <c r="AI533" s="225"/>
      <c r="AJ533" s="225"/>
      <c r="AK533" s="226"/>
      <c r="AL533" s="222"/>
      <c r="AM533" s="225"/>
      <c r="AN533" s="225"/>
      <c r="AO533" s="223"/>
      <c r="AP533" s="222"/>
      <c r="AQ533" s="226"/>
      <c r="AR533" s="222" t="e" cm="1">
        <f t="array" aca="1" ref="AR533" ca="1">INDIRECT("'"&amp;$C533&amp;"'!"&amp;"$"&amp;$D533&amp;$AR$1&amp;"")</f>
        <v>#REF!</v>
      </c>
      <c r="AS533" s="225"/>
      <c r="AT533" s="223"/>
      <c r="AU533" s="224" t="e" cm="1">
        <f t="array" aca="1" ref="AU533" ca="1">INDIRECT("'"&amp;$C533&amp;"'!"&amp;"$"&amp;$D533&amp;$AU$1&amp;"")</f>
        <v>#REF!</v>
      </c>
      <c r="AV533" s="225"/>
      <c r="AW533" s="223"/>
      <c r="AX533" s="222"/>
      <c r="AY533" s="226"/>
      <c r="AZ533" s="225" t="e" cm="1">
        <f t="array" aca="1" ref="AZ533" ca="1">INDIRECT("'"&amp;$C533&amp;"'!"&amp;"$"&amp;$D533&amp;$AZ$1&amp;"")</f>
        <v>#REF!</v>
      </c>
      <c r="BA533" s="224"/>
      <c r="BB533" s="225"/>
      <c r="BC533" s="223"/>
      <c r="BD533" s="225" t="e" cm="1">
        <f t="array" aca="1" ref="BD533" ca="1">INDIRECT("'"&amp;$C533&amp;"'!"&amp;"$"&amp;$D533&amp;$BD$1&amp;"")</f>
        <v>#REF!</v>
      </c>
      <c r="BE533" s="224"/>
      <c r="BF533" s="225"/>
      <c r="BG533" s="223"/>
      <c r="BH533" s="227"/>
      <c r="BI533" s="223"/>
      <c r="BJ533" s="227" t="e" cm="1">
        <f t="array" aca="1" ref="BJ533" ca="1">INDIRECT("'"&amp;$C533&amp;"'!"&amp;"$"&amp;$D533&amp;$BJ$1&amp;"")</f>
        <v>#REF!</v>
      </c>
      <c r="BK533" s="225"/>
      <c r="BL533" s="223"/>
      <c r="BM533" s="407"/>
      <c r="BN533" s="222" t="e" cm="1">
        <f t="array" aca="1" ref="BN533" ca="1">INDIRECT("'"&amp;$C533&amp;"'!"&amp;"$"&amp;$D533&amp;$BN$1&amp;"")</f>
        <v>#REF!</v>
      </c>
      <c r="BO533" s="224"/>
      <c r="BP533" s="223"/>
      <c r="BQ533" s="227" t="e" cm="1">
        <f t="array" aca="1" ref="BQ533" ca="1">INDIRECT("'"&amp;$C533&amp;"'!"&amp;"$"&amp;$D533&amp;$BQ$1&amp;"")</f>
        <v>#REF!</v>
      </c>
      <c r="BR533" s="225"/>
      <c r="BS533" s="225"/>
      <c r="BT533" s="223"/>
      <c r="BU533" s="227" t="e" cm="1">
        <f t="array" aca="1" ref="BU533" ca="1">INDIRECT("'"&amp;$C533&amp;"'!"&amp;"$"&amp;$D533&amp;$BU$1&amp;"")</f>
        <v>#REF!</v>
      </c>
      <c r="BV533" s="225"/>
      <c r="BW533" s="225"/>
      <c r="BX533" s="223"/>
      <c r="BY533" s="228"/>
      <c r="BZ533" s="225"/>
      <c r="CA533" s="225"/>
      <c r="CB533" s="223"/>
    </row>
    <row r="534" spans="1:80" ht="15" x14ac:dyDescent="0.2">
      <c r="A534" s="344">
        <f t="shared" si="41"/>
        <v>46013</v>
      </c>
      <c r="B534" s="261">
        <v>0.16666666666666699</v>
      </c>
      <c r="C534" s="247">
        <f>DAY(A534)</f>
        <v>22</v>
      </c>
      <c r="D534" s="248" t="s">
        <v>138</v>
      </c>
      <c r="E534" s="229"/>
      <c r="F534" s="230"/>
      <c r="G534" s="231" t="e" cm="1">
        <f t="array" aca="1" ref="G534" ca="1">INDIRECT("'"&amp;$C534&amp;"'!"&amp;"$"&amp;$D534&amp;$G$1&amp;"")</f>
        <v>#REF!</v>
      </c>
      <c r="H534" s="232" t="s">
        <v>1</v>
      </c>
      <c r="I534" s="230" t="s">
        <v>1</v>
      </c>
      <c r="J534" s="231" t="e" cm="1">
        <f t="array" aca="1" ref="J534" ca="1">INDIRECT("'"&amp;$C534&amp;"'!"&amp;"$"&amp;$D534&amp;$J$1&amp;"")</f>
        <v>#REF!</v>
      </c>
      <c r="K534" s="232"/>
      <c r="L534" s="232"/>
      <c r="M534" s="233"/>
      <c r="N534" s="229" t="e" cm="1">
        <f t="array" aca="1" ref="N534" ca="1">INDIRECT("'"&amp;$C534&amp;"'!"&amp;"$"&amp;$D534&amp;$N$1&amp;"")</f>
        <v>#REF!</v>
      </c>
      <c r="O534" s="232"/>
      <c r="P534" s="232"/>
      <c r="Q534" s="230"/>
      <c r="R534" s="229" t="e" cm="1">
        <f t="array" aca="1" ref="R534" ca="1">INDIRECT("'"&amp;$C534&amp;"'!"&amp;"$"&amp;$D534&amp;$R$1&amp;"")</f>
        <v>#REF!</v>
      </c>
      <c r="S534" s="232"/>
      <c r="T534" s="232"/>
      <c r="U534" s="233"/>
      <c r="V534" s="229"/>
      <c r="W534" s="234" t="e" cm="1">
        <f t="array" aca="1" ref="W534" ca="1">INDIRECT("'"&amp;$C534&amp;"'!"&amp;"$"&amp;$D534&amp;$W$1&amp;"")</f>
        <v>#REF!</v>
      </c>
      <c r="X534" s="232"/>
      <c r="Y534" s="230"/>
      <c r="Z534" s="231"/>
      <c r="AA534" s="232"/>
      <c r="AB534" s="232"/>
      <c r="AC534" s="233"/>
      <c r="AD534" s="229"/>
      <c r="AE534" s="232"/>
      <c r="AF534" s="232"/>
      <c r="AG534" s="230"/>
      <c r="AH534" s="231"/>
      <c r="AI534" s="232"/>
      <c r="AJ534" s="232"/>
      <c r="AK534" s="233"/>
      <c r="AL534" s="229"/>
      <c r="AM534" s="232"/>
      <c r="AN534" s="232"/>
      <c r="AO534" s="230"/>
      <c r="AP534" s="229"/>
      <c r="AQ534" s="233"/>
      <c r="AR534" s="229" t="e" cm="1">
        <f t="array" aca="1" ref="AR534" ca="1">INDIRECT("'"&amp;$C534&amp;"'!"&amp;"$"&amp;$D534&amp;$AR$1&amp;"")</f>
        <v>#REF!</v>
      </c>
      <c r="AS534" s="232"/>
      <c r="AT534" s="230"/>
      <c r="AU534" s="231" t="e" cm="1">
        <f t="array" aca="1" ref="AU534" ca="1">INDIRECT("'"&amp;$C534&amp;"'!"&amp;"$"&amp;$D534&amp;$AU$1&amp;"")</f>
        <v>#REF!</v>
      </c>
      <c r="AV534" s="232"/>
      <c r="AW534" s="230"/>
      <c r="AX534" s="229"/>
      <c r="AY534" s="233"/>
      <c r="AZ534" s="232" t="e" cm="1">
        <f t="array" aca="1" ref="AZ534" ca="1">INDIRECT("'"&amp;$C534&amp;"'!"&amp;"$"&amp;$D534&amp;$AZ$1&amp;"")</f>
        <v>#REF!</v>
      </c>
      <c r="BA534" s="231"/>
      <c r="BB534" s="232"/>
      <c r="BC534" s="230"/>
      <c r="BD534" s="232" t="e" cm="1">
        <f t="array" aca="1" ref="BD534" ca="1">INDIRECT("'"&amp;$C534&amp;"'!"&amp;"$"&amp;$D534&amp;$BD$1&amp;"")</f>
        <v>#REF!</v>
      </c>
      <c r="BE534" s="231"/>
      <c r="BF534" s="232"/>
      <c r="BG534" s="230"/>
      <c r="BH534" s="234"/>
      <c r="BI534" s="230"/>
      <c r="BJ534" s="234" t="e" cm="1">
        <f t="array" aca="1" ref="BJ534" ca="1">INDIRECT("'"&amp;$C534&amp;"'!"&amp;"$"&amp;$D534&amp;$BJ$1&amp;"")</f>
        <v>#REF!</v>
      </c>
      <c r="BK534" s="232"/>
      <c r="BL534" s="230"/>
      <c r="BM534" s="408"/>
      <c r="BN534" s="229" t="e" cm="1">
        <f t="array" aca="1" ref="BN534" ca="1">INDIRECT("'"&amp;$C534&amp;"'!"&amp;"$"&amp;$D534&amp;$BN$1&amp;"")</f>
        <v>#REF!</v>
      </c>
      <c r="BO534" s="231"/>
      <c r="BP534" s="230"/>
      <c r="BQ534" s="234" t="e" cm="1">
        <f t="array" aca="1" ref="BQ534" ca="1">INDIRECT("'"&amp;$C534&amp;"'!"&amp;"$"&amp;$D534&amp;$BQ$1&amp;"")</f>
        <v>#REF!</v>
      </c>
      <c r="BR534" s="232"/>
      <c r="BS534" s="232"/>
      <c r="BT534" s="230"/>
      <c r="BU534" s="234" t="e" cm="1">
        <f t="array" aca="1" ref="BU534" ca="1">INDIRECT("'"&amp;$C534&amp;"'!"&amp;"$"&amp;$D534&amp;$BU$1&amp;"")</f>
        <v>#REF!</v>
      </c>
      <c r="BV534" s="232"/>
      <c r="BW534" s="232"/>
      <c r="BX534" s="230"/>
      <c r="BY534" s="235"/>
      <c r="BZ534" s="232"/>
      <c r="CA534" s="232"/>
      <c r="CB534" s="230"/>
    </row>
    <row r="535" spans="1:80" ht="15" x14ac:dyDescent="0.2">
      <c r="A535" s="344">
        <f t="shared" si="41"/>
        <v>46013</v>
      </c>
      <c r="B535" s="261">
        <v>0.20833333333333301</v>
      </c>
      <c r="C535" s="247">
        <f t="shared" ref="C535:C553" si="42">DAY(A535)</f>
        <v>22</v>
      </c>
      <c r="D535" s="248" t="s">
        <v>139</v>
      </c>
      <c r="E535" s="222"/>
      <c r="F535" s="223"/>
      <c r="G535" s="224" t="e" cm="1">
        <f t="array" aca="1" ref="G535" ca="1">INDIRECT("'"&amp;$C535&amp;"'!"&amp;"$"&amp;$D535&amp;$G$1&amp;"")</f>
        <v>#REF!</v>
      </c>
      <c r="H535" s="225" t="s">
        <v>1</v>
      </c>
      <c r="I535" s="223" t="s">
        <v>1</v>
      </c>
      <c r="J535" s="224" t="e" cm="1">
        <f t="array" aca="1" ref="J535" ca="1">INDIRECT("'"&amp;$C535&amp;"'!"&amp;"$"&amp;$D535&amp;$J$1&amp;"")</f>
        <v>#REF!</v>
      </c>
      <c r="K535" s="225"/>
      <c r="L535" s="225"/>
      <c r="M535" s="226"/>
      <c r="N535" s="222" t="e" cm="1">
        <f t="array" aca="1" ref="N535" ca="1">INDIRECT("'"&amp;$C535&amp;"'!"&amp;"$"&amp;$D535&amp;$N$1&amp;"")</f>
        <v>#REF!</v>
      </c>
      <c r="O535" s="225"/>
      <c r="P535" s="225"/>
      <c r="Q535" s="223"/>
      <c r="R535" s="352" t="e" cm="1">
        <f t="array" aca="1" ref="R535" ca="1">INDIRECT("'"&amp;$C535&amp;"'!"&amp;"$"&amp;$D535&amp;$R$1&amp;"")</f>
        <v>#REF!</v>
      </c>
      <c r="S535" s="225"/>
      <c r="T535" s="225"/>
      <c r="U535" s="226"/>
      <c r="V535" s="222"/>
      <c r="W535" s="227" t="e" cm="1">
        <f t="array" aca="1" ref="W535" ca="1">INDIRECT("'"&amp;$C535&amp;"'!"&amp;"$"&amp;$D535&amp;$W$1&amp;"")</f>
        <v>#REF!</v>
      </c>
      <c r="X535" s="225"/>
      <c r="Y535" s="223"/>
      <c r="Z535" s="224"/>
      <c r="AA535" s="225"/>
      <c r="AB535" s="225"/>
      <c r="AC535" s="226"/>
      <c r="AD535" s="222"/>
      <c r="AE535" s="225"/>
      <c r="AF535" s="225"/>
      <c r="AG535" s="223"/>
      <c r="AH535" s="224"/>
      <c r="AI535" s="225"/>
      <c r="AJ535" s="225"/>
      <c r="AK535" s="226"/>
      <c r="AL535" s="222"/>
      <c r="AM535" s="225"/>
      <c r="AN535" s="225"/>
      <c r="AO535" s="223"/>
      <c r="AP535" s="222"/>
      <c r="AQ535" s="226"/>
      <c r="AR535" s="222" t="e" cm="1">
        <f t="array" aca="1" ref="AR535" ca="1">INDIRECT("'"&amp;$C535&amp;"'!"&amp;"$"&amp;$D535&amp;$AR$1&amp;"")</f>
        <v>#REF!</v>
      </c>
      <c r="AS535" s="225"/>
      <c r="AT535" s="223"/>
      <c r="AU535" s="224" t="e" cm="1">
        <f t="array" aca="1" ref="AU535" ca="1">INDIRECT("'"&amp;$C535&amp;"'!"&amp;"$"&amp;$D535&amp;$AU$1&amp;"")</f>
        <v>#REF!</v>
      </c>
      <c r="AV535" s="225"/>
      <c r="AW535" s="223"/>
      <c r="AX535" s="222"/>
      <c r="AY535" s="226"/>
      <c r="AZ535" s="225" t="e" cm="1">
        <f t="array" aca="1" ref="AZ535" ca="1">INDIRECT("'"&amp;$C535&amp;"'!"&amp;"$"&amp;$D535&amp;$AZ$1&amp;"")</f>
        <v>#REF!</v>
      </c>
      <c r="BA535" s="224"/>
      <c r="BB535" s="225"/>
      <c r="BC535" s="223"/>
      <c r="BD535" s="225" t="e" cm="1">
        <f t="array" aca="1" ref="BD535" ca="1">INDIRECT("'"&amp;$C535&amp;"'!"&amp;"$"&amp;$D535&amp;$BD$1&amp;"")</f>
        <v>#REF!</v>
      </c>
      <c r="BE535" s="224"/>
      <c r="BF535" s="225"/>
      <c r="BG535" s="223"/>
      <c r="BH535" s="227"/>
      <c r="BI535" s="223"/>
      <c r="BJ535" s="227" t="e" cm="1">
        <f t="array" aca="1" ref="BJ535" ca="1">INDIRECT("'"&amp;$C535&amp;"'!"&amp;"$"&amp;$D535&amp;$BJ$1&amp;"")</f>
        <v>#REF!</v>
      </c>
      <c r="BK535" s="225"/>
      <c r="BL535" s="223"/>
      <c r="BM535" s="407"/>
      <c r="BN535" s="222" t="e" cm="1">
        <f t="array" aca="1" ref="BN535" ca="1">INDIRECT("'"&amp;$C535&amp;"'!"&amp;"$"&amp;$D535&amp;$BN$1&amp;"")</f>
        <v>#REF!</v>
      </c>
      <c r="BO535" s="224"/>
      <c r="BP535" s="223"/>
      <c r="BQ535" s="227" t="e" cm="1">
        <f t="array" aca="1" ref="BQ535" ca="1">INDIRECT("'"&amp;$C535&amp;"'!"&amp;"$"&amp;$D535&amp;$BQ$1&amp;"")</f>
        <v>#REF!</v>
      </c>
      <c r="BR535" s="225"/>
      <c r="BS535" s="225"/>
      <c r="BT535" s="223"/>
      <c r="BU535" s="227" t="e" cm="1">
        <f t="array" aca="1" ref="BU535" ca="1">INDIRECT("'"&amp;$C535&amp;"'!"&amp;"$"&amp;$D535&amp;$BU$1&amp;"")</f>
        <v>#REF!</v>
      </c>
      <c r="BV535" s="225"/>
      <c r="BW535" s="225"/>
      <c r="BX535" s="223"/>
      <c r="BY535" s="228"/>
      <c r="BZ535" s="225"/>
      <c r="CA535" s="225"/>
      <c r="CB535" s="223"/>
    </row>
    <row r="536" spans="1:80" ht="15" x14ac:dyDescent="0.2">
      <c r="A536" s="344">
        <f t="shared" si="41"/>
        <v>46013</v>
      </c>
      <c r="B536" s="261">
        <v>0.25</v>
      </c>
      <c r="C536" s="247">
        <f t="shared" si="42"/>
        <v>22</v>
      </c>
      <c r="D536" s="248" t="s">
        <v>140</v>
      </c>
      <c r="E536" s="229"/>
      <c r="F536" s="230"/>
      <c r="G536" s="231" t="e" cm="1">
        <f t="array" aca="1" ref="G536" ca="1">INDIRECT("'"&amp;$C536&amp;"'!"&amp;"$"&amp;$D536&amp;$G$1&amp;"")</f>
        <v>#REF!</v>
      </c>
      <c r="H536" s="232" t="s">
        <v>1</v>
      </c>
      <c r="I536" s="230" t="s">
        <v>1</v>
      </c>
      <c r="J536" s="231" t="e" cm="1">
        <f t="array" aca="1" ref="J536" ca="1">INDIRECT("'"&amp;$C536&amp;"'!"&amp;"$"&amp;$D536&amp;$J$1&amp;"")</f>
        <v>#REF!</v>
      </c>
      <c r="K536" s="232"/>
      <c r="L536" s="232"/>
      <c r="M536" s="233"/>
      <c r="N536" s="229" t="e" cm="1">
        <f t="array" aca="1" ref="N536" ca="1">INDIRECT("'"&amp;$C536&amp;"'!"&amp;"$"&amp;$D536&amp;$N$1&amp;"")</f>
        <v>#REF!</v>
      </c>
      <c r="O536" s="232"/>
      <c r="P536" s="232"/>
      <c r="Q536" s="230"/>
      <c r="R536" s="229" t="e" cm="1">
        <f t="array" aca="1" ref="R536" ca="1">INDIRECT("'"&amp;$C536&amp;"'!"&amp;"$"&amp;$D536&amp;$R$1&amp;"")</f>
        <v>#REF!</v>
      </c>
      <c r="S536" s="232"/>
      <c r="T536" s="232"/>
      <c r="U536" s="233"/>
      <c r="V536" s="229"/>
      <c r="W536" s="234" t="e" cm="1">
        <f t="array" aca="1" ref="W536" ca="1">INDIRECT("'"&amp;$C536&amp;"'!"&amp;"$"&amp;$D536&amp;$W$1&amp;"")</f>
        <v>#REF!</v>
      </c>
      <c r="X536" s="232"/>
      <c r="Y536" s="230"/>
      <c r="Z536" s="231"/>
      <c r="AA536" s="232"/>
      <c r="AB536" s="232"/>
      <c r="AC536" s="233"/>
      <c r="AD536" s="229"/>
      <c r="AE536" s="232"/>
      <c r="AF536" s="232"/>
      <c r="AG536" s="230"/>
      <c r="AH536" s="231"/>
      <c r="AI536" s="232"/>
      <c r="AJ536" s="232"/>
      <c r="AK536" s="233"/>
      <c r="AL536" s="229"/>
      <c r="AM536" s="232"/>
      <c r="AN536" s="232"/>
      <c r="AO536" s="230"/>
      <c r="AP536" s="229"/>
      <c r="AQ536" s="233"/>
      <c r="AR536" s="229" t="e" cm="1">
        <f t="array" aca="1" ref="AR536" ca="1">INDIRECT("'"&amp;$C536&amp;"'!"&amp;"$"&amp;$D536&amp;$AR$1&amp;"")</f>
        <v>#REF!</v>
      </c>
      <c r="AS536" s="232"/>
      <c r="AT536" s="230"/>
      <c r="AU536" s="231" t="e" cm="1">
        <f t="array" aca="1" ref="AU536" ca="1">INDIRECT("'"&amp;$C536&amp;"'!"&amp;"$"&amp;$D536&amp;$AU$1&amp;"")</f>
        <v>#REF!</v>
      </c>
      <c r="AV536" s="232"/>
      <c r="AW536" s="230"/>
      <c r="AX536" s="229"/>
      <c r="AY536" s="233"/>
      <c r="AZ536" s="232" t="e" cm="1">
        <f t="array" aca="1" ref="AZ536" ca="1">INDIRECT("'"&amp;$C536&amp;"'!"&amp;"$"&amp;$D536&amp;$AZ$1&amp;"")</f>
        <v>#REF!</v>
      </c>
      <c r="BA536" s="231"/>
      <c r="BB536" s="232"/>
      <c r="BC536" s="230"/>
      <c r="BD536" s="232" t="e" cm="1">
        <f t="array" aca="1" ref="BD536" ca="1">INDIRECT("'"&amp;$C536&amp;"'!"&amp;"$"&amp;$D536&amp;$BD$1&amp;"")</f>
        <v>#REF!</v>
      </c>
      <c r="BE536" s="231"/>
      <c r="BF536" s="232"/>
      <c r="BG536" s="230"/>
      <c r="BH536" s="234"/>
      <c r="BI536" s="230"/>
      <c r="BJ536" s="234" t="e" cm="1">
        <f t="array" aca="1" ref="BJ536" ca="1">INDIRECT("'"&amp;$C536&amp;"'!"&amp;"$"&amp;$D536&amp;$BJ$1&amp;"")</f>
        <v>#REF!</v>
      </c>
      <c r="BK536" s="232"/>
      <c r="BL536" s="230"/>
      <c r="BM536" s="408"/>
      <c r="BN536" s="229" t="e" cm="1">
        <f t="array" aca="1" ref="BN536" ca="1">INDIRECT("'"&amp;$C536&amp;"'!"&amp;"$"&amp;$D536&amp;$BN$1&amp;"")</f>
        <v>#REF!</v>
      </c>
      <c r="BO536" s="231"/>
      <c r="BP536" s="230"/>
      <c r="BQ536" s="234" t="e" cm="1">
        <f t="array" aca="1" ref="BQ536" ca="1">INDIRECT("'"&amp;$C536&amp;"'!"&amp;"$"&amp;$D536&amp;$BQ$1&amp;"")</f>
        <v>#REF!</v>
      </c>
      <c r="BR536" s="232"/>
      <c r="BS536" s="232"/>
      <c r="BT536" s="230"/>
      <c r="BU536" s="234" t="e" cm="1">
        <f t="array" aca="1" ref="BU536" ca="1">INDIRECT("'"&amp;$C536&amp;"'!"&amp;"$"&amp;$D536&amp;$BU$1&amp;"")</f>
        <v>#REF!</v>
      </c>
      <c r="BV536" s="232"/>
      <c r="BW536" s="232"/>
      <c r="BX536" s="230"/>
      <c r="BY536" s="235"/>
      <c r="BZ536" s="232"/>
      <c r="CA536" s="232"/>
      <c r="CB536" s="230"/>
    </row>
    <row r="537" spans="1:80" ht="15" x14ac:dyDescent="0.2">
      <c r="A537" s="344">
        <f t="shared" si="41"/>
        <v>46013</v>
      </c>
      <c r="B537" s="261">
        <v>0.29166666666666702</v>
      </c>
      <c r="C537" s="247">
        <f t="shared" si="42"/>
        <v>22</v>
      </c>
      <c r="D537" s="248" t="s">
        <v>141</v>
      </c>
      <c r="E537" s="222"/>
      <c r="F537" s="223"/>
      <c r="G537" s="224" t="e" cm="1">
        <f t="array" aca="1" ref="G537" ca="1">INDIRECT("'"&amp;$C537&amp;"'!"&amp;"$"&amp;$D537&amp;$G$1&amp;"")</f>
        <v>#REF!</v>
      </c>
      <c r="H537" s="225" t="s">
        <v>1</v>
      </c>
      <c r="I537" s="223" t="s">
        <v>1</v>
      </c>
      <c r="J537" s="224" t="e" cm="1">
        <f t="array" aca="1" ref="J537" ca="1">INDIRECT("'"&amp;$C537&amp;"'!"&amp;"$"&amp;$D537&amp;$J$1&amp;"")</f>
        <v>#REF!</v>
      </c>
      <c r="K537" s="225"/>
      <c r="L537" s="225"/>
      <c r="M537" s="226"/>
      <c r="N537" s="222" t="e" cm="1">
        <f t="array" aca="1" ref="N537" ca="1">INDIRECT("'"&amp;$C537&amp;"'!"&amp;"$"&amp;$D537&amp;$N$1&amp;"")</f>
        <v>#REF!</v>
      </c>
      <c r="O537" s="225"/>
      <c r="P537" s="225"/>
      <c r="Q537" s="223"/>
      <c r="R537" s="352" t="e" cm="1">
        <f t="array" aca="1" ref="R537" ca="1">INDIRECT("'"&amp;$C537&amp;"'!"&amp;"$"&amp;$D537&amp;$R$1&amp;"")</f>
        <v>#REF!</v>
      </c>
      <c r="S537" s="225"/>
      <c r="T537" s="225"/>
      <c r="U537" s="226"/>
      <c r="V537" s="222"/>
      <c r="W537" s="227" t="e" cm="1">
        <f t="array" aca="1" ref="W537" ca="1">INDIRECT("'"&amp;$C537&amp;"'!"&amp;"$"&amp;$D537&amp;$W$1&amp;"")</f>
        <v>#REF!</v>
      </c>
      <c r="X537" s="225"/>
      <c r="Y537" s="223"/>
      <c r="Z537" s="224" t="e" cm="1">
        <f t="array" aca="1" ref="Z537" ca="1">INDIRECT("'"&amp;$C537&amp;"'!"&amp;"$"&amp;$D537&amp;$Z$1&amp;"")</f>
        <v>#REF!</v>
      </c>
      <c r="AA537" s="225" t="s">
        <v>1</v>
      </c>
      <c r="AB537" s="225" t="s">
        <v>1</v>
      </c>
      <c r="AC537" s="226" t="s">
        <v>1</v>
      </c>
      <c r="AD537" s="222" t="e" cm="1">
        <f t="array" aca="1" ref="AD537" ca="1">INDIRECT("'"&amp;$C537&amp;"'!"&amp;"$"&amp;$D537&amp;$AD$1&amp;"")</f>
        <v>#REF!</v>
      </c>
      <c r="AE537" s="225" t="s">
        <v>1</v>
      </c>
      <c r="AF537" s="225" t="s">
        <v>1</v>
      </c>
      <c r="AG537" s="223" t="s">
        <v>1</v>
      </c>
      <c r="AH537" s="224" t="e" cm="1">
        <f t="array" aca="1" ref="AH537" ca="1">INDIRECT("'"&amp;$C537&amp;"'!"&amp;"$"&amp;$D537&amp;$AH$1&amp;"")</f>
        <v>#REF!</v>
      </c>
      <c r="AI537" s="225" t="s">
        <v>1</v>
      </c>
      <c r="AJ537" s="225" t="s">
        <v>1</v>
      </c>
      <c r="AK537" s="226" t="s">
        <v>1</v>
      </c>
      <c r="AL537" s="222" t="e" cm="1">
        <f t="array" aca="1" ref="AL537" ca="1">INDIRECT("'"&amp;$C537&amp;"'!"&amp;"$"&amp;$D537&amp;$AL$1&amp;"")</f>
        <v>#REF!</v>
      </c>
      <c r="AM537" s="225" t="s">
        <v>1</v>
      </c>
      <c r="AN537" s="225" t="s">
        <v>1</v>
      </c>
      <c r="AO537" s="223" t="s">
        <v>1</v>
      </c>
      <c r="AP537" s="222"/>
      <c r="AQ537" s="226"/>
      <c r="AR537" s="222" t="e" cm="1">
        <f t="array" aca="1" ref="AR537" ca="1">INDIRECT("'"&amp;$C537&amp;"'!"&amp;"$"&amp;$D537&amp;$AR$1&amp;"")</f>
        <v>#REF!</v>
      </c>
      <c r="AS537" s="225"/>
      <c r="AT537" s="223"/>
      <c r="AU537" s="224" t="e" cm="1">
        <f t="array" aca="1" ref="AU537" ca="1">INDIRECT("'"&amp;$C537&amp;"'!"&amp;"$"&amp;$D537&amp;$AU$1&amp;"")</f>
        <v>#REF!</v>
      </c>
      <c r="AV537" s="225"/>
      <c r="AW537" s="223"/>
      <c r="AX537" s="222"/>
      <c r="AY537" s="226"/>
      <c r="AZ537" s="225" t="e" cm="1">
        <f t="array" aca="1" ref="AZ537" ca="1">INDIRECT("'"&amp;$C537&amp;"'!"&amp;"$"&amp;$D537&amp;$AZ$1&amp;"")</f>
        <v>#REF!</v>
      </c>
      <c r="BA537" s="224"/>
      <c r="BB537" s="225"/>
      <c r="BC537" s="223"/>
      <c r="BD537" s="225" t="e" cm="1">
        <f t="array" aca="1" ref="BD537" ca="1">INDIRECT("'"&amp;$C537&amp;"'!"&amp;"$"&amp;$D537&amp;$BD$1&amp;"")</f>
        <v>#REF!</v>
      </c>
      <c r="BE537" s="224"/>
      <c r="BF537" s="225"/>
      <c r="BG537" s="223"/>
      <c r="BH537" s="227"/>
      <c r="BI537" s="223"/>
      <c r="BJ537" s="227" t="e" cm="1">
        <f t="array" aca="1" ref="BJ537" ca="1">INDIRECT("'"&amp;$C537&amp;"'!"&amp;"$"&amp;$D537&amp;$BJ$1&amp;"")</f>
        <v>#REF!</v>
      </c>
      <c r="BK537" s="225"/>
      <c r="BL537" s="223"/>
      <c r="BM537" s="407"/>
      <c r="BN537" s="222" t="e" cm="1">
        <f t="array" aca="1" ref="BN537" ca="1">INDIRECT("'"&amp;$C537&amp;"'!"&amp;"$"&amp;$D537&amp;$BN$1&amp;"")</f>
        <v>#REF!</v>
      </c>
      <c r="BO537" s="224"/>
      <c r="BP537" s="223"/>
      <c r="BQ537" s="227" t="e" cm="1">
        <f t="array" aca="1" ref="BQ537" ca="1">INDIRECT("'"&amp;$C537&amp;"'!"&amp;"$"&amp;$D537&amp;$BQ$1&amp;"")</f>
        <v>#REF!</v>
      </c>
      <c r="BR537" s="225"/>
      <c r="BS537" s="225"/>
      <c r="BT537" s="223"/>
      <c r="BU537" s="228" t="e" cm="1">
        <f t="array" aca="1" ref="BU537" ca="1">INDIRECT("'"&amp;$C537&amp;"'!"&amp;"$"&amp;$D537&amp;$BU$1&amp;"")</f>
        <v>#REF!</v>
      </c>
      <c r="BV537" s="225"/>
      <c r="BW537" s="225"/>
      <c r="BX537" s="223"/>
      <c r="BY537" s="228"/>
      <c r="BZ537" s="225"/>
      <c r="CA537" s="225"/>
      <c r="CB537" s="223"/>
    </row>
    <row r="538" spans="1:80" ht="15" x14ac:dyDescent="0.2">
      <c r="A538" s="344">
        <f t="shared" si="41"/>
        <v>46013</v>
      </c>
      <c r="B538" s="261">
        <v>0.33333333333333398</v>
      </c>
      <c r="C538" s="247">
        <f t="shared" si="42"/>
        <v>22</v>
      </c>
      <c r="D538" s="248" t="s">
        <v>142</v>
      </c>
      <c r="E538" s="229"/>
      <c r="F538" s="230"/>
      <c r="G538" s="231" t="e" cm="1">
        <f t="array" aca="1" ref="G538" ca="1">INDIRECT("'"&amp;$C538&amp;"'!"&amp;"$"&amp;$D538&amp;$G$1&amp;"")</f>
        <v>#REF!</v>
      </c>
      <c r="H538" s="232" t="s">
        <v>1</v>
      </c>
      <c r="I538" s="230" t="s">
        <v>1</v>
      </c>
      <c r="J538" s="231" t="e" cm="1">
        <f t="array" aca="1" ref="J538" ca="1">INDIRECT("'"&amp;$C538&amp;"'!"&amp;"$"&amp;$D538&amp;$J$1&amp;"")</f>
        <v>#REF!</v>
      </c>
      <c r="K538" s="232"/>
      <c r="L538" s="232"/>
      <c r="M538" s="233"/>
      <c r="N538" s="229" t="e" cm="1">
        <f t="array" aca="1" ref="N538" ca="1">INDIRECT("'"&amp;$C538&amp;"'!"&amp;"$"&amp;$D538&amp;$N$1&amp;"")</f>
        <v>#REF!</v>
      </c>
      <c r="O538" s="232"/>
      <c r="P538" s="232"/>
      <c r="Q538" s="230"/>
      <c r="R538" s="229" t="e" cm="1">
        <f t="array" aca="1" ref="R538" ca="1">INDIRECT("'"&amp;$C538&amp;"'!"&amp;"$"&amp;$D538&amp;$R$1&amp;"")</f>
        <v>#REF!</v>
      </c>
      <c r="S538" s="232"/>
      <c r="T538" s="232"/>
      <c r="U538" s="233"/>
      <c r="V538" s="229"/>
      <c r="W538" s="234" t="e" cm="1">
        <f t="array" aca="1" ref="W538" ca="1">INDIRECT("'"&amp;$C538&amp;"'!"&amp;"$"&amp;$D538&amp;$W$1&amp;"")</f>
        <v>#REF!</v>
      </c>
      <c r="X538" s="232"/>
      <c r="Y538" s="230"/>
      <c r="Z538" s="231" t="e" cm="1">
        <f t="array" aca="1" ref="Z538" ca="1">INDIRECT("'"&amp;$C538&amp;"'!"&amp;"$"&amp;$D538&amp;$Z$1&amp;"")</f>
        <v>#REF!</v>
      </c>
      <c r="AA538" s="232" t="s">
        <v>1</v>
      </c>
      <c r="AB538" s="232" t="s">
        <v>1</v>
      </c>
      <c r="AC538" s="233" t="s">
        <v>1</v>
      </c>
      <c r="AD538" s="229" t="e" cm="1">
        <f t="array" aca="1" ref="AD538" ca="1">INDIRECT("'"&amp;$C538&amp;"'!"&amp;"$"&amp;$D538&amp;$AD$1&amp;"")</f>
        <v>#REF!</v>
      </c>
      <c r="AE538" s="232" t="s">
        <v>1</v>
      </c>
      <c r="AF538" s="232" t="s">
        <v>1</v>
      </c>
      <c r="AG538" s="230" t="s">
        <v>1</v>
      </c>
      <c r="AH538" s="231" t="e" cm="1">
        <f t="array" aca="1" ref="AH538" ca="1">INDIRECT("'"&amp;$C538&amp;"'!"&amp;"$"&amp;$D538&amp;$AH$1&amp;"")</f>
        <v>#REF!</v>
      </c>
      <c r="AI538" s="232" t="s">
        <v>1</v>
      </c>
      <c r="AJ538" s="232" t="s">
        <v>1</v>
      </c>
      <c r="AK538" s="233" t="s">
        <v>1</v>
      </c>
      <c r="AL538" s="229" t="e" cm="1">
        <f t="array" aca="1" ref="AL538" ca="1">INDIRECT("'"&amp;$C538&amp;"'!"&amp;"$"&amp;$D538&amp;$AL$1&amp;"")</f>
        <v>#REF!</v>
      </c>
      <c r="AM538" s="232" t="s">
        <v>1</v>
      </c>
      <c r="AN538" s="232" t="s">
        <v>1</v>
      </c>
      <c r="AO538" s="230" t="s">
        <v>1</v>
      </c>
      <c r="AP538" s="229"/>
      <c r="AQ538" s="233"/>
      <c r="AR538" s="229" t="e" cm="1">
        <f t="array" aca="1" ref="AR538" ca="1">INDIRECT("'"&amp;$C538&amp;"'!"&amp;"$"&amp;$D538&amp;$AR$1&amp;"")</f>
        <v>#REF!</v>
      </c>
      <c r="AS538" s="232"/>
      <c r="AT538" s="230"/>
      <c r="AU538" s="231" t="e" cm="1">
        <f t="array" aca="1" ref="AU538" ca="1">INDIRECT("'"&amp;$C538&amp;"'!"&amp;"$"&amp;$D538&amp;$AU$1&amp;"")</f>
        <v>#REF!</v>
      </c>
      <c r="AV538" s="232"/>
      <c r="AW538" s="230"/>
      <c r="AX538" s="229"/>
      <c r="AY538" s="233"/>
      <c r="AZ538" s="232" t="e" cm="1">
        <f t="array" aca="1" ref="AZ538" ca="1">INDIRECT("'"&amp;$C538&amp;"'!"&amp;"$"&amp;$D538&amp;$AZ$1&amp;"")</f>
        <v>#REF!</v>
      </c>
      <c r="BA538" s="231"/>
      <c r="BB538" s="232"/>
      <c r="BC538" s="230"/>
      <c r="BD538" s="232" t="e" cm="1">
        <f t="array" aca="1" ref="BD538" ca="1">INDIRECT("'"&amp;$C538&amp;"'!"&amp;"$"&amp;$D538&amp;$BD$1&amp;"")</f>
        <v>#REF!</v>
      </c>
      <c r="BE538" s="231"/>
      <c r="BF538" s="232"/>
      <c r="BG538" s="230"/>
      <c r="BH538" s="234"/>
      <c r="BI538" s="230"/>
      <c r="BJ538" s="234" t="e" cm="1">
        <f t="array" aca="1" ref="BJ538" ca="1">INDIRECT("'"&amp;$C538&amp;"'!"&amp;"$"&amp;$D538&amp;$BJ$1&amp;"")</f>
        <v>#REF!</v>
      </c>
      <c r="BK538" s="232"/>
      <c r="BL538" s="230"/>
      <c r="BM538" s="408"/>
      <c r="BN538" s="229" t="e" cm="1">
        <f t="array" aca="1" ref="BN538" ca="1">INDIRECT("'"&amp;$C538&amp;"'!"&amp;"$"&amp;$D538&amp;$BN$1&amp;"")</f>
        <v>#REF!</v>
      </c>
      <c r="BO538" s="231"/>
      <c r="BP538" s="230"/>
      <c r="BQ538" s="234" t="e" cm="1">
        <f t="array" aca="1" ref="BQ538" ca="1">INDIRECT("'"&amp;$C538&amp;"'!"&amp;"$"&amp;$D538&amp;$BQ$1&amp;"")</f>
        <v>#REF!</v>
      </c>
      <c r="BR538" s="232"/>
      <c r="BS538" s="232"/>
      <c r="BT538" s="230"/>
      <c r="BU538" s="235" t="e" cm="1">
        <f t="array" aca="1" ref="BU538" ca="1">INDIRECT("'"&amp;$C538&amp;"'!"&amp;"$"&amp;$D538&amp;$BU$1&amp;"")</f>
        <v>#REF!</v>
      </c>
      <c r="BV538" s="232"/>
      <c r="BW538" s="232"/>
      <c r="BX538" s="230"/>
      <c r="BY538" s="235"/>
      <c r="BZ538" s="232"/>
      <c r="CA538" s="232"/>
      <c r="CB538" s="230"/>
    </row>
    <row r="539" spans="1:80" ht="15" x14ac:dyDescent="0.2">
      <c r="A539" s="344">
        <f t="shared" si="41"/>
        <v>46013</v>
      </c>
      <c r="B539" s="261">
        <v>0.375</v>
      </c>
      <c r="C539" s="247">
        <f t="shared" si="42"/>
        <v>22</v>
      </c>
      <c r="D539" s="248" t="s">
        <v>143</v>
      </c>
      <c r="E539" s="222"/>
      <c r="F539" s="223"/>
      <c r="G539" s="224" t="e" cm="1">
        <f t="array" aca="1" ref="G539" ca="1">INDIRECT("'"&amp;$C539&amp;"'!"&amp;"$"&amp;$D539&amp;$G$1&amp;"")</f>
        <v>#REF!</v>
      </c>
      <c r="H539" s="225" t="s">
        <v>1</v>
      </c>
      <c r="I539" s="223" t="s">
        <v>1</v>
      </c>
      <c r="J539" s="224" t="e" cm="1">
        <f t="array" aca="1" ref="J539" ca="1">INDIRECT("'"&amp;$C539&amp;"'!"&amp;"$"&amp;$D539&amp;$J$1&amp;"")</f>
        <v>#REF!</v>
      </c>
      <c r="K539" s="225"/>
      <c r="L539" s="225"/>
      <c r="M539" s="226"/>
      <c r="N539" s="222" t="e" cm="1">
        <f t="array" aca="1" ref="N539" ca="1">INDIRECT("'"&amp;$C539&amp;"'!"&amp;"$"&amp;$D539&amp;$N$1&amp;"")</f>
        <v>#REF!</v>
      </c>
      <c r="O539" s="225"/>
      <c r="P539" s="225"/>
      <c r="Q539" s="223"/>
      <c r="R539" s="352" t="e" cm="1">
        <f t="array" aca="1" ref="R539" ca="1">INDIRECT("'"&amp;$C539&amp;"'!"&amp;"$"&amp;$D539&amp;$R$1&amp;"")</f>
        <v>#REF!</v>
      </c>
      <c r="S539" s="225"/>
      <c r="T539" s="225"/>
      <c r="U539" s="226"/>
      <c r="V539" s="222"/>
      <c r="W539" s="227" t="e" cm="1">
        <f t="array" aca="1" ref="W539" ca="1">INDIRECT("'"&amp;$C539&amp;"'!"&amp;"$"&amp;$D539&amp;$W$1&amp;"")</f>
        <v>#REF!</v>
      </c>
      <c r="X539" s="225"/>
      <c r="Y539" s="223"/>
      <c r="Z539" s="224" t="e" cm="1">
        <f t="array" aca="1" ref="Z539" ca="1">INDIRECT("'"&amp;$C539&amp;"'!"&amp;"$"&amp;$D539&amp;$Z$1&amp;"")</f>
        <v>#REF!</v>
      </c>
      <c r="AA539" s="225" t="s">
        <v>1</v>
      </c>
      <c r="AB539" s="225" t="s">
        <v>1</v>
      </c>
      <c r="AC539" s="226" t="s">
        <v>1</v>
      </c>
      <c r="AD539" s="222" t="e" cm="1">
        <f t="array" aca="1" ref="AD539" ca="1">INDIRECT("'"&amp;$C539&amp;"'!"&amp;"$"&amp;$D539&amp;$AD$1&amp;"")</f>
        <v>#REF!</v>
      </c>
      <c r="AE539" s="225" t="s">
        <v>1</v>
      </c>
      <c r="AF539" s="225" t="s">
        <v>1</v>
      </c>
      <c r="AG539" s="223" t="s">
        <v>1</v>
      </c>
      <c r="AH539" s="224" t="e" cm="1">
        <f t="array" aca="1" ref="AH539" ca="1">INDIRECT("'"&amp;$C539&amp;"'!"&amp;"$"&amp;$D539&amp;$AH$1&amp;"")</f>
        <v>#REF!</v>
      </c>
      <c r="AI539" s="225" t="s">
        <v>1</v>
      </c>
      <c r="AJ539" s="225" t="s">
        <v>1</v>
      </c>
      <c r="AK539" s="226" t="s">
        <v>1</v>
      </c>
      <c r="AL539" s="222" t="e" cm="1">
        <f t="array" aca="1" ref="AL539" ca="1">INDIRECT("'"&amp;$C539&amp;"'!"&amp;"$"&amp;$D539&amp;$AL$1&amp;"")</f>
        <v>#REF!</v>
      </c>
      <c r="AM539" s="225" t="s">
        <v>1</v>
      </c>
      <c r="AN539" s="225" t="s">
        <v>1</v>
      </c>
      <c r="AO539" s="223" t="s">
        <v>1</v>
      </c>
      <c r="AP539" s="222"/>
      <c r="AQ539" s="226"/>
      <c r="AR539" s="222" t="e" cm="1">
        <f t="array" aca="1" ref="AR539" ca="1">INDIRECT("'"&amp;$C539&amp;"'!"&amp;"$"&amp;$D539&amp;$AR$1&amp;"")</f>
        <v>#REF!</v>
      </c>
      <c r="AS539" s="225"/>
      <c r="AT539" s="223"/>
      <c r="AU539" s="224" t="e" cm="1">
        <f t="array" aca="1" ref="AU539" ca="1">INDIRECT("'"&amp;$C539&amp;"'!"&amp;"$"&amp;$D539&amp;$AU$1&amp;"")</f>
        <v>#REF!</v>
      </c>
      <c r="AV539" s="225"/>
      <c r="AW539" s="223"/>
      <c r="AX539" s="222"/>
      <c r="AY539" s="226"/>
      <c r="AZ539" s="225" t="e" cm="1">
        <f t="array" aca="1" ref="AZ539" ca="1">INDIRECT("'"&amp;$C539&amp;"'!"&amp;"$"&amp;$D539&amp;$AZ$1&amp;"")</f>
        <v>#REF!</v>
      </c>
      <c r="BA539" s="224"/>
      <c r="BB539" s="225"/>
      <c r="BC539" s="223"/>
      <c r="BD539" s="225" t="e" cm="1">
        <f t="array" aca="1" ref="BD539" ca="1">INDIRECT("'"&amp;$C539&amp;"'!"&amp;"$"&amp;$D539&amp;$BD$1&amp;"")</f>
        <v>#REF!</v>
      </c>
      <c r="BE539" s="224"/>
      <c r="BF539" s="225"/>
      <c r="BG539" s="223"/>
      <c r="BH539" s="227"/>
      <c r="BI539" s="223"/>
      <c r="BJ539" s="227" t="e" cm="1">
        <f t="array" aca="1" ref="BJ539" ca="1">INDIRECT("'"&amp;$C539&amp;"'!"&amp;"$"&amp;$D539&amp;$BJ$1&amp;"")</f>
        <v>#REF!</v>
      </c>
      <c r="BK539" s="225"/>
      <c r="BL539" s="223"/>
      <c r="BM539" s="407"/>
      <c r="BN539" s="222" t="e" cm="1">
        <f t="array" aca="1" ref="BN539" ca="1">INDIRECT("'"&amp;$C539&amp;"'!"&amp;"$"&amp;$D539&amp;$BN$1&amp;"")</f>
        <v>#REF!</v>
      </c>
      <c r="BO539" s="224"/>
      <c r="BP539" s="223"/>
      <c r="BQ539" s="227" t="e" cm="1">
        <f t="array" aca="1" ref="BQ539" ca="1">INDIRECT("'"&amp;$C539&amp;"'!"&amp;"$"&amp;$D539&amp;$BQ$1&amp;"")</f>
        <v>#REF!</v>
      </c>
      <c r="BR539" s="225"/>
      <c r="BS539" s="225"/>
      <c r="BT539" s="223"/>
      <c r="BU539" s="228" t="e" cm="1">
        <f t="array" aca="1" ref="BU539" ca="1">INDIRECT("'"&amp;$C539&amp;"'!"&amp;"$"&amp;$D539&amp;$BU$1&amp;"")</f>
        <v>#REF!</v>
      </c>
      <c r="BV539" s="225"/>
      <c r="BW539" s="225"/>
      <c r="BX539" s="223"/>
      <c r="BY539" s="228"/>
      <c r="BZ539" s="225"/>
      <c r="CA539" s="225"/>
      <c r="CB539" s="223"/>
    </row>
    <row r="540" spans="1:80" ht="15" x14ac:dyDescent="0.2">
      <c r="A540" s="344">
        <f t="shared" si="41"/>
        <v>46013</v>
      </c>
      <c r="B540" s="261">
        <v>0.41666666666666702</v>
      </c>
      <c r="C540" s="247">
        <f t="shared" si="42"/>
        <v>22</v>
      </c>
      <c r="D540" s="248" t="s">
        <v>144</v>
      </c>
      <c r="E540" s="229"/>
      <c r="F540" s="230"/>
      <c r="G540" s="231" t="e" cm="1">
        <f t="array" aca="1" ref="G540" ca="1">INDIRECT("'"&amp;$C540&amp;"'!"&amp;"$"&amp;$D540&amp;$G$1&amp;"")</f>
        <v>#REF!</v>
      </c>
      <c r="H540" s="232" t="s">
        <v>1</v>
      </c>
      <c r="I540" s="230" t="s">
        <v>1</v>
      </c>
      <c r="J540" s="231" t="e" cm="1">
        <f t="array" aca="1" ref="J540" ca="1">INDIRECT("'"&amp;$C540&amp;"'!"&amp;"$"&amp;$D540&amp;$J$1&amp;"")</f>
        <v>#REF!</v>
      </c>
      <c r="K540" s="232"/>
      <c r="L540" s="232"/>
      <c r="M540" s="233"/>
      <c r="N540" s="229" t="e" cm="1">
        <f t="array" aca="1" ref="N540" ca="1">INDIRECT("'"&amp;$C540&amp;"'!"&amp;"$"&amp;$D540&amp;$N$1&amp;"")</f>
        <v>#REF!</v>
      </c>
      <c r="O540" s="232"/>
      <c r="P540" s="232"/>
      <c r="Q540" s="230"/>
      <c r="R540" s="229" t="e" cm="1">
        <f t="array" aca="1" ref="R540" ca="1">INDIRECT("'"&amp;$C540&amp;"'!"&amp;"$"&amp;$D540&amp;$R$1&amp;"")</f>
        <v>#REF!</v>
      </c>
      <c r="S540" s="232"/>
      <c r="T540" s="232"/>
      <c r="U540" s="233"/>
      <c r="V540" s="229"/>
      <c r="W540" s="234" t="e" cm="1">
        <f t="array" aca="1" ref="W540" ca="1">INDIRECT("'"&amp;$C540&amp;"'!"&amp;"$"&amp;$D540&amp;$W$1&amp;"")</f>
        <v>#REF!</v>
      </c>
      <c r="X540" s="232"/>
      <c r="Y540" s="230"/>
      <c r="Z540" s="231" t="e" cm="1">
        <f t="array" aca="1" ref="Z540" ca="1">INDIRECT("'"&amp;$C540&amp;"'!"&amp;"$"&amp;$D540&amp;$Z$1&amp;"")</f>
        <v>#REF!</v>
      </c>
      <c r="AA540" s="232" t="s">
        <v>1</v>
      </c>
      <c r="AB540" s="232" t="s">
        <v>1</v>
      </c>
      <c r="AC540" s="233" t="s">
        <v>1</v>
      </c>
      <c r="AD540" s="229" t="e" cm="1">
        <f t="array" aca="1" ref="AD540" ca="1">INDIRECT("'"&amp;$C540&amp;"'!"&amp;"$"&amp;$D540&amp;$AD$1&amp;"")</f>
        <v>#REF!</v>
      </c>
      <c r="AE540" s="232" t="s">
        <v>1</v>
      </c>
      <c r="AF540" s="232" t="s">
        <v>1</v>
      </c>
      <c r="AG540" s="230" t="s">
        <v>1</v>
      </c>
      <c r="AH540" s="231" t="e" cm="1">
        <f t="array" aca="1" ref="AH540" ca="1">INDIRECT("'"&amp;$C540&amp;"'!"&amp;"$"&amp;$D540&amp;$AH$1&amp;"")</f>
        <v>#REF!</v>
      </c>
      <c r="AI540" s="232" t="s">
        <v>1</v>
      </c>
      <c r="AJ540" s="232" t="s">
        <v>1</v>
      </c>
      <c r="AK540" s="233" t="s">
        <v>1</v>
      </c>
      <c r="AL540" s="229" t="e" cm="1">
        <f t="array" aca="1" ref="AL540" ca="1">INDIRECT("'"&amp;$C540&amp;"'!"&amp;"$"&amp;$D540&amp;$AL$1&amp;"")</f>
        <v>#REF!</v>
      </c>
      <c r="AM540" s="232" t="s">
        <v>1</v>
      </c>
      <c r="AN540" s="232" t="s">
        <v>1</v>
      </c>
      <c r="AO540" s="230" t="s">
        <v>1</v>
      </c>
      <c r="AP540" s="229"/>
      <c r="AQ540" s="233"/>
      <c r="AR540" s="229" t="e" cm="1">
        <f t="array" aca="1" ref="AR540" ca="1">INDIRECT("'"&amp;$C540&amp;"'!"&amp;"$"&amp;$D540&amp;$AR$1&amp;"")</f>
        <v>#REF!</v>
      </c>
      <c r="AS540" s="232"/>
      <c r="AT540" s="230"/>
      <c r="AU540" s="231" t="e" cm="1">
        <f t="array" aca="1" ref="AU540" ca="1">INDIRECT("'"&amp;$C540&amp;"'!"&amp;"$"&amp;$D540&amp;$AU$1&amp;"")</f>
        <v>#REF!</v>
      </c>
      <c r="AV540" s="232"/>
      <c r="AW540" s="230"/>
      <c r="AX540" s="229"/>
      <c r="AY540" s="233"/>
      <c r="AZ540" s="232" t="e" cm="1">
        <f t="array" aca="1" ref="AZ540" ca="1">INDIRECT("'"&amp;$C540&amp;"'!"&amp;"$"&amp;$D540&amp;$AZ$1&amp;"")</f>
        <v>#REF!</v>
      </c>
      <c r="BA540" s="231"/>
      <c r="BB540" s="232"/>
      <c r="BC540" s="230"/>
      <c r="BD540" s="232" t="e" cm="1">
        <f t="array" aca="1" ref="BD540" ca="1">INDIRECT("'"&amp;$C540&amp;"'!"&amp;"$"&amp;$D540&amp;$BD$1&amp;"")</f>
        <v>#REF!</v>
      </c>
      <c r="BE540" s="231"/>
      <c r="BF540" s="232"/>
      <c r="BG540" s="230"/>
      <c r="BH540" s="234"/>
      <c r="BI540" s="230"/>
      <c r="BJ540" s="234" t="e" cm="1">
        <f t="array" aca="1" ref="BJ540" ca="1">INDIRECT("'"&amp;$C540&amp;"'!"&amp;"$"&amp;$D540&amp;$BJ$1&amp;"")</f>
        <v>#REF!</v>
      </c>
      <c r="BK540" s="232"/>
      <c r="BL540" s="230"/>
      <c r="BM540" s="408"/>
      <c r="BN540" s="229" t="e" cm="1">
        <f t="array" aca="1" ref="BN540" ca="1">INDIRECT("'"&amp;$C540&amp;"'!"&amp;"$"&amp;$D540&amp;$BN$1&amp;"")</f>
        <v>#REF!</v>
      </c>
      <c r="BO540" s="231"/>
      <c r="BP540" s="230"/>
      <c r="BQ540" s="234" t="e" cm="1">
        <f t="array" aca="1" ref="BQ540" ca="1">INDIRECT("'"&amp;$C540&amp;"'!"&amp;"$"&amp;$D540&amp;$BQ$1&amp;"")</f>
        <v>#REF!</v>
      </c>
      <c r="BR540" s="232"/>
      <c r="BS540" s="232"/>
      <c r="BT540" s="230"/>
      <c r="BU540" s="235" t="e" cm="1">
        <f t="array" aca="1" ref="BU540" ca="1">INDIRECT("'"&amp;$C540&amp;"'!"&amp;"$"&amp;$D540&amp;$BU$1&amp;"")</f>
        <v>#REF!</v>
      </c>
      <c r="BV540" s="232"/>
      <c r="BW540" s="232"/>
      <c r="BX540" s="230"/>
      <c r="BY540" s="235"/>
      <c r="BZ540" s="232"/>
      <c r="CA540" s="232"/>
      <c r="CB540" s="230"/>
    </row>
    <row r="541" spans="1:80" ht="15" x14ac:dyDescent="0.2">
      <c r="A541" s="344">
        <f t="shared" si="41"/>
        <v>46013</v>
      </c>
      <c r="B541" s="261">
        <v>0.45833333333333398</v>
      </c>
      <c r="C541" s="247">
        <f t="shared" si="42"/>
        <v>22</v>
      </c>
      <c r="D541" s="248" t="s">
        <v>145</v>
      </c>
      <c r="E541" s="222"/>
      <c r="F541" s="223"/>
      <c r="G541" s="224" t="e" cm="1">
        <f t="array" aca="1" ref="G541" ca="1">INDIRECT("'"&amp;$C541&amp;"'!"&amp;"$"&amp;$D541&amp;$G$1&amp;"")</f>
        <v>#REF!</v>
      </c>
      <c r="H541" s="225" t="s">
        <v>1</v>
      </c>
      <c r="I541" s="223" t="s">
        <v>1</v>
      </c>
      <c r="J541" s="224" t="e" cm="1">
        <f t="array" aca="1" ref="J541" ca="1">INDIRECT("'"&amp;$C541&amp;"'!"&amp;"$"&amp;$D541&amp;$J$1&amp;"")</f>
        <v>#REF!</v>
      </c>
      <c r="K541" s="225"/>
      <c r="L541" s="225"/>
      <c r="M541" s="226"/>
      <c r="N541" s="222" t="e" cm="1">
        <f t="array" aca="1" ref="N541" ca="1">INDIRECT("'"&amp;$C541&amp;"'!"&amp;"$"&amp;$D541&amp;$N$1&amp;"")</f>
        <v>#REF!</v>
      </c>
      <c r="O541" s="225"/>
      <c r="P541" s="225"/>
      <c r="Q541" s="223"/>
      <c r="R541" s="352" t="e" cm="1">
        <f t="array" aca="1" ref="R541" ca="1">INDIRECT("'"&amp;$C541&amp;"'!"&amp;"$"&amp;$D541&amp;$R$1&amp;"")</f>
        <v>#REF!</v>
      </c>
      <c r="S541" s="225"/>
      <c r="T541" s="225"/>
      <c r="U541" s="226"/>
      <c r="V541" s="222"/>
      <c r="W541" s="227" t="e" cm="1">
        <f t="array" aca="1" ref="W541" ca="1">INDIRECT("'"&amp;$C541&amp;"'!"&amp;"$"&amp;$D541&amp;$W$1&amp;"")</f>
        <v>#REF!</v>
      </c>
      <c r="X541" s="225"/>
      <c r="Y541" s="223"/>
      <c r="Z541" s="224" t="e" cm="1">
        <f t="array" aca="1" ref="Z541" ca="1">INDIRECT("'"&amp;$C541&amp;"'!"&amp;"$"&amp;$D541&amp;$Z$1&amp;"")</f>
        <v>#REF!</v>
      </c>
      <c r="AA541" s="225" t="s">
        <v>1</v>
      </c>
      <c r="AB541" s="225" t="s">
        <v>1</v>
      </c>
      <c r="AC541" s="226" t="s">
        <v>1</v>
      </c>
      <c r="AD541" s="222" t="e" cm="1">
        <f t="array" aca="1" ref="AD541" ca="1">INDIRECT("'"&amp;$C541&amp;"'!"&amp;"$"&amp;$D541&amp;$AD$1&amp;"")</f>
        <v>#REF!</v>
      </c>
      <c r="AE541" s="225" t="s">
        <v>1</v>
      </c>
      <c r="AF541" s="225" t="s">
        <v>1</v>
      </c>
      <c r="AG541" s="223" t="s">
        <v>1</v>
      </c>
      <c r="AH541" s="224" t="e" cm="1">
        <f t="array" aca="1" ref="AH541" ca="1">INDIRECT("'"&amp;$C541&amp;"'!"&amp;"$"&amp;$D541&amp;$AH$1&amp;"")</f>
        <v>#REF!</v>
      </c>
      <c r="AI541" s="225" t="s">
        <v>1</v>
      </c>
      <c r="AJ541" s="225" t="s">
        <v>1</v>
      </c>
      <c r="AK541" s="226" t="s">
        <v>1</v>
      </c>
      <c r="AL541" s="222" t="e" cm="1">
        <f t="array" aca="1" ref="AL541" ca="1">INDIRECT("'"&amp;$C541&amp;"'!"&amp;"$"&amp;$D541&amp;$AL$1&amp;"")</f>
        <v>#REF!</v>
      </c>
      <c r="AM541" s="225" t="s">
        <v>1</v>
      </c>
      <c r="AN541" s="225" t="s">
        <v>1</v>
      </c>
      <c r="AO541" s="223" t="s">
        <v>1</v>
      </c>
      <c r="AP541" s="222"/>
      <c r="AQ541" s="226"/>
      <c r="AR541" s="222" t="e" cm="1">
        <f t="array" aca="1" ref="AR541" ca="1">INDIRECT("'"&amp;$C541&amp;"'!"&amp;"$"&amp;$D541&amp;$AR$1&amp;"")</f>
        <v>#REF!</v>
      </c>
      <c r="AS541" s="225"/>
      <c r="AT541" s="223"/>
      <c r="AU541" s="224" t="e" cm="1">
        <f t="array" aca="1" ref="AU541" ca="1">INDIRECT("'"&amp;$C541&amp;"'!"&amp;"$"&amp;$D541&amp;$AU$1&amp;"")</f>
        <v>#REF!</v>
      </c>
      <c r="AV541" s="225"/>
      <c r="AW541" s="223"/>
      <c r="AX541" s="222"/>
      <c r="AY541" s="226"/>
      <c r="AZ541" s="225" t="e" cm="1">
        <f t="array" aca="1" ref="AZ541" ca="1">INDIRECT("'"&amp;$C541&amp;"'!"&amp;"$"&amp;$D541&amp;$AZ$1&amp;"")</f>
        <v>#REF!</v>
      </c>
      <c r="BA541" s="224"/>
      <c r="BB541" s="225"/>
      <c r="BC541" s="223"/>
      <c r="BD541" s="225" t="e" cm="1">
        <f t="array" aca="1" ref="BD541" ca="1">INDIRECT("'"&amp;$C541&amp;"'!"&amp;"$"&amp;$D541&amp;$BD$1&amp;"")</f>
        <v>#REF!</v>
      </c>
      <c r="BE541" s="224"/>
      <c r="BF541" s="225"/>
      <c r="BG541" s="223"/>
      <c r="BH541" s="227"/>
      <c r="BI541" s="223"/>
      <c r="BJ541" s="227" t="e" cm="1">
        <f t="array" aca="1" ref="BJ541" ca="1">INDIRECT("'"&amp;$C541&amp;"'!"&amp;"$"&amp;$D541&amp;$BJ$1&amp;"")</f>
        <v>#REF!</v>
      </c>
      <c r="BK541" s="225"/>
      <c r="BL541" s="223"/>
      <c r="BM541" s="407"/>
      <c r="BN541" s="222" t="e" cm="1">
        <f t="array" aca="1" ref="BN541" ca="1">INDIRECT("'"&amp;$C541&amp;"'!"&amp;"$"&amp;$D541&amp;$BN$1&amp;"")</f>
        <v>#REF!</v>
      </c>
      <c r="BO541" s="224"/>
      <c r="BP541" s="223"/>
      <c r="BQ541" s="227" t="e" cm="1">
        <f t="array" aca="1" ref="BQ541" ca="1">INDIRECT("'"&amp;$C541&amp;"'!"&amp;"$"&amp;$D541&amp;$BQ$1&amp;"")</f>
        <v>#REF!</v>
      </c>
      <c r="BR541" s="225"/>
      <c r="BS541" s="225"/>
      <c r="BT541" s="223"/>
      <c r="BU541" s="228" t="e" cm="1">
        <f t="array" aca="1" ref="BU541" ca="1">INDIRECT("'"&amp;$C541&amp;"'!"&amp;"$"&amp;$D541&amp;$BU$1&amp;"")</f>
        <v>#REF!</v>
      </c>
      <c r="BV541" s="225"/>
      <c r="BW541" s="225"/>
      <c r="BX541" s="223"/>
      <c r="BY541" s="228"/>
      <c r="BZ541" s="225"/>
      <c r="CA541" s="225"/>
      <c r="CB541" s="223"/>
    </row>
    <row r="542" spans="1:80" ht="15" x14ac:dyDescent="0.2">
      <c r="A542" s="344">
        <f t="shared" si="41"/>
        <v>46013</v>
      </c>
      <c r="B542" s="261">
        <v>0.5</v>
      </c>
      <c r="C542" s="247">
        <f t="shared" si="42"/>
        <v>22</v>
      </c>
      <c r="D542" s="248" t="s">
        <v>146</v>
      </c>
      <c r="E542" s="229"/>
      <c r="F542" s="230"/>
      <c r="G542" s="231" t="e" cm="1">
        <f t="array" aca="1" ref="G542" ca="1">INDIRECT("'"&amp;$C542&amp;"'!"&amp;"$"&amp;$D542&amp;$G$1&amp;"")</f>
        <v>#REF!</v>
      </c>
      <c r="H542" s="232" t="s">
        <v>1</v>
      </c>
      <c r="I542" s="230" t="s">
        <v>1</v>
      </c>
      <c r="J542" s="231" t="e" cm="1">
        <f t="array" aca="1" ref="J542" ca="1">INDIRECT("'"&amp;$C542&amp;"'!"&amp;"$"&amp;$D542&amp;$J$1&amp;"")</f>
        <v>#REF!</v>
      </c>
      <c r="K542" s="232"/>
      <c r="L542" s="232"/>
      <c r="M542" s="233"/>
      <c r="N542" s="229" t="e" cm="1">
        <f t="array" aca="1" ref="N542" ca="1">INDIRECT("'"&amp;$C542&amp;"'!"&amp;"$"&amp;$D542&amp;$N$1&amp;"")</f>
        <v>#REF!</v>
      </c>
      <c r="O542" s="232"/>
      <c r="P542" s="232"/>
      <c r="Q542" s="230"/>
      <c r="R542" s="229" t="e" cm="1">
        <f t="array" aca="1" ref="R542" ca="1">INDIRECT("'"&amp;$C542&amp;"'!"&amp;"$"&amp;$D542&amp;$R$1&amp;"")</f>
        <v>#REF!</v>
      </c>
      <c r="S542" s="232"/>
      <c r="T542" s="232"/>
      <c r="U542" s="233"/>
      <c r="V542" s="229"/>
      <c r="W542" s="234" t="e" cm="1">
        <f t="array" aca="1" ref="W542" ca="1">INDIRECT("'"&amp;$C542&amp;"'!"&amp;"$"&amp;$D542&amp;$W$1&amp;"")</f>
        <v>#REF!</v>
      </c>
      <c r="X542" s="232"/>
      <c r="Y542" s="230"/>
      <c r="Z542" s="231" t="e" cm="1">
        <f t="array" aca="1" ref="Z542" ca="1">INDIRECT("'"&amp;$C542&amp;"'!"&amp;"$"&amp;$D542&amp;$Z$1&amp;"")</f>
        <v>#REF!</v>
      </c>
      <c r="AA542" s="232" t="s">
        <v>1</v>
      </c>
      <c r="AB542" s="232" t="s">
        <v>1</v>
      </c>
      <c r="AC542" s="233" t="s">
        <v>1</v>
      </c>
      <c r="AD542" s="229" t="e" cm="1">
        <f t="array" aca="1" ref="AD542" ca="1">INDIRECT("'"&amp;$C542&amp;"'!"&amp;"$"&amp;$D542&amp;$AD$1&amp;"")</f>
        <v>#REF!</v>
      </c>
      <c r="AE542" s="232" t="s">
        <v>1</v>
      </c>
      <c r="AF542" s="232" t="s">
        <v>1</v>
      </c>
      <c r="AG542" s="230" t="s">
        <v>1</v>
      </c>
      <c r="AH542" s="231" t="e" cm="1">
        <f t="array" aca="1" ref="AH542" ca="1">INDIRECT("'"&amp;$C542&amp;"'!"&amp;"$"&amp;$D542&amp;$AH$1&amp;"")</f>
        <v>#REF!</v>
      </c>
      <c r="AI542" s="232" t="s">
        <v>1</v>
      </c>
      <c r="AJ542" s="232" t="s">
        <v>1</v>
      </c>
      <c r="AK542" s="233" t="s">
        <v>1</v>
      </c>
      <c r="AL542" s="229" t="e" cm="1">
        <f t="array" aca="1" ref="AL542" ca="1">INDIRECT("'"&amp;$C542&amp;"'!"&amp;"$"&amp;$D542&amp;$AL$1&amp;"")</f>
        <v>#REF!</v>
      </c>
      <c r="AM542" s="232" t="s">
        <v>1</v>
      </c>
      <c r="AN542" s="232" t="s">
        <v>1</v>
      </c>
      <c r="AO542" s="230" t="s">
        <v>1</v>
      </c>
      <c r="AP542" s="229"/>
      <c r="AQ542" s="233"/>
      <c r="AR542" s="229" t="e" cm="1">
        <f t="array" aca="1" ref="AR542" ca="1">INDIRECT("'"&amp;$C542&amp;"'!"&amp;"$"&amp;$D542&amp;$AR$1&amp;"")</f>
        <v>#REF!</v>
      </c>
      <c r="AS542" s="232"/>
      <c r="AT542" s="230"/>
      <c r="AU542" s="231" t="e" cm="1">
        <f t="array" aca="1" ref="AU542" ca="1">INDIRECT("'"&amp;$C542&amp;"'!"&amp;"$"&amp;$D542&amp;$AU$1&amp;"")</f>
        <v>#REF!</v>
      </c>
      <c r="AV542" s="232"/>
      <c r="AW542" s="230"/>
      <c r="AX542" s="229"/>
      <c r="AY542" s="233"/>
      <c r="AZ542" s="232" t="e" cm="1">
        <f t="array" aca="1" ref="AZ542" ca="1">INDIRECT("'"&amp;$C542&amp;"'!"&amp;"$"&amp;$D542&amp;$AZ$1&amp;"")</f>
        <v>#REF!</v>
      </c>
      <c r="BA542" s="231"/>
      <c r="BB542" s="232"/>
      <c r="BC542" s="230"/>
      <c r="BD542" s="232" t="e" cm="1">
        <f t="array" aca="1" ref="BD542" ca="1">INDIRECT("'"&amp;$C542&amp;"'!"&amp;"$"&amp;$D542&amp;$BD$1&amp;"")</f>
        <v>#REF!</v>
      </c>
      <c r="BE542" s="231"/>
      <c r="BF542" s="232"/>
      <c r="BG542" s="230"/>
      <c r="BH542" s="234"/>
      <c r="BI542" s="230"/>
      <c r="BJ542" s="234" t="e" cm="1">
        <f t="array" aca="1" ref="BJ542" ca="1">INDIRECT("'"&amp;$C542&amp;"'!"&amp;"$"&amp;$D542&amp;$BJ$1&amp;"")</f>
        <v>#REF!</v>
      </c>
      <c r="BK542" s="232"/>
      <c r="BL542" s="230"/>
      <c r="BM542" s="408"/>
      <c r="BN542" s="229" t="e" cm="1">
        <f t="array" aca="1" ref="BN542" ca="1">INDIRECT("'"&amp;$C542&amp;"'!"&amp;"$"&amp;$D542&amp;$BN$1&amp;"")</f>
        <v>#REF!</v>
      </c>
      <c r="BO542" s="231"/>
      <c r="BP542" s="230"/>
      <c r="BQ542" s="234" t="e" cm="1">
        <f t="array" aca="1" ref="BQ542" ca="1">INDIRECT("'"&amp;$C542&amp;"'!"&amp;"$"&amp;$D542&amp;$BQ$1&amp;"")</f>
        <v>#REF!</v>
      </c>
      <c r="BR542" s="232"/>
      <c r="BS542" s="232"/>
      <c r="BT542" s="230"/>
      <c r="BU542" s="235" t="e" cm="1">
        <f t="array" aca="1" ref="BU542" ca="1">INDIRECT("'"&amp;$C542&amp;"'!"&amp;"$"&amp;$D542&amp;$BU$1&amp;"")</f>
        <v>#REF!</v>
      </c>
      <c r="BV542" s="232"/>
      <c r="BW542" s="232"/>
      <c r="BX542" s="230"/>
      <c r="BY542" s="235"/>
      <c r="BZ542" s="232"/>
      <c r="CA542" s="232"/>
      <c r="CB542" s="230"/>
    </row>
    <row r="543" spans="1:80" ht="15" x14ac:dyDescent="0.2">
      <c r="A543" s="344">
        <f t="shared" si="41"/>
        <v>46013</v>
      </c>
      <c r="B543" s="261">
        <v>0.54166666666666696</v>
      </c>
      <c r="C543" s="247">
        <f t="shared" si="42"/>
        <v>22</v>
      </c>
      <c r="D543" s="248" t="s">
        <v>147</v>
      </c>
      <c r="E543" s="222"/>
      <c r="F543" s="223"/>
      <c r="G543" s="224" t="e" cm="1">
        <f t="array" aca="1" ref="G543" ca="1">INDIRECT("'"&amp;$C543&amp;"'!"&amp;"$"&amp;$D543&amp;$G$1&amp;"")</f>
        <v>#REF!</v>
      </c>
      <c r="H543" s="225" t="s">
        <v>1</v>
      </c>
      <c r="I543" s="223" t="s">
        <v>1</v>
      </c>
      <c r="J543" s="224" t="e" cm="1">
        <f t="array" aca="1" ref="J543" ca="1">INDIRECT("'"&amp;$C543&amp;"'!"&amp;"$"&amp;$D543&amp;$J$1&amp;"")</f>
        <v>#REF!</v>
      </c>
      <c r="K543" s="225"/>
      <c r="L543" s="225"/>
      <c r="M543" s="223"/>
      <c r="N543" s="222" t="e" cm="1">
        <f t="array" aca="1" ref="N543" ca="1">INDIRECT("'"&amp;$C543&amp;"'!"&amp;"$"&amp;$D543&amp;$N$1&amp;"")</f>
        <v>#REF!</v>
      </c>
      <c r="O543" s="225"/>
      <c r="P543" s="225"/>
      <c r="Q543" s="223"/>
      <c r="R543" s="352" t="e" cm="1">
        <f t="array" aca="1" ref="R543" ca="1">INDIRECT("'"&amp;$C543&amp;"'!"&amp;"$"&amp;$D543&amp;$R$1&amp;"")</f>
        <v>#REF!</v>
      </c>
      <c r="S543" s="225"/>
      <c r="T543" s="225"/>
      <c r="U543" s="226"/>
      <c r="V543" s="222"/>
      <c r="W543" s="227" t="e" cm="1">
        <f t="array" aca="1" ref="W543" ca="1">INDIRECT("'"&amp;$C543&amp;"'!"&amp;"$"&amp;$D543&amp;$W$1&amp;"")</f>
        <v>#REF!</v>
      </c>
      <c r="X543" s="225"/>
      <c r="Y543" s="223"/>
      <c r="Z543" s="224" t="e" cm="1">
        <f t="array" aca="1" ref="Z543" ca="1">INDIRECT("'"&amp;$C543&amp;"'!"&amp;"$"&amp;$D543&amp;$Z$1&amp;"")</f>
        <v>#REF!</v>
      </c>
      <c r="AA543" s="225" t="s">
        <v>1</v>
      </c>
      <c r="AB543" s="225" t="s">
        <v>1</v>
      </c>
      <c r="AC543" s="226" t="s">
        <v>1</v>
      </c>
      <c r="AD543" s="222" t="e" cm="1">
        <f t="array" aca="1" ref="AD543" ca="1">INDIRECT("'"&amp;$C543&amp;"'!"&amp;"$"&amp;$D543&amp;$AD$1&amp;"")</f>
        <v>#REF!</v>
      </c>
      <c r="AE543" s="225" t="s">
        <v>1</v>
      </c>
      <c r="AF543" s="225" t="s">
        <v>1</v>
      </c>
      <c r="AG543" s="223" t="s">
        <v>1</v>
      </c>
      <c r="AH543" s="224" t="e" cm="1">
        <f t="array" aca="1" ref="AH543" ca="1">INDIRECT("'"&amp;$C543&amp;"'!"&amp;"$"&amp;$D543&amp;$AH$1&amp;"")</f>
        <v>#REF!</v>
      </c>
      <c r="AI543" s="225" t="s">
        <v>1</v>
      </c>
      <c r="AJ543" s="225" t="s">
        <v>1</v>
      </c>
      <c r="AK543" s="226" t="s">
        <v>1</v>
      </c>
      <c r="AL543" s="222" t="e" cm="1">
        <f t="array" aca="1" ref="AL543" ca="1">INDIRECT("'"&amp;$C543&amp;"'!"&amp;"$"&amp;$D543&amp;$AL$1&amp;"")</f>
        <v>#REF!</v>
      </c>
      <c r="AM543" s="225" t="s">
        <v>1</v>
      </c>
      <c r="AN543" s="225" t="s">
        <v>1</v>
      </c>
      <c r="AO543" s="223" t="s">
        <v>1</v>
      </c>
      <c r="AP543" s="222"/>
      <c r="AQ543" s="226"/>
      <c r="AR543" s="222" t="e" cm="1">
        <f t="array" aca="1" ref="AR543" ca="1">INDIRECT("'"&amp;$C543&amp;"'!"&amp;"$"&amp;$D543&amp;$AR$1&amp;"")</f>
        <v>#REF!</v>
      </c>
      <c r="AS543" s="225"/>
      <c r="AT543" s="223"/>
      <c r="AU543" s="224" t="e" cm="1">
        <f t="array" aca="1" ref="AU543" ca="1">INDIRECT("'"&amp;$C543&amp;"'!"&amp;"$"&amp;$D543&amp;$AU$1&amp;"")</f>
        <v>#REF!</v>
      </c>
      <c r="AV543" s="225"/>
      <c r="AW543" s="223"/>
      <c r="AX543" s="222"/>
      <c r="AY543" s="226"/>
      <c r="AZ543" s="225" t="e" cm="1">
        <f t="array" aca="1" ref="AZ543" ca="1">INDIRECT("'"&amp;$C543&amp;"'!"&amp;"$"&amp;$D543&amp;$AZ$1&amp;"")</f>
        <v>#REF!</v>
      </c>
      <c r="BA543" s="224"/>
      <c r="BB543" s="225"/>
      <c r="BC543" s="223"/>
      <c r="BD543" s="225" t="e" cm="1">
        <f t="array" aca="1" ref="BD543" ca="1">INDIRECT("'"&amp;$C543&amp;"'!"&amp;"$"&amp;$D543&amp;$BD$1&amp;"")</f>
        <v>#REF!</v>
      </c>
      <c r="BE543" s="224"/>
      <c r="BF543" s="225"/>
      <c r="BG543" s="223"/>
      <c r="BH543" s="227"/>
      <c r="BI543" s="223"/>
      <c r="BJ543" s="227" t="e" cm="1">
        <f t="array" aca="1" ref="BJ543" ca="1">INDIRECT("'"&amp;$C543&amp;"'!"&amp;"$"&amp;$D543&amp;$BJ$1&amp;"")</f>
        <v>#REF!</v>
      </c>
      <c r="BK543" s="225"/>
      <c r="BL543" s="223"/>
      <c r="BM543" s="407"/>
      <c r="BN543" s="222" t="e" cm="1">
        <f t="array" aca="1" ref="BN543" ca="1">INDIRECT("'"&amp;$C543&amp;"'!"&amp;"$"&amp;$D543&amp;$BN$1&amp;"")</f>
        <v>#REF!</v>
      </c>
      <c r="BO543" s="224"/>
      <c r="BP543" s="223"/>
      <c r="BQ543" s="227" t="e" cm="1">
        <f t="array" aca="1" ref="BQ543" ca="1">INDIRECT("'"&amp;$C543&amp;"'!"&amp;"$"&amp;$D543&amp;$BQ$1&amp;"")</f>
        <v>#REF!</v>
      </c>
      <c r="BR543" s="225"/>
      <c r="BS543" s="225"/>
      <c r="BT543" s="223"/>
      <c r="BU543" s="228" t="e" cm="1">
        <f t="array" aca="1" ref="BU543" ca="1">INDIRECT("'"&amp;$C543&amp;"'!"&amp;"$"&amp;$D543&amp;$BU$1&amp;"")</f>
        <v>#REF!</v>
      </c>
      <c r="BV543" s="225"/>
      <c r="BW543" s="225"/>
      <c r="BX543" s="223"/>
      <c r="BY543" s="228"/>
      <c r="BZ543" s="225"/>
      <c r="CA543" s="225"/>
      <c r="CB543" s="223"/>
    </row>
    <row r="544" spans="1:80" ht="15" x14ac:dyDescent="0.2">
      <c r="A544" s="344">
        <f t="shared" si="41"/>
        <v>46013</v>
      </c>
      <c r="B544" s="261">
        <v>0.58333333333333404</v>
      </c>
      <c r="C544" s="247">
        <f t="shared" si="42"/>
        <v>22</v>
      </c>
      <c r="D544" s="248" t="s">
        <v>148</v>
      </c>
      <c r="E544" s="229"/>
      <c r="F544" s="230"/>
      <c r="G544" s="231" t="e" cm="1">
        <f t="array" aca="1" ref="G544" ca="1">INDIRECT("'"&amp;$C544&amp;"'!"&amp;"$"&amp;$D544&amp;$G$1&amp;"")</f>
        <v>#REF!</v>
      </c>
      <c r="H544" s="232" t="s">
        <v>1</v>
      </c>
      <c r="I544" s="230" t="s">
        <v>1</v>
      </c>
      <c r="J544" s="231" t="e" cm="1">
        <f t="array" aca="1" ref="J544" ca="1">INDIRECT("'"&amp;$C544&amp;"'!"&amp;"$"&amp;$D544&amp;$J$1&amp;"")</f>
        <v>#REF!</v>
      </c>
      <c r="K544" s="232"/>
      <c r="L544" s="232"/>
      <c r="M544" s="233"/>
      <c r="N544" s="229" t="e" cm="1">
        <f t="array" aca="1" ref="N544" ca="1">INDIRECT("'"&amp;$C544&amp;"'!"&amp;"$"&amp;$D544&amp;$N$1&amp;"")</f>
        <v>#REF!</v>
      </c>
      <c r="O544" s="232"/>
      <c r="P544" s="232"/>
      <c r="Q544" s="230"/>
      <c r="R544" s="229" t="e" cm="1">
        <f t="array" aca="1" ref="R544" ca="1">INDIRECT("'"&amp;$C544&amp;"'!"&amp;"$"&amp;$D544&amp;$R$1&amp;"")</f>
        <v>#REF!</v>
      </c>
      <c r="S544" s="232"/>
      <c r="T544" s="232"/>
      <c r="U544" s="233"/>
      <c r="V544" s="229"/>
      <c r="W544" s="234" t="e" cm="1">
        <f t="array" aca="1" ref="W544" ca="1">INDIRECT("'"&amp;$C544&amp;"'!"&amp;"$"&amp;$D544&amp;$W$1&amp;"")</f>
        <v>#REF!</v>
      </c>
      <c r="X544" s="232"/>
      <c r="Y544" s="230"/>
      <c r="Z544" s="231" t="e" cm="1">
        <f t="array" aca="1" ref="Z544" ca="1">INDIRECT("'"&amp;$C544&amp;"'!"&amp;"$"&amp;$D544&amp;$Z$1&amp;"")</f>
        <v>#REF!</v>
      </c>
      <c r="AA544" s="232" t="s">
        <v>1</v>
      </c>
      <c r="AB544" s="232" t="s">
        <v>1</v>
      </c>
      <c r="AC544" s="233" t="s">
        <v>1</v>
      </c>
      <c r="AD544" s="229" t="e" cm="1">
        <f t="array" aca="1" ref="AD544" ca="1">INDIRECT("'"&amp;$C544&amp;"'!"&amp;"$"&amp;$D544&amp;$AD$1&amp;"")</f>
        <v>#REF!</v>
      </c>
      <c r="AE544" s="232" t="s">
        <v>1</v>
      </c>
      <c r="AF544" s="232" t="s">
        <v>1</v>
      </c>
      <c r="AG544" s="230" t="s">
        <v>1</v>
      </c>
      <c r="AH544" s="231" t="e" cm="1">
        <f t="array" aca="1" ref="AH544" ca="1">INDIRECT("'"&amp;$C544&amp;"'!"&amp;"$"&amp;$D544&amp;$AH$1&amp;"")</f>
        <v>#REF!</v>
      </c>
      <c r="AI544" s="232" t="s">
        <v>1</v>
      </c>
      <c r="AJ544" s="232" t="s">
        <v>1</v>
      </c>
      <c r="AK544" s="233" t="s">
        <v>1</v>
      </c>
      <c r="AL544" s="229" t="e" cm="1">
        <f t="array" aca="1" ref="AL544" ca="1">INDIRECT("'"&amp;$C544&amp;"'!"&amp;"$"&amp;$D544&amp;$AL$1&amp;"")</f>
        <v>#REF!</v>
      </c>
      <c r="AM544" s="232" t="s">
        <v>1</v>
      </c>
      <c r="AN544" s="232" t="s">
        <v>1</v>
      </c>
      <c r="AO544" s="230" t="s">
        <v>1</v>
      </c>
      <c r="AP544" s="229"/>
      <c r="AQ544" s="233"/>
      <c r="AR544" s="229" t="e" cm="1">
        <f t="array" aca="1" ref="AR544" ca="1">INDIRECT("'"&amp;$C544&amp;"'!"&amp;"$"&amp;$D544&amp;$AR$1&amp;"")</f>
        <v>#REF!</v>
      </c>
      <c r="AS544" s="232"/>
      <c r="AT544" s="230"/>
      <c r="AU544" s="231" t="e" cm="1">
        <f t="array" aca="1" ref="AU544" ca="1">INDIRECT("'"&amp;$C544&amp;"'!"&amp;"$"&amp;$D544&amp;$AU$1&amp;"")</f>
        <v>#REF!</v>
      </c>
      <c r="AV544" s="232"/>
      <c r="AW544" s="230"/>
      <c r="AX544" s="229"/>
      <c r="AY544" s="233"/>
      <c r="AZ544" s="232" t="e" cm="1">
        <f t="array" aca="1" ref="AZ544" ca="1">INDIRECT("'"&amp;$C544&amp;"'!"&amp;"$"&amp;$D544&amp;$AZ$1&amp;"")</f>
        <v>#REF!</v>
      </c>
      <c r="BA544" s="231"/>
      <c r="BB544" s="232"/>
      <c r="BC544" s="230"/>
      <c r="BD544" s="232" t="e" cm="1">
        <f t="array" aca="1" ref="BD544" ca="1">INDIRECT("'"&amp;$C544&amp;"'!"&amp;"$"&amp;$D544&amp;$BD$1&amp;"")</f>
        <v>#REF!</v>
      </c>
      <c r="BE544" s="231"/>
      <c r="BF544" s="232"/>
      <c r="BG544" s="230"/>
      <c r="BH544" s="234"/>
      <c r="BI544" s="230"/>
      <c r="BJ544" s="234" t="e" cm="1">
        <f t="array" aca="1" ref="BJ544" ca="1">INDIRECT("'"&amp;$C544&amp;"'!"&amp;"$"&amp;$D544&amp;$BJ$1&amp;"")</f>
        <v>#REF!</v>
      </c>
      <c r="BK544" s="232"/>
      <c r="BL544" s="230"/>
      <c r="BM544" s="408"/>
      <c r="BN544" s="229" t="e" cm="1">
        <f t="array" aca="1" ref="BN544" ca="1">INDIRECT("'"&amp;$C544&amp;"'!"&amp;"$"&amp;$D544&amp;$BN$1&amp;"")</f>
        <v>#REF!</v>
      </c>
      <c r="BO544" s="231"/>
      <c r="BP544" s="230"/>
      <c r="BQ544" s="234" t="e" cm="1">
        <f t="array" aca="1" ref="BQ544" ca="1">INDIRECT("'"&amp;$C544&amp;"'!"&amp;"$"&amp;$D544&amp;$BQ$1&amp;"")</f>
        <v>#REF!</v>
      </c>
      <c r="BR544" s="232"/>
      <c r="BS544" s="232"/>
      <c r="BT544" s="230"/>
      <c r="BU544" s="235" t="e" cm="1">
        <f t="array" aca="1" ref="BU544" ca="1">INDIRECT("'"&amp;$C544&amp;"'!"&amp;"$"&amp;$D544&amp;$BU$1&amp;"")</f>
        <v>#REF!</v>
      </c>
      <c r="BV544" s="232"/>
      <c r="BW544" s="232"/>
      <c r="BX544" s="230"/>
      <c r="BY544" s="235"/>
      <c r="BZ544" s="232"/>
      <c r="CA544" s="232"/>
      <c r="CB544" s="230"/>
    </row>
    <row r="545" spans="1:80" ht="15" x14ac:dyDescent="0.2">
      <c r="A545" s="344">
        <f t="shared" si="41"/>
        <v>46013</v>
      </c>
      <c r="B545" s="261">
        <v>0.625</v>
      </c>
      <c r="C545" s="247">
        <f t="shared" si="42"/>
        <v>22</v>
      </c>
      <c r="D545" s="248" t="s">
        <v>149</v>
      </c>
      <c r="E545" s="222"/>
      <c r="F545" s="223"/>
      <c r="G545" s="224" t="e" cm="1">
        <f t="array" aca="1" ref="G545" ca="1">INDIRECT("'"&amp;$C545&amp;"'!"&amp;"$"&amp;$D545&amp;$G$1&amp;"")</f>
        <v>#REF!</v>
      </c>
      <c r="H545" s="225" t="s">
        <v>1</v>
      </c>
      <c r="I545" s="223" t="s">
        <v>1</v>
      </c>
      <c r="J545" s="224" t="e" cm="1">
        <f t="array" aca="1" ref="J545" ca="1">INDIRECT("'"&amp;$C545&amp;"'!"&amp;"$"&amp;$D545&amp;$J$1&amp;"")</f>
        <v>#REF!</v>
      </c>
      <c r="K545" s="225"/>
      <c r="L545" s="225"/>
      <c r="M545" s="226"/>
      <c r="N545" s="222" t="e" cm="1">
        <f t="array" aca="1" ref="N545" ca="1">INDIRECT("'"&amp;$C545&amp;"'!"&amp;"$"&amp;$D545&amp;$N$1&amp;"")</f>
        <v>#REF!</v>
      </c>
      <c r="O545" s="225"/>
      <c r="P545" s="225"/>
      <c r="Q545" s="223"/>
      <c r="R545" s="352" t="e" cm="1">
        <f t="array" aca="1" ref="R545" ca="1">INDIRECT("'"&amp;$C545&amp;"'!"&amp;"$"&amp;$D545&amp;$R$1&amp;"")</f>
        <v>#REF!</v>
      </c>
      <c r="S545" s="225"/>
      <c r="T545" s="225"/>
      <c r="U545" s="226"/>
      <c r="V545" s="222"/>
      <c r="W545" s="227" t="e" cm="1">
        <f t="array" aca="1" ref="W545" ca="1">INDIRECT("'"&amp;$C545&amp;"'!"&amp;"$"&amp;$D545&amp;$W$1&amp;"")</f>
        <v>#REF!</v>
      </c>
      <c r="X545" s="225"/>
      <c r="Y545" s="223"/>
      <c r="Z545" s="224" t="e" cm="1">
        <f t="array" aca="1" ref="Z545" ca="1">INDIRECT("'"&amp;$C545&amp;"'!"&amp;"$"&amp;$D545&amp;$Z$1&amp;"")</f>
        <v>#REF!</v>
      </c>
      <c r="AA545" s="225" t="s">
        <v>1</v>
      </c>
      <c r="AB545" s="225" t="s">
        <v>1</v>
      </c>
      <c r="AC545" s="226" t="s">
        <v>1</v>
      </c>
      <c r="AD545" s="222" t="e" cm="1">
        <f t="array" aca="1" ref="AD545" ca="1">INDIRECT("'"&amp;$C545&amp;"'!"&amp;"$"&amp;$D545&amp;$AD$1&amp;"")</f>
        <v>#REF!</v>
      </c>
      <c r="AE545" s="225" t="s">
        <v>1</v>
      </c>
      <c r="AF545" s="225" t="s">
        <v>1</v>
      </c>
      <c r="AG545" s="223" t="s">
        <v>1</v>
      </c>
      <c r="AH545" s="224" t="e" cm="1">
        <f t="array" aca="1" ref="AH545" ca="1">INDIRECT("'"&amp;$C545&amp;"'!"&amp;"$"&amp;$D545&amp;$AH$1&amp;"")</f>
        <v>#REF!</v>
      </c>
      <c r="AI545" s="225" t="s">
        <v>1</v>
      </c>
      <c r="AJ545" s="225" t="s">
        <v>1</v>
      </c>
      <c r="AK545" s="226" t="s">
        <v>1</v>
      </c>
      <c r="AL545" s="222" t="e" cm="1">
        <f t="array" aca="1" ref="AL545" ca="1">INDIRECT("'"&amp;$C545&amp;"'!"&amp;"$"&amp;$D545&amp;$AL$1&amp;"")</f>
        <v>#REF!</v>
      </c>
      <c r="AM545" s="225" t="s">
        <v>1</v>
      </c>
      <c r="AN545" s="225" t="s">
        <v>1</v>
      </c>
      <c r="AO545" s="223" t="s">
        <v>1</v>
      </c>
      <c r="AP545" s="222"/>
      <c r="AQ545" s="226"/>
      <c r="AR545" s="222" t="e" cm="1">
        <f t="array" aca="1" ref="AR545" ca="1">INDIRECT("'"&amp;$C545&amp;"'!"&amp;"$"&amp;$D545&amp;$AR$1&amp;"")</f>
        <v>#REF!</v>
      </c>
      <c r="AS545" s="225"/>
      <c r="AT545" s="223"/>
      <c r="AU545" s="224" t="e" cm="1">
        <f t="array" aca="1" ref="AU545" ca="1">INDIRECT("'"&amp;$C545&amp;"'!"&amp;"$"&amp;$D545&amp;$AU$1&amp;"")</f>
        <v>#REF!</v>
      </c>
      <c r="AV545" s="225"/>
      <c r="AW545" s="223"/>
      <c r="AX545" s="222"/>
      <c r="AY545" s="226"/>
      <c r="AZ545" s="225" t="e" cm="1">
        <f t="array" aca="1" ref="AZ545" ca="1">INDIRECT("'"&amp;$C545&amp;"'!"&amp;"$"&amp;$D545&amp;$AZ$1&amp;"")</f>
        <v>#REF!</v>
      </c>
      <c r="BA545" s="224"/>
      <c r="BB545" s="225"/>
      <c r="BC545" s="223"/>
      <c r="BD545" s="225" t="e" cm="1">
        <f t="array" aca="1" ref="BD545" ca="1">INDIRECT("'"&amp;$C545&amp;"'!"&amp;"$"&amp;$D545&amp;$BD$1&amp;"")</f>
        <v>#REF!</v>
      </c>
      <c r="BE545" s="224"/>
      <c r="BF545" s="225"/>
      <c r="BG545" s="223"/>
      <c r="BH545" s="227"/>
      <c r="BI545" s="223"/>
      <c r="BJ545" s="227" t="e" cm="1">
        <f t="array" aca="1" ref="BJ545" ca="1">INDIRECT("'"&amp;$C545&amp;"'!"&amp;"$"&amp;$D545&amp;$BJ$1&amp;"")</f>
        <v>#REF!</v>
      </c>
      <c r="BK545" s="225"/>
      <c r="BL545" s="223"/>
      <c r="BM545" s="407"/>
      <c r="BN545" s="222" t="e" cm="1">
        <f t="array" aca="1" ref="BN545" ca="1">INDIRECT("'"&amp;$C545&amp;"'!"&amp;"$"&amp;$D545&amp;$BN$1&amp;"")</f>
        <v>#REF!</v>
      </c>
      <c r="BO545" s="224"/>
      <c r="BP545" s="223"/>
      <c r="BQ545" s="227" t="e" cm="1">
        <f t="array" aca="1" ref="BQ545" ca="1">INDIRECT("'"&amp;$C545&amp;"'!"&amp;"$"&amp;$D545&amp;$BQ$1&amp;"")</f>
        <v>#REF!</v>
      </c>
      <c r="BR545" s="225"/>
      <c r="BS545" s="225"/>
      <c r="BT545" s="223"/>
      <c r="BU545" s="228" t="e" cm="1">
        <f t="array" aca="1" ref="BU545" ca="1">INDIRECT("'"&amp;$C545&amp;"'!"&amp;"$"&amp;$D545&amp;$BU$1&amp;"")</f>
        <v>#REF!</v>
      </c>
      <c r="BV545" s="225"/>
      <c r="BW545" s="225"/>
      <c r="BX545" s="223"/>
      <c r="BY545" s="228"/>
      <c r="BZ545" s="225"/>
      <c r="CA545" s="225"/>
      <c r="CB545" s="223"/>
    </row>
    <row r="546" spans="1:80" ht="15" x14ac:dyDescent="0.2">
      <c r="A546" s="344">
        <f t="shared" si="41"/>
        <v>46013</v>
      </c>
      <c r="B546" s="261">
        <v>0.66666666666666696</v>
      </c>
      <c r="C546" s="247">
        <f t="shared" si="42"/>
        <v>22</v>
      </c>
      <c r="D546" s="248" t="s">
        <v>150</v>
      </c>
      <c r="E546" s="229"/>
      <c r="F546" s="230"/>
      <c r="G546" s="231" t="e" cm="1">
        <f t="array" aca="1" ref="G546" ca="1">INDIRECT("'"&amp;$C546&amp;"'!"&amp;"$"&amp;$D546&amp;$G$1&amp;"")</f>
        <v>#REF!</v>
      </c>
      <c r="H546" s="232" t="s">
        <v>1</v>
      </c>
      <c r="I546" s="230" t="s">
        <v>1</v>
      </c>
      <c r="J546" s="231" t="e" cm="1">
        <f t="array" aca="1" ref="J546" ca="1">INDIRECT("'"&amp;$C546&amp;"'!"&amp;"$"&amp;$D546&amp;$J$1&amp;"")</f>
        <v>#REF!</v>
      </c>
      <c r="K546" s="232"/>
      <c r="L546" s="232"/>
      <c r="M546" s="233"/>
      <c r="N546" s="229" t="e" cm="1">
        <f t="array" aca="1" ref="N546" ca="1">INDIRECT("'"&amp;$C546&amp;"'!"&amp;"$"&amp;$D546&amp;$N$1&amp;"")</f>
        <v>#REF!</v>
      </c>
      <c r="O546" s="232"/>
      <c r="P546" s="232"/>
      <c r="Q546" s="230"/>
      <c r="R546" s="353" t="e" cm="1">
        <f t="array" aca="1" ref="R546" ca="1">INDIRECT("'"&amp;$C546&amp;"'!"&amp;"$"&amp;$D546&amp;$R$1&amp;"")</f>
        <v>#REF!</v>
      </c>
      <c r="S546" s="232"/>
      <c r="T546" s="232"/>
      <c r="U546" s="233"/>
      <c r="V546" s="229"/>
      <c r="W546" s="234" t="e" cm="1">
        <f t="array" aca="1" ref="W546" ca="1">INDIRECT("'"&amp;$C546&amp;"'!"&amp;"$"&amp;$D546&amp;$W$1&amp;"")</f>
        <v>#REF!</v>
      </c>
      <c r="X546" s="232"/>
      <c r="Y546" s="230"/>
      <c r="Z546" s="231" t="e" cm="1">
        <f t="array" aca="1" ref="Z546" ca="1">INDIRECT("'"&amp;$C546&amp;"'!"&amp;"$"&amp;$D546&amp;$Z$1&amp;"")</f>
        <v>#REF!</v>
      </c>
      <c r="AA546" s="232" t="s">
        <v>1</v>
      </c>
      <c r="AB546" s="232" t="s">
        <v>1</v>
      </c>
      <c r="AC546" s="233" t="s">
        <v>1</v>
      </c>
      <c r="AD546" s="229" t="e" cm="1">
        <f t="array" aca="1" ref="AD546" ca="1">INDIRECT("'"&amp;$C546&amp;"'!"&amp;"$"&amp;$D546&amp;$AD$1&amp;"")</f>
        <v>#REF!</v>
      </c>
      <c r="AE546" s="232" t="s">
        <v>1</v>
      </c>
      <c r="AF546" s="232" t="s">
        <v>1</v>
      </c>
      <c r="AG546" s="230" t="s">
        <v>1</v>
      </c>
      <c r="AH546" s="231" t="e" cm="1">
        <f t="array" aca="1" ref="AH546" ca="1">INDIRECT("'"&amp;$C546&amp;"'!"&amp;"$"&amp;$D546&amp;$AH$1&amp;"")</f>
        <v>#REF!</v>
      </c>
      <c r="AI546" s="232" t="s">
        <v>1</v>
      </c>
      <c r="AJ546" s="232" t="s">
        <v>1</v>
      </c>
      <c r="AK546" s="233" t="s">
        <v>1</v>
      </c>
      <c r="AL546" s="229" t="e" cm="1">
        <f t="array" aca="1" ref="AL546" ca="1">INDIRECT("'"&amp;$C546&amp;"'!"&amp;"$"&amp;$D546&amp;$AL$1&amp;"")</f>
        <v>#REF!</v>
      </c>
      <c r="AM546" s="232" t="s">
        <v>1</v>
      </c>
      <c r="AN546" s="232" t="s">
        <v>1</v>
      </c>
      <c r="AO546" s="230" t="s">
        <v>1</v>
      </c>
      <c r="AP546" s="229"/>
      <c r="AQ546" s="233"/>
      <c r="AR546" s="229" t="e" cm="1">
        <f t="array" aca="1" ref="AR546" ca="1">INDIRECT("'"&amp;$C546&amp;"'!"&amp;"$"&amp;$D546&amp;$AR$1&amp;"")</f>
        <v>#REF!</v>
      </c>
      <c r="AS546" s="232"/>
      <c r="AT546" s="230"/>
      <c r="AU546" s="231" t="e" cm="1">
        <f t="array" aca="1" ref="AU546" ca="1">INDIRECT("'"&amp;$C546&amp;"'!"&amp;"$"&amp;$D546&amp;$AU$1&amp;"")</f>
        <v>#REF!</v>
      </c>
      <c r="AV546" s="232"/>
      <c r="AW546" s="230"/>
      <c r="AX546" s="229"/>
      <c r="AY546" s="233"/>
      <c r="AZ546" s="232" t="e" cm="1">
        <f t="array" aca="1" ref="AZ546" ca="1">INDIRECT("'"&amp;$C546&amp;"'!"&amp;"$"&amp;$D546&amp;$AZ$1&amp;"")</f>
        <v>#REF!</v>
      </c>
      <c r="BA546" s="231"/>
      <c r="BB546" s="232"/>
      <c r="BC546" s="230"/>
      <c r="BD546" s="232" t="e" cm="1">
        <f t="array" aca="1" ref="BD546" ca="1">INDIRECT("'"&amp;$C546&amp;"'!"&amp;"$"&amp;$D546&amp;$BD$1&amp;"")</f>
        <v>#REF!</v>
      </c>
      <c r="BE546" s="231"/>
      <c r="BF546" s="232"/>
      <c r="BG546" s="230"/>
      <c r="BH546" s="234"/>
      <c r="BI546" s="230"/>
      <c r="BJ546" s="234" t="e" cm="1">
        <f t="array" aca="1" ref="BJ546" ca="1">INDIRECT("'"&amp;$C546&amp;"'!"&amp;"$"&amp;$D546&amp;$BJ$1&amp;"")</f>
        <v>#REF!</v>
      </c>
      <c r="BK546" s="232"/>
      <c r="BL546" s="230"/>
      <c r="BM546" s="408"/>
      <c r="BN546" s="229" t="e" cm="1">
        <f t="array" aca="1" ref="BN546" ca="1">INDIRECT("'"&amp;$C546&amp;"'!"&amp;"$"&amp;$D546&amp;$BN$1&amp;"")</f>
        <v>#REF!</v>
      </c>
      <c r="BO546" s="231"/>
      <c r="BP546" s="230"/>
      <c r="BQ546" s="234" t="e" cm="1">
        <f t="array" aca="1" ref="BQ546" ca="1">INDIRECT("'"&amp;$C546&amp;"'!"&amp;"$"&amp;$D546&amp;$BQ$1&amp;"")</f>
        <v>#REF!</v>
      </c>
      <c r="BR546" s="232"/>
      <c r="BS546" s="232"/>
      <c r="BT546" s="230"/>
      <c r="BU546" s="235" t="e" cm="1">
        <f t="array" aca="1" ref="BU546" ca="1">INDIRECT("'"&amp;$C546&amp;"'!"&amp;"$"&amp;$D546&amp;$BU$1&amp;"")</f>
        <v>#REF!</v>
      </c>
      <c r="BV546" s="232"/>
      <c r="BW546" s="232"/>
      <c r="BX546" s="230"/>
      <c r="BY546" s="235"/>
      <c r="BZ546" s="232"/>
      <c r="CA546" s="232"/>
      <c r="CB546" s="230"/>
    </row>
    <row r="547" spans="1:80" ht="15" x14ac:dyDescent="0.2">
      <c r="A547" s="344">
        <f t="shared" si="41"/>
        <v>46013</v>
      </c>
      <c r="B547" s="261">
        <v>0.70833333333333404</v>
      </c>
      <c r="C547" s="247">
        <f t="shared" si="42"/>
        <v>22</v>
      </c>
      <c r="D547" s="248" t="s">
        <v>151</v>
      </c>
      <c r="E547" s="222"/>
      <c r="F547" s="223"/>
      <c r="G547" s="224" t="e" cm="1">
        <f t="array" aca="1" ref="G547" ca="1">INDIRECT("'"&amp;$C547&amp;"'!"&amp;"$"&amp;$D547&amp;$G$1&amp;"")</f>
        <v>#REF!</v>
      </c>
      <c r="H547" s="225" t="s">
        <v>1</v>
      </c>
      <c r="I547" s="223" t="s">
        <v>1</v>
      </c>
      <c r="J547" s="224" t="e" cm="1">
        <f t="array" aca="1" ref="J547" ca="1">INDIRECT("'"&amp;$C547&amp;"'!"&amp;"$"&amp;$D547&amp;$J$1&amp;"")</f>
        <v>#REF!</v>
      </c>
      <c r="K547" s="225"/>
      <c r="L547" s="225"/>
      <c r="M547" s="226"/>
      <c r="N547" s="222" t="e" cm="1">
        <f t="array" aca="1" ref="N547" ca="1">INDIRECT("'"&amp;$C547&amp;"'!"&amp;"$"&amp;$D547&amp;$N$1&amp;"")</f>
        <v>#REF!</v>
      </c>
      <c r="O547" s="225"/>
      <c r="P547" s="225"/>
      <c r="Q547" s="226"/>
      <c r="R547" s="352" t="e" cm="1">
        <f t="array" aca="1" ref="R547" ca="1">INDIRECT("'"&amp;$C547&amp;"'!"&amp;"$"&amp;$D547&amp;$R$1&amp;"")</f>
        <v>#REF!</v>
      </c>
      <c r="S547" s="225"/>
      <c r="T547" s="225"/>
      <c r="U547" s="226"/>
      <c r="V547" s="222"/>
      <c r="W547" s="227" t="e" cm="1">
        <f t="array" aca="1" ref="W547" ca="1">INDIRECT("'"&amp;$C547&amp;"'!"&amp;"$"&amp;$D547&amp;$W$1&amp;"")</f>
        <v>#REF!</v>
      </c>
      <c r="X547" s="225"/>
      <c r="Y547" s="223"/>
      <c r="Z547" s="224" t="e" cm="1">
        <f t="array" aca="1" ref="Z547" ca="1">INDIRECT("'"&amp;$C547&amp;"'!"&amp;"$"&amp;$D547&amp;$Z$1&amp;"")</f>
        <v>#REF!</v>
      </c>
      <c r="AA547" s="225" t="s">
        <v>1</v>
      </c>
      <c r="AB547" s="225" t="s">
        <v>1</v>
      </c>
      <c r="AC547" s="226" t="s">
        <v>1</v>
      </c>
      <c r="AD547" s="222" t="e" cm="1">
        <f t="array" aca="1" ref="AD547" ca="1">INDIRECT("'"&amp;$C547&amp;"'!"&amp;"$"&amp;$D547&amp;$AD$1&amp;"")</f>
        <v>#REF!</v>
      </c>
      <c r="AE547" s="225" t="s">
        <v>1</v>
      </c>
      <c r="AF547" s="225" t="s">
        <v>1</v>
      </c>
      <c r="AG547" s="223" t="s">
        <v>1</v>
      </c>
      <c r="AH547" s="224" t="e" cm="1">
        <f t="array" aca="1" ref="AH547" ca="1">INDIRECT("'"&amp;$C547&amp;"'!"&amp;"$"&amp;$D547&amp;$AH$1&amp;"")</f>
        <v>#REF!</v>
      </c>
      <c r="AI547" s="225" t="s">
        <v>1</v>
      </c>
      <c r="AJ547" s="225" t="s">
        <v>1</v>
      </c>
      <c r="AK547" s="226" t="s">
        <v>1</v>
      </c>
      <c r="AL547" s="222" t="e" cm="1">
        <f t="array" aca="1" ref="AL547" ca="1">INDIRECT("'"&amp;$C547&amp;"'!"&amp;"$"&amp;$D547&amp;$AL$1&amp;"")</f>
        <v>#REF!</v>
      </c>
      <c r="AM547" s="225" t="s">
        <v>1</v>
      </c>
      <c r="AN547" s="225" t="s">
        <v>1</v>
      </c>
      <c r="AO547" s="223" t="s">
        <v>1</v>
      </c>
      <c r="AP547" s="222"/>
      <c r="AQ547" s="226"/>
      <c r="AR547" s="222" t="e" cm="1">
        <f t="array" aca="1" ref="AR547" ca="1">INDIRECT("'"&amp;$C547&amp;"'!"&amp;"$"&amp;$D547&amp;$AR$1&amp;"")</f>
        <v>#REF!</v>
      </c>
      <c r="AS547" s="225"/>
      <c r="AT547" s="223"/>
      <c r="AU547" s="224" t="e" cm="1">
        <f t="array" aca="1" ref="AU547" ca="1">INDIRECT("'"&amp;$C547&amp;"'!"&amp;"$"&amp;$D547&amp;$AU$1&amp;"")</f>
        <v>#REF!</v>
      </c>
      <c r="AV547" s="225"/>
      <c r="AW547" s="223"/>
      <c r="AX547" s="222"/>
      <c r="AY547" s="226"/>
      <c r="AZ547" s="225" t="e" cm="1">
        <f t="array" aca="1" ref="AZ547" ca="1">INDIRECT("'"&amp;$C547&amp;"'!"&amp;"$"&amp;$D547&amp;$AZ$1&amp;"")</f>
        <v>#REF!</v>
      </c>
      <c r="BA547" s="224"/>
      <c r="BB547" s="225"/>
      <c r="BC547" s="223"/>
      <c r="BD547" s="225" t="e" cm="1">
        <f t="array" aca="1" ref="BD547" ca="1">INDIRECT("'"&amp;$C547&amp;"'!"&amp;"$"&amp;$D547&amp;$BD$1&amp;"")</f>
        <v>#REF!</v>
      </c>
      <c r="BE547" s="224"/>
      <c r="BF547" s="225"/>
      <c r="BG547" s="223"/>
      <c r="BH547" s="227"/>
      <c r="BI547" s="223"/>
      <c r="BJ547" s="227" t="e" cm="1">
        <f t="array" aca="1" ref="BJ547" ca="1">INDIRECT("'"&amp;$C547&amp;"'!"&amp;"$"&amp;$D547&amp;$BJ$1&amp;"")</f>
        <v>#REF!</v>
      </c>
      <c r="BK547" s="225"/>
      <c r="BL547" s="223"/>
      <c r="BM547" s="407"/>
      <c r="BN547" s="222" t="e" cm="1">
        <f t="array" aca="1" ref="BN547" ca="1">INDIRECT("'"&amp;$C547&amp;"'!"&amp;"$"&amp;$D547&amp;$BN$1&amp;"")</f>
        <v>#REF!</v>
      </c>
      <c r="BO547" s="224"/>
      <c r="BP547" s="223"/>
      <c r="BQ547" s="227" t="e" cm="1">
        <f t="array" aca="1" ref="BQ547" ca="1">INDIRECT("'"&amp;$C547&amp;"'!"&amp;"$"&amp;$D547&amp;$BQ$1&amp;"")</f>
        <v>#REF!</v>
      </c>
      <c r="BR547" s="225"/>
      <c r="BS547" s="225"/>
      <c r="BT547" s="223"/>
      <c r="BU547" s="228" t="e" cm="1">
        <f t="array" aca="1" ref="BU547" ca="1">INDIRECT("'"&amp;$C547&amp;"'!"&amp;"$"&amp;$D547&amp;$BU$1&amp;"")</f>
        <v>#REF!</v>
      </c>
      <c r="BV547" s="225"/>
      <c r="BW547" s="225"/>
      <c r="BX547" s="223"/>
      <c r="BY547" s="228"/>
      <c r="BZ547" s="225"/>
      <c r="CA547" s="225"/>
      <c r="CB547" s="223"/>
    </row>
    <row r="548" spans="1:80" ht="15" x14ac:dyDescent="0.2">
      <c r="A548" s="344">
        <f t="shared" si="41"/>
        <v>46013</v>
      </c>
      <c r="B548" s="261">
        <v>0.750000000000001</v>
      </c>
      <c r="C548" s="247">
        <f t="shared" si="42"/>
        <v>22</v>
      </c>
      <c r="D548" s="248" t="s">
        <v>152</v>
      </c>
      <c r="E548" s="229"/>
      <c r="F548" s="230"/>
      <c r="G548" s="231" t="e" cm="1">
        <f t="array" aca="1" ref="G548" ca="1">INDIRECT("'"&amp;$C548&amp;"'!"&amp;"$"&amp;$D548&amp;$G$1&amp;"")</f>
        <v>#REF!</v>
      </c>
      <c r="H548" s="232" t="s">
        <v>1</v>
      </c>
      <c r="I548" s="230" t="s">
        <v>1</v>
      </c>
      <c r="J548" s="231" t="e" cm="1">
        <f t="array" aca="1" ref="J548" ca="1">INDIRECT("'"&amp;$C548&amp;"'!"&amp;"$"&amp;$D548&amp;$J$1&amp;"")</f>
        <v>#REF!</v>
      </c>
      <c r="K548" s="232"/>
      <c r="L548" s="232"/>
      <c r="M548" s="233"/>
      <c r="N548" s="229" t="e" cm="1">
        <f t="array" aca="1" ref="N548" ca="1">INDIRECT("'"&amp;$C548&amp;"'!"&amp;"$"&amp;$D548&amp;$N$1&amp;"")</f>
        <v>#REF!</v>
      </c>
      <c r="O548" s="232"/>
      <c r="P548" s="232"/>
      <c r="Q548" s="230"/>
      <c r="R548" s="229" t="e" cm="1">
        <f t="array" aca="1" ref="R548" ca="1">INDIRECT("'"&amp;$C548&amp;"'!"&amp;"$"&amp;$D548&amp;$R$1&amp;"")</f>
        <v>#REF!</v>
      </c>
      <c r="S548" s="232"/>
      <c r="T548" s="232"/>
      <c r="U548" s="233"/>
      <c r="V548" s="229"/>
      <c r="W548" s="234" t="e" cm="1">
        <f t="array" aca="1" ref="W548" ca="1">INDIRECT("'"&amp;$C548&amp;"'!"&amp;"$"&amp;$D548&amp;$W$1&amp;"")</f>
        <v>#REF!</v>
      </c>
      <c r="X548" s="232"/>
      <c r="Y548" s="230"/>
      <c r="Z548" s="231" t="e" cm="1">
        <f t="array" aca="1" ref="Z548" ca="1">INDIRECT("'"&amp;$C548&amp;"'!"&amp;"$"&amp;$D548&amp;$Z$1&amp;"")</f>
        <v>#REF!</v>
      </c>
      <c r="AA548" s="232" t="s">
        <v>1</v>
      </c>
      <c r="AB548" s="232" t="s">
        <v>1</v>
      </c>
      <c r="AC548" s="233" t="s">
        <v>1</v>
      </c>
      <c r="AD548" s="229" t="e" cm="1">
        <f t="array" aca="1" ref="AD548" ca="1">INDIRECT("'"&amp;$C548&amp;"'!"&amp;"$"&amp;$D548&amp;$AD$1&amp;"")</f>
        <v>#REF!</v>
      </c>
      <c r="AE548" s="232" t="s">
        <v>1</v>
      </c>
      <c r="AF548" s="232" t="s">
        <v>1</v>
      </c>
      <c r="AG548" s="230" t="s">
        <v>1</v>
      </c>
      <c r="AH548" s="231" t="e" cm="1">
        <f t="array" aca="1" ref="AH548" ca="1">INDIRECT("'"&amp;$C548&amp;"'!"&amp;"$"&amp;$D548&amp;$AH$1&amp;"")</f>
        <v>#REF!</v>
      </c>
      <c r="AI548" s="232" t="s">
        <v>1</v>
      </c>
      <c r="AJ548" s="232" t="s">
        <v>1</v>
      </c>
      <c r="AK548" s="233" t="s">
        <v>1</v>
      </c>
      <c r="AL548" s="229" t="e" cm="1">
        <f t="array" aca="1" ref="AL548" ca="1">INDIRECT("'"&amp;$C548&amp;"'!"&amp;"$"&amp;$D548&amp;$AL$1&amp;"")</f>
        <v>#REF!</v>
      </c>
      <c r="AM548" s="232" t="s">
        <v>1</v>
      </c>
      <c r="AN548" s="232" t="s">
        <v>1</v>
      </c>
      <c r="AO548" s="230" t="s">
        <v>1</v>
      </c>
      <c r="AP548" s="229"/>
      <c r="AQ548" s="233"/>
      <c r="AR548" s="229" t="e" cm="1">
        <f t="array" aca="1" ref="AR548" ca="1">INDIRECT("'"&amp;$C548&amp;"'!"&amp;"$"&amp;$D548&amp;$AR$1&amp;"")</f>
        <v>#REF!</v>
      </c>
      <c r="AS548" s="232"/>
      <c r="AT548" s="230"/>
      <c r="AU548" s="231" t="e" cm="1">
        <f t="array" aca="1" ref="AU548" ca="1">INDIRECT("'"&amp;$C548&amp;"'!"&amp;"$"&amp;$D548&amp;$AU$1&amp;"")</f>
        <v>#REF!</v>
      </c>
      <c r="AV548" s="232"/>
      <c r="AW548" s="230"/>
      <c r="AX548" s="229"/>
      <c r="AY548" s="233"/>
      <c r="AZ548" s="232" t="e" cm="1">
        <f t="array" aca="1" ref="AZ548" ca="1">INDIRECT("'"&amp;$C548&amp;"'!"&amp;"$"&amp;$D548&amp;$AZ$1&amp;"")</f>
        <v>#REF!</v>
      </c>
      <c r="BA548" s="231"/>
      <c r="BB548" s="232"/>
      <c r="BC548" s="230"/>
      <c r="BD548" s="232" t="e" cm="1">
        <f t="array" aca="1" ref="BD548" ca="1">INDIRECT("'"&amp;$C548&amp;"'!"&amp;"$"&amp;$D548&amp;$BD$1&amp;"")</f>
        <v>#REF!</v>
      </c>
      <c r="BE548" s="231"/>
      <c r="BF548" s="232"/>
      <c r="BG548" s="230"/>
      <c r="BH548" s="234"/>
      <c r="BI548" s="230"/>
      <c r="BJ548" s="234" t="e" cm="1">
        <f t="array" aca="1" ref="BJ548" ca="1">INDIRECT("'"&amp;$C548&amp;"'!"&amp;"$"&amp;$D548&amp;$BJ$1&amp;"")</f>
        <v>#REF!</v>
      </c>
      <c r="BK548" s="232"/>
      <c r="BL548" s="230"/>
      <c r="BM548" s="408"/>
      <c r="BN548" s="229" t="e" cm="1">
        <f t="array" aca="1" ref="BN548" ca="1">INDIRECT("'"&amp;$C548&amp;"'!"&amp;"$"&amp;$D548&amp;$BN$1&amp;"")</f>
        <v>#REF!</v>
      </c>
      <c r="BO548" s="231"/>
      <c r="BP548" s="230"/>
      <c r="BQ548" s="234" t="e" cm="1">
        <f t="array" aca="1" ref="BQ548" ca="1">INDIRECT("'"&amp;$C548&amp;"'!"&amp;"$"&amp;$D548&amp;$BQ$1&amp;"")</f>
        <v>#REF!</v>
      </c>
      <c r="BR548" s="232"/>
      <c r="BS548" s="232"/>
      <c r="BT548" s="230"/>
      <c r="BU548" s="235" t="e" cm="1">
        <f t="array" aca="1" ref="BU548" ca="1">INDIRECT("'"&amp;$C548&amp;"'!"&amp;"$"&amp;$D548&amp;$BU$1&amp;"")</f>
        <v>#REF!</v>
      </c>
      <c r="BV548" s="232"/>
      <c r="BW548" s="232"/>
      <c r="BX548" s="230"/>
      <c r="BY548" s="235"/>
      <c r="BZ548" s="232"/>
      <c r="CA548" s="232"/>
      <c r="CB548" s="230"/>
    </row>
    <row r="549" spans="1:80" ht="15" x14ac:dyDescent="0.2">
      <c r="A549" s="344">
        <f t="shared" si="41"/>
        <v>46013</v>
      </c>
      <c r="B549" s="261">
        <v>0.79166666666666696</v>
      </c>
      <c r="C549" s="247">
        <f t="shared" si="42"/>
        <v>22</v>
      </c>
      <c r="D549" s="248" t="s">
        <v>153</v>
      </c>
      <c r="E549" s="222"/>
      <c r="F549" s="223"/>
      <c r="G549" s="224" t="e" cm="1">
        <f t="array" aca="1" ref="G549" ca="1">INDIRECT("'"&amp;$C549&amp;"'!"&amp;"$"&amp;$D549&amp;$G$1&amp;"")</f>
        <v>#REF!</v>
      </c>
      <c r="H549" s="225" t="s">
        <v>1</v>
      </c>
      <c r="I549" s="223" t="s">
        <v>1</v>
      </c>
      <c r="J549" s="224" t="e" cm="1">
        <f t="array" aca="1" ref="J549" ca="1">INDIRECT("'"&amp;$C549&amp;"'!"&amp;"$"&amp;$D549&amp;$J$1&amp;"")</f>
        <v>#REF!</v>
      </c>
      <c r="K549" s="493"/>
      <c r="L549" s="225"/>
      <c r="M549" s="226"/>
      <c r="N549" s="222" t="e" cm="1">
        <f t="array" aca="1" ref="N549" ca="1">INDIRECT("'"&amp;$C549&amp;"'!"&amp;"$"&amp;$D549&amp;$N$1&amp;"")</f>
        <v>#REF!</v>
      </c>
      <c r="O549" s="225"/>
      <c r="P549" s="225"/>
      <c r="Q549" s="223"/>
      <c r="R549" s="352" t="e" cm="1">
        <f t="array" aca="1" ref="R549" ca="1">INDIRECT("'"&amp;$C549&amp;"'!"&amp;"$"&amp;$D549&amp;$R$1&amp;"")</f>
        <v>#REF!</v>
      </c>
      <c r="S549" s="225"/>
      <c r="T549" s="225"/>
      <c r="U549" s="226"/>
      <c r="V549" s="222"/>
      <c r="W549" s="227" t="e" cm="1">
        <f t="array" aca="1" ref="W549" ca="1">INDIRECT("'"&amp;$C549&amp;"'!"&amp;"$"&amp;$D549&amp;$W$1&amp;"")</f>
        <v>#REF!</v>
      </c>
      <c r="X549" s="225"/>
      <c r="Y549" s="223"/>
      <c r="Z549" s="224" t="e" cm="1">
        <f t="array" aca="1" ref="Z549" ca="1">INDIRECT("'"&amp;$C549&amp;"'!"&amp;"$"&amp;$D549&amp;$Z$1&amp;"")</f>
        <v>#REF!</v>
      </c>
      <c r="AA549" s="225" t="s">
        <v>1</v>
      </c>
      <c r="AB549" s="225" t="s">
        <v>1</v>
      </c>
      <c r="AC549" s="226" t="s">
        <v>1</v>
      </c>
      <c r="AD549" s="222" t="e" cm="1">
        <f t="array" aca="1" ref="AD549" ca="1">INDIRECT("'"&amp;$C549&amp;"'!"&amp;"$"&amp;$D549&amp;$AD$1&amp;"")</f>
        <v>#REF!</v>
      </c>
      <c r="AE549" s="225" t="s">
        <v>1</v>
      </c>
      <c r="AF549" s="225" t="s">
        <v>1</v>
      </c>
      <c r="AG549" s="223" t="s">
        <v>1</v>
      </c>
      <c r="AH549" s="224" t="e" cm="1">
        <f t="array" aca="1" ref="AH549" ca="1">INDIRECT("'"&amp;$C549&amp;"'!"&amp;"$"&amp;$D549&amp;$AH$1&amp;"")</f>
        <v>#REF!</v>
      </c>
      <c r="AI549" s="225" t="s">
        <v>1</v>
      </c>
      <c r="AJ549" s="225" t="s">
        <v>1</v>
      </c>
      <c r="AK549" s="226" t="s">
        <v>1</v>
      </c>
      <c r="AL549" s="222" t="e" cm="1">
        <f t="array" aca="1" ref="AL549" ca="1">INDIRECT("'"&amp;$C549&amp;"'!"&amp;"$"&amp;$D549&amp;$AL$1&amp;"")</f>
        <v>#REF!</v>
      </c>
      <c r="AM549" s="225" t="s">
        <v>1</v>
      </c>
      <c r="AN549" s="225" t="s">
        <v>1</v>
      </c>
      <c r="AO549" s="223" t="s">
        <v>1</v>
      </c>
      <c r="AP549" s="222"/>
      <c r="AQ549" s="226"/>
      <c r="AR549" s="222" t="e" cm="1">
        <f t="array" aca="1" ref="AR549" ca="1">INDIRECT("'"&amp;$C549&amp;"'!"&amp;"$"&amp;$D549&amp;$AR$1&amp;"")</f>
        <v>#REF!</v>
      </c>
      <c r="AS549" s="225"/>
      <c r="AT549" s="223"/>
      <c r="AU549" s="224" t="e" cm="1">
        <f t="array" aca="1" ref="AU549" ca="1">INDIRECT("'"&amp;$C549&amp;"'!"&amp;"$"&amp;$D549&amp;$AU$1&amp;"")</f>
        <v>#REF!</v>
      </c>
      <c r="AV549" s="225"/>
      <c r="AW549" s="223"/>
      <c r="AX549" s="222"/>
      <c r="AY549" s="226"/>
      <c r="AZ549" s="225" t="e" cm="1">
        <f t="array" aca="1" ref="AZ549" ca="1">INDIRECT("'"&amp;$C549&amp;"'!"&amp;"$"&amp;$D549&amp;$AZ$1&amp;"")</f>
        <v>#REF!</v>
      </c>
      <c r="BA549" s="224"/>
      <c r="BB549" s="225"/>
      <c r="BC549" s="223"/>
      <c r="BD549" s="225" t="e" cm="1">
        <f t="array" aca="1" ref="BD549" ca="1">INDIRECT("'"&amp;$C549&amp;"'!"&amp;"$"&amp;$D549&amp;$BD$1&amp;"")</f>
        <v>#REF!</v>
      </c>
      <c r="BE549" s="224"/>
      <c r="BF549" s="225"/>
      <c r="BG549" s="223"/>
      <c r="BH549" s="227"/>
      <c r="BI549" s="223"/>
      <c r="BJ549" s="227" t="e" cm="1">
        <f t="array" aca="1" ref="BJ549" ca="1">INDIRECT("'"&amp;$C549&amp;"'!"&amp;"$"&amp;$D549&amp;$BJ$1&amp;"")</f>
        <v>#REF!</v>
      </c>
      <c r="BK549" s="225"/>
      <c r="BL549" s="223"/>
      <c r="BM549" s="407"/>
      <c r="BN549" s="222" t="e" cm="1">
        <f t="array" aca="1" ref="BN549" ca="1">INDIRECT("'"&amp;$C549&amp;"'!"&amp;"$"&amp;$D549&amp;$BN$1&amp;"")</f>
        <v>#REF!</v>
      </c>
      <c r="BO549" s="224"/>
      <c r="BP549" s="223"/>
      <c r="BQ549" s="227" t="e" cm="1">
        <f t="array" aca="1" ref="BQ549" ca="1">INDIRECT("'"&amp;$C549&amp;"'!"&amp;"$"&amp;$D549&amp;$BQ$1&amp;"")</f>
        <v>#REF!</v>
      </c>
      <c r="BR549" s="225"/>
      <c r="BS549" s="225"/>
      <c r="BT549" s="223"/>
      <c r="BU549" s="228" t="e" cm="1">
        <f t="array" aca="1" ref="BU549" ca="1">INDIRECT("'"&amp;$C549&amp;"'!"&amp;"$"&amp;$D549&amp;$BU$1&amp;"")</f>
        <v>#REF!</v>
      </c>
      <c r="BV549" s="225"/>
      <c r="BW549" s="225"/>
      <c r="BX549" s="223"/>
      <c r="BY549" s="228"/>
      <c r="BZ549" s="225"/>
      <c r="CA549" s="225"/>
      <c r="CB549" s="223"/>
    </row>
    <row r="550" spans="1:80" ht="15" x14ac:dyDescent="0.2">
      <c r="A550" s="344">
        <f t="shared" si="41"/>
        <v>46013</v>
      </c>
      <c r="B550" s="261">
        <v>0.83333333333333337</v>
      </c>
      <c r="C550" s="247">
        <f t="shared" si="42"/>
        <v>22</v>
      </c>
      <c r="D550" s="248" t="s">
        <v>154</v>
      </c>
      <c r="E550" s="229"/>
      <c r="F550" s="230"/>
      <c r="G550" s="231" t="e" cm="1">
        <f t="array" aca="1" ref="G550" ca="1">INDIRECT("'"&amp;$C550&amp;"'!"&amp;"$"&amp;$D550&amp;$G$1&amp;"")</f>
        <v>#REF!</v>
      </c>
      <c r="H550" s="232" t="s">
        <v>1</v>
      </c>
      <c r="I550" s="230" t="s">
        <v>1</v>
      </c>
      <c r="J550" s="231" t="e" cm="1">
        <f t="array" aca="1" ref="J550" ca="1">INDIRECT("'"&amp;$C550&amp;"'!"&amp;"$"&amp;$D550&amp;$J$1&amp;"")</f>
        <v>#REF!</v>
      </c>
      <c r="K550" s="232"/>
      <c r="L550" s="232"/>
      <c r="M550" s="233"/>
      <c r="N550" s="229" t="e" cm="1">
        <f t="array" aca="1" ref="N550" ca="1">INDIRECT("'"&amp;$C550&amp;"'!"&amp;"$"&amp;$D550&amp;$N$1&amp;"")</f>
        <v>#REF!</v>
      </c>
      <c r="O550" s="232"/>
      <c r="P550" s="232"/>
      <c r="Q550" s="230"/>
      <c r="R550" s="229" t="e" cm="1">
        <f t="array" aca="1" ref="R550" ca="1">INDIRECT("'"&amp;$C550&amp;"'!"&amp;"$"&amp;$D550&amp;$R$1&amp;"")</f>
        <v>#REF!</v>
      </c>
      <c r="S550" s="232"/>
      <c r="T550" s="232"/>
      <c r="U550" s="233"/>
      <c r="V550" s="229"/>
      <c r="W550" s="234" t="e" cm="1">
        <f t="array" aca="1" ref="W550" ca="1">INDIRECT("'"&amp;$C550&amp;"'!"&amp;"$"&amp;$D550&amp;$W$1&amp;"")</f>
        <v>#REF!</v>
      </c>
      <c r="X550" s="232"/>
      <c r="Y550" s="230"/>
      <c r="Z550" s="231" t="e" cm="1">
        <f t="array" aca="1" ref="Z550" ca="1">INDIRECT("'"&amp;$C550&amp;"'!"&amp;"$"&amp;$D550&amp;$Z$1&amp;"")</f>
        <v>#REF!</v>
      </c>
      <c r="AA550" s="232" t="s">
        <v>1</v>
      </c>
      <c r="AB550" s="232" t="s">
        <v>1</v>
      </c>
      <c r="AC550" s="233" t="s">
        <v>1</v>
      </c>
      <c r="AD550" s="229" t="e" cm="1">
        <f t="array" aca="1" ref="AD550" ca="1">INDIRECT("'"&amp;$C550&amp;"'!"&amp;"$"&amp;$D550&amp;$AD$1&amp;"")</f>
        <v>#REF!</v>
      </c>
      <c r="AE550" s="232" t="s">
        <v>1</v>
      </c>
      <c r="AF550" s="232" t="s">
        <v>1</v>
      </c>
      <c r="AG550" s="230" t="s">
        <v>1</v>
      </c>
      <c r="AH550" s="231" t="e" cm="1">
        <f t="array" aca="1" ref="AH550" ca="1">INDIRECT("'"&amp;$C550&amp;"'!"&amp;"$"&amp;$D550&amp;$AH$1&amp;"")</f>
        <v>#REF!</v>
      </c>
      <c r="AI550" s="232" t="s">
        <v>1</v>
      </c>
      <c r="AJ550" s="232" t="s">
        <v>1</v>
      </c>
      <c r="AK550" s="233" t="s">
        <v>1</v>
      </c>
      <c r="AL550" s="229" t="e" cm="1">
        <f t="array" aca="1" ref="AL550" ca="1">INDIRECT("'"&amp;$C550&amp;"'!"&amp;"$"&amp;$D550&amp;$AL$1&amp;"")</f>
        <v>#REF!</v>
      </c>
      <c r="AM550" s="232" t="s">
        <v>1</v>
      </c>
      <c r="AN550" s="232" t="s">
        <v>1</v>
      </c>
      <c r="AO550" s="230" t="s">
        <v>1</v>
      </c>
      <c r="AP550" s="229"/>
      <c r="AQ550" s="233"/>
      <c r="AR550" s="229" t="e" cm="1">
        <f t="array" aca="1" ref="AR550" ca="1">INDIRECT("'"&amp;$C550&amp;"'!"&amp;"$"&amp;$D550&amp;$AR$1&amp;"")</f>
        <v>#REF!</v>
      </c>
      <c r="AS550" s="232"/>
      <c r="AT550" s="230"/>
      <c r="AU550" s="231" t="e" cm="1">
        <f t="array" aca="1" ref="AU550" ca="1">INDIRECT("'"&amp;$C550&amp;"'!"&amp;"$"&amp;$D550&amp;$AU$1&amp;"")</f>
        <v>#REF!</v>
      </c>
      <c r="AV550" s="232"/>
      <c r="AW550" s="230"/>
      <c r="AX550" s="229"/>
      <c r="AY550" s="233"/>
      <c r="AZ550" s="232" t="e" cm="1">
        <f t="array" aca="1" ref="AZ550" ca="1">INDIRECT("'"&amp;$C550&amp;"'!"&amp;"$"&amp;$D550&amp;$AZ$1&amp;"")</f>
        <v>#REF!</v>
      </c>
      <c r="BA550" s="231"/>
      <c r="BB550" s="232"/>
      <c r="BC550" s="230"/>
      <c r="BD550" s="232" t="e" cm="1">
        <f t="array" aca="1" ref="BD550" ca="1">INDIRECT("'"&amp;$C550&amp;"'!"&amp;"$"&amp;$D550&amp;$BD$1&amp;"")</f>
        <v>#REF!</v>
      </c>
      <c r="BE550" s="231"/>
      <c r="BF550" s="232"/>
      <c r="BG550" s="230"/>
      <c r="BH550" s="234"/>
      <c r="BI550" s="230"/>
      <c r="BJ550" s="234" t="e" cm="1">
        <f t="array" aca="1" ref="BJ550" ca="1">INDIRECT("'"&amp;$C550&amp;"'!"&amp;"$"&amp;$D550&amp;$BJ$1&amp;"")</f>
        <v>#REF!</v>
      </c>
      <c r="BK550" s="232"/>
      <c r="BL550" s="230"/>
      <c r="BM550" s="408"/>
      <c r="BN550" s="229" t="e" cm="1">
        <f t="array" aca="1" ref="BN550" ca="1">INDIRECT("'"&amp;$C550&amp;"'!"&amp;"$"&amp;$D550&amp;$BN$1&amp;"")</f>
        <v>#REF!</v>
      </c>
      <c r="BO550" s="231"/>
      <c r="BP550" s="230"/>
      <c r="BQ550" s="234" t="e" cm="1">
        <f t="array" aca="1" ref="BQ550" ca="1">INDIRECT("'"&amp;$C550&amp;"'!"&amp;"$"&amp;$D550&amp;$BQ$1&amp;"")</f>
        <v>#REF!</v>
      </c>
      <c r="BR550" s="232"/>
      <c r="BS550" s="232"/>
      <c r="BT550" s="230"/>
      <c r="BU550" s="235" t="e" cm="1">
        <f t="array" aca="1" ref="BU550" ca="1">INDIRECT("'"&amp;$C550&amp;"'!"&amp;"$"&amp;$D550&amp;$BU$1&amp;"")</f>
        <v>#REF!</v>
      </c>
      <c r="BV550" s="232"/>
      <c r="BW550" s="232"/>
      <c r="BX550" s="230"/>
      <c r="BY550" s="235"/>
      <c r="BZ550" s="232"/>
      <c r="CA550" s="232"/>
      <c r="CB550" s="230"/>
    </row>
    <row r="551" spans="1:80" ht="15" x14ac:dyDescent="0.2">
      <c r="A551" s="344">
        <f t="shared" si="41"/>
        <v>46013</v>
      </c>
      <c r="B551" s="261">
        <v>0.875000000000001</v>
      </c>
      <c r="C551" s="247">
        <f t="shared" si="42"/>
        <v>22</v>
      </c>
      <c r="D551" s="248" t="s">
        <v>155</v>
      </c>
      <c r="E551" s="222"/>
      <c r="F551" s="223"/>
      <c r="G551" s="224" t="e" cm="1">
        <f t="array" aca="1" ref="G551" ca="1">INDIRECT("'"&amp;$C551&amp;"'!"&amp;"$"&amp;$D551&amp;$G$1&amp;"")</f>
        <v>#REF!</v>
      </c>
      <c r="H551" s="225" t="s">
        <v>1</v>
      </c>
      <c r="I551" s="223" t="s">
        <v>1</v>
      </c>
      <c r="J551" s="224" t="e" cm="1">
        <f t="array" aca="1" ref="J551" ca="1">INDIRECT("'"&amp;$C551&amp;"'!"&amp;"$"&amp;$D551&amp;$J$1&amp;"")</f>
        <v>#REF!</v>
      </c>
      <c r="K551" s="225"/>
      <c r="L551" s="225"/>
      <c r="M551" s="226"/>
      <c r="N551" s="222" t="e" cm="1">
        <f t="array" aca="1" ref="N551" ca="1">INDIRECT("'"&amp;$C551&amp;"'!"&amp;"$"&amp;$D551&amp;$N$1&amp;"")</f>
        <v>#REF!</v>
      </c>
      <c r="O551" s="225"/>
      <c r="P551" s="225"/>
      <c r="Q551" s="223"/>
      <c r="R551" s="352" t="e" cm="1">
        <f t="array" aca="1" ref="R551" ca="1">INDIRECT("'"&amp;$C551&amp;"'!"&amp;"$"&amp;$D551&amp;$R$1&amp;"")</f>
        <v>#REF!</v>
      </c>
      <c r="S551" s="225"/>
      <c r="T551" s="225"/>
      <c r="U551" s="226"/>
      <c r="V551" s="222"/>
      <c r="W551" s="227" t="e" cm="1">
        <f t="array" aca="1" ref="W551" ca="1">INDIRECT("'"&amp;$C551&amp;"'!"&amp;"$"&amp;$D551&amp;$W$1&amp;"")</f>
        <v>#REF!</v>
      </c>
      <c r="X551" s="225"/>
      <c r="Y551" s="223"/>
      <c r="Z551" s="224" t="e" cm="1">
        <f t="array" aca="1" ref="Z551" ca="1">INDIRECT("'"&amp;$C551&amp;"'!"&amp;"$"&amp;$D551&amp;$Z$1&amp;"")</f>
        <v>#REF!</v>
      </c>
      <c r="AA551" s="225" t="s">
        <v>1</v>
      </c>
      <c r="AB551" s="225" t="s">
        <v>1</v>
      </c>
      <c r="AC551" s="226" t="s">
        <v>1</v>
      </c>
      <c r="AD551" s="222" t="e" cm="1">
        <f t="array" aca="1" ref="AD551" ca="1">INDIRECT("'"&amp;$C551&amp;"'!"&amp;"$"&amp;$D551&amp;$AD$1&amp;"")</f>
        <v>#REF!</v>
      </c>
      <c r="AE551" s="225" t="s">
        <v>1</v>
      </c>
      <c r="AF551" s="225" t="s">
        <v>1</v>
      </c>
      <c r="AG551" s="223" t="s">
        <v>1</v>
      </c>
      <c r="AH551" s="224" t="e" cm="1">
        <f t="array" aca="1" ref="AH551" ca="1">INDIRECT("'"&amp;$C551&amp;"'!"&amp;"$"&amp;$D551&amp;$AH$1&amp;"")</f>
        <v>#REF!</v>
      </c>
      <c r="AI551" s="225" t="s">
        <v>1</v>
      </c>
      <c r="AJ551" s="225" t="s">
        <v>1</v>
      </c>
      <c r="AK551" s="226" t="s">
        <v>1</v>
      </c>
      <c r="AL551" s="222" t="e" cm="1">
        <f t="array" aca="1" ref="AL551" ca="1">INDIRECT("'"&amp;$C551&amp;"'!"&amp;"$"&amp;$D551&amp;$AL$1&amp;"")</f>
        <v>#REF!</v>
      </c>
      <c r="AM551" s="225" t="s">
        <v>1</v>
      </c>
      <c r="AN551" s="225" t="s">
        <v>1</v>
      </c>
      <c r="AO551" s="223" t="s">
        <v>1</v>
      </c>
      <c r="AP551" s="222"/>
      <c r="AQ551" s="226"/>
      <c r="AR551" s="222" t="e" cm="1">
        <f t="array" aca="1" ref="AR551" ca="1">INDIRECT("'"&amp;$C551&amp;"'!"&amp;"$"&amp;$D551&amp;$AR$1&amp;"")</f>
        <v>#REF!</v>
      </c>
      <c r="AS551" s="225"/>
      <c r="AT551" s="223"/>
      <c r="AU551" s="224" t="e" cm="1">
        <f t="array" aca="1" ref="AU551" ca="1">INDIRECT("'"&amp;$C551&amp;"'!"&amp;"$"&amp;$D551&amp;$AU$1&amp;"")</f>
        <v>#REF!</v>
      </c>
      <c r="AV551" s="225"/>
      <c r="AW551" s="223"/>
      <c r="AX551" s="222"/>
      <c r="AY551" s="226"/>
      <c r="AZ551" s="225" t="e" cm="1">
        <f t="array" aca="1" ref="AZ551" ca="1">INDIRECT("'"&amp;$C551&amp;"'!"&amp;"$"&amp;$D551&amp;$AZ$1&amp;"")</f>
        <v>#REF!</v>
      </c>
      <c r="BA551" s="224"/>
      <c r="BB551" s="225"/>
      <c r="BC551" s="223"/>
      <c r="BD551" s="225" t="e" cm="1">
        <f t="array" aca="1" ref="BD551" ca="1">INDIRECT("'"&amp;$C551&amp;"'!"&amp;"$"&amp;$D551&amp;$BD$1&amp;"")</f>
        <v>#REF!</v>
      </c>
      <c r="BE551" s="224"/>
      <c r="BF551" s="225"/>
      <c r="BG551" s="223"/>
      <c r="BH551" s="227"/>
      <c r="BI551" s="223"/>
      <c r="BJ551" s="227" t="e" cm="1">
        <f t="array" aca="1" ref="BJ551" ca="1">INDIRECT("'"&amp;$C551&amp;"'!"&amp;"$"&amp;$D551&amp;$BJ$1&amp;"")</f>
        <v>#REF!</v>
      </c>
      <c r="BK551" s="225"/>
      <c r="BL551" s="223"/>
      <c r="BM551" s="407"/>
      <c r="BN551" s="222" t="e" cm="1">
        <f t="array" aca="1" ref="BN551" ca="1">INDIRECT("'"&amp;$C551&amp;"'!"&amp;"$"&amp;$D551&amp;$BN$1&amp;"")</f>
        <v>#REF!</v>
      </c>
      <c r="BO551" s="224"/>
      <c r="BP551" s="223"/>
      <c r="BQ551" s="227" t="e" cm="1">
        <f t="array" aca="1" ref="BQ551" ca="1">INDIRECT("'"&amp;$C551&amp;"'!"&amp;"$"&amp;$D551&amp;$BQ$1&amp;"")</f>
        <v>#REF!</v>
      </c>
      <c r="BR551" s="225"/>
      <c r="BS551" s="225"/>
      <c r="BT551" s="223"/>
      <c r="BU551" s="228" t="e" cm="1">
        <f t="array" aca="1" ref="BU551" ca="1">INDIRECT("'"&amp;$C551&amp;"'!"&amp;"$"&amp;$D551&amp;$BU$1&amp;"")</f>
        <v>#REF!</v>
      </c>
      <c r="BV551" s="225"/>
      <c r="BW551" s="225"/>
      <c r="BX551" s="223"/>
      <c r="BY551" s="228"/>
      <c r="BZ551" s="225"/>
      <c r="CA551" s="225"/>
      <c r="CB551" s="223"/>
    </row>
    <row r="552" spans="1:80" ht="15" x14ac:dyDescent="0.2">
      <c r="A552" s="344">
        <f t="shared" si="41"/>
        <v>46013</v>
      </c>
      <c r="B552" s="261">
        <v>0.91666666666666696</v>
      </c>
      <c r="C552" s="247">
        <f t="shared" si="42"/>
        <v>22</v>
      </c>
      <c r="D552" s="248" t="s">
        <v>156</v>
      </c>
      <c r="E552" s="229"/>
      <c r="F552" s="230"/>
      <c r="G552" s="231" t="e" cm="1">
        <f t="array" aca="1" ref="G552" ca="1">INDIRECT("'"&amp;$C552&amp;"'!"&amp;"$"&amp;$D552&amp;$G$1&amp;"")</f>
        <v>#REF!</v>
      </c>
      <c r="H552" s="232" t="s">
        <v>1</v>
      </c>
      <c r="I552" s="230" t="s">
        <v>1</v>
      </c>
      <c r="J552" s="231" t="e" cm="1">
        <f t="array" aca="1" ref="J552" ca="1">INDIRECT("'"&amp;$C552&amp;"'!"&amp;"$"&amp;$D552&amp;$J$1&amp;"")</f>
        <v>#REF!</v>
      </c>
      <c r="K552" s="232"/>
      <c r="L552" s="232"/>
      <c r="M552" s="233"/>
      <c r="N552" s="229" t="e" cm="1">
        <f t="array" aca="1" ref="N552" ca="1">INDIRECT("'"&amp;$C552&amp;"'!"&amp;"$"&amp;$D552&amp;$N$1&amp;"")</f>
        <v>#REF!</v>
      </c>
      <c r="O552" s="232"/>
      <c r="P552" s="232"/>
      <c r="Q552" s="230"/>
      <c r="R552" s="229" t="e" cm="1">
        <f t="array" aca="1" ref="R552" ca="1">INDIRECT("'"&amp;$C552&amp;"'!"&amp;"$"&amp;$D552&amp;$R$1&amp;"")</f>
        <v>#REF!</v>
      </c>
      <c r="S552" s="232"/>
      <c r="T552" s="232"/>
      <c r="U552" s="233"/>
      <c r="V552" s="229"/>
      <c r="W552" s="234" t="e" cm="1">
        <f t="array" aca="1" ref="W552" ca="1">INDIRECT("'"&amp;$C552&amp;"'!"&amp;"$"&amp;$D552&amp;$W$1&amp;"")</f>
        <v>#REF!</v>
      </c>
      <c r="X552" s="232"/>
      <c r="Y552" s="230"/>
      <c r="Z552" s="231" t="e" cm="1">
        <f t="array" aca="1" ref="Z552" ca="1">INDIRECT("'"&amp;$C552&amp;"'!"&amp;"$"&amp;$D552&amp;$Z$1&amp;"")</f>
        <v>#REF!</v>
      </c>
      <c r="AA552" s="232" t="s">
        <v>1</v>
      </c>
      <c r="AB552" s="232" t="s">
        <v>1</v>
      </c>
      <c r="AC552" s="233" t="s">
        <v>1</v>
      </c>
      <c r="AD552" s="229" t="e" cm="1">
        <f t="array" aca="1" ref="AD552" ca="1">INDIRECT("'"&amp;$C552&amp;"'!"&amp;"$"&amp;$D552&amp;$AD$1&amp;"")</f>
        <v>#REF!</v>
      </c>
      <c r="AE552" s="232" t="s">
        <v>1</v>
      </c>
      <c r="AF552" s="232" t="s">
        <v>1</v>
      </c>
      <c r="AG552" s="230" t="s">
        <v>1</v>
      </c>
      <c r="AH552" s="231" t="e" cm="1">
        <f t="array" aca="1" ref="AH552" ca="1">INDIRECT("'"&amp;$C552&amp;"'!"&amp;"$"&amp;$D552&amp;$AH$1&amp;"")</f>
        <v>#REF!</v>
      </c>
      <c r="AI552" s="232" t="s">
        <v>1</v>
      </c>
      <c r="AJ552" s="232" t="s">
        <v>1</v>
      </c>
      <c r="AK552" s="233" t="s">
        <v>1</v>
      </c>
      <c r="AL552" s="229" t="e" cm="1">
        <f t="array" aca="1" ref="AL552" ca="1">INDIRECT("'"&amp;$C552&amp;"'!"&amp;"$"&amp;$D552&amp;$AL$1&amp;"")</f>
        <v>#REF!</v>
      </c>
      <c r="AM552" s="232" t="s">
        <v>1</v>
      </c>
      <c r="AN552" s="232" t="s">
        <v>1</v>
      </c>
      <c r="AO552" s="230" t="s">
        <v>1</v>
      </c>
      <c r="AP552" s="229"/>
      <c r="AQ552" s="233"/>
      <c r="AR552" s="229" t="e" cm="1">
        <f t="array" aca="1" ref="AR552" ca="1">INDIRECT("'"&amp;$C552&amp;"'!"&amp;"$"&amp;$D552&amp;$AR$1&amp;"")</f>
        <v>#REF!</v>
      </c>
      <c r="AS552" s="232"/>
      <c r="AT552" s="230"/>
      <c r="AU552" s="231" t="e" cm="1">
        <f t="array" aca="1" ref="AU552" ca="1">INDIRECT("'"&amp;$C552&amp;"'!"&amp;"$"&amp;$D552&amp;$AU$1&amp;"")</f>
        <v>#REF!</v>
      </c>
      <c r="AV552" s="232"/>
      <c r="AW552" s="230"/>
      <c r="AX552" s="229"/>
      <c r="AY552" s="233"/>
      <c r="AZ552" s="232" t="e" cm="1">
        <f t="array" aca="1" ref="AZ552" ca="1">INDIRECT("'"&amp;$C552&amp;"'!"&amp;"$"&amp;$D552&amp;$AZ$1&amp;"")</f>
        <v>#REF!</v>
      </c>
      <c r="BA552" s="231"/>
      <c r="BB552" s="232"/>
      <c r="BC552" s="230"/>
      <c r="BD552" s="232" t="e" cm="1">
        <f t="array" aca="1" ref="BD552" ca="1">INDIRECT("'"&amp;$C552&amp;"'!"&amp;"$"&amp;$D552&amp;$BD$1&amp;"")</f>
        <v>#REF!</v>
      </c>
      <c r="BE552" s="231"/>
      <c r="BF552" s="232"/>
      <c r="BG552" s="230"/>
      <c r="BH552" s="234"/>
      <c r="BI552" s="230"/>
      <c r="BJ552" s="234" t="e" cm="1">
        <f t="array" aca="1" ref="BJ552" ca="1">INDIRECT("'"&amp;$C552&amp;"'!"&amp;"$"&amp;$D552&amp;$BJ$1&amp;"")</f>
        <v>#REF!</v>
      </c>
      <c r="BK552" s="232"/>
      <c r="BL552" s="230"/>
      <c r="BM552" s="408"/>
      <c r="BN552" s="229" t="e" cm="1">
        <f t="array" aca="1" ref="BN552" ca="1">INDIRECT("'"&amp;$C552&amp;"'!"&amp;"$"&amp;$D552&amp;$BN$1&amp;"")</f>
        <v>#REF!</v>
      </c>
      <c r="BO552" s="231"/>
      <c r="BP552" s="230"/>
      <c r="BQ552" s="234" t="e" cm="1">
        <f t="array" aca="1" ref="BQ552" ca="1">INDIRECT("'"&amp;$C552&amp;"'!"&amp;"$"&amp;$D552&amp;$BQ$1&amp;"")</f>
        <v>#REF!</v>
      </c>
      <c r="BR552" s="232"/>
      <c r="BS552" s="232"/>
      <c r="BT552" s="230"/>
      <c r="BU552" s="235" t="e" cm="1">
        <f t="array" aca="1" ref="BU552" ca="1">INDIRECT("'"&amp;$C552&amp;"'!"&amp;"$"&amp;$D552&amp;$BU$1&amp;"")</f>
        <v>#REF!</v>
      </c>
      <c r="BV552" s="232"/>
      <c r="BW552" s="232"/>
      <c r="BX552" s="230"/>
      <c r="BY552" s="235"/>
      <c r="BZ552" s="232"/>
      <c r="CA552" s="232"/>
      <c r="CB552" s="230"/>
    </row>
    <row r="553" spans="1:80" ht="15.75" thickBot="1" x14ac:dyDescent="0.25">
      <c r="A553" s="345">
        <f t="shared" si="41"/>
        <v>46013</v>
      </c>
      <c r="B553" s="262">
        <v>0.95833333333333404</v>
      </c>
      <c r="C553" s="249">
        <f t="shared" si="42"/>
        <v>22</v>
      </c>
      <c r="D553" s="250" t="s">
        <v>157</v>
      </c>
      <c r="E553" s="236"/>
      <c r="F553" s="237"/>
      <c r="G553" s="238" t="e" cm="1">
        <f t="array" aca="1" ref="G553" ca="1">INDIRECT("'"&amp;$C553&amp;"'!"&amp;"$"&amp;$D553&amp;$G$1&amp;"")</f>
        <v>#REF!</v>
      </c>
      <c r="H553" s="239" t="s">
        <v>1</v>
      </c>
      <c r="I553" s="237" t="s">
        <v>1</v>
      </c>
      <c r="J553" s="238" t="e" cm="1">
        <f t="array" aca="1" ref="J553" ca="1">INDIRECT("'"&amp;$C553&amp;"'!"&amp;"$"&amp;$D553&amp;$J$1&amp;"")</f>
        <v>#REF!</v>
      </c>
      <c r="K553" s="239"/>
      <c r="L553" s="239"/>
      <c r="M553" s="240"/>
      <c r="N553" s="236" t="e" cm="1">
        <f t="array" aca="1" ref="N553" ca="1">INDIRECT("'"&amp;$C553&amp;"'!"&amp;"$"&amp;$D553&amp;$N$1&amp;"")</f>
        <v>#REF!</v>
      </c>
      <c r="O553" s="239"/>
      <c r="P553" s="239"/>
      <c r="Q553" s="237"/>
      <c r="R553" s="354" t="e" cm="1">
        <f t="array" aca="1" ref="R553" ca="1">INDIRECT("'"&amp;$C553&amp;"'!"&amp;"$"&amp;$D553&amp;$R$1&amp;"")</f>
        <v>#REF!</v>
      </c>
      <c r="S553" s="239"/>
      <c r="T553" s="239"/>
      <c r="U553" s="240"/>
      <c r="V553" s="236"/>
      <c r="W553" s="241" t="e" cm="1">
        <f t="array" aca="1" ref="W553" ca="1">INDIRECT("'"&amp;$C553&amp;"'!"&amp;"$"&amp;$D553&amp;$W$1&amp;"")</f>
        <v>#REF!</v>
      </c>
      <c r="X553" s="239"/>
      <c r="Y553" s="237"/>
      <c r="Z553" s="238" t="e" cm="1">
        <f t="array" aca="1" ref="Z553" ca="1">INDIRECT("'"&amp;$C553&amp;"'!"&amp;"$"&amp;$D553&amp;$Z$1&amp;"")</f>
        <v>#REF!</v>
      </c>
      <c r="AA553" s="239" t="s">
        <v>1</v>
      </c>
      <c r="AB553" s="239" t="s">
        <v>1</v>
      </c>
      <c r="AC553" s="240" t="s">
        <v>1</v>
      </c>
      <c r="AD553" s="236" t="e" cm="1">
        <f t="array" aca="1" ref="AD553" ca="1">INDIRECT("'"&amp;$C553&amp;"'!"&amp;"$"&amp;$D553&amp;$AD$1&amp;"")</f>
        <v>#REF!</v>
      </c>
      <c r="AE553" s="239" t="s">
        <v>1</v>
      </c>
      <c r="AF553" s="239" t="s">
        <v>1</v>
      </c>
      <c r="AG553" s="237" t="s">
        <v>1</v>
      </c>
      <c r="AH553" s="238" t="e" cm="1">
        <f t="array" aca="1" ref="AH553" ca="1">INDIRECT("'"&amp;$C553&amp;"'!"&amp;"$"&amp;$D553&amp;$AH$1&amp;"")</f>
        <v>#REF!</v>
      </c>
      <c r="AI553" s="239" t="s">
        <v>1</v>
      </c>
      <c r="AJ553" s="239" t="s">
        <v>1</v>
      </c>
      <c r="AK553" s="240" t="s">
        <v>1</v>
      </c>
      <c r="AL553" s="236" t="e" cm="1">
        <f t="array" aca="1" ref="AL553" ca="1">INDIRECT("'"&amp;$C553&amp;"'!"&amp;"$"&amp;$D553&amp;$AL$1&amp;"")</f>
        <v>#REF!</v>
      </c>
      <c r="AM553" s="239" t="s">
        <v>1</v>
      </c>
      <c r="AN553" s="239" t="s">
        <v>1</v>
      </c>
      <c r="AO553" s="237" t="s">
        <v>1</v>
      </c>
      <c r="AP553" s="236"/>
      <c r="AQ553" s="240"/>
      <c r="AR553" s="236" t="e" cm="1">
        <f t="array" aca="1" ref="AR553" ca="1">INDIRECT("'"&amp;$C553&amp;"'!"&amp;"$"&amp;$D553&amp;$AR$1&amp;"")</f>
        <v>#REF!</v>
      </c>
      <c r="AS553" s="239"/>
      <c r="AT553" s="237"/>
      <c r="AU553" s="238" t="e" cm="1">
        <f t="array" aca="1" ref="AU553" ca="1">INDIRECT("'"&amp;$C553&amp;"'!"&amp;"$"&amp;$D553&amp;$AU$1&amp;"")</f>
        <v>#REF!</v>
      </c>
      <c r="AV553" s="239"/>
      <c r="AW553" s="237"/>
      <c r="AX553" s="236"/>
      <c r="AY553" s="240"/>
      <c r="AZ553" s="239" t="e" cm="1">
        <f t="array" aca="1" ref="AZ553" ca="1">INDIRECT("'"&amp;$C553&amp;"'!"&amp;"$"&amp;$D553&amp;$AZ$1&amp;"")</f>
        <v>#REF!</v>
      </c>
      <c r="BA553" s="238"/>
      <c r="BB553" s="239"/>
      <c r="BC553" s="237"/>
      <c r="BD553" s="239" t="e" cm="1">
        <f t="array" aca="1" ref="BD553" ca="1">INDIRECT("'"&amp;$C553&amp;"'!"&amp;"$"&amp;$D553&amp;$BD$1&amp;"")</f>
        <v>#REF!</v>
      </c>
      <c r="BE553" s="238"/>
      <c r="BF553" s="239"/>
      <c r="BG553" s="237"/>
      <c r="BH553" s="241"/>
      <c r="BI553" s="237"/>
      <c r="BJ553" s="241" t="e" cm="1">
        <f t="array" aca="1" ref="BJ553" ca="1">INDIRECT("'"&amp;$C553&amp;"'!"&amp;"$"&amp;$D553&amp;$BJ$1&amp;"")</f>
        <v>#REF!</v>
      </c>
      <c r="BK553" s="239"/>
      <c r="BL553" s="237"/>
      <c r="BM553" s="409"/>
      <c r="BN553" s="236" t="e" cm="1">
        <f t="array" aca="1" ref="BN553" ca="1">INDIRECT("'"&amp;$C553&amp;"'!"&amp;"$"&amp;$D553&amp;$BN$1&amp;"")</f>
        <v>#REF!</v>
      </c>
      <c r="BO553" s="238"/>
      <c r="BP553" s="237"/>
      <c r="BQ553" s="241" t="e" cm="1">
        <f t="array" aca="1" ref="BQ553" ca="1">INDIRECT("'"&amp;$C553&amp;"'!"&amp;"$"&amp;$D553&amp;$BQ$1&amp;"")</f>
        <v>#REF!</v>
      </c>
      <c r="BR553" s="239"/>
      <c r="BS553" s="239"/>
      <c r="BT553" s="237"/>
      <c r="BU553" s="242" t="e" cm="1">
        <f t="array" aca="1" ref="BU553" ca="1">INDIRECT("'"&amp;$C553&amp;"'!"&amp;"$"&amp;$D553&amp;$BU$1&amp;"")</f>
        <v>#REF!</v>
      </c>
      <c r="BV553" s="239"/>
      <c r="BW553" s="239"/>
      <c r="BX553" s="237"/>
      <c r="BY553" s="242"/>
      <c r="BZ553" s="239"/>
      <c r="CA553" s="239"/>
      <c r="CB553" s="237"/>
    </row>
    <row r="554" spans="1:80" ht="15" thickBot="1" x14ac:dyDescent="0.25">
      <c r="BI554" s="243"/>
    </row>
    <row r="555" spans="1:80" ht="15" x14ac:dyDescent="0.2">
      <c r="A555" s="263">
        <f>A530+1</f>
        <v>46014</v>
      </c>
      <c r="B555" s="260">
        <v>0</v>
      </c>
      <c r="C555" s="245">
        <f>DAY(A555)</f>
        <v>23</v>
      </c>
      <c r="D555" s="246" t="s">
        <v>134</v>
      </c>
      <c r="E555" s="216"/>
      <c r="F555" s="217"/>
      <c r="G555" s="218" t="e" cm="1">
        <f t="array" aca="1" ref="G555" ca="1">INDIRECT("'"&amp;$C555&amp;"'!"&amp;"$"&amp;$D555&amp;$G$1&amp;"")</f>
        <v>#REF!</v>
      </c>
      <c r="H555" s="219" t="s">
        <v>1</v>
      </c>
      <c r="I555" s="217" t="s">
        <v>1</v>
      </c>
      <c r="J555" s="218" t="e" cm="1">
        <f t="array" aca="1" ref="J555" ca="1">INDIRECT("'"&amp;$C555&amp;"'!"&amp;"$"&amp;$D555&amp;$J$1&amp;"")</f>
        <v>#REF!</v>
      </c>
      <c r="K555" s="219"/>
      <c r="L555" s="219"/>
      <c r="M555" s="220"/>
      <c r="N555" s="216" t="e" cm="1">
        <f t="array" aca="1" ref="N555" ca="1">INDIRECT("'"&amp;$C555&amp;"'!"&amp;"$"&amp;$D555&amp;$N$1&amp;"")</f>
        <v>#REF!</v>
      </c>
      <c r="O555" s="219"/>
      <c r="P555" s="219"/>
      <c r="Q555" s="217"/>
      <c r="R555" s="351" t="e" cm="1">
        <f t="array" aca="1" ref="R555" ca="1">INDIRECT("'"&amp;$C555&amp;"'!"&amp;"$"&amp;$D555&amp;$R$1&amp;"")</f>
        <v>#REF!</v>
      </c>
      <c r="S555" s="219"/>
      <c r="T555" s="219"/>
      <c r="U555" s="220"/>
      <c r="V555" s="216"/>
      <c r="W555" s="221" t="e" cm="1">
        <f t="array" aca="1" ref="W555" ca="1">INDIRECT("'"&amp;$C555&amp;"'!"&amp;"$"&amp;$D555&amp;$W$1&amp;"")</f>
        <v>#REF!</v>
      </c>
      <c r="X555" s="219"/>
      <c r="Y555" s="217"/>
      <c r="Z555" s="218"/>
      <c r="AA555" s="219"/>
      <c r="AB555" s="219"/>
      <c r="AC555" s="220"/>
      <c r="AD555" s="216"/>
      <c r="AE555" s="219"/>
      <c r="AF555" s="219"/>
      <c r="AG555" s="217"/>
      <c r="AH555" s="218"/>
      <c r="AI555" s="219"/>
      <c r="AJ555" s="219"/>
      <c r="AK555" s="217"/>
      <c r="AL555" s="216"/>
      <c r="AM555" s="219"/>
      <c r="AN555" s="219"/>
      <c r="AO555" s="217"/>
      <c r="AP555" s="216"/>
      <c r="AQ555" s="220"/>
      <c r="AR555" s="216" t="e" cm="1">
        <f t="array" aca="1" ref="AR555" ca="1">INDIRECT("'"&amp;$C555&amp;"'!"&amp;"$"&amp;$D555&amp;$AR$1&amp;"")</f>
        <v>#REF!</v>
      </c>
      <c r="AS555" s="219"/>
      <c r="AT555" s="217"/>
      <c r="AU555" s="218" t="e" cm="1">
        <f t="array" aca="1" ref="AU555" ca="1">INDIRECT("'"&amp;$C555&amp;"'!"&amp;"$"&amp;$D555&amp;$AU$1&amp;"")</f>
        <v>#REF!</v>
      </c>
      <c r="AV555" s="219"/>
      <c r="AW555" s="217"/>
      <c r="AX555" s="216"/>
      <c r="AY555" s="220"/>
      <c r="AZ555" s="219" t="e" cm="1">
        <f t="array" aca="1" ref="AZ555" ca="1">INDIRECT("'"&amp;$C555&amp;"'!"&amp;"$"&amp;$D555&amp;$AZ$1&amp;"")</f>
        <v>#REF!</v>
      </c>
      <c r="BA555" s="218"/>
      <c r="BB555" s="219"/>
      <c r="BC555" s="217"/>
      <c r="BD555" s="219" t="e" cm="1">
        <f t="array" aca="1" ref="BD555" ca="1">INDIRECT("'"&amp;$C555&amp;"'!"&amp;"$"&amp;$D555&amp;$BD$1&amp;"")</f>
        <v>#REF!</v>
      </c>
      <c r="BE555" s="218"/>
      <c r="BF555" s="219"/>
      <c r="BG555" s="217"/>
      <c r="BH555" s="221"/>
      <c r="BI555" s="217"/>
      <c r="BJ555" s="221" t="e" cm="1">
        <f t="array" aca="1" ref="BJ555" ca="1">INDIRECT("'"&amp;$C555&amp;"'!"&amp;"$"&amp;$D555&amp;$BJ$1&amp;"")</f>
        <v>#REF!</v>
      </c>
      <c r="BK555" s="219"/>
      <c r="BL555" s="217"/>
      <c r="BM555" s="406"/>
      <c r="BN555" s="216" t="e" cm="1">
        <f t="array" aca="1" ref="BN555" ca="1">INDIRECT("'"&amp;$C555&amp;"'!"&amp;"$"&amp;$D555&amp;$BN$1&amp;"")</f>
        <v>#REF!</v>
      </c>
      <c r="BO555" s="218"/>
      <c r="BP555" s="217"/>
      <c r="BQ555" s="221" t="e" cm="1">
        <f t="array" aca="1" ref="BQ555" ca="1">INDIRECT("'"&amp;$C555&amp;"'!"&amp;"$"&amp;$D555&amp;$BQ$1&amp;"")</f>
        <v>#REF!</v>
      </c>
      <c r="BR555" s="219"/>
      <c r="BS555" s="219"/>
      <c r="BT555" s="217"/>
      <c r="BU555" s="221" t="e" cm="1">
        <f t="array" aca="1" ref="BU555" ca="1">INDIRECT("'"&amp;$C555&amp;"'!"&amp;"$"&amp;$D555&amp;$BU$1&amp;"")</f>
        <v>#REF!</v>
      </c>
      <c r="BV555" s="219"/>
      <c r="BW555" s="219"/>
      <c r="BX555" s="217"/>
      <c r="BY555" s="274"/>
      <c r="BZ555" s="219"/>
      <c r="CA555" s="219"/>
      <c r="CB555" s="217"/>
    </row>
    <row r="556" spans="1:80" ht="15" x14ac:dyDescent="0.2">
      <c r="A556" s="344">
        <f t="shared" ref="A556:A578" si="43">A531+1</f>
        <v>46014</v>
      </c>
      <c r="B556" s="261">
        <v>4.1666666666666699E-2</v>
      </c>
      <c r="C556" s="247">
        <f>DAY(A556)</f>
        <v>23</v>
      </c>
      <c r="D556" s="248" t="s">
        <v>135</v>
      </c>
      <c r="E556" s="222"/>
      <c r="F556" s="223"/>
      <c r="G556" s="224" t="e" cm="1">
        <f t="array" aca="1" ref="G556" ca="1">INDIRECT("'"&amp;$C556&amp;"'!"&amp;"$"&amp;$D556&amp;$G$1&amp;"")</f>
        <v>#REF!</v>
      </c>
      <c r="H556" s="225" t="s">
        <v>1</v>
      </c>
      <c r="I556" s="223" t="s">
        <v>1</v>
      </c>
      <c r="J556" s="224" t="e" cm="1">
        <f t="array" aca="1" ref="J556" ca="1">INDIRECT("'"&amp;$C556&amp;"'!"&amp;"$"&amp;$D556&amp;$J$1&amp;"")</f>
        <v>#REF!</v>
      </c>
      <c r="K556" s="225"/>
      <c r="L556" s="225"/>
      <c r="M556" s="226"/>
      <c r="N556" s="222" t="e" cm="1">
        <f t="array" aca="1" ref="N556" ca="1">INDIRECT("'"&amp;$C556&amp;"'!"&amp;"$"&amp;$D556&amp;$N$1&amp;"")</f>
        <v>#REF!</v>
      </c>
      <c r="O556" s="225"/>
      <c r="P556" s="225"/>
      <c r="Q556" s="223"/>
      <c r="R556" s="352" t="e" cm="1">
        <f t="array" aca="1" ref="R556" ca="1">INDIRECT("'"&amp;$C556&amp;"'!"&amp;"$"&amp;$D556&amp;$R$1&amp;"")</f>
        <v>#REF!</v>
      </c>
      <c r="S556" s="225"/>
      <c r="T556" s="225"/>
      <c r="U556" s="226"/>
      <c r="V556" s="222"/>
      <c r="W556" s="227" t="e" cm="1">
        <f t="array" aca="1" ref="W556" ca="1">INDIRECT("'"&amp;$C556&amp;"'!"&amp;"$"&amp;$D556&amp;$W$1&amp;"")</f>
        <v>#REF!</v>
      </c>
      <c r="X556" s="225"/>
      <c r="Y556" s="223"/>
      <c r="Z556" s="224"/>
      <c r="AA556" s="225"/>
      <c r="AB556" s="225"/>
      <c r="AC556" s="226"/>
      <c r="AD556" s="222"/>
      <c r="AE556" s="225"/>
      <c r="AF556" s="225"/>
      <c r="AG556" s="223"/>
      <c r="AH556" s="224"/>
      <c r="AI556" s="225"/>
      <c r="AJ556" s="225"/>
      <c r="AK556" s="226"/>
      <c r="AL556" s="222"/>
      <c r="AM556" s="225"/>
      <c r="AN556" s="225"/>
      <c r="AO556" s="223"/>
      <c r="AP556" s="222"/>
      <c r="AQ556" s="226"/>
      <c r="AR556" s="222" t="e" cm="1">
        <f t="array" aca="1" ref="AR556" ca="1">INDIRECT("'"&amp;$C556&amp;"'!"&amp;"$"&amp;$D556&amp;$AR$1&amp;"")</f>
        <v>#REF!</v>
      </c>
      <c r="AS556" s="225"/>
      <c r="AT556" s="223"/>
      <c r="AU556" s="224" t="e" cm="1">
        <f t="array" aca="1" ref="AU556" ca="1">INDIRECT("'"&amp;$C556&amp;"'!"&amp;"$"&amp;$D556&amp;$AU$1&amp;"")</f>
        <v>#REF!</v>
      </c>
      <c r="AV556" s="225"/>
      <c r="AW556" s="223"/>
      <c r="AX556" s="222"/>
      <c r="AY556" s="226"/>
      <c r="AZ556" s="225" t="e" cm="1">
        <f t="array" aca="1" ref="AZ556" ca="1">INDIRECT("'"&amp;$C556&amp;"'!"&amp;"$"&amp;$D556&amp;$AZ$1&amp;"")</f>
        <v>#REF!</v>
      </c>
      <c r="BA556" s="224"/>
      <c r="BB556" s="225"/>
      <c r="BC556" s="223"/>
      <c r="BD556" s="225" t="e" cm="1">
        <f t="array" aca="1" ref="BD556" ca="1">INDIRECT("'"&amp;$C556&amp;"'!"&amp;"$"&amp;$D556&amp;$BD$1&amp;"")</f>
        <v>#REF!</v>
      </c>
      <c r="BE556" s="224"/>
      <c r="BF556" s="225"/>
      <c r="BG556" s="223"/>
      <c r="BH556" s="227"/>
      <c r="BI556" s="223"/>
      <c r="BJ556" s="227" t="e" cm="1">
        <f t="array" aca="1" ref="BJ556" ca="1">INDIRECT("'"&amp;$C556&amp;"'!"&amp;"$"&amp;$D556&amp;$BJ$1&amp;"")</f>
        <v>#REF!</v>
      </c>
      <c r="BK556" s="225"/>
      <c r="BL556" s="223"/>
      <c r="BM556" s="407"/>
      <c r="BN556" s="222" t="e" cm="1">
        <f t="array" aca="1" ref="BN556" ca="1">INDIRECT("'"&amp;$C556&amp;"'!"&amp;"$"&amp;$D556&amp;$BN$1&amp;"")</f>
        <v>#REF!</v>
      </c>
      <c r="BO556" s="224"/>
      <c r="BP556" s="223"/>
      <c r="BQ556" s="227" t="e" cm="1">
        <f t="array" aca="1" ref="BQ556" ca="1">INDIRECT("'"&amp;$C556&amp;"'!"&amp;"$"&amp;$D556&amp;$BQ$1&amp;"")</f>
        <v>#REF!</v>
      </c>
      <c r="BR556" s="225"/>
      <c r="BS556" s="225"/>
      <c r="BT556" s="223"/>
      <c r="BU556" s="227" t="e" cm="1">
        <f t="array" aca="1" ref="BU556" ca="1">INDIRECT("'"&amp;$C556&amp;"'!"&amp;"$"&amp;$D556&amp;$BU$1&amp;"")</f>
        <v>#REF!</v>
      </c>
      <c r="BV556" s="225"/>
      <c r="BW556" s="225"/>
      <c r="BX556" s="223"/>
      <c r="BY556" s="228"/>
      <c r="BZ556" s="225"/>
      <c r="CA556" s="225"/>
      <c r="CB556" s="223"/>
    </row>
    <row r="557" spans="1:80" ht="15" x14ac:dyDescent="0.2">
      <c r="A557" s="344">
        <f t="shared" si="43"/>
        <v>46014</v>
      </c>
      <c r="B557" s="261">
        <v>8.3333333333333301E-2</v>
      </c>
      <c r="C557" s="247">
        <f>DAY(A557)</f>
        <v>23</v>
      </c>
      <c r="D557" s="248" t="s">
        <v>136</v>
      </c>
      <c r="E557" s="229"/>
      <c r="F557" s="230"/>
      <c r="G557" s="231" t="e" cm="1">
        <f t="array" aca="1" ref="G557" ca="1">INDIRECT("'"&amp;$C557&amp;"'!"&amp;"$"&amp;$D557&amp;$G$1&amp;"")</f>
        <v>#REF!</v>
      </c>
      <c r="H557" s="232" t="s">
        <v>1</v>
      </c>
      <c r="I557" s="230" t="s">
        <v>1</v>
      </c>
      <c r="J557" s="231" t="e" cm="1">
        <f t="array" aca="1" ref="J557" ca="1">INDIRECT("'"&amp;$C557&amp;"'!"&amp;"$"&amp;$D557&amp;$J$1&amp;"")</f>
        <v>#REF!</v>
      </c>
      <c r="K557" s="232"/>
      <c r="L557" s="232"/>
      <c r="M557" s="233"/>
      <c r="N557" s="229" t="e" cm="1">
        <f t="array" aca="1" ref="N557" ca="1">INDIRECT("'"&amp;$C557&amp;"'!"&amp;"$"&amp;$D557&amp;$N$1&amp;"")</f>
        <v>#REF!</v>
      </c>
      <c r="O557" s="232"/>
      <c r="P557" s="232"/>
      <c r="Q557" s="230"/>
      <c r="R557" s="229" t="e" cm="1">
        <f t="array" aca="1" ref="R557" ca="1">INDIRECT("'"&amp;$C557&amp;"'!"&amp;"$"&amp;$D557&amp;$R$1&amp;"")</f>
        <v>#REF!</v>
      </c>
      <c r="S557" s="232"/>
      <c r="T557" s="232"/>
      <c r="U557" s="233"/>
      <c r="V557" s="229"/>
      <c r="W557" s="234" t="e" cm="1">
        <f t="array" aca="1" ref="W557" ca="1">INDIRECT("'"&amp;$C557&amp;"'!"&amp;"$"&amp;$D557&amp;$W$1&amp;"")</f>
        <v>#REF!</v>
      </c>
      <c r="X557" s="232"/>
      <c r="Y557" s="230"/>
      <c r="Z557" s="231"/>
      <c r="AA557" s="232"/>
      <c r="AB557" s="232"/>
      <c r="AC557" s="233"/>
      <c r="AD557" s="229"/>
      <c r="AE557" s="232"/>
      <c r="AF557" s="232"/>
      <c r="AG557" s="230"/>
      <c r="AH557" s="231"/>
      <c r="AI557" s="232"/>
      <c r="AJ557" s="232"/>
      <c r="AK557" s="233"/>
      <c r="AL557" s="229"/>
      <c r="AM557" s="232"/>
      <c r="AN557" s="232"/>
      <c r="AO557" s="233"/>
      <c r="AP557" s="229"/>
      <c r="AQ557" s="233"/>
      <c r="AR557" s="229" t="e" cm="1">
        <f t="array" aca="1" ref="AR557" ca="1">INDIRECT("'"&amp;$C557&amp;"'!"&amp;"$"&amp;$D557&amp;$AR$1&amp;"")</f>
        <v>#REF!</v>
      </c>
      <c r="AS557" s="232"/>
      <c r="AT557" s="230"/>
      <c r="AU557" s="231" t="e" cm="1">
        <f t="array" aca="1" ref="AU557" ca="1">INDIRECT("'"&amp;$C557&amp;"'!"&amp;"$"&amp;$D557&amp;$AU$1&amp;"")</f>
        <v>#REF!</v>
      </c>
      <c r="AV557" s="232"/>
      <c r="AW557" s="230"/>
      <c r="AX557" s="229"/>
      <c r="AY557" s="233"/>
      <c r="AZ557" s="232" t="e" cm="1">
        <f t="array" aca="1" ref="AZ557" ca="1">INDIRECT("'"&amp;$C557&amp;"'!"&amp;"$"&amp;$D557&amp;$AZ$1&amp;"")</f>
        <v>#REF!</v>
      </c>
      <c r="BA557" s="231"/>
      <c r="BB557" s="232"/>
      <c r="BC557" s="230"/>
      <c r="BD557" s="232" t="e" cm="1">
        <f t="array" aca="1" ref="BD557" ca="1">INDIRECT("'"&amp;$C557&amp;"'!"&amp;"$"&amp;$D557&amp;$BD$1&amp;"")</f>
        <v>#REF!</v>
      </c>
      <c r="BE557" s="231"/>
      <c r="BF557" s="232"/>
      <c r="BG557" s="230"/>
      <c r="BH557" s="234"/>
      <c r="BI557" s="230"/>
      <c r="BJ557" s="234" t="e" cm="1">
        <f t="array" aca="1" ref="BJ557" ca="1">INDIRECT("'"&amp;$C557&amp;"'!"&amp;"$"&amp;$D557&amp;$BJ$1&amp;"")</f>
        <v>#REF!</v>
      </c>
      <c r="BK557" s="232"/>
      <c r="BL557" s="230"/>
      <c r="BM557" s="408"/>
      <c r="BN557" s="229" t="e" cm="1">
        <f t="array" aca="1" ref="BN557" ca="1">INDIRECT("'"&amp;$C557&amp;"'!"&amp;"$"&amp;$D557&amp;$BN$1&amp;"")</f>
        <v>#REF!</v>
      </c>
      <c r="BO557" s="231"/>
      <c r="BP557" s="230"/>
      <c r="BQ557" s="234" t="e" cm="1">
        <f t="array" aca="1" ref="BQ557" ca="1">INDIRECT("'"&amp;$C557&amp;"'!"&amp;"$"&amp;$D557&amp;$BQ$1&amp;"")</f>
        <v>#REF!</v>
      </c>
      <c r="BR557" s="232"/>
      <c r="BS557" s="232"/>
      <c r="BT557" s="230"/>
      <c r="BU557" s="234" t="e" cm="1">
        <f t="array" aca="1" ref="BU557" ca="1">INDIRECT("'"&amp;$C557&amp;"'!"&amp;"$"&amp;$D557&amp;$BU$1&amp;"")</f>
        <v>#REF!</v>
      </c>
      <c r="BV557" s="232"/>
      <c r="BW557" s="232"/>
      <c r="BX557" s="230"/>
      <c r="BY557" s="235"/>
      <c r="BZ557" s="232"/>
      <c r="CA557" s="232"/>
      <c r="CB557" s="230"/>
    </row>
    <row r="558" spans="1:80" ht="15" x14ac:dyDescent="0.2">
      <c r="A558" s="344">
        <f t="shared" si="43"/>
        <v>46014</v>
      </c>
      <c r="B558" s="261">
        <v>0.125</v>
      </c>
      <c r="C558" s="247">
        <f>DAY(A558)</f>
        <v>23</v>
      </c>
      <c r="D558" s="248" t="s">
        <v>137</v>
      </c>
      <c r="E558" s="222"/>
      <c r="F558" s="223"/>
      <c r="G558" s="224" t="e" cm="1">
        <f t="array" aca="1" ref="G558" ca="1">INDIRECT("'"&amp;$C558&amp;"'!"&amp;"$"&amp;$D558&amp;$G$1&amp;"")</f>
        <v>#REF!</v>
      </c>
      <c r="H558" s="225" t="s">
        <v>1</v>
      </c>
      <c r="I558" s="223" t="s">
        <v>1</v>
      </c>
      <c r="J558" s="224" t="e" cm="1">
        <f t="array" aca="1" ref="J558" ca="1">INDIRECT("'"&amp;$C558&amp;"'!"&amp;"$"&amp;$D558&amp;$J$1&amp;"")</f>
        <v>#REF!</v>
      </c>
      <c r="K558" s="225"/>
      <c r="L558" s="225"/>
      <c r="M558" s="226"/>
      <c r="N558" s="222" t="e" cm="1">
        <f t="array" aca="1" ref="N558" ca="1">INDIRECT("'"&amp;$C558&amp;"'!"&amp;"$"&amp;$D558&amp;$N$1&amp;"")</f>
        <v>#REF!</v>
      </c>
      <c r="O558" s="225"/>
      <c r="P558" s="225"/>
      <c r="Q558" s="223"/>
      <c r="R558" s="352" t="e" cm="1">
        <f t="array" aca="1" ref="R558" ca="1">INDIRECT("'"&amp;$C558&amp;"'!"&amp;"$"&amp;$D558&amp;$R$1&amp;"")</f>
        <v>#REF!</v>
      </c>
      <c r="S558" s="225"/>
      <c r="T558" s="225"/>
      <c r="U558" s="226"/>
      <c r="V558" s="222"/>
      <c r="W558" s="227" t="e" cm="1">
        <f t="array" aca="1" ref="W558" ca="1">INDIRECT("'"&amp;$C558&amp;"'!"&amp;"$"&amp;$D558&amp;$W$1&amp;"")</f>
        <v>#REF!</v>
      </c>
      <c r="X558" s="225"/>
      <c r="Y558" s="223"/>
      <c r="Z558" s="224"/>
      <c r="AA558" s="225"/>
      <c r="AB558" s="225"/>
      <c r="AC558" s="226"/>
      <c r="AD558" s="222"/>
      <c r="AE558" s="225"/>
      <c r="AF558" s="225"/>
      <c r="AG558" s="223"/>
      <c r="AH558" s="224"/>
      <c r="AI558" s="225"/>
      <c r="AJ558" s="225"/>
      <c r="AK558" s="226"/>
      <c r="AL558" s="222"/>
      <c r="AM558" s="225"/>
      <c r="AN558" s="225"/>
      <c r="AO558" s="223"/>
      <c r="AP558" s="222"/>
      <c r="AQ558" s="226"/>
      <c r="AR558" s="222" t="e" cm="1">
        <f t="array" aca="1" ref="AR558" ca="1">INDIRECT("'"&amp;$C558&amp;"'!"&amp;"$"&amp;$D558&amp;$AR$1&amp;"")</f>
        <v>#REF!</v>
      </c>
      <c r="AS558" s="225"/>
      <c r="AT558" s="223"/>
      <c r="AU558" s="224" t="e" cm="1">
        <f t="array" aca="1" ref="AU558" ca="1">INDIRECT("'"&amp;$C558&amp;"'!"&amp;"$"&amp;$D558&amp;$AU$1&amp;"")</f>
        <v>#REF!</v>
      </c>
      <c r="AV558" s="225"/>
      <c r="AW558" s="223"/>
      <c r="AX558" s="222"/>
      <c r="AY558" s="226"/>
      <c r="AZ558" s="225" t="e" cm="1">
        <f t="array" aca="1" ref="AZ558" ca="1">INDIRECT("'"&amp;$C558&amp;"'!"&amp;"$"&amp;$D558&amp;$AZ$1&amp;"")</f>
        <v>#REF!</v>
      </c>
      <c r="BA558" s="224"/>
      <c r="BB558" s="225"/>
      <c r="BC558" s="223"/>
      <c r="BD558" s="225" t="e" cm="1">
        <f t="array" aca="1" ref="BD558" ca="1">INDIRECT("'"&amp;$C558&amp;"'!"&amp;"$"&amp;$D558&amp;$BD$1&amp;"")</f>
        <v>#REF!</v>
      </c>
      <c r="BE558" s="224"/>
      <c r="BF558" s="225"/>
      <c r="BG558" s="223"/>
      <c r="BH558" s="227"/>
      <c r="BI558" s="223"/>
      <c r="BJ558" s="227" t="e" cm="1">
        <f t="array" aca="1" ref="BJ558" ca="1">INDIRECT("'"&amp;$C558&amp;"'!"&amp;"$"&amp;$D558&amp;$BJ$1&amp;"")</f>
        <v>#REF!</v>
      </c>
      <c r="BK558" s="225"/>
      <c r="BL558" s="223"/>
      <c r="BM558" s="407"/>
      <c r="BN558" s="222" t="e" cm="1">
        <f t="array" aca="1" ref="BN558" ca="1">INDIRECT("'"&amp;$C558&amp;"'!"&amp;"$"&amp;$D558&amp;$BN$1&amp;"")</f>
        <v>#REF!</v>
      </c>
      <c r="BO558" s="224"/>
      <c r="BP558" s="223"/>
      <c r="BQ558" s="227" t="e" cm="1">
        <f t="array" aca="1" ref="BQ558" ca="1">INDIRECT("'"&amp;$C558&amp;"'!"&amp;"$"&amp;$D558&amp;$BQ$1&amp;"")</f>
        <v>#REF!</v>
      </c>
      <c r="BR558" s="225"/>
      <c r="BS558" s="225"/>
      <c r="BT558" s="223"/>
      <c r="BU558" s="227" t="e" cm="1">
        <f t="array" aca="1" ref="BU558" ca="1">INDIRECT("'"&amp;$C558&amp;"'!"&amp;"$"&amp;$D558&amp;$BU$1&amp;"")</f>
        <v>#REF!</v>
      </c>
      <c r="BV558" s="225"/>
      <c r="BW558" s="225"/>
      <c r="BX558" s="223"/>
      <c r="BY558" s="228"/>
      <c r="BZ558" s="225"/>
      <c r="CA558" s="225"/>
      <c r="CB558" s="223"/>
    </row>
    <row r="559" spans="1:80" ht="15" x14ac:dyDescent="0.2">
      <c r="A559" s="344">
        <f t="shared" si="43"/>
        <v>46014</v>
      </c>
      <c r="B559" s="261">
        <v>0.16666666666666699</v>
      </c>
      <c r="C559" s="247">
        <f>DAY(A559)</f>
        <v>23</v>
      </c>
      <c r="D559" s="248" t="s">
        <v>138</v>
      </c>
      <c r="E559" s="229"/>
      <c r="F559" s="230"/>
      <c r="G559" s="231" t="e" cm="1">
        <f t="array" aca="1" ref="G559" ca="1">INDIRECT("'"&amp;$C559&amp;"'!"&amp;"$"&amp;$D559&amp;$G$1&amp;"")</f>
        <v>#REF!</v>
      </c>
      <c r="H559" s="232" t="s">
        <v>1</v>
      </c>
      <c r="I559" s="230" t="s">
        <v>1</v>
      </c>
      <c r="J559" s="231" t="e" cm="1">
        <f t="array" aca="1" ref="J559" ca="1">INDIRECT("'"&amp;$C559&amp;"'!"&amp;"$"&amp;$D559&amp;$J$1&amp;"")</f>
        <v>#REF!</v>
      </c>
      <c r="K559" s="232"/>
      <c r="L559" s="232"/>
      <c r="M559" s="233"/>
      <c r="N559" s="229" t="e" cm="1">
        <f t="array" aca="1" ref="N559" ca="1">INDIRECT("'"&amp;$C559&amp;"'!"&amp;"$"&amp;$D559&amp;$N$1&amp;"")</f>
        <v>#REF!</v>
      </c>
      <c r="O559" s="232"/>
      <c r="P559" s="232"/>
      <c r="Q559" s="230"/>
      <c r="R559" s="229" t="e" cm="1">
        <f t="array" aca="1" ref="R559" ca="1">INDIRECT("'"&amp;$C559&amp;"'!"&amp;"$"&amp;$D559&amp;$R$1&amp;"")</f>
        <v>#REF!</v>
      </c>
      <c r="S559" s="232"/>
      <c r="T559" s="232"/>
      <c r="U559" s="233"/>
      <c r="V559" s="229"/>
      <c r="W559" s="234" t="e" cm="1">
        <f t="array" aca="1" ref="W559" ca="1">INDIRECT("'"&amp;$C559&amp;"'!"&amp;"$"&amp;$D559&amp;$W$1&amp;"")</f>
        <v>#REF!</v>
      </c>
      <c r="X559" s="232"/>
      <c r="Y559" s="230"/>
      <c r="Z559" s="231"/>
      <c r="AA559" s="232"/>
      <c r="AB559" s="232"/>
      <c r="AC559" s="233"/>
      <c r="AD559" s="229"/>
      <c r="AE559" s="232"/>
      <c r="AF559" s="232"/>
      <c r="AG559" s="230"/>
      <c r="AH559" s="231"/>
      <c r="AI559" s="232"/>
      <c r="AJ559" s="232"/>
      <c r="AK559" s="233"/>
      <c r="AL559" s="229"/>
      <c r="AM559" s="232"/>
      <c r="AN559" s="232"/>
      <c r="AO559" s="230"/>
      <c r="AP559" s="229"/>
      <c r="AQ559" s="233"/>
      <c r="AR559" s="229" t="e" cm="1">
        <f t="array" aca="1" ref="AR559" ca="1">INDIRECT("'"&amp;$C559&amp;"'!"&amp;"$"&amp;$D559&amp;$AR$1&amp;"")</f>
        <v>#REF!</v>
      </c>
      <c r="AS559" s="232"/>
      <c r="AT559" s="230"/>
      <c r="AU559" s="231" t="e" cm="1">
        <f t="array" aca="1" ref="AU559" ca="1">INDIRECT("'"&amp;$C559&amp;"'!"&amp;"$"&amp;$D559&amp;$AU$1&amp;"")</f>
        <v>#REF!</v>
      </c>
      <c r="AV559" s="232"/>
      <c r="AW559" s="230"/>
      <c r="AX559" s="229"/>
      <c r="AY559" s="233"/>
      <c r="AZ559" s="232" t="e" cm="1">
        <f t="array" aca="1" ref="AZ559" ca="1">INDIRECT("'"&amp;$C559&amp;"'!"&amp;"$"&amp;$D559&amp;$AZ$1&amp;"")</f>
        <v>#REF!</v>
      </c>
      <c r="BA559" s="231"/>
      <c r="BB559" s="232"/>
      <c r="BC559" s="230"/>
      <c r="BD559" s="232" t="e" cm="1">
        <f t="array" aca="1" ref="BD559" ca="1">INDIRECT("'"&amp;$C559&amp;"'!"&amp;"$"&amp;$D559&amp;$BD$1&amp;"")</f>
        <v>#REF!</v>
      </c>
      <c r="BE559" s="231"/>
      <c r="BF559" s="232"/>
      <c r="BG559" s="230"/>
      <c r="BH559" s="234"/>
      <c r="BI559" s="230"/>
      <c r="BJ559" s="234" t="e" cm="1">
        <f t="array" aca="1" ref="BJ559" ca="1">INDIRECT("'"&amp;$C559&amp;"'!"&amp;"$"&amp;$D559&amp;$BJ$1&amp;"")</f>
        <v>#REF!</v>
      </c>
      <c r="BK559" s="232"/>
      <c r="BL559" s="230"/>
      <c r="BM559" s="408"/>
      <c r="BN559" s="229" t="e" cm="1">
        <f t="array" aca="1" ref="BN559" ca="1">INDIRECT("'"&amp;$C559&amp;"'!"&amp;"$"&amp;$D559&amp;$BN$1&amp;"")</f>
        <v>#REF!</v>
      </c>
      <c r="BO559" s="231"/>
      <c r="BP559" s="230"/>
      <c r="BQ559" s="234" t="e" cm="1">
        <f t="array" aca="1" ref="BQ559" ca="1">INDIRECT("'"&amp;$C559&amp;"'!"&amp;"$"&amp;$D559&amp;$BQ$1&amp;"")</f>
        <v>#REF!</v>
      </c>
      <c r="BR559" s="232"/>
      <c r="BS559" s="232"/>
      <c r="BT559" s="230"/>
      <c r="BU559" s="234" t="e" cm="1">
        <f t="array" aca="1" ref="BU559" ca="1">INDIRECT("'"&amp;$C559&amp;"'!"&amp;"$"&amp;$D559&amp;$BU$1&amp;"")</f>
        <v>#REF!</v>
      </c>
      <c r="BV559" s="232"/>
      <c r="BW559" s="232"/>
      <c r="BX559" s="230"/>
      <c r="BY559" s="235"/>
      <c r="BZ559" s="232"/>
      <c r="CA559" s="232"/>
      <c r="CB559" s="230"/>
    </row>
    <row r="560" spans="1:80" ht="15" x14ac:dyDescent="0.2">
      <c r="A560" s="344">
        <f t="shared" si="43"/>
        <v>46014</v>
      </c>
      <c r="B560" s="261">
        <v>0.20833333333333301</v>
      </c>
      <c r="C560" s="247">
        <f t="shared" ref="C560:C578" si="44">DAY(A560)</f>
        <v>23</v>
      </c>
      <c r="D560" s="248" t="s">
        <v>139</v>
      </c>
      <c r="E560" s="222"/>
      <c r="F560" s="223"/>
      <c r="G560" s="224" t="e" cm="1">
        <f t="array" aca="1" ref="G560" ca="1">INDIRECT("'"&amp;$C560&amp;"'!"&amp;"$"&amp;$D560&amp;$G$1&amp;"")</f>
        <v>#REF!</v>
      </c>
      <c r="H560" s="225" t="s">
        <v>1</v>
      </c>
      <c r="I560" s="223" t="s">
        <v>1</v>
      </c>
      <c r="J560" s="224" t="e" cm="1">
        <f t="array" aca="1" ref="J560" ca="1">INDIRECT("'"&amp;$C560&amp;"'!"&amp;"$"&amp;$D560&amp;$J$1&amp;"")</f>
        <v>#REF!</v>
      </c>
      <c r="K560" s="225"/>
      <c r="L560" s="225"/>
      <c r="M560" s="226"/>
      <c r="N560" s="222" t="e" cm="1">
        <f t="array" aca="1" ref="N560" ca="1">INDIRECT("'"&amp;$C560&amp;"'!"&amp;"$"&amp;$D560&amp;$N$1&amp;"")</f>
        <v>#REF!</v>
      </c>
      <c r="O560" s="225"/>
      <c r="P560" s="225"/>
      <c r="Q560" s="223"/>
      <c r="R560" s="352" t="e" cm="1">
        <f t="array" aca="1" ref="R560" ca="1">INDIRECT("'"&amp;$C560&amp;"'!"&amp;"$"&amp;$D560&amp;$R$1&amp;"")</f>
        <v>#REF!</v>
      </c>
      <c r="S560" s="225"/>
      <c r="T560" s="225"/>
      <c r="U560" s="226"/>
      <c r="V560" s="222"/>
      <c r="W560" s="227" t="e" cm="1">
        <f t="array" aca="1" ref="W560" ca="1">INDIRECT("'"&amp;$C560&amp;"'!"&amp;"$"&amp;$D560&amp;$W$1&amp;"")</f>
        <v>#REF!</v>
      </c>
      <c r="X560" s="225"/>
      <c r="Y560" s="223"/>
      <c r="Z560" s="224"/>
      <c r="AA560" s="225"/>
      <c r="AB560" s="225"/>
      <c r="AC560" s="226"/>
      <c r="AD560" s="222"/>
      <c r="AE560" s="225"/>
      <c r="AF560" s="225"/>
      <c r="AG560" s="223"/>
      <c r="AH560" s="224"/>
      <c r="AI560" s="225"/>
      <c r="AJ560" s="225"/>
      <c r="AK560" s="226"/>
      <c r="AL560" s="222"/>
      <c r="AM560" s="225"/>
      <c r="AN560" s="225"/>
      <c r="AO560" s="223"/>
      <c r="AP560" s="222"/>
      <c r="AQ560" s="226"/>
      <c r="AR560" s="222" t="e" cm="1">
        <f t="array" aca="1" ref="AR560" ca="1">INDIRECT("'"&amp;$C560&amp;"'!"&amp;"$"&amp;$D560&amp;$AR$1&amp;"")</f>
        <v>#REF!</v>
      </c>
      <c r="AS560" s="225"/>
      <c r="AT560" s="223"/>
      <c r="AU560" s="224" t="e" cm="1">
        <f t="array" aca="1" ref="AU560" ca="1">INDIRECT("'"&amp;$C560&amp;"'!"&amp;"$"&amp;$D560&amp;$AU$1&amp;"")</f>
        <v>#REF!</v>
      </c>
      <c r="AV560" s="225"/>
      <c r="AW560" s="223"/>
      <c r="AX560" s="222"/>
      <c r="AY560" s="226"/>
      <c r="AZ560" s="225" t="e" cm="1">
        <f t="array" aca="1" ref="AZ560" ca="1">INDIRECT("'"&amp;$C560&amp;"'!"&amp;"$"&amp;$D560&amp;$AZ$1&amp;"")</f>
        <v>#REF!</v>
      </c>
      <c r="BA560" s="224"/>
      <c r="BB560" s="225"/>
      <c r="BC560" s="223"/>
      <c r="BD560" s="225" t="e" cm="1">
        <f t="array" aca="1" ref="BD560" ca="1">INDIRECT("'"&amp;$C560&amp;"'!"&amp;"$"&amp;$D560&amp;$BD$1&amp;"")</f>
        <v>#REF!</v>
      </c>
      <c r="BE560" s="224"/>
      <c r="BF560" s="225"/>
      <c r="BG560" s="223"/>
      <c r="BH560" s="227"/>
      <c r="BI560" s="223"/>
      <c r="BJ560" s="227" t="e" cm="1">
        <f t="array" aca="1" ref="BJ560" ca="1">INDIRECT("'"&amp;$C560&amp;"'!"&amp;"$"&amp;$D560&amp;$BJ$1&amp;"")</f>
        <v>#REF!</v>
      </c>
      <c r="BK560" s="225"/>
      <c r="BL560" s="223"/>
      <c r="BM560" s="407"/>
      <c r="BN560" s="222" t="e" cm="1">
        <f t="array" aca="1" ref="BN560" ca="1">INDIRECT("'"&amp;$C560&amp;"'!"&amp;"$"&amp;$D560&amp;$BN$1&amp;"")</f>
        <v>#REF!</v>
      </c>
      <c r="BO560" s="224"/>
      <c r="BP560" s="223"/>
      <c r="BQ560" s="227" t="e" cm="1">
        <f t="array" aca="1" ref="BQ560" ca="1">INDIRECT("'"&amp;$C560&amp;"'!"&amp;"$"&amp;$D560&amp;$BQ$1&amp;"")</f>
        <v>#REF!</v>
      </c>
      <c r="BR560" s="225"/>
      <c r="BS560" s="225"/>
      <c r="BT560" s="223"/>
      <c r="BU560" s="227" t="e" cm="1">
        <f t="array" aca="1" ref="BU560" ca="1">INDIRECT("'"&amp;$C560&amp;"'!"&amp;"$"&amp;$D560&amp;$BU$1&amp;"")</f>
        <v>#REF!</v>
      </c>
      <c r="BV560" s="225"/>
      <c r="BW560" s="225"/>
      <c r="BX560" s="223"/>
      <c r="BY560" s="228"/>
      <c r="BZ560" s="225"/>
      <c r="CA560" s="225"/>
      <c r="CB560" s="223"/>
    </row>
    <row r="561" spans="1:80" ht="15" x14ac:dyDescent="0.2">
      <c r="A561" s="344">
        <f t="shared" si="43"/>
        <v>46014</v>
      </c>
      <c r="B561" s="261">
        <v>0.25</v>
      </c>
      <c r="C561" s="247">
        <f t="shared" si="44"/>
        <v>23</v>
      </c>
      <c r="D561" s="248" t="s">
        <v>140</v>
      </c>
      <c r="E561" s="229"/>
      <c r="F561" s="230"/>
      <c r="G561" s="231" t="e" cm="1">
        <f t="array" aca="1" ref="G561" ca="1">INDIRECT("'"&amp;$C561&amp;"'!"&amp;"$"&amp;$D561&amp;$G$1&amp;"")</f>
        <v>#REF!</v>
      </c>
      <c r="H561" s="232" t="s">
        <v>1</v>
      </c>
      <c r="I561" s="230" t="s">
        <v>1</v>
      </c>
      <c r="J561" s="231" t="e" cm="1">
        <f t="array" aca="1" ref="J561" ca="1">INDIRECT("'"&amp;$C561&amp;"'!"&amp;"$"&amp;$D561&amp;$J$1&amp;"")</f>
        <v>#REF!</v>
      </c>
      <c r="K561" s="232"/>
      <c r="L561" s="232"/>
      <c r="M561" s="233"/>
      <c r="N561" s="229" t="e" cm="1">
        <f t="array" aca="1" ref="N561" ca="1">INDIRECT("'"&amp;$C561&amp;"'!"&amp;"$"&amp;$D561&amp;$N$1&amp;"")</f>
        <v>#REF!</v>
      </c>
      <c r="O561" s="232"/>
      <c r="P561" s="232"/>
      <c r="Q561" s="230"/>
      <c r="R561" s="229" t="e" cm="1">
        <f t="array" aca="1" ref="R561" ca="1">INDIRECT("'"&amp;$C561&amp;"'!"&amp;"$"&amp;$D561&amp;$R$1&amp;"")</f>
        <v>#REF!</v>
      </c>
      <c r="S561" s="232"/>
      <c r="T561" s="232"/>
      <c r="U561" s="233"/>
      <c r="V561" s="229"/>
      <c r="W561" s="234" t="e" cm="1">
        <f t="array" aca="1" ref="W561" ca="1">INDIRECT("'"&amp;$C561&amp;"'!"&amp;"$"&amp;$D561&amp;$W$1&amp;"")</f>
        <v>#REF!</v>
      </c>
      <c r="X561" s="232"/>
      <c r="Y561" s="230"/>
      <c r="Z561" s="231"/>
      <c r="AA561" s="232"/>
      <c r="AB561" s="232"/>
      <c r="AC561" s="233"/>
      <c r="AD561" s="229"/>
      <c r="AE561" s="232"/>
      <c r="AF561" s="232"/>
      <c r="AG561" s="230"/>
      <c r="AH561" s="231"/>
      <c r="AI561" s="232"/>
      <c r="AJ561" s="232"/>
      <c r="AK561" s="233"/>
      <c r="AL561" s="229"/>
      <c r="AM561" s="232"/>
      <c r="AN561" s="232"/>
      <c r="AO561" s="230"/>
      <c r="AP561" s="229"/>
      <c r="AQ561" s="233"/>
      <c r="AR561" s="229" t="e" cm="1">
        <f t="array" aca="1" ref="AR561" ca="1">INDIRECT("'"&amp;$C561&amp;"'!"&amp;"$"&amp;$D561&amp;$AR$1&amp;"")</f>
        <v>#REF!</v>
      </c>
      <c r="AS561" s="232"/>
      <c r="AT561" s="230"/>
      <c r="AU561" s="231" t="e" cm="1">
        <f t="array" aca="1" ref="AU561" ca="1">INDIRECT("'"&amp;$C561&amp;"'!"&amp;"$"&amp;$D561&amp;$AU$1&amp;"")</f>
        <v>#REF!</v>
      </c>
      <c r="AV561" s="232"/>
      <c r="AW561" s="230"/>
      <c r="AX561" s="229"/>
      <c r="AY561" s="233"/>
      <c r="AZ561" s="232" t="e" cm="1">
        <f t="array" aca="1" ref="AZ561" ca="1">INDIRECT("'"&amp;$C561&amp;"'!"&amp;"$"&amp;$D561&amp;$AZ$1&amp;"")</f>
        <v>#REF!</v>
      </c>
      <c r="BA561" s="231"/>
      <c r="BB561" s="232"/>
      <c r="BC561" s="230"/>
      <c r="BD561" s="232" t="e" cm="1">
        <f t="array" aca="1" ref="BD561" ca="1">INDIRECT("'"&amp;$C561&amp;"'!"&amp;"$"&amp;$D561&amp;$BD$1&amp;"")</f>
        <v>#REF!</v>
      </c>
      <c r="BE561" s="231"/>
      <c r="BF561" s="232"/>
      <c r="BG561" s="230"/>
      <c r="BH561" s="234"/>
      <c r="BI561" s="230"/>
      <c r="BJ561" s="234" t="e" cm="1">
        <f t="array" aca="1" ref="BJ561" ca="1">INDIRECT("'"&amp;$C561&amp;"'!"&amp;"$"&amp;$D561&amp;$BJ$1&amp;"")</f>
        <v>#REF!</v>
      </c>
      <c r="BK561" s="232"/>
      <c r="BL561" s="230"/>
      <c r="BM561" s="408"/>
      <c r="BN561" s="229" t="e" cm="1">
        <f t="array" aca="1" ref="BN561" ca="1">INDIRECT("'"&amp;$C561&amp;"'!"&amp;"$"&amp;$D561&amp;$BN$1&amp;"")</f>
        <v>#REF!</v>
      </c>
      <c r="BO561" s="231"/>
      <c r="BP561" s="230"/>
      <c r="BQ561" s="234" t="e" cm="1">
        <f t="array" aca="1" ref="BQ561" ca="1">INDIRECT("'"&amp;$C561&amp;"'!"&amp;"$"&amp;$D561&amp;$BQ$1&amp;"")</f>
        <v>#REF!</v>
      </c>
      <c r="BR561" s="232"/>
      <c r="BS561" s="232"/>
      <c r="BT561" s="230"/>
      <c r="BU561" s="234" t="e" cm="1">
        <f t="array" aca="1" ref="BU561" ca="1">INDIRECT("'"&amp;$C561&amp;"'!"&amp;"$"&amp;$D561&amp;$BU$1&amp;"")</f>
        <v>#REF!</v>
      </c>
      <c r="BV561" s="232"/>
      <c r="BW561" s="232"/>
      <c r="BX561" s="230"/>
      <c r="BY561" s="235"/>
      <c r="BZ561" s="232"/>
      <c r="CA561" s="232"/>
      <c r="CB561" s="230"/>
    </row>
    <row r="562" spans="1:80" ht="15" x14ac:dyDescent="0.2">
      <c r="A562" s="344">
        <f t="shared" si="43"/>
        <v>46014</v>
      </c>
      <c r="B562" s="261">
        <v>0.29166666666666702</v>
      </c>
      <c r="C562" s="247">
        <f t="shared" si="44"/>
        <v>23</v>
      </c>
      <c r="D562" s="248" t="s">
        <v>141</v>
      </c>
      <c r="E562" s="222"/>
      <c r="F562" s="223"/>
      <c r="G562" s="224" t="e" cm="1">
        <f t="array" aca="1" ref="G562" ca="1">INDIRECT("'"&amp;$C562&amp;"'!"&amp;"$"&amp;$D562&amp;$G$1&amp;"")</f>
        <v>#REF!</v>
      </c>
      <c r="H562" s="225" t="s">
        <v>1</v>
      </c>
      <c r="I562" s="223" t="s">
        <v>1</v>
      </c>
      <c r="J562" s="224" t="e" cm="1">
        <f t="array" aca="1" ref="J562" ca="1">INDIRECT("'"&amp;$C562&amp;"'!"&amp;"$"&amp;$D562&amp;$J$1&amp;"")</f>
        <v>#REF!</v>
      </c>
      <c r="K562" s="225"/>
      <c r="L562" s="225"/>
      <c r="M562" s="226"/>
      <c r="N562" s="222" t="e" cm="1">
        <f t="array" aca="1" ref="N562" ca="1">INDIRECT("'"&amp;$C562&amp;"'!"&amp;"$"&amp;$D562&amp;$N$1&amp;"")</f>
        <v>#REF!</v>
      </c>
      <c r="O562" s="225"/>
      <c r="P562" s="225"/>
      <c r="Q562" s="223"/>
      <c r="R562" s="352" t="e" cm="1">
        <f t="array" aca="1" ref="R562" ca="1">INDIRECT("'"&amp;$C562&amp;"'!"&amp;"$"&amp;$D562&amp;$R$1&amp;"")</f>
        <v>#REF!</v>
      </c>
      <c r="S562" s="225"/>
      <c r="T562" s="225"/>
      <c r="U562" s="226"/>
      <c r="V562" s="222"/>
      <c r="W562" s="227" t="e" cm="1">
        <f t="array" aca="1" ref="W562" ca="1">INDIRECT("'"&amp;$C562&amp;"'!"&amp;"$"&amp;$D562&amp;$W$1&amp;"")</f>
        <v>#REF!</v>
      </c>
      <c r="X562" s="225"/>
      <c r="Y562" s="223"/>
      <c r="Z562" s="224" t="e" cm="1">
        <f t="array" aca="1" ref="Z562" ca="1">INDIRECT("'"&amp;$C562&amp;"'!"&amp;"$"&amp;$D562&amp;$Z$1&amp;"")</f>
        <v>#REF!</v>
      </c>
      <c r="AA562" s="225" t="s">
        <v>1</v>
      </c>
      <c r="AB562" s="225" t="s">
        <v>1</v>
      </c>
      <c r="AC562" s="226" t="s">
        <v>1</v>
      </c>
      <c r="AD562" s="222" t="e" cm="1">
        <f t="array" aca="1" ref="AD562" ca="1">INDIRECT("'"&amp;$C562&amp;"'!"&amp;"$"&amp;$D562&amp;$AD$1&amp;"")</f>
        <v>#REF!</v>
      </c>
      <c r="AE562" s="225" t="s">
        <v>1</v>
      </c>
      <c r="AF562" s="225" t="s">
        <v>1</v>
      </c>
      <c r="AG562" s="223" t="s">
        <v>1</v>
      </c>
      <c r="AH562" s="224" t="e" cm="1">
        <f t="array" aca="1" ref="AH562" ca="1">INDIRECT("'"&amp;$C562&amp;"'!"&amp;"$"&amp;$D562&amp;$AH$1&amp;"")</f>
        <v>#REF!</v>
      </c>
      <c r="AI562" s="225" t="s">
        <v>1</v>
      </c>
      <c r="AJ562" s="225" t="s">
        <v>1</v>
      </c>
      <c r="AK562" s="226" t="s">
        <v>1</v>
      </c>
      <c r="AL562" s="222" t="e" cm="1">
        <f t="array" aca="1" ref="AL562" ca="1">INDIRECT("'"&amp;$C562&amp;"'!"&amp;"$"&amp;$D562&amp;$AL$1&amp;"")</f>
        <v>#REF!</v>
      </c>
      <c r="AM562" s="225" t="s">
        <v>1</v>
      </c>
      <c r="AN562" s="225" t="s">
        <v>1</v>
      </c>
      <c r="AO562" s="223" t="s">
        <v>1</v>
      </c>
      <c r="AP562" s="222"/>
      <c r="AQ562" s="226"/>
      <c r="AR562" s="222" t="e" cm="1">
        <f t="array" aca="1" ref="AR562" ca="1">INDIRECT("'"&amp;$C562&amp;"'!"&amp;"$"&amp;$D562&amp;$AR$1&amp;"")</f>
        <v>#REF!</v>
      </c>
      <c r="AS562" s="225"/>
      <c r="AT562" s="223"/>
      <c r="AU562" s="224" t="e" cm="1">
        <f t="array" aca="1" ref="AU562" ca="1">INDIRECT("'"&amp;$C562&amp;"'!"&amp;"$"&amp;$D562&amp;$AU$1&amp;"")</f>
        <v>#REF!</v>
      </c>
      <c r="AV562" s="225"/>
      <c r="AW562" s="223"/>
      <c r="AX562" s="222"/>
      <c r="AY562" s="226"/>
      <c r="AZ562" s="225" t="e" cm="1">
        <f t="array" aca="1" ref="AZ562" ca="1">INDIRECT("'"&amp;$C562&amp;"'!"&amp;"$"&amp;$D562&amp;$AZ$1&amp;"")</f>
        <v>#REF!</v>
      </c>
      <c r="BA562" s="224"/>
      <c r="BB562" s="225"/>
      <c r="BC562" s="223"/>
      <c r="BD562" s="225" t="e" cm="1">
        <f t="array" aca="1" ref="BD562" ca="1">INDIRECT("'"&amp;$C562&amp;"'!"&amp;"$"&amp;$D562&amp;$BD$1&amp;"")</f>
        <v>#REF!</v>
      </c>
      <c r="BE562" s="224"/>
      <c r="BF562" s="225"/>
      <c r="BG562" s="223"/>
      <c r="BH562" s="227"/>
      <c r="BI562" s="223"/>
      <c r="BJ562" s="227" t="e" cm="1">
        <f t="array" aca="1" ref="BJ562" ca="1">INDIRECT("'"&amp;$C562&amp;"'!"&amp;"$"&amp;$D562&amp;$BJ$1&amp;"")</f>
        <v>#REF!</v>
      </c>
      <c r="BK562" s="225"/>
      <c r="BL562" s="223"/>
      <c r="BM562" s="407"/>
      <c r="BN562" s="222" t="e" cm="1">
        <f t="array" aca="1" ref="BN562" ca="1">INDIRECT("'"&amp;$C562&amp;"'!"&amp;"$"&amp;$D562&amp;$BN$1&amp;"")</f>
        <v>#REF!</v>
      </c>
      <c r="BO562" s="224"/>
      <c r="BP562" s="223"/>
      <c r="BQ562" s="227" t="e" cm="1">
        <f t="array" aca="1" ref="BQ562" ca="1">INDIRECT("'"&amp;$C562&amp;"'!"&amp;"$"&amp;$D562&amp;$BQ$1&amp;"")</f>
        <v>#REF!</v>
      </c>
      <c r="BR562" s="225"/>
      <c r="BS562" s="225"/>
      <c r="BT562" s="223"/>
      <c r="BU562" s="228" t="e" cm="1">
        <f t="array" aca="1" ref="BU562" ca="1">INDIRECT("'"&amp;$C562&amp;"'!"&amp;"$"&amp;$D562&amp;$BU$1&amp;"")</f>
        <v>#REF!</v>
      </c>
      <c r="BV562" s="225"/>
      <c r="BW562" s="225"/>
      <c r="BX562" s="223"/>
      <c r="BY562" s="228"/>
      <c r="BZ562" s="225"/>
      <c r="CA562" s="225"/>
      <c r="CB562" s="223"/>
    </row>
    <row r="563" spans="1:80" ht="15" x14ac:dyDescent="0.2">
      <c r="A563" s="344">
        <f t="shared" si="43"/>
        <v>46014</v>
      </c>
      <c r="B563" s="261">
        <v>0.33333333333333398</v>
      </c>
      <c r="C563" s="247">
        <f t="shared" si="44"/>
        <v>23</v>
      </c>
      <c r="D563" s="248" t="s">
        <v>142</v>
      </c>
      <c r="E563" s="229"/>
      <c r="F563" s="230"/>
      <c r="G563" s="231" t="e" cm="1">
        <f t="array" aca="1" ref="G563" ca="1">INDIRECT("'"&amp;$C563&amp;"'!"&amp;"$"&amp;$D563&amp;$G$1&amp;"")</f>
        <v>#REF!</v>
      </c>
      <c r="H563" s="232" t="s">
        <v>1</v>
      </c>
      <c r="I563" s="230" t="s">
        <v>1</v>
      </c>
      <c r="J563" s="231" t="e" cm="1">
        <f t="array" aca="1" ref="J563" ca="1">INDIRECT("'"&amp;$C563&amp;"'!"&amp;"$"&amp;$D563&amp;$J$1&amp;"")</f>
        <v>#REF!</v>
      </c>
      <c r="K563" s="232"/>
      <c r="L563" s="232"/>
      <c r="M563" s="233"/>
      <c r="N563" s="229" t="e" cm="1">
        <f t="array" aca="1" ref="N563" ca="1">INDIRECT("'"&amp;$C563&amp;"'!"&amp;"$"&amp;$D563&amp;$N$1&amp;"")</f>
        <v>#REF!</v>
      </c>
      <c r="O563" s="232"/>
      <c r="P563" s="232"/>
      <c r="Q563" s="230"/>
      <c r="R563" s="229" t="e" cm="1">
        <f t="array" aca="1" ref="R563" ca="1">INDIRECT("'"&amp;$C563&amp;"'!"&amp;"$"&amp;$D563&amp;$R$1&amp;"")</f>
        <v>#REF!</v>
      </c>
      <c r="S563" s="232"/>
      <c r="T563" s="232"/>
      <c r="U563" s="233"/>
      <c r="V563" s="229"/>
      <c r="W563" s="234" t="e" cm="1">
        <f t="array" aca="1" ref="W563" ca="1">INDIRECT("'"&amp;$C563&amp;"'!"&amp;"$"&amp;$D563&amp;$W$1&amp;"")</f>
        <v>#REF!</v>
      </c>
      <c r="X563" s="232"/>
      <c r="Y563" s="230"/>
      <c r="Z563" s="231" t="e" cm="1">
        <f t="array" aca="1" ref="Z563" ca="1">INDIRECT("'"&amp;$C563&amp;"'!"&amp;"$"&amp;$D563&amp;$Z$1&amp;"")</f>
        <v>#REF!</v>
      </c>
      <c r="AA563" s="232" t="s">
        <v>1</v>
      </c>
      <c r="AB563" s="232" t="s">
        <v>1</v>
      </c>
      <c r="AC563" s="233" t="s">
        <v>1</v>
      </c>
      <c r="AD563" s="229" t="e" cm="1">
        <f t="array" aca="1" ref="AD563" ca="1">INDIRECT("'"&amp;$C563&amp;"'!"&amp;"$"&amp;$D563&amp;$AD$1&amp;"")</f>
        <v>#REF!</v>
      </c>
      <c r="AE563" s="232" t="s">
        <v>1</v>
      </c>
      <c r="AF563" s="232" t="s">
        <v>1</v>
      </c>
      <c r="AG563" s="230" t="s">
        <v>1</v>
      </c>
      <c r="AH563" s="231" t="e" cm="1">
        <f t="array" aca="1" ref="AH563" ca="1">INDIRECT("'"&amp;$C563&amp;"'!"&amp;"$"&amp;$D563&amp;$AH$1&amp;"")</f>
        <v>#REF!</v>
      </c>
      <c r="AI563" s="232" t="s">
        <v>1</v>
      </c>
      <c r="AJ563" s="232" t="s">
        <v>1</v>
      </c>
      <c r="AK563" s="233" t="s">
        <v>1</v>
      </c>
      <c r="AL563" s="229" t="e" cm="1">
        <f t="array" aca="1" ref="AL563" ca="1">INDIRECT("'"&amp;$C563&amp;"'!"&amp;"$"&amp;$D563&amp;$AL$1&amp;"")</f>
        <v>#REF!</v>
      </c>
      <c r="AM563" s="232" t="s">
        <v>1</v>
      </c>
      <c r="AN563" s="232" t="s">
        <v>1</v>
      </c>
      <c r="AO563" s="230" t="s">
        <v>1</v>
      </c>
      <c r="AP563" s="229"/>
      <c r="AQ563" s="233"/>
      <c r="AR563" s="229" t="e" cm="1">
        <f t="array" aca="1" ref="AR563" ca="1">INDIRECT("'"&amp;$C563&amp;"'!"&amp;"$"&amp;$D563&amp;$AR$1&amp;"")</f>
        <v>#REF!</v>
      </c>
      <c r="AS563" s="232"/>
      <c r="AT563" s="230"/>
      <c r="AU563" s="231" t="e" cm="1">
        <f t="array" aca="1" ref="AU563" ca="1">INDIRECT("'"&amp;$C563&amp;"'!"&amp;"$"&amp;$D563&amp;$AU$1&amp;"")</f>
        <v>#REF!</v>
      </c>
      <c r="AV563" s="232"/>
      <c r="AW563" s="230"/>
      <c r="AX563" s="229"/>
      <c r="AY563" s="233"/>
      <c r="AZ563" s="232" t="e" cm="1">
        <f t="array" aca="1" ref="AZ563" ca="1">INDIRECT("'"&amp;$C563&amp;"'!"&amp;"$"&amp;$D563&amp;$AZ$1&amp;"")</f>
        <v>#REF!</v>
      </c>
      <c r="BA563" s="231"/>
      <c r="BB563" s="232"/>
      <c r="BC563" s="230"/>
      <c r="BD563" s="232" t="e" cm="1">
        <f t="array" aca="1" ref="BD563" ca="1">INDIRECT("'"&amp;$C563&amp;"'!"&amp;"$"&amp;$D563&amp;$BD$1&amp;"")</f>
        <v>#REF!</v>
      </c>
      <c r="BE563" s="231"/>
      <c r="BF563" s="232"/>
      <c r="BG563" s="230"/>
      <c r="BH563" s="234"/>
      <c r="BI563" s="230"/>
      <c r="BJ563" s="234" t="e" cm="1">
        <f t="array" aca="1" ref="BJ563" ca="1">INDIRECT("'"&amp;$C563&amp;"'!"&amp;"$"&amp;$D563&amp;$BJ$1&amp;"")</f>
        <v>#REF!</v>
      </c>
      <c r="BK563" s="232"/>
      <c r="BL563" s="230"/>
      <c r="BM563" s="408"/>
      <c r="BN563" s="229" t="e" cm="1">
        <f t="array" aca="1" ref="BN563" ca="1">INDIRECT("'"&amp;$C563&amp;"'!"&amp;"$"&amp;$D563&amp;$BN$1&amp;"")</f>
        <v>#REF!</v>
      </c>
      <c r="BO563" s="231"/>
      <c r="BP563" s="230"/>
      <c r="BQ563" s="234" t="e" cm="1">
        <f t="array" aca="1" ref="BQ563" ca="1">INDIRECT("'"&amp;$C563&amp;"'!"&amp;"$"&amp;$D563&amp;$BQ$1&amp;"")</f>
        <v>#REF!</v>
      </c>
      <c r="BR563" s="232"/>
      <c r="BS563" s="232"/>
      <c r="BT563" s="230"/>
      <c r="BU563" s="235" t="e" cm="1">
        <f t="array" aca="1" ref="BU563" ca="1">INDIRECT("'"&amp;$C563&amp;"'!"&amp;"$"&amp;$D563&amp;$BU$1&amp;"")</f>
        <v>#REF!</v>
      </c>
      <c r="BV563" s="232"/>
      <c r="BW563" s="232"/>
      <c r="BX563" s="230"/>
      <c r="BY563" s="235"/>
      <c r="BZ563" s="232"/>
      <c r="CA563" s="232"/>
      <c r="CB563" s="230"/>
    </row>
    <row r="564" spans="1:80" ht="15" x14ac:dyDescent="0.2">
      <c r="A564" s="344">
        <f t="shared" si="43"/>
        <v>46014</v>
      </c>
      <c r="B564" s="261">
        <v>0.375</v>
      </c>
      <c r="C564" s="247">
        <f t="shared" si="44"/>
        <v>23</v>
      </c>
      <c r="D564" s="248" t="s">
        <v>143</v>
      </c>
      <c r="E564" s="222"/>
      <c r="F564" s="223"/>
      <c r="G564" s="224" t="e" cm="1">
        <f t="array" aca="1" ref="G564" ca="1">INDIRECT("'"&amp;$C564&amp;"'!"&amp;"$"&amp;$D564&amp;$G$1&amp;"")</f>
        <v>#REF!</v>
      </c>
      <c r="H564" s="225" t="s">
        <v>1</v>
      </c>
      <c r="I564" s="223" t="s">
        <v>1</v>
      </c>
      <c r="J564" s="224" t="e" cm="1">
        <f t="array" aca="1" ref="J564" ca="1">INDIRECT("'"&amp;$C564&amp;"'!"&amp;"$"&amp;$D564&amp;$J$1&amp;"")</f>
        <v>#REF!</v>
      </c>
      <c r="K564" s="225"/>
      <c r="L564" s="225"/>
      <c r="M564" s="226"/>
      <c r="N564" s="222" t="e" cm="1">
        <f t="array" aca="1" ref="N564" ca="1">INDIRECT("'"&amp;$C564&amp;"'!"&amp;"$"&amp;$D564&amp;$N$1&amp;"")</f>
        <v>#REF!</v>
      </c>
      <c r="O564" s="225"/>
      <c r="P564" s="225"/>
      <c r="Q564" s="223"/>
      <c r="R564" s="352" t="e" cm="1">
        <f t="array" aca="1" ref="R564" ca="1">INDIRECT("'"&amp;$C564&amp;"'!"&amp;"$"&amp;$D564&amp;$R$1&amp;"")</f>
        <v>#REF!</v>
      </c>
      <c r="S564" s="225"/>
      <c r="T564" s="225"/>
      <c r="U564" s="226"/>
      <c r="V564" s="222"/>
      <c r="W564" s="227" t="e" cm="1">
        <f t="array" aca="1" ref="W564" ca="1">INDIRECT("'"&amp;$C564&amp;"'!"&amp;"$"&amp;$D564&amp;$W$1&amp;"")</f>
        <v>#REF!</v>
      </c>
      <c r="X564" s="225"/>
      <c r="Y564" s="223"/>
      <c r="Z564" s="224" t="e" cm="1">
        <f t="array" aca="1" ref="Z564" ca="1">INDIRECT("'"&amp;$C564&amp;"'!"&amp;"$"&amp;$D564&amp;$Z$1&amp;"")</f>
        <v>#REF!</v>
      </c>
      <c r="AA564" s="225" t="s">
        <v>1</v>
      </c>
      <c r="AB564" s="225" t="s">
        <v>1</v>
      </c>
      <c r="AC564" s="226" t="s">
        <v>1</v>
      </c>
      <c r="AD564" s="222" t="e" cm="1">
        <f t="array" aca="1" ref="AD564" ca="1">INDIRECT("'"&amp;$C564&amp;"'!"&amp;"$"&amp;$D564&amp;$AD$1&amp;"")</f>
        <v>#REF!</v>
      </c>
      <c r="AE564" s="225" t="s">
        <v>1</v>
      </c>
      <c r="AF564" s="225" t="s">
        <v>1</v>
      </c>
      <c r="AG564" s="223" t="s">
        <v>1</v>
      </c>
      <c r="AH564" s="224" t="e" cm="1">
        <f t="array" aca="1" ref="AH564" ca="1">INDIRECT("'"&amp;$C564&amp;"'!"&amp;"$"&amp;$D564&amp;$AH$1&amp;"")</f>
        <v>#REF!</v>
      </c>
      <c r="AI564" s="225" t="s">
        <v>1</v>
      </c>
      <c r="AJ564" s="225" t="s">
        <v>1</v>
      </c>
      <c r="AK564" s="226" t="s">
        <v>1</v>
      </c>
      <c r="AL564" s="222" t="e" cm="1">
        <f t="array" aca="1" ref="AL564" ca="1">INDIRECT("'"&amp;$C564&amp;"'!"&amp;"$"&amp;$D564&amp;$AL$1&amp;"")</f>
        <v>#REF!</v>
      </c>
      <c r="AM564" s="225" t="s">
        <v>1</v>
      </c>
      <c r="AN564" s="225" t="s">
        <v>1</v>
      </c>
      <c r="AO564" s="223" t="s">
        <v>1</v>
      </c>
      <c r="AP564" s="222"/>
      <c r="AQ564" s="226"/>
      <c r="AR564" s="222" t="e" cm="1">
        <f t="array" aca="1" ref="AR564" ca="1">INDIRECT("'"&amp;$C564&amp;"'!"&amp;"$"&amp;$D564&amp;$AR$1&amp;"")</f>
        <v>#REF!</v>
      </c>
      <c r="AS564" s="225"/>
      <c r="AT564" s="223"/>
      <c r="AU564" s="224" t="e" cm="1">
        <f t="array" aca="1" ref="AU564" ca="1">INDIRECT("'"&amp;$C564&amp;"'!"&amp;"$"&amp;$D564&amp;$AU$1&amp;"")</f>
        <v>#REF!</v>
      </c>
      <c r="AV564" s="225"/>
      <c r="AW564" s="223"/>
      <c r="AX564" s="222"/>
      <c r="AY564" s="226"/>
      <c r="AZ564" s="225" t="e" cm="1">
        <f t="array" aca="1" ref="AZ564" ca="1">INDIRECT("'"&amp;$C564&amp;"'!"&amp;"$"&amp;$D564&amp;$AZ$1&amp;"")</f>
        <v>#REF!</v>
      </c>
      <c r="BA564" s="224"/>
      <c r="BB564" s="225"/>
      <c r="BC564" s="223"/>
      <c r="BD564" s="225" t="e" cm="1">
        <f t="array" aca="1" ref="BD564" ca="1">INDIRECT("'"&amp;$C564&amp;"'!"&amp;"$"&amp;$D564&amp;$BD$1&amp;"")</f>
        <v>#REF!</v>
      </c>
      <c r="BE564" s="224"/>
      <c r="BF564" s="225"/>
      <c r="BG564" s="223"/>
      <c r="BH564" s="227"/>
      <c r="BI564" s="223"/>
      <c r="BJ564" s="227" t="e" cm="1">
        <f t="array" aca="1" ref="BJ564" ca="1">INDIRECT("'"&amp;$C564&amp;"'!"&amp;"$"&amp;$D564&amp;$BJ$1&amp;"")</f>
        <v>#REF!</v>
      </c>
      <c r="BK564" s="225"/>
      <c r="BL564" s="223"/>
      <c r="BM564" s="407"/>
      <c r="BN564" s="222" t="e" cm="1">
        <f t="array" aca="1" ref="BN564" ca="1">INDIRECT("'"&amp;$C564&amp;"'!"&amp;"$"&amp;$D564&amp;$BN$1&amp;"")</f>
        <v>#REF!</v>
      </c>
      <c r="BO564" s="224"/>
      <c r="BP564" s="223"/>
      <c r="BQ564" s="227" t="e" cm="1">
        <f t="array" aca="1" ref="BQ564" ca="1">INDIRECT("'"&amp;$C564&amp;"'!"&amp;"$"&amp;$D564&amp;$BQ$1&amp;"")</f>
        <v>#REF!</v>
      </c>
      <c r="BR564" s="225"/>
      <c r="BS564" s="225"/>
      <c r="BT564" s="223"/>
      <c r="BU564" s="228" t="e" cm="1">
        <f t="array" aca="1" ref="BU564" ca="1">INDIRECT("'"&amp;$C564&amp;"'!"&amp;"$"&amp;$D564&amp;$BU$1&amp;"")</f>
        <v>#REF!</v>
      </c>
      <c r="BV564" s="225"/>
      <c r="BW564" s="225"/>
      <c r="BX564" s="223"/>
      <c r="BY564" s="228"/>
      <c r="BZ564" s="225"/>
      <c r="CA564" s="225"/>
      <c r="CB564" s="223"/>
    </row>
    <row r="565" spans="1:80" ht="15" x14ac:dyDescent="0.2">
      <c r="A565" s="344">
        <f t="shared" si="43"/>
        <v>46014</v>
      </c>
      <c r="B565" s="261">
        <v>0.41666666666666702</v>
      </c>
      <c r="C565" s="247">
        <f t="shared" si="44"/>
        <v>23</v>
      </c>
      <c r="D565" s="248" t="s">
        <v>144</v>
      </c>
      <c r="E565" s="229"/>
      <c r="F565" s="230"/>
      <c r="G565" s="231" t="e" cm="1">
        <f t="array" aca="1" ref="G565" ca="1">INDIRECT("'"&amp;$C565&amp;"'!"&amp;"$"&amp;$D565&amp;$G$1&amp;"")</f>
        <v>#REF!</v>
      </c>
      <c r="H565" s="232" t="s">
        <v>1</v>
      </c>
      <c r="I565" s="230" t="s">
        <v>1</v>
      </c>
      <c r="J565" s="231" t="e" cm="1">
        <f t="array" aca="1" ref="J565" ca="1">INDIRECT("'"&amp;$C565&amp;"'!"&amp;"$"&amp;$D565&amp;$J$1&amp;"")</f>
        <v>#REF!</v>
      </c>
      <c r="K565" s="232"/>
      <c r="L565" s="232"/>
      <c r="M565" s="233"/>
      <c r="N565" s="229" t="e" cm="1">
        <f t="array" aca="1" ref="N565" ca="1">INDIRECT("'"&amp;$C565&amp;"'!"&amp;"$"&amp;$D565&amp;$N$1&amp;"")</f>
        <v>#REF!</v>
      </c>
      <c r="O565" s="232"/>
      <c r="P565" s="232"/>
      <c r="Q565" s="230"/>
      <c r="R565" s="229" t="e" cm="1">
        <f t="array" aca="1" ref="R565" ca="1">INDIRECT("'"&amp;$C565&amp;"'!"&amp;"$"&amp;$D565&amp;$R$1&amp;"")</f>
        <v>#REF!</v>
      </c>
      <c r="S565" s="232"/>
      <c r="T565" s="232"/>
      <c r="U565" s="233"/>
      <c r="V565" s="229"/>
      <c r="W565" s="234" t="e" cm="1">
        <f t="array" aca="1" ref="W565" ca="1">INDIRECT("'"&amp;$C565&amp;"'!"&amp;"$"&amp;$D565&amp;$W$1&amp;"")</f>
        <v>#REF!</v>
      </c>
      <c r="X565" s="232"/>
      <c r="Y565" s="230"/>
      <c r="Z565" s="231" t="e" cm="1">
        <f t="array" aca="1" ref="Z565" ca="1">INDIRECT("'"&amp;$C565&amp;"'!"&amp;"$"&amp;$D565&amp;$Z$1&amp;"")</f>
        <v>#REF!</v>
      </c>
      <c r="AA565" s="232" t="s">
        <v>1</v>
      </c>
      <c r="AB565" s="232" t="s">
        <v>1</v>
      </c>
      <c r="AC565" s="233" t="s">
        <v>1</v>
      </c>
      <c r="AD565" s="229" t="e" cm="1">
        <f t="array" aca="1" ref="AD565" ca="1">INDIRECT("'"&amp;$C565&amp;"'!"&amp;"$"&amp;$D565&amp;$AD$1&amp;"")</f>
        <v>#REF!</v>
      </c>
      <c r="AE565" s="232" t="s">
        <v>1</v>
      </c>
      <c r="AF565" s="232" t="s">
        <v>1</v>
      </c>
      <c r="AG565" s="230" t="s">
        <v>1</v>
      </c>
      <c r="AH565" s="231" t="e" cm="1">
        <f t="array" aca="1" ref="AH565" ca="1">INDIRECT("'"&amp;$C565&amp;"'!"&amp;"$"&amp;$D565&amp;$AH$1&amp;"")</f>
        <v>#REF!</v>
      </c>
      <c r="AI565" s="232" t="s">
        <v>1</v>
      </c>
      <c r="AJ565" s="232" t="s">
        <v>1</v>
      </c>
      <c r="AK565" s="233" t="s">
        <v>1</v>
      </c>
      <c r="AL565" s="229" t="e" cm="1">
        <f t="array" aca="1" ref="AL565" ca="1">INDIRECT("'"&amp;$C565&amp;"'!"&amp;"$"&amp;$D565&amp;$AL$1&amp;"")</f>
        <v>#REF!</v>
      </c>
      <c r="AM565" s="232" t="s">
        <v>1</v>
      </c>
      <c r="AN565" s="232" t="s">
        <v>1</v>
      </c>
      <c r="AO565" s="230" t="s">
        <v>1</v>
      </c>
      <c r="AP565" s="229"/>
      <c r="AQ565" s="233"/>
      <c r="AR565" s="229" t="e" cm="1">
        <f t="array" aca="1" ref="AR565" ca="1">INDIRECT("'"&amp;$C565&amp;"'!"&amp;"$"&amp;$D565&amp;$AR$1&amp;"")</f>
        <v>#REF!</v>
      </c>
      <c r="AS565" s="232"/>
      <c r="AT565" s="230"/>
      <c r="AU565" s="231" t="e" cm="1">
        <f t="array" aca="1" ref="AU565" ca="1">INDIRECT("'"&amp;$C565&amp;"'!"&amp;"$"&amp;$D565&amp;$AU$1&amp;"")</f>
        <v>#REF!</v>
      </c>
      <c r="AV565" s="232"/>
      <c r="AW565" s="230"/>
      <c r="AX565" s="229"/>
      <c r="AY565" s="233"/>
      <c r="AZ565" s="232" t="e" cm="1">
        <f t="array" aca="1" ref="AZ565" ca="1">INDIRECT("'"&amp;$C565&amp;"'!"&amp;"$"&amp;$D565&amp;$AZ$1&amp;"")</f>
        <v>#REF!</v>
      </c>
      <c r="BA565" s="231"/>
      <c r="BB565" s="232"/>
      <c r="BC565" s="230"/>
      <c r="BD565" s="232" t="e" cm="1">
        <f t="array" aca="1" ref="BD565" ca="1">INDIRECT("'"&amp;$C565&amp;"'!"&amp;"$"&amp;$D565&amp;$BD$1&amp;"")</f>
        <v>#REF!</v>
      </c>
      <c r="BE565" s="231"/>
      <c r="BF565" s="232"/>
      <c r="BG565" s="230"/>
      <c r="BH565" s="234"/>
      <c r="BI565" s="230"/>
      <c r="BJ565" s="234" t="e" cm="1">
        <f t="array" aca="1" ref="BJ565" ca="1">INDIRECT("'"&amp;$C565&amp;"'!"&amp;"$"&amp;$D565&amp;$BJ$1&amp;"")</f>
        <v>#REF!</v>
      </c>
      <c r="BK565" s="232"/>
      <c r="BL565" s="230"/>
      <c r="BM565" s="408"/>
      <c r="BN565" s="229" t="e" cm="1">
        <f t="array" aca="1" ref="BN565" ca="1">INDIRECT("'"&amp;$C565&amp;"'!"&amp;"$"&amp;$D565&amp;$BN$1&amp;"")</f>
        <v>#REF!</v>
      </c>
      <c r="BO565" s="231"/>
      <c r="BP565" s="230"/>
      <c r="BQ565" s="234" t="e" cm="1">
        <f t="array" aca="1" ref="BQ565" ca="1">INDIRECT("'"&amp;$C565&amp;"'!"&amp;"$"&amp;$D565&amp;$BQ$1&amp;"")</f>
        <v>#REF!</v>
      </c>
      <c r="BR565" s="232"/>
      <c r="BS565" s="232"/>
      <c r="BT565" s="230"/>
      <c r="BU565" s="235" t="e" cm="1">
        <f t="array" aca="1" ref="BU565" ca="1">INDIRECT("'"&amp;$C565&amp;"'!"&amp;"$"&amp;$D565&amp;$BU$1&amp;"")</f>
        <v>#REF!</v>
      </c>
      <c r="BV565" s="232"/>
      <c r="BW565" s="232"/>
      <c r="BX565" s="230"/>
      <c r="BY565" s="235"/>
      <c r="BZ565" s="232"/>
      <c r="CA565" s="232"/>
      <c r="CB565" s="230"/>
    </row>
    <row r="566" spans="1:80" ht="15" x14ac:dyDescent="0.2">
      <c r="A566" s="344">
        <f t="shared" si="43"/>
        <v>46014</v>
      </c>
      <c r="B566" s="261">
        <v>0.45833333333333398</v>
      </c>
      <c r="C566" s="247">
        <f t="shared" si="44"/>
        <v>23</v>
      </c>
      <c r="D566" s="248" t="s">
        <v>145</v>
      </c>
      <c r="E566" s="222"/>
      <c r="F566" s="223"/>
      <c r="G566" s="224" t="e" cm="1">
        <f t="array" aca="1" ref="G566" ca="1">INDIRECT("'"&amp;$C566&amp;"'!"&amp;"$"&amp;$D566&amp;$G$1&amp;"")</f>
        <v>#REF!</v>
      </c>
      <c r="H566" s="225" t="s">
        <v>1</v>
      </c>
      <c r="I566" s="223" t="s">
        <v>1</v>
      </c>
      <c r="J566" s="224" t="e" cm="1">
        <f t="array" aca="1" ref="J566" ca="1">INDIRECT("'"&amp;$C566&amp;"'!"&amp;"$"&amp;$D566&amp;$J$1&amp;"")</f>
        <v>#REF!</v>
      </c>
      <c r="K566" s="225"/>
      <c r="L566" s="225"/>
      <c r="M566" s="226"/>
      <c r="N566" s="222" t="e" cm="1">
        <f t="array" aca="1" ref="N566" ca="1">INDIRECT("'"&amp;$C566&amp;"'!"&amp;"$"&amp;$D566&amp;$N$1&amp;"")</f>
        <v>#REF!</v>
      </c>
      <c r="O566" s="225"/>
      <c r="P566" s="225"/>
      <c r="Q566" s="223"/>
      <c r="R566" s="352" t="e" cm="1">
        <f t="array" aca="1" ref="R566" ca="1">INDIRECT("'"&amp;$C566&amp;"'!"&amp;"$"&amp;$D566&amp;$R$1&amp;"")</f>
        <v>#REF!</v>
      </c>
      <c r="S566" s="225"/>
      <c r="T566" s="225"/>
      <c r="U566" s="226"/>
      <c r="V566" s="222"/>
      <c r="W566" s="227" t="e" cm="1">
        <f t="array" aca="1" ref="W566" ca="1">INDIRECT("'"&amp;$C566&amp;"'!"&amp;"$"&amp;$D566&amp;$W$1&amp;"")</f>
        <v>#REF!</v>
      </c>
      <c r="X566" s="225"/>
      <c r="Y566" s="223"/>
      <c r="Z566" s="224" t="e" cm="1">
        <f t="array" aca="1" ref="Z566" ca="1">INDIRECT("'"&amp;$C566&amp;"'!"&amp;"$"&amp;$D566&amp;$Z$1&amp;"")</f>
        <v>#REF!</v>
      </c>
      <c r="AA566" s="225" t="s">
        <v>1</v>
      </c>
      <c r="AB566" s="225" t="s">
        <v>1</v>
      </c>
      <c r="AC566" s="226" t="s">
        <v>1</v>
      </c>
      <c r="AD566" s="222" t="e" cm="1">
        <f t="array" aca="1" ref="AD566" ca="1">INDIRECT("'"&amp;$C566&amp;"'!"&amp;"$"&amp;$D566&amp;$AD$1&amp;"")</f>
        <v>#REF!</v>
      </c>
      <c r="AE566" s="225" t="s">
        <v>1</v>
      </c>
      <c r="AF566" s="225" t="s">
        <v>1</v>
      </c>
      <c r="AG566" s="223" t="s">
        <v>1</v>
      </c>
      <c r="AH566" s="224" t="e" cm="1">
        <f t="array" aca="1" ref="AH566" ca="1">INDIRECT("'"&amp;$C566&amp;"'!"&amp;"$"&amp;$D566&amp;$AH$1&amp;"")</f>
        <v>#REF!</v>
      </c>
      <c r="AI566" s="225" t="s">
        <v>1</v>
      </c>
      <c r="AJ566" s="225" t="s">
        <v>1</v>
      </c>
      <c r="AK566" s="226" t="s">
        <v>1</v>
      </c>
      <c r="AL566" s="222" t="e" cm="1">
        <f t="array" aca="1" ref="AL566" ca="1">INDIRECT("'"&amp;$C566&amp;"'!"&amp;"$"&amp;$D566&amp;$AL$1&amp;"")</f>
        <v>#REF!</v>
      </c>
      <c r="AM566" s="225" t="s">
        <v>1</v>
      </c>
      <c r="AN566" s="225" t="s">
        <v>1</v>
      </c>
      <c r="AO566" s="223" t="s">
        <v>1</v>
      </c>
      <c r="AP566" s="222"/>
      <c r="AQ566" s="226"/>
      <c r="AR566" s="222" t="e" cm="1">
        <f t="array" aca="1" ref="AR566" ca="1">INDIRECT("'"&amp;$C566&amp;"'!"&amp;"$"&amp;$D566&amp;$AR$1&amp;"")</f>
        <v>#REF!</v>
      </c>
      <c r="AS566" s="225"/>
      <c r="AT566" s="223"/>
      <c r="AU566" s="224" t="e" cm="1">
        <f t="array" aca="1" ref="AU566" ca="1">INDIRECT("'"&amp;$C566&amp;"'!"&amp;"$"&amp;$D566&amp;$AU$1&amp;"")</f>
        <v>#REF!</v>
      </c>
      <c r="AV566" s="225"/>
      <c r="AW566" s="223"/>
      <c r="AX566" s="222"/>
      <c r="AY566" s="226"/>
      <c r="AZ566" s="225" t="e" cm="1">
        <f t="array" aca="1" ref="AZ566" ca="1">INDIRECT("'"&amp;$C566&amp;"'!"&amp;"$"&amp;$D566&amp;$AZ$1&amp;"")</f>
        <v>#REF!</v>
      </c>
      <c r="BA566" s="224"/>
      <c r="BB566" s="225"/>
      <c r="BC566" s="223"/>
      <c r="BD566" s="225" t="e" cm="1">
        <f t="array" aca="1" ref="BD566" ca="1">INDIRECT("'"&amp;$C566&amp;"'!"&amp;"$"&amp;$D566&amp;$BD$1&amp;"")</f>
        <v>#REF!</v>
      </c>
      <c r="BE566" s="224"/>
      <c r="BF566" s="225"/>
      <c r="BG566" s="223"/>
      <c r="BH566" s="227"/>
      <c r="BI566" s="223"/>
      <c r="BJ566" s="227" t="e" cm="1">
        <f t="array" aca="1" ref="BJ566" ca="1">INDIRECT("'"&amp;$C566&amp;"'!"&amp;"$"&amp;$D566&amp;$BJ$1&amp;"")</f>
        <v>#REF!</v>
      </c>
      <c r="BK566" s="225"/>
      <c r="BL566" s="223"/>
      <c r="BM566" s="407"/>
      <c r="BN566" s="222" t="e" cm="1">
        <f t="array" aca="1" ref="BN566" ca="1">INDIRECT("'"&amp;$C566&amp;"'!"&amp;"$"&amp;$D566&amp;$BN$1&amp;"")</f>
        <v>#REF!</v>
      </c>
      <c r="BO566" s="224"/>
      <c r="BP566" s="223"/>
      <c r="BQ566" s="227" t="e" cm="1">
        <f t="array" aca="1" ref="BQ566" ca="1">INDIRECT("'"&amp;$C566&amp;"'!"&amp;"$"&amp;$D566&amp;$BQ$1&amp;"")</f>
        <v>#REF!</v>
      </c>
      <c r="BR566" s="225"/>
      <c r="BS566" s="225"/>
      <c r="BT566" s="223"/>
      <c r="BU566" s="228" t="e" cm="1">
        <f t="array" aca="1" ref="BU566" ca="1">INDIRECT("'"&amp;$C566&amp;"'!"&amp;"$"&amp;$D566&amp;$BU$1&amp;"")</f>
        <v>#REF!</v>
      </c>
      <c r="BV566" s="225"/>
      <c r="BW566" s="225"/>
      <c r="BX566" s="223"/>
      <c r="BY566" s="228"/>
      <c r="BZ566" s="225"/>
      <c r="CA566" s="225"/>
      <c r="CB566" s="223"/>
    </row>
    <row r="567" spans="1:80" ht="15" x14ac:dyDescent="0.2">
      <c r="A567" s="344">
        <f t="shared" si="43"/>
        <v>46014</v>
      </c>
      <c r="B567" s="261">
        <v>0.5</v>
      </c>
      <c r="C567" s="247">
        <f t="shared" si="44"/>
        <v>23</v>
      </c>
      <c r="D567" s="248" t="s">
        <v>146</v>
      </c>
      <c r="E567" s="229"/>
      <c r="F567" s="230"/>
      <c r="G567" s="231" t="e" cm="1">
        <f t="array" aca="1" ref="G567" ca="1">INDIRECT("'"&amp;$C567&amp;"'!"&amp;"$"&amp;$D567&amp;$G$1&amp;"")</f>
        <v>#REF!</v>
      </c>
      <c r="H567" s="232" t="s">
        <v>1</v>
      </c>
      <c r="I567" s="230" t="s">
        <v>1</v>
      </c>
      <c r="J567" s="231" t="e" cm="1">
        <f t="array" aca="1" ref="J567" ca="1">INDIRECT("'"&amp;$C567&amp;"'!"&amp;"$"&amp;$D567&amp;$J$1&amp;"")</f>
        <v>#REF!</v>
      </c>
      <c r="K567" s="232"/>
      <c r="L567" s="232"/>
      <c r="M567" s="233"/>
      <c r="N567" s="229" t="e" cm="1">
        <f t="array" aca="1" ref="N567" ca="1">INDIRECT("'"&amp;$C567&amp;"'!"&amp;"$"&amp;$D567&amp;$N$1&amp;"")</f>
        <v>#REF!</v>
      </c>
      <c r="O567" s="232"/>
      <c r="P567" s="232"/>
      <c r="Q567" s="230"/>
      <c r="R567" s="229" t="e" cm="1">
        <f t="array" aca="1" ref="R567" ca="1">INDIRECT("'"&amp;$C567&amp;"'!"&amp;"$"&amp;$D567&amp;$R$1&amp;"")</f>
        <v>#REF!</v>
      </c>
      <c r="S567" s="232"/>
      <c r="T567" s="232"/>
      <c r="U567" s="233"/>
      <c r="V567" s="229"/>
      <c r="W567" s="234" t="e" cm="1">
        <f t="array" aca="1" ref="W567" ca="1">INDIRECT("'"&amp;$C567&amp;"'!"&amp;"$"&amp;$D567&amp;$W$1&amp;"")</f>
        <v>#REF!</v>
      </c>
      <c r="X567" s="232"/>
      <c r="Y567" s="230"/>
      <c r="Z567" s="231" t="e" cm="1">
        <f t="array" aca="1" ref="Z567" ca="1">INDIRECT("'"&amp;$C567&amp;"'!"&amp;"$"&amp;$D567&amp;$Z$1&amp;"")</f>
        <v>#REF!</v>
      </c>
      <c r="AA567" s="232" t="s">
        <v>1</v>
      </c>
      <c r="AB567" s="232" t="s">
        <v>1</v>
      </c>
      <c r="AC567" s="233" t="s">
        <v>1</v>
      </c>
      <c r="AD567" s="229" t="e" cm="1">
        <f t="array" aca="1" ref="AD567" ca="1">INDIRECT("'"&amp;$C567&amp;"'!"&amp;"$"&amp;$D567&amp;$AD$1&amp;"")</f>
        <v>#REF!</v>
      </c>
      <c r="AE567" s="232" t="s">
        <v>1</v>
      </c>
      <c r="AF567" s="232" t="s">
        <v>1</v>
      </c>
      <c r="AG567" s="230" t="s">
        <v>1</v>
      </c>
      <c r="AH567" s="231" t="e" cm="1">
        <f t="array" aca="1" ref="AH567" ca="1">INDIRECT("'"&amp;$C567&amp;"'!"&amp;"$"&amp;$D567&amp;$AH$1&amp;"")</f>
        <v>#REF!</v>
      </c>
      <c r="AI567" s="232" t="s">
        <v>1</v>
      </c>
      <c r="AJ567" s="232" t="s">
        <v>1</v>
      </c>
      <c r="AK567" s="233" t="s">
        <v>1</v>
      </c>
      <c r="AL567" s="229" t="e" cm="1">
        <f t="array" aca="1" ref="AL567" ca="1">INDIRECT("'"&amp;$C567&amp;"'!"&amp;"$"&amp;$D567&amp;$AL$1&amp;"")</f>
        <v>#REF!</v>
      </c>
      <c r="AM567" s="232" t="s">
        <v>1</v>
      </c>
      <c r="AN567" s="232" t="s">
        <v>1</v>
      </c>
      <c r="AO567" s="230" t="s">
        <v>1</v>
      </c>
      <c r="AP567" s="229"/>
      <c r="AQ567" s="233"/>
      <c r="AR567" s="229" t="e" cm="1">
        <f t="array" aca="1" ref="AR567" ca="1">INDIRECT("'"&amp;$C567&amp;"'!"&amp;"$"&amp;$D567&amp;$AR$1&amp;"")</f>
        <v>#REF!</v>
      </c>
      <c r="AS567" s="232"/>
      <c r="AT567" s="230"/>
      <c r="AU567" s="231" t="e" cm="1">
        <f t="array" aca="1" ref="AU567" ca="1">INDIRECT("'"&amp;$C567&amp;"'!"&amp;"$"&amp;$D567&amp;$AU$1&amp;"")</f>
        <v>#REF!</v>
      </c>
      <c r="AV567" s="232"/>
      <c r="AW567" s="230"/>
      <c r="AX567" s="229"/>
      <c r="AY567" s="233"/>
      <c r="AZ567" s="232" t="e" cm="1">
        <f t="array" aca="1" ref="AZ567" ca="1">INDIRECT("'"&amp;$C567&amp;"'!"&amp;"$"&amp;$D567&amp;$AZ$1&amp;"")</f>
        <v>#REF!</v>
      </c>
      <c r="BA567" s="231"/>
      <c r="BB567" s="232"/>
      <c r="BC567" s="230"/>
      <c r="BD567" s="232" t="e" cm="1">
        <f t="array" aca="1" ref="BD567" ca="1">INDIRECT("'"&amp;$C567&amp;"'!"&amp;"$"&amp;$D567&amp;$BD$1&amp;"")</f>
        <v>#REF!</v>
      </c>
      <c r="BE567" s="231"/>
      <c r="BF567" s="232"/>
      <c r="BG567" s="230"/>
      <c r="BH567" s="234"/>
      <c r="BI567" s="230"/>
      <c r="BJ567" s="234" t="e" cm="1">
        <f t="array" aca="1" ref="BJ567" ca="1">INDIRECT("'"&amp;$C567&amp;"'!"&amp;"$"&amp;$D567&amp;$BJ$1&amp;"")</f>
        <v>#REF!</v>
      </c>
      <c r="BK567" s="232"/>
      <c r="BL567" s="230"/>
      <c r="BM567" s="408"/>
      <c r="BN567" s="229" t="e" cm="1">
        <f t="array" aca="1" ref="BN567" ca="1">INDIRECT("'"&amp;$C567&amp;"'!"&amp;"$"&amp;$D567&amp;$BN$1&amp;"")</f>
        <v>#REF!</v>
      </c>
      <c r="BO567" s="231"/>
      <c r="BP567" s="230"/>
      <c r="BQ567" s="234" t="e" cm="1">
        <f t="array" aca="1" ref="BQ567" ca="1">INDIRECT("'"&amp;$C567&amp;"'!"&amp;"$"&amp;$D567&amp;$BQ$1&amp;"")</f>
        <v>#REF!</v>
      </c>
      <c r="BR567" s="232"/>
      <c r="BS567" s="232"/>
      <c r="BT567" s="230"/>
      <c r="BU567" s="235" t="e" cm="1">
        <f t="array" aca="1" ref="BU567" ca="1">INDIRECT("'"&amp;$C567&amp;"'!"&amp;"$"&amp;$D567&amp;$BU$1&amp;"")</f>
        <v>#REF!</v>
      </c>
      <c r="BV567" s="232"/>
      <c r="BW567" s="232"/>
      <c r="BX567" s="230"/>
      <c r="BY567" s="235"/>
      <c r="BZ567" s="232"/>
      <c r="CA567" s="232"/>
      <c r="CB567" s="230"/>
    </row>
    <row r="568" spans="1:80" ht="15" x14ac:dyDescent="0.2">
      <c r="A568" s="344">
        <f t="shared" si="43"/>
        <v>46014</v>
      </c>
      <c r="B568" s="261">
        <v>0.54166666666666696</v>
      </c>
      <c r="C568" s="247">
        <f t="shared" si="44"/>
        <v>23</v>
      </c>
      <c r="D568" s="248" t="s">
        <v>147</v>
      </c>
      <c r="E568" s="222"/>
      <c r="F568" s="223"/>
      <c r="G568" s="224" t="e" cm="1">
        <f t="array" aca="1" ref="G568" ca="1">INDIRECT("'"&amp;$C568&amp;"'!"&amp;"$"&amp;$D568&amp;$G$1&amp;"")</f>
        <v>#REF!</v>
      </c>
      <c r="H568" s="225" t="s">
        <v>1</v>
      </c>
      <c r="I568" s="223" t="s">
        <v>1</v>
      </c>
      <c r="J568" s="224" t="e" cm="1">
        <f t="array" aca="1" ref="J568" ca="1">INDIRECT("'"&amp;$C568&amp;"'!"&amp;"$"&amp;$D568&amp;$J$1&amp;"")</f>
        <v>#REF!</v>
      </c>
      <c r="K568" s="225"/>
      <c r="L568" s="225"/>
      <c r="M568" s="223"/>
      <c r="N568" s="222" t="e" cm="1">
        <f t="array" aca="1" ref="N568" ca="1">INDIRECT("'"&amp;$C568&amp;"'!"&amp;"$"&amp;$D568&amp;$N$1&amp;"")</f>
        <v>#REF!</v>
      </c>
      <c r="O568" s="225"/>
      <c r="P568" s="225"/>
      <c r="Q568" s="223"/>
      <c r="R568" s="352" t="e" cm="1">
        <f t="array" aca="1" ref="R568" ca="1">INDIRECT("'"&amp;$C568&amp;"'!"&amp;"$"&amp;$D568&amp;$R$1&amp;"")</f>
        <v>#REF!</v>
      </c>
      <c r="S568" s="225"/>
      <c r="T568" s="225"/>
      <c r="U568" s="226"/>
      <c r="V568" s="222"/>
      <c r="W568" s="227" t="e" cm="1">
        <f t="array" aca="1" ref="W568" ca="1">INDIRECT("'"&amp;$C568&amp;"'!"&amp;"$"&amp;$D568&amp;$W$1&amp;"")</f>
        <v>#REF!</v>
      </c>
      <c r="X568" s="225"/>
      <c r="Y568" s="223"/>
      <c r="Z568" s="224" t="e" cm="1">
        <f t="array" aca="1" ref="Z568" ca="1">INDIRECT("'"&amp;$C568&amp;"'!"&amp;"$"&amp;$D568&amp;$Z$1&amp;"")</f>
        <v>#REF!</v>
      </c>
      <c r="AA568" s="225" t="s">
        <v>1</v>
      </c>
      <c r="AB568" s="225" t="s">
        <v>1</v>
      </c>
      <c r="AC568" s="226" t="s">
        <v>1</v>
      </c>
      <c r="AD568" s="222" t="e" cm="1">
        <f t="array" aca="1" ref="AD568" ca="1">INDIRECT("'"&amp;$C568&amp;"'!"&amp;"$"&amp;$D568&amp;$AD$1&amp;"")</f>
        <v>#REF!</v>
      </c>
      <c r="AE568" s="225" t="s">
        <v>1</v>
      </c>
      <c r="AF568" s="225" t="s">
        <v>1</v>
      </c>
      <c r="AG568" s="223" t="s">
        <v>1</v>
      </c>
      <c r="AH568" s="224" t="e" cm="1">
        <f t="array" aca="1" ref="AH568" ca="1">INDIRECT("'"&amp;$C568&amp;"'!"&amp;"$"&amp;$D568&amp;$AH$1&amp;"")</f>
        <v>#REF!</v>
      </c>
      <c r="AI568" s="225" t="s">
        <v>1</v>
      </c>
      <c r="AJ568" s="225" t="s">
        <v>1</v>
      </c>
      <c r="AK568" s="226" t="s">
        <v>1</v>
      </c>
      <c r="AL568" s="222" t="e" cm="1">
        <f t="array" aca="1" ref="AL568" ca="1">INDIRECT("'"&amp;$C568&amp;"'!"&amp;"$"&amp;$D568&amp;$AL$1&amp;"")</f>
        <v>#REF!</v>
      </c>
      <c r="AM568" s="225" t="s">
        <v>1</v>
      </c>
      <c r="AN568" s="225" t="s">
        <v>1</v>
      </c>
      <c r="AO568" s="223" t="s">
        <v>1</v>
      </c>
      <c r="AP568" s="222"/>
      <c r="AQ568" s="226"/>
      <c r="AR568" s="222" t="e" cm="1">
        <f t="array" aca="1" ref="AR568" ca="1">INDIRECT("'"&amp;$C568&amp;"'!"&amp;"$"&amp;$D568&amp;$AR$1&amp;"")</f>
        <v>#REF!</v>
      </c>
      <c r="AS568" s="225"/>
      <c r="AT568" s="223"/>
      <c r="AU568" s="224" t="e" cm="1">
        <f t="array" aca="1" ref="AU568" ca="1">INDIRECT("'"&amp;$C568&amp;"'!"&amp;"$"&amp;$D568&amp;$AU$1&amp;"")</f>
        <v>#REF!</v>
      </c>
      <c r="AV568" s="225"/>
      <c r="AW568" s="223"/>
      <c r="AX568" s="222"/>
      <c r="AY568" s="226"/>
      <c r="AZ568" s="225" t="e" cm="1">
        <f t="array" aca="1" ref="AZ568" ca="1">INDIRECT("'"&amp;$C568&amp;"'!"&amp;"$"&amp;$D568&amp;$AZ$1&amp;"")</f>
        <v>#REF!</v>
      </c>
      <c r="BA568" s="224"/>
      <c r="BB568" s="225"/>
      <c r="BC568" s="223"/>
      <c r="BD568" s="225" t="e" cm="1">
        <f t="array" aca="1" ref="BD568" ca="1">INDIRECT("'"&amp;$C568&amp;"'!"&amp;"$"&amp;$D568&amp;$BD$1&amp;"")</f>
        <v>#REF!</v>
      </c>
      <c r="BE568" s="224"/>
      <c r="BF568" s="225"/>
      <c r="BG568" s="223"/>
      <c r="BH568" s="227"/>
      <c r="BI568" s="223"/>
      <c r="BJ568" s="227" t="e" cm="1">
        <f t="array" aca="1" ref="BJ568" ca="1">INDIRECT("'"&amp;$C568&amp;"'!"&amp;"$"&amp;$D568&amp;$BJ$1&amp;"")</f>
        <v>#REF!</v>
      </c>
      <c r="BK568" s="225"/>
      <c r="BL568" s="223"/>
      <c r="BM568" s="407"/>
      <c r="BN568" s="222" t="e" cm="1">
        <f t="array" aca="1" ref="BN568" ca="1">INDIRECT("'"&amp;$C568&amp;"'!"&amp;"$"&amp;$D568&amp;$BN$1&amp;"")</f>
        <v>#REF!</v>
      </c>
      <c r="BO568" s="224"/>
      <c r="BP568" s="223"/>
      <c r="BQ568" s="227" t="e" cm="1">
        <f t="array" aca="1" ref="BQ568" ca="1">INDIRECT("'"&amp;$C568&amp;"'!"&amp;"$"&amp;$D568&amp;$BQ$1&amp;"")</f>
        <v>#REF!</v>
      </c>
      <c r="BR568" s="225"/>
      <c r="BS568" s="225"/>
      <c r="BT568" s="223"/>
      <c r="BU568" s="228" t="e" cm="1">
        <f t="array" aca="1" ref="BU568" ca="1">INDIRECT("'"&amp;$C568&amp;"'!"&amp;"$"&amp;$D568&amp;$BU$1&amp;"")</f>
        <v>#REF!</v>
      </c>
      <c r="BV568" s="225"/>
      <c r="BW568" s="225"/>
      <c r="BX568" s="223"/>
      <c r="BY568" s="228"/>
      <c r="BZ568" s="225"/>
      <c r="CA568" s="225"/>
      <c r="CB568" s="223"/>
    </row>
    <row r="569" spans="1:80" ht="15" x14ac:dyDescent="0.2">
      <c r="A569" s="344">
        <f t="shared" si="43"/>
        <v>46014</v>
      </c>
      <c r="B569" s="261">
        <v>0.58333333333333404</v>
      </c>
      <c r="C569" s="247">
        <f t="shared" si="44"/>
        <v>23</v>
      </c>
      <c r="D569" s="248" t="s">
        <v>148</v>
      </c>
      <c r="E569" s="229"/>
      <c r="F569" s="230"/>
      <c r="G569" s="231" t="e" cm="1">
        <f t="array" aca="1" ref="G569" ca="1">INDIRECT("'"&amp;$C569&amp;"'!"&amp;"$"&amp;$D569&amp;$G$1&amp;"")</f>
        <v>#REF!</v>
      </c>
      <c r="H569" s="232" t="s">
        <v>1</v>
      </c>
      <c r="I569" s="230" t="s">
        <v>1</v>
      </c>
      <c r="J569" s="231" t="e" cm="1">
        <f t="array" aca="1" ref="J569" ca="1">INDIRECT("'"&amp;$C569&amp;"'!"&amp;"$"&amp;$D569&amp;$J$1&amp;"")</f>
        <v>#REF!</v>
      </c>
      <c r="K569" s="232"/>
      <c r="L569" s="232"/>
      <c r="M569" s="233"/>
      <c r="N569" s="229" t="e" cm="1">
        <f t="array" aca="1" ref="N569" ca="1">INDIRECT("'"&amp;$C569&amp;"'!"&amp;"$"&amp;$D569&amp;$N$1&amp;"")</f>
        <v>#REF!</v>
      </c>
      <c r="O569" s="232"/>
      <c r="P569" s="232"/>
      <c r="Q569" s="230"/>
      <c r="R569" s="229" t="e" cm="1">
        <f t="array" aca="1" ref="R569" ca="1">INDIRECT("'"&amp;$C569&amp;"'!"&amp;"$"&amp;$D569&amp;$R$1&amp;"")</f>
        <v>#REF!</v>
      </c>
      <c r="S569" s="232"/>
      <c r="T569" s="232"/>
      <c r="U569" s="233"/>
      <c r="V569" s="229"/>
      <c r="W569" s="234" t="e" cm="1">
        <f t="array" aca="1" ref="W569" ca="1">INDIRECT("'"&amp;$C569&amp;"'!"&amp;"$"&amp;$D569&amp;$W$1&amp;"")</f>
        <v>#REF!</v>
      </c>
      <c r="X569" s="232"/>
      <c r="Y569" s="230"/>
      <c r="Z569" s="231" t="e" cm="1">
        <f t="array" aca="1" ref="Z569" ca="1">INDIRECT("'"&amp;$C569&amp;"'!"&amp;"$"&amp;$D569&amp;$Z$1&amp;"")</f>
        <v>#REF!</v>
      </c>
      <c r="AA569" s="232" t="s">
        <v>1</v>
      </c>
      <c r="AB569" s="232" t="s">
        <v>1</v>
      </c>
      <c r="AC569" s="233" t="s">
        <v>1</v>
      </c>
      <c r="AD569" s="229" t="e" cm="1">
        <f t="array" aca="1" ref="AD569" ca="1">INDIRECT("'"&amp;$C569&amp;"'!"&amp;"$"&amp;$D569&amp;$AD$1&amp;"")</f>
        <v>#REF!</v>
      </c>
      <c r="AE569" s="232" t="s">
        <v>1</v>
      </c>
      <c r="AF569" s="232" t="s">
        <v>1</v>
      </c>
      <c r="AG569" s="230" t="s">
        <v>1</v>
      </c>
      <c r="AH569" s="231" t="e" cm="1">
        <f t="array" aca="1" ref="AH569" ca="1">INDIRECT("'"&amp;$C569&amp;"'!"&amp;"$"&amp;$D569&amp;$AH$1&amp;"")</f>
        <v>#REF!</v>
      </c>
      <c r="AI569" s="232" t="s">
        <v>1</v>
      </c>
      <c r="AJ569" s="232" t="s">
        <v>1</v>
      </c>
      <c r="AK569" s="233" t="s">
        <v>1</v>
      </c>
      <c r="AL569" s="229" t="e" cm="1">
        <f t="array" aca="1" ref="AL569" ca="1">INDIRECT("'"&amp;$C569&amp;"'!"&amp;"$"&amp;$D569&amp;$AL$1&amp;"")</f>
        <v>#REF!</v>
      </c>
      <c r="AM569" s="232" t="s">
        <v>1</v>
      </c>
      <c r="AN569" s="232" t="s">
        <v>1</v>
      </c>
      <c r="AO569" s="230" t="s">
        <v>1</v>
      </c>
      <c r="AP569" s="229"/>
      <c r="AQ569" s="233"/>
      <c r="AR569" s="229" t="e" cm="1">
        <f t="array" aca="1" ref="AR569" ca="1">INDIRECT("'"&amp;$C569&amp;"'!"&amp;"$"&amp;$D569&amp;$AR$1&amp;"")</f>
        <v>#REF!</v>
      </c>
      <c r="AS569" s="232"/>
      <c r="AT569" s="230"/>
      <c r="AU569" s="231" t="e" cm="1">
        <f t="array" aca="1" ref="AU569" ca="1">INDIRECT("'"&amp;$C569&amp;"'!"&amp;"$"&amp;$D569&amp;$AU$1&amp;"")</f>
        <v>#REF!</v>
      </c>
      <c r="AV569" s="232"/>
      <c r="AW569" s="230"/>
      <c r="AX569" s="229"/>
      <c r="AY569" s="233"/>
      <c r="AZ569" s="232" t="e" cm="1">
        <f t="array" aca="1" ref="AZ569" ca="1">INDIRECT("'"&amp;$C569&amp;"'!"&amp;"$"&amp;$D569&amp;$AZ$1&amp;"")</f>
        <v>#REF!</v>
      </c>
      <c r="BA569" s="231"/>
      <c r="BB569" s="232"/>
      <c r="BC569" s="230"/>
      <c r="BD569" s="232" t="e" cm="1">
        <f t="array" aca="1" ref="BD569" ca="1">INDIRECT("'"&amp;$C569&amp;"'!"&amp;"$"&amp;$D569&amp;$BD$1&amp;"")</f>
        <v>#REF!</v>
      </c>
      <c r="BE569" s="231"/>
      <c r="BF569" s="232"/>
      <c r="BG569" s="230"/>
      <c r="BH569" s="234"/>
      <c r="BI569" s="230"/>
      <c r="BJ569" s="234" t="e" cm="1">
        <f t="array" aca="1" ref="BJ569" ca="1">INDIRECT("'"&amp;$C569&amp;"'!"&amp;"$"&amp;$D569&amp;$BJ$1&amp;"")</f>
        <v>#REF!</v>
      </c>
      <c r="BK569" s="232"/>
      <c r="BL569" s="230"/>
      <c r="BM569" s="408"/>
      <c r="BN569" s="229" t="e" cm="1">
        <f t="array" aca="1" ref="BN569" ca="1">INDIRECT("'"&amp;$C569&amp;"'!"&amp;"$"&amp;$D569&amp;$BN$1&amp;"")</f>
        <v>#REF!</v>
      </c>
      <c r="BO569" s="231"/>
      <c r="BP569" s="230"/>
      <c r="BQ569" s="234" t="e" cm="1">
        <f t="array" aca="1" ref="BQ569" ca="1">INDIRECT("'"&amp;$C569&amp;"'!"&amp;"$"&amp;$D569&amp;$BQ$1&amp;"")</f>
        <v>#REF!</v>
      </c>
      <c r="BR569" s="232"/>
      <c r="BS569" s="232"/>
      <c r="BT569" s="230"/>
      <c r="BU569" s="235" t="e" cm="1">
        <f t="array" aca="1" ref="BU569" ca="1">INDIRECT("'"&amp;$C569&amp;"'!"&amp;"$"&amp;$D569&amp;$BU$1&amp;"")</f>
        <v>#REF!</v>
      </c>
      <c r="BV569" s="232"/>
      <c r="BW569" s="232"/>
      <c r="BX569" s="230"/>
      <c r="BY569" s="235"/>
      <c r="BZ569" s="232"/>
      <c r="CA569" s="232"/>
      <c r="CB569" s="230"/>
    </row>
    <row r="570" spans="1:80" ht="15" x14ac:dyDescent="0.2">
      <c r="A570" s="344">
        <f t="shared" si="43"/>
        <v>46014</v>
      </c>
      <c r="B570" s="261">
        <v>0.625</v>
      </c>
      <c r="C570" s="247">
        <f t="shared" si="44"/>
        <v>23</v>
      </c>
      <c r="D570" s="248" t="s">
        <v>149</v>
      </c>
      <c r="E570" s="222"/>
      <c r="F570" s="223"/>
      <c r="G570" s="224" t="e" cm="1">
        <f t="array" aca="1" ref="G570" ca="1">INDIRECT("'"&amp;$C570&amp;"'!"&amp;"$"&amp;$D570&amp;$G$1&amp;"")</f>
        <v>#REF!</v>
      </c>
      <c r="H570" s="225" t="s">
        <v>1</v>
      </c>
      <c r="I570" s="223" t="s">
        <v>1</v>
      </c>
      <c r="J570" s="224" t="e" cm="1">
        <f t="array" aca="1" ref="J570" ca="1">INDIRECT("'"&amp;$C570&amp;"'!"&amp;"$"&amp;$D570&amp;$J$1&amp;"")</f>
        <v>#REF!</v>
      </c>
      <c r="K570" s="225"/>
      <c r="L570" s="225"/>
      <c r="M570" s="226"/>
      <c r="N570" s="222" t="e" cm="1">
        <f t="array" aca="1" ref="N570" ca="1">INDIRECT("'"&amp;$C570&amp;"'!"&amp;"$"&amp;$D570&amp;$N$1&amp;"")</f>
        <v>#REF!</v>
      </c>
      <c r="O570" s="225"/>
      <c r="P570" s="225"/>
      <c r="Q570" s="223"/>
      <c r="R570" s="352" t="e" cm="1">
        <f t="array" aca="1" ref="R570" ca="1">INDIRECT("'"&amp;$C570&amp;"'!"&amp;"$"&amp;$D570&amp;$R$1&amp;"")</f>
        <v>#REF!</v>
      </c>
      <c r="S570" s="225"/>
      <c r="T570" s="225"/>
      <c r="U570" s="226"/>
      <c r="V570" s="222"/>
      <c r="W570" s="227" t="e" cm="1">
        <f t="array" aca="1" ref="W570" ca="1">INDIRECT("'"&amp;$C570&amp;"'!"&amp;"$"&amp;$D570&amp;$W$1&amp;"")</f>
        <v>#REF!</v>
      </c>
      <c r="X570" s="225"/>
      <c r="Y570" s="223"/>
      <c r="Z570" s="224" t="e" cm="1">
        <f t="array" aca="1" ref="Z570" ca="1">INDIRECT("'"&amp;$C570&amp;"'!"&amp;"$"&amp;$D570&amp;$Z$1&amp;"")</f>
        <v>#REF!</v>
      </c>
      <c r="AA570" s="225" t="s">
        <v>1</v>
      </c>
      <c r="AB570" s="225" t="s">
        <v>1</v>
      </c>
      <c r="AC570" s="226" t="s">
        <v>1</v>
      </c>
      <c r="AD570" s="222" t="e" cm="1">
        <f t="array" aca="1" ref="AD570" ca="1">INDIRECT("'"&amp;$C570&amp;"'!"&amp;"$"&amp;$D570&amp;$AD$1&amp;"")</f>
        <v>#REF!</v>
      </c>
      <c r="AE570" s="225" t="s">
        <v>1</v>
      </c>
      <c r="AF570" s="225" t="s">
        <v>1</v>
      </c>
      <c r="AG570" s="223" t="s">
        <v>1</v>
      </c>
      <c r="AH570" s="224" t="e" cm="1">
        <f t="array" aca="1" ref="AH570" ca="1">INDIRECT("'"&amp;$C570&amp;"'!"&amp;"$"&amp;$D570&amp;$AH$1&amp;"")</f>
        <v>#REF!</v>
      </c>
      <c r="AI570" s="225" t="s">
        <v>1</v>
      </c>
      <c r="AJ570" s="225" t="s">
        <v>1</v>
      </c>
      <c r="AK570" s="226" t="s">
        <v>1</v>
      </c>
      <c r="AL570" s="222" t="e" cm="1">
        <f t="array" aca="1" ref="AL570" ca="1">INDIRECT("'"&amp;$C570&amp;"'!"&amp;"$"&amp;$D570&amp;$AL$1&amp;"")</f>
        <v>#REF!</v>
      </c>
      <c r="AM570" s="225" t="s">
        <v>1</v>
      </c>
      <c r="AN570" s="225" t="s">
        <v>1</v>
      </c>
      <c r="AO570" s="223" t="s">
        <v>1</v>
      </c>
      <c r="AP570" s="222"/>
      <c r="AQ570" s="226"/>
      <c r="AR570" s="222" t="e" cm="1">
        <f t="array" aca="1" ref="AR570" ca="1">INDIRECT("'"&amp;$C570&amp;"'!"&amp;"$"&amp;$D570&amp;$AR$1&amp;"")</f>
        <v>#REF!</v>
      </c>
      <c r="AS570" s="225"/>
      <c r="AT570" s="223"/>
      <c r="AU570" s="224" t="e" cm="1">
        <f t="array" aca="1" ref="AU570" ca="1">INDIRECT("'"&amp;$C570&amp;"'!"&amp;"$"&amp;$D570&amp;$AU$1&amp;"")</f>
        <v>#REF!</v>
      </c>
      <c r="AV570" s="225"/>
      <c r="AW570" s="223"/>
      <c r="AX570" s="222"/>
      <c r="AY570" s="226"/>
      <c r="AZ570" s="225" t="e" cm="1">
        <f t="array" aca="1" ref="AZ570" ca="1">INDIRECT("'"&amp;$C570&amp;"'!"&amp;"$"&amp;$D570&amp;$AZ$1&amp;"")</f>
        <v>#REF!</v>
      </c>
      <c r="BA570" s="224"/>
      <c r="BB570" s="225"/>
      <c r="BC570" s="223"/>
      <c r="BD570" s="225" t="e" cm="1">
        <f t="array" aca="1" ref="BD570" ca="1">INDIRECT("'"&amp;$C570&amp;"'!"&amp;"$"&amp;$D570&amp;$BD$1&amp;"")</f>
        <v>#REF!</v>
      </c>
      <c r="BE570" s="224"/>
      <c r="BF570" s="225"/>
      <c r="BG570" s="223"/>
      <c r="BH570" s="227"/>
      <c r="BI570" s="223"/>
      <c r="BJ570" s="227" t="e" cm="1">
        <f t="array" aca="1" ref="BJ570" ca="1">INDIRECT("'"&amp;$C570&amp;"'!"&amp;"$"&amp;$D570&amp;$BJ$1&amp;"")</f>
        <v>#REF!</v>
      </c>
      <c r="BK570" s="225"/>
      <c r="BL570" s="223"/>
      <c r="BM570" s="407"/>
      <c r="BN570" s="222" t="e" cm="1">
        <f t="array" aca="1" ref="BN570" ca="1">INDIRECT("'"&amp;$C570&amp;"'!"&amp;"$"&amp;$D570&amp;$BN$1&amp;"")</f>
        <v>#REF!</v>
      </c>
      <c r="BO570" s="224"/>
      <c r="BP570" s="223"/>
      <c r="BQ570" s="227" t="e" cm="1">
        <f t="array" aca="1" ref="BQ570" ca="1">INDIRECT("'"&amp;$C570&amp;"'!"&amp;"$"&amp;$D570&amp;$BQ$1&amp;"")</f>
        <v>#REF!</v>
      </c>
      <c r="BR570" s="225"/>
      <c r="BS570" s="225"/>
      <c r="BT570" s="223"/>
      <c r="BU570" s="228" t="e" cm="1">
        <f t="array" aca="1" ref="BU570" ca="1">INDIRECT("'"&amp;$C570&amp;"'!"&amp;"$"&amp;$D570&amp;$BU$1&amp;"")</f>
        <v>#REF!</v>
      </c>
      <c r="BV570" s="225"/>
      <c r="BW570" s="225"/>
      <c r="BX570" s="223"/>
      <c r="BY570" s="228"/>
      <c r="BZ570" s="225"/>
      <c r="CA570" s="225"/>
      <c r="CB570" s="223"/>
    </row>
    <row r="571" spans="1:80" ht="15" x14ac:dyDescent="0.2">
      <c r="A571" s="344">
        <f t="shared" si="43"/>
        <v>46014</v>
      </c>
      <c r="B571" s="261">
        <v>0.66666666666666696</v>
      </c>
      <c r="C571" s="247">
        <f t="shared" si="44"/>
        <v>23</v>
      </c>
      <c r="D571" s="248" t="s">
        <v>150</v>
      </c>
      <c r="E571" s="229"/>
      <c r="F571" s="230"/>
      <c r="G571" s="231" t="e" cm="1">
        <f t="array" aca="1" ref="G571" ca="1">INDIRECT("'"&amp;$C571&amp;"'!"&amp;"$"&amp;$D571&amp;$G$1&amp;"")</f>
        <v>#REF!</v>
      </c>
      <c r="H571" s="232" t="s">
        <v>1</v>
      </c>
      <c r="I571" s="230" t="s">
        <v>1</v>
      </c>
      <c r="J571" s="231" t="e" cm="1">
        <f t="array" aca="1" ref="J571" ca="1">INDIRECT("'"&amp;$C571&amp;"'!"&amp;"$"&amp;$D571&amp;$J$1&amp;"")</f>
        <v>#REF!</v>
      </c>
      <c r="K571" s="232"/>
      <c r="L571" s="232"/>
      <c r="M571" s="233"/>
      <c r="N571" s="229" t="e" cm="1">
        <f t="array" aca="1" ref="N571" ca="1">INDIRECT("'"&amp;$C571&amp;"'!"&amp;"$"&amp;$D571&amp;$N$1&amp;"")</f>
        <v>#REF!</v>
      </c>
      <c r="O571" s="232"/>
      <c r="P571" s="232"/>
      <c r="Q571" s="230"/>
      <c r="R571" s="353" t="e" cm="1">
        <f t="array" aca="1" ref="R571" ca="1">INDIRECT("'"&amp;$C571&amp;"'!"&amp;"$"&amp;$D571&amp;$R$1&amp;"")</f>
        <v>#REF!</v>
      </c>
      <c r="S571" s="232"/>
      <c r="T571" s="232"/>
      <c r="U571" s="233"/>
      <c r="V571" s="229"/>
      <c r="W571" s="234" t="e" cm="1">
        <f t="array" aca="1" ref="W571" ca="1">INDIRECT("'"&amp;$C571&amp;"'!"&amp;"$"&amp;$D571&amp;$W$1&amp;"")</f>
        <v>#REF!</v>
      </c>
      <c r="X571" s="232"/>
      <c r="Y571" s="230"/>
      <c r="Z571" s="231" t="e" cm="1">
        <f t="array" aca="1" ref="Z571" ca="1">INDIRECT("'"&amp;$C571&amp;"'!"&amp;"$"&amp;$D571&amp;$Z$1&amp;"")</f>
        <v>#REF!</v>
      </c>
      <c r="AA571" s="232" t="s">
        <v>1</v>
      </c>
      <c r="AB571" s="232" t="s">
        <v>1</v>
      </c>
      <c r="AC571" s="233" t="s">
        <v>1</v>
      </c>
      <c r="AD571" s="229" t="e" cm="1">
        <f t="array" aca="1" ref="AD571" ca="1">INDIRECT("'"&amp;$C571&amp;"'!"&amp;"$"&amp;$D571&amp;$AD$1&amp;"")</f>
        <v>#REF!</v>
      </c>
      <c r="AE571" s="232" t="s">
        <v>1</v>
      </c>
      <c r="AF571" s="232" t="s">
        <v>1</v>
      </c>
      <c r="AG571" s="230" t="s">
        <v>1</v>
      </c>
      <c r="AH571" s="231" t="e" cm="1">
        <f t="array" aca="1" ref="AH571" ca="1">INDIRECT("'"&amp;$C571&amp;"'!"&amp;"$"&amp;$D571&amp;$AH$1&amp;"")</f>
        <v>#REF!</v>
      </c>
      <c r="AI571" s="232" t="s">
        <v>1</v>
      </c>
      <c r="AJ571" s="232" t="s">
        <v>1</v>
      </c>
      <c r="AK571" s="233" t="s">
        <v>1</v>
      </c>
      <c r="AL571" s="229" t="e" cm="1">
        <f t="array" aca="1" ref="AL571" ca="1">INDIRECT("'"&amp;$C571&amp;"'!"&amp;"$"&amp;$D571&amp;$AL$1&amp;"")</f>
        <v>#REF!</v>
      </c>
      <c r="AM571" s="232" t="s">
        <v>1</v>
      </c>
      <c r="AN571" s="232" t="s">
        <v>1</v>
      </c>
      <c r="AO571" s="230" t="s">
        <v>1</v>
      </c>
      <c r="AP571" s="229"/>
      <c r="AQ571" s="233"/>
      <c r="AR571" s="229" t="e" cm="1">
        <f t="array" aca="1" ref="AR571" ca="1">INDIRECT("'"&amp;$C571&amp;"'!"&amp;"$"&amp;$D571&amp;$AR$1&amp;"")</f>
        <v>#REF!</v>
      </c>
      <c r="AS571" s="232"/>
      <c r="AT571" s="230"/>
      <c r="AU571" s="231" t="e" cm="1">
        <f t="array" aca="1" ref="AU571" ca="1">INDIRECT("'"&amp;$C571&amp;"'!"&amp;"$"&amp;$D571&amp;$AU$1&amp;"")</f>
        <v>#REF!</v>
      </c>
      <c r="AV571" s="232"/>
      <c r="AW571" s="230"/>
      <c r="AX571" s="229"/>
      <c r="AY571" s="233"/>
      <c r="AZ571" s="232" t="e" cm="1">
        <f t="array" aca="1" ref="AZ571" ca="1">INDIRECT("'"&amp;$C571&amp;"'!"&amp;"$"&amp;$D571&amp;$AZ$1&amp;"")</f>
        <v>#REF!</v>
      </c>
      <c r="BA571" s="231"/>
      <c r="BB571" s="232"/>
      <c r="BC571" s="230"/>
      <c r="BD571" s="232" t="e" cm="1">
        <f t="array" aca="1" ref="BD571" ca="1">INDIRECT("'"&amp;$C571&amp;"'!"&amp;"$"&amp;$D571&amp;$BD$1&amp;"")</f>
        <v>#REF!</v>
      </c>
      <c r="BE571" s="231"/>
      <c r="BF571" s="232"/>
      <c r="BG571" s="230"/>
      <c r="BH571" s="234"/>
      <c r="BI571" s="230"/>
      <c r="BJ571" s="234" t="e" cm="1">
        <f t="array" aca="1" ref="BJ571" ca="1">INDIRECT("'"&amp;$C571&amp;"'!"&amp;"$"&amp;$D571&amp;$BJ$1&amp;"")</f>
        <v>#REF!</v>
      </c>
      <c r="BK571" s="232"/>
      <c r="BL571" s="230"/>
      <c r="BM571" s="408"/>
      <c r="BN571" s="229" t="e" cm="1">
        <f t="array" aca="1" ref="BN571" ca="1">INDIRECT("'"&amp;$C571&amp;"'!"&amp;"$"&amp;$D571&amp;$BN$1&amp;"")</f>
        <v>#REF!</v>
      </c>
      <c r="BO571" s="231"/>
      <c r="BP571" s="230"/>
      <c r="BQ571" s="234" t="e" cm="1">
        <f t="array" aca="1" ref="BQ571" ca="1">INDIRECT("'"&amp;$C571&amp;"'!"&amp;"$"&amp;$D571&amp;$BQ$1&amp;"")</f>
        <v>#REF!</v>
      </c>
      <c r="BR571" s="232"/>
      <c r="BS571" s="232"/>
      <c r="BT571" s="230"/>
      <c r="BU571" s="235" t="e" cm="1">
        <f t="array" aca="1" ref="BU571" ca="1">INDIRECT("'"&amp;$C571&amp;"'!"&amp;"$"&amp;$D571&amp;$BU$1&amp;"")</f>
        <v>#REF!</v>
      </c>
      <c r="BV571" s="232"/>
      <c r="BW571" s="232"/>
      <c r="BX571" s="230"/>
      <c r="BY571" s="235"/>
      <c r="BZ571" s="232"/>
      <c r="CA571" s="232"/>
      <c r="CB571" s="230"/>
    </row>
    <row r="572" spans="1:80" ht="15" x14ac:dyDescent="0.2">
      <c r="A572" s="344">
        <f t="shared" si="43"/>
        <v>46014</v>
      </c>
      <c r="B572" s="261">
        <v>0.70833333333333404</v>
      </c>
      <c r="C572" s="247">
        <f t="shared" si="44"/>
        <v>23</v>
      </c>
      <c r="D572" s="248" t="s">
        <v>151</v>
      </c>
      <c r="E572" s="222"/>
      <c r="F572" s="223"/>
      <c r="G572" s="224" t="e" cm="1">
        <f t="array" aca="1" ref="G572" ca="1">INDIRECT("'"&amp;$C572&amp;"'!"&amp;"$"&amp;$D572&amp;$G$1&amp;"")</f>
        <v>#REF!</v>
      </c>
      <c r="H572" s="225" t="s">
        <v>1</v>
      </c>
      <c r="I572" s="223" t="s">
        <v>1</v>
      </c>
      <c r="J572" s="224" t="e" cm="1">
        <f t="array" aca="1" ref="J572" ca="1">INDIRECT("'"&amp;$C572&amp;"'!"&amp;"$"&amp;$D572&amp;$J$1&amp;"")</f>
        <v>#REF!</v>
      </c>
      <c r="K572" s="225"/>
      <c r="L572" s="225"/>
      <c r="M572" s="226"/>
      <c r="N572" s="222" t="e" cm="1">
        <f t="array" aca="1" ref="N572" ca="1">INDIRECT("'"&amp;$C572&amp;"'!"&amp;"$"&amp;$D572&amp;$N$1&amp;"")</f>
        <v>#REF!</v>
      </c>
      <c r="O572" s="225"/>
      <c r="P572" s="225"/>
      <c r="Q572" s="226"/>
      <c r="R572" s="352" t="e" cm="1">
        <f t="array" aca="1" ref="R572" ca="1">INDIRECT("'"&amp;$C572&amp;"'!"&amp;"$"&amp;$D572&amp;$R$1&amp;"")</f>
        <v>#REF!</v>
      </c>
      <c r="S572" s="225"/>
      <c r="T572" s="225"/>
      <c r="U572" s="226"/>
      <c r="V572" s="222"/>
      <c r="W572" s="227" t="e" cm="1">
        <f t="array" aca="1" ref="W572" ca="1">INDIRECT("'"&amp;$C572&amp;"'!"&amp;"$"&amp;$D572&amp;$W$1&amp;"")</f>
        <v>#REF!</v>
      </c>
      <c r="X572" s="225"/>
      <c r="Y572" s="223"/>
      <c r="Z572" s="224" t="e" cm="1">
        <f t="array" aca="1" ref="Z572" ca="1">INDIRECT("'"&amp;$C572&amp;"'!"&amp;"$"&amp;$D572&amp;$Z$1&amp;"")</f>
        <v>#REF!</v>
      </c>
      <c r="AA572" s="225" t="s">
        <v>1</v>
      </c>
      <c r="AB572" s="225" t="s">
        <v>1</v>
      </c>
      <c r="AC572" s="226" t="s">
        <v>1</v>
      </c>
      <c r="AD572" s="222" t="e" cm="1">
        <f t="array" aca="1" ref="AD572" ca="1">INDIRECT("'"&amp;$C572&amp;"'!"&amp;"$"&amp;$D572&amp;$AD$1&amp;"")</f>
        <v>#REF!</v>
      </c>
      <c r="AE572" s="225" t="s">
        <v>1</v>
      </c>
      <c r="AF572" s="225" t="s">
        <v>1</v>
      </c>
      <c r="AG572" s="223" t="s">
        <v>1</v>
      </c>
      <c r="AH572" s="224" t="e" cm="1">
        <f t="array" aca="1" ref="AH572" ca="1">INDIRECT("'"&amp;$C572&amp;"'!"&amp;"$"&amp;$D572&amp;$AH$1&amp;"")</f>
        <v>#REF!</v>
      </c>
      <c r="AI572" s="225" t="s">
        <v>1</v>
      </c>
      <c r="AJ572" s="225" t="s">
        <v>1</v>
      </c>
      <c r="AK572" s="226" t="s">
        <v>1</v>
      </c>
      <c r="AL572" s="222" t="e" cm="1">
        <f t="array" aca="1" ref="AL572" ca="1">INDIRECT("'"&amp;$C572&amp;"'!"&amp;"$"&amp;$D572&amp;$AL$1&amp;"")</f>
        <v>#REF!</v>
      </c>
      <c r="AM572" s="225" t="s">
        <v>1</v>
      </c>
      <c r="AN572" s="225" t="s">
        <v>1</v>
      </c>
      <c r="AO572" s="223" t="s">
        <v>1</v>
      </c>
      <c r="AP572" s="222"/>
      <c r="AQ572" s="226"/>
      <c r="AR572" s="222" t="e" cm="1">
        <f t="array" aca="1" ref="AR572" ca="1">INDIRECT("'"&amp;$C572&amp;"'!"&amp;"$"&amp;$D572&amp;$AR$1&amp;"")</f>
        <v>#REF!</v>
      </c>
      <c r="AS572" s="225"/>
      <c r="AT572" s="223"/>
      <c r="AU572" s="224" t="e" cm="1">
        <f t="array" aca="1" ref="AU572" ca="1">INDIRECT("'"&amp;$C572&amp;"'!"&amp;"$"&amp;$D572&amp;$AU$1&amp;"")</f>
        <v>#REF!</v>
      </c>
      <c r="AV572" s="225"/>
      <c r="AW572" s="223"/>
      <c r="AX572" s="222"/>
      <c r="AY572" s="226"/>
      <c r="AZ572" s="225" t="e" cm="1">
        <f t="array" aca="1" ref="AZ572" ca="1">INDIRECT("'"&amp;$C572&amp;"'!"&amp;"$"&amp;$D572&amp;$AZ$1&amp;"")</f>
        <v>#REF!</v>
      </c>
      <c r="BA572" s="224"/>
      <c r="BB572" s="225"/>
      <c r="BC572" s="223"/>
      <c r="BD572" s="225" t="e" cm="1">
        <f t="array" aca="1" ref="BD572" ca="1">INDIRECT("'"&amp;$C572&amp;"'!"&amp;"$"&amp;$D572&amp;$BD$1&amp;"")</f>
        <v>#REF!</v>
      </c>
      <c r="BE572" s="224"/>
      <c r="BF572" s="225"/>
      <c r="BG572" s="223"/>
      <c r="BH572" s="227"/>
      <c r="BI572" s="223"/>
      <c r="BJ572" s="227" t="e" cm="1">
        <f t="array" aca="1" ref="BJ572" ca="1">INDIRECT("'"&amp;$C572&amp;"'!"&amp;"$"&amp;$D572&amp;$BJ$1&amp;"")</f>
        <v>#REF!</v>
      </c>
      <c r="BK572" s="225"/>
      <c r="BL572" s="223"/>
      <c r="BM572" s="407"/>
      <c r="BN572" s="222" t="e" cm="1">
        <f t="array" aca="1" ref="BN572" ca="1">INDIRECT("'"&amp;$C572&amp;"'!"&amp;"$"&amp;$D572&amp;$BN$1&amp;"")</f>
        <v>#REF!</v>
      </c>
      <c r="BO572" s="224"/>
      <c r="BP572" s="223"/>
      <c r="BQ572" s="227" t="e" cm="1">
        <f t="array" aca="1" ref="BQ572" ca="1">INDIRECT("'"&amp;$C572&amp;"'!"&amp;"$"&amp;$D572&amp;$BQ$1&amp;"")</f>
        <v>#REF!</v>
      </c>
      <c r="BR572" s="225"/>
      <c r="BS572" s="225"/>
      <c r="BT572" s="223"/>
      <c r="BU572" s="228" t="e" cm="1">
        <f t="array" aca="1" ref="BU572" ca="1">INDIRECT("'"&amp;$C572&amp;"'!"&amp;"$"&amp;$D572&amp;$BU$1&amp;"")</f>
        <v>#REF!</v>
      </c>
      <c r="BV572" s="225"/>
      <c r="BW572" s="225"/>
      <c r="BX572" s="223"/>
      <c r="BY572" s="228"/>
      <c r="BZ572" s="225"/>
      <c r="CA572" s="225"/>
      <c r="CB572" s="223"/>
    </row>
    <row r="573" spans="1:80" ht="15" x14ac:dyDescent="0.2">
      <c r="A573" s="344">
        <f t="shared" si="43"/>
        <v>46014</v>
      </c>
      <c r="B573" s="261">
        <v>0.750000000000001</v>
      </c>
      <c r="C573" s="247">
        <f t="shared" si="44"/>
        <v>23</v>
      </c>
      <c r="D573" s="248" t="s">
        <v>152</v>
      </c>
      <c r="E573" s="229"/>
      <c r="F573" s="230"/>
      <c r="G573" s="231" t="e" cm="1">
        <f t="array" aca="1" ref="G573" ca="1">INDIRECT("'"&amp;$C573&amp;"'!"&amp;"$"&amp;$D573&amp;$G$1&amp;"")</f>
        <v>#REF!</v>
      </c>
      <c r="H573" s="232" t="s">
        <v>1</v>
      </c>
      <c r="I573" s="230" t="s">
        <v>1</v>
      </c>
      <c r="J573" s="231" t="e" cm="1">
        <f t="array" aca="1" ref="J573" ca="1">INDIRECT("'"&amp;$C573&amp;"'!"&amp;"$"&amp;$D573&amp;$J$1&amp;"")</f>
        <v>#REF!</v>
      </c>
      <c r="K573" s="232"/>
      <c r="L573" s="232"/>
      <c r="M573" s="233"/>
      <c r="N573" s="229" t="e" cm="1">
        <f t="array" aca="1" ref="N573" ca="1">INDIRECT("'"&amp;$C573&amp;"'!"&amp;"$"&amp;$D573&amp;$N$1&amp;"")</f>
        <v>#REF!</v>
      </c>
      <c r="O573" s="232"/>
      <c r="P573" s="232"/>
      <c r="Q573" s="230"/>
      <c r="R573" s="229" t="e" cm="1">
        <f t="array" aca="1" ref="R573" ca="1">INDIRECT("'"&amp;$C573&amp;"'!"&amp;"$"&amp;$D573&amp;$R$1&amp;"")</f>
        <v>#REF!</v>
      </c>
      <c r="S573" s="232"/>
      <c r="T573" s="232"/>
      <c r="U573" s="233"/>
      <c r="V573" s="229"/>
      <c r="W573" s="234" t="e" cm="1">
        <f t="array" aca="1" ref="W573" ca="1">INDIRECT("'"&amp;$C573&amp;"'!"&amp;"$"&amp;$D573&amp;$W$1&amp;"")</f>
        <v>#REF!</v>
      </c>
      <c r="X573" s="232"/>
      <c r="Y573" s="230"/>
      <c r="Z573" s="231" t="e" cm="1">
        <f t="array" aca="1" ref="Z573" ca="1">INDIRECT("'"&amp;$C573&amp;"'!"&amp;"$"&amp;$D573&amp;$Z$1&amp;"")</f>
        <v>#REF!</v>
      </c>
      <c r="AA573" s="232" t="s">
        <v>1</v>
      </c>
      <c r="AB573" s="232" t="s">
        <v>1</v>
      </c>
      <c r="AC573" s="233" t="s">
        <v>1</v>
      </c>
      <c r="AD573" s="229" t="e" cm="1">
        <f t="array" aca="1" ref="AD573" ca="1">INDIRECT("'"&amp;$C573&amp;"'!"&amp;"$"&amp;$D573&amp;$AD$1&amp;"")</f>
        <v>#REF!</v>
      </c>
      <c r="AE573" s="232" t="s">
        <v>1</v>
      </c>
      <c r="AF573" s="232" t="s">
        <v>1</v>
      </c>
      <c r="AG573" s="230" t="s">
        <v>1</v>
      </c>
      <c r="AH573" s="231" t="e" cm="1">
        <f t="array" aca="1" ref="AH573" ca="1">INDIRECT("'"&amp;$C573&amp;"'!"&amp;"$"&amp;$D573&amp;$AH$1&amp;"")</f>
        <v>#REF!</v>
      </c>
      <c r="AI573" s="232" t="s">
        <v>1</v>
      </c>
      <c r="AJ573" s="232" t="s">
        <v>1</v>
      </c>
      <c r="AK573" s="233" t="s">
        <v>1</v>
      </c>
      <c r="AL573" s="229" t="e" cm="1">
        <f t="array" aca="1" ref="AL573" ca="1">INDIRECT("'"&amp;$C573&amp;"'!"&amp;"$"&amp;$D573&amp;$AL$1&amp;"")</f>
        <v>#REF!</v>
      </c>
      <c r="AM573" s="232" t="s">
        <v>1</v>
      </c>
      <c r="AN573" s="232" t="s">
        <v>1</v>
      </c>
      <c r="AO573" s="230" t="s">
        <v>1</v>
      </c>
      <c r="AP573" s="229"/>
      <c r="AQ573" s="233"/>
      <c r="AR573" s="229" t="e" cm="1">
        <f t="array" aca="1" ref="AR573" ca="1">INDIRECT("'"&amp;$C573&amp;"'!"&amp;"$"&amp;$D573&amp;$AR$1&amp;"")</f>
        <v>#REF!</v>
      </c>
      <c r="AS573" s="232"/>
      <c r="AT573" s="230"/>
      <c r="AU573" s="231" t="e" cm="1">
        <f t="array" aca="1" ref="AU573" ca="1">INDIRECT("'"&amp;$C573&amp;"'!"&amp;"$"&amp;$D573&amp;$AU$1&amp;"")</f>
        <v>#REF!</v>
      </c>
      <c r="AV573" s="232"/>
      <c r="AW573" s="230"/>
      <c r="AX573" s="229"/>
      <c r="AY573" s="233"/>
      <c r="AZ573" s="232" t="e" cm="1">
        <f t="array" aca="1" ref="AZ573" ca="1">INDIRECT("'"&amp;$C573&amp;"'!"&amp;"$"&amp;$D573&amp;$AZ$1&amp;"")</f>
        <v>#REF!</v>
      </c>
      <c r="BA573" s="231"/>
      <c r="BB573" s="232"/>
      <c r="BC573" s="230"/>
      <c r="BD573" s="232" t="e" cm="1">
        <f t="array" aca="1" ref="BD573" ca="1">INDIRECT("'"&amp;$C573&amp;"'!"&amp;"$"&amp;$D573&amp;$BD$1&amp;"")</f>
        <v>#REF!</v>
      </c>
      <c r="BE573" s="231"/>
      <c r="BF573" s="232"/>
      <c r="BG573" s="230"/>
      <c r="BH573" s="234"/>
      <c r="BI573" s="230"/>
      <c r="BJ573" s="234" t="e" cm="1">
        <f t="array" aca="1" ref="BJ573" ca="1">INDIRECT("'"&amp;$C573&amp;"'!"&amp;"$"&amp;$D573&amp;$BJ$1&amp;"")</f>
        <v>#REF!</v>
      </c>
      <c r="BK573" s="232"/>
      <c r="BL573" s="230"/>
      <c r="BM573" s="408"/>
      <c r="BN573" s="229" t="e" cm="1">
        <f t="array" aca="1" ref="BN573" ca="1">INDIRECT("'"&amp;$C573&amp;"'!"&amp;"$"&amp;$D573&amp;$BN$1&amp;"")</f>
        <v>#REF!</v>
      </c>
      <c r="BO573" s="231"/>
      <c r="BP573" s="230"/>
      <c r="BQ573" s="234" t="e" cm="1">
        <f t="array" aca="1" ref="BQ573" ca="1">INDIRECT("'"&amp;$C573&amp;"'!"&amp;"$"&amp;$D573&amp;$BQ$1&amp;"")</f>
        <v>#REF!</v>
      </c>
      <c r="BR573" s="232"/>
      <c r="BS573" s="232"/>
      <c r="BT573" s="230"/>
      <c r="BU573" s="235" t="e" cm="1">
        <f t="array" aca="1" ref="BU573" ca="1">INDIRECT("'"&amp;$C573&amp;"'!"&amp;"$"&amp;$D573&amp;$BU$1&amp;"")</f>
        <v>#REF!</v>
      </c>
      <c r="BV573" s="232"/>
      <c r="BW573" s="232"/>
      <c r="BX573" s="230"/>
      <c r="BY573" s="235"/>
      <c r="BZ573" s="232"/>
      <c r="CA573" s="232"/>
      <c r="CB573" s="230"/>
    </row>
    <row r="574" spans="1:80" ht="15" x14ac:dyDescent="0.2">
      <c r="A574" s="344">
        <f t="shared" si="43"/>
        <v>46014</v>
      </c>
      <c r="B574" s="261">
        <v>0.79166666666666696</v>
      </c>
      <c r="C574" s="247">
        <f t="shared" si="44"/>
        <v>23</v>
      </c>
      <c r="D574" s="248" t="s">
        <v>153</v>
      </c>
      <c r="E574" s="222"/>
      <c r="F574" s="223"/>
      <c r="G574" s="224" t="e" cm="1">
        <f t="array" aca="1" ref="G574" ca="1">INDIRECT("'"&amp;$C574&amp;"'!"&amp;"$"&amp;$D574&amp;$G$1&amp;"")</f>
        <v>#REF!</v>
      </c>
      <c r="H574" s="225" t="s">
        <v>1</v>
      </c>
      <c r="I574" s="223" t="s">
        <v>1</v>
      </c>
      <c r="J574" s="224" t="e" cm="1">
        <f t="array" aca="1" ref="J574" ca="1">INDIRECT("'"&amp;$C574&amp;"'!"&amp;"$"&amp;$D574&amp;$J$1&amp;"")</f>
        <v>#REF!</v>
      </c>
      <c r="K574" s="493"/>
      <c r="L574" s="225"/>
      <c r="M574" s="226"/>
      <c r="N574" s="222" t="e" cm="1">
        <f t="array" aca="1" ref="N574" ca="1">INDIRECT("'"&amp;$C574&amp;"'!"&amp;"$"&amp;$D574&amp;$N$1&amp;"")</f>
        <v>#REF!</v>
      </c>
      <c r="O574" s="225"/>
      <c r="P574" s="225"/>
      <c r="Q574" s="223"/>
      <c r="R574" s="352" t="e" cm="1">
        <f t="array" aca="1" ref="R574" ca="1">INDIRECT("'"&amp;$C574&amp;"'!"&amp;"$"&amp;$D574&amp;$R$1&amp;"")</f>
        <v>#REF!</v>
      </c>
      <c r="S574" s="225"/>
      <c r="T574" s="225"/>
      <c r="U574" s="226"/>
      <c r="V574" s="222"/>
      <c r="W574" s="227" t="e" cm="1">
        <f t="array" aca="1" ref="W574" ca="1">INDIRECT("'"&amp;$C574&amp;"'!"&amp;"$"&amp;$D574&amp;$W$1&amp;"")</f>
        <v>#REF!</v>
      </c>
      <c r="X574" s="225"/>
      <c r="Y574" s="223"/>
      <c r="Z574" s="224" t="e" cm="1">
        <f t="array" aca="1" ref="Z574" ca="1">INDIRECT("'"&amp;$C574&amp;"'!"&amp;"$"&amp;$D574&amp;$Z$1&amp;"")</f>
        <v>#REF!</v>
      </c>
      <c r="AA574" s="225" t="s">
        <v>1</v>
      </c>
      <c r="AB574" s="225" t="s">
        <v>1</v>
      </c>
      <c r="AC574" s="226" t="s">
        <v>1</v>
      </c>
      <c r="AD574" s="222" t="e" cm="1">
        <f t="array" aca="1" ref="AD574" ca="1">INDIRECT("'"&amp;$C574&amp;"'!"&amp;"$"&amp;$D574&amp;$AD$1&amp;"")</f>
        <v>#REF!</v>
      </c>
      <c r="AE574" s="225" t="s">
        <v>1</v>
      </c>
      <c r="AF574" s="225" t="s">
        <v>1</v>
      </c>
      <c r="AG574" s="223" t="s">
        <v>1</v>
      </c>
      <c r="AH574" s="224" t="e" cm="1">
        <f t="array" aca="1" ref="AH574" ca="1">INDIRECT("'"&amp;$C574&amp;"'!"&amp;"$"&amp;$D574&amp;$AH$1&amp;"")</f>
        <v>#REF!</v>
      </c>
      <c r="AI574" s="225" t="s">
        <v>1</v>
      </c>
      <c r="AJ574" s="225" t="s">
        <v>1</v>
      </c>
      <c r="AK574" s="226" t="s">
        <v>1</v>
      </c>
      <c r="AL574" s="222" t="e" cm="1">
        <f t="array" aca="1" ref="AL574" ca="1">INDIRECT("'"&amp;$C574&amp;"'!"&amp;"$"&amp;$D574&amp;$AL$1&amp;"")</f>
        <v>#REF!</v>
      </c>
      <c r="AM574" s="225" t="s">
        <v>1</v>
      </c>
      <c r="AN574" s="225" t="s">
        <v>1</v>
      </c>
      <c r="AO574" s="223" t="s">
        <v>1</v>
      </c>
      <c r="AP574" s="222"/>
      <c r="AQ574" s="226"/>
      <c r="AR574" s="222" t="e" cm="1">
        <f t="array" aca="1" ref="AR574" ca="1">INDIRECT("'"&amp;$C574&amp;"'!"&amp;"$"&amp;$D574&amp;$AR$1&amp;"")</f>
        <v>#REF!</v>
      </c>
      <c r="AS574" s="225"/>
      <c r="AT574" s="223"/>
      <c r="AU574" s="224" t="e" cm="1">
        <f t="array" aca="1" ref="AU574" ca="1">INDIRECT("'"&amp;$C574&amp;"'!"&amp;"$"&amp;$D574&amp;$AU$1&amp;"")</f>
        <v>#REF!</v>
      </c>
      <c r="AV574" s="225"/>
      <c r="AW574" s="223"/>
      <c r="AX574" s="222"/>
      <c r="AY574" s="226"/>
      <c r="AZ574" s="225" t="e" cm="1">
        <f t="array" aca="1" ref="AZ574" ca="1">INDIRECT("'"&amp;$C574&amp;"'!"&amp;"$"&amp;$D574&amp;$AZ$1&amp;"")</f>
        <v>#REF!</v>
      </c>
      <c r="BA574" s="224"/>
      <c r="BB574" s="225"/>
      <c r="BC574" s="223"/>
      <c r="BD574" s="225" t="e" cm="1">
        <f t="array" aca="1" ref="BD574" ca="1">INDIRECT("'"&amp;$C574&amp;"'!"&amp;"$"&amp;$D574&amp;$BD$1&amp;"")</f>
        <v>#REF!</v>
      </c>
      <c r="BE574" s="224"/>
      <c r="BF574" s="225"/>
      <c r="BG574" s="223"/>
      <c r="BH574" s="227"/>
      <c r="BI574" s="223"/>
      <c r="BJ574" s="227" t="e" cm="1">
        <f t="array" aca="1" ref="BJ574" ca="1">INDIRECT("'"&amp;$C574&amp;"'!"&amp;"$"&amp;$D574&amp;$BJ$1&amp;"")</f>
        <v>#REF!</v>
      </c>
      <c r="BK574" s="225"/>
      <c r="BL574" s="223"/>
      <c r="BM574" s="407"/>
      <c r="BN574" s="222" t="e" cm="1">
        <f t="array" aca="1" ref="BN574" ca="1">INDIRECT("'"&amp;$C574&amp;"'!"&amp;"$"&amp;$D574&amp;$BN$1&amp;"")</f>
        <v>#REF!</v>
      </c>
      <c r="BO574" s="224"/>
      <c r="BP574" s="223"/>
      <c r="BQ574" s="227" t="e" cm="1">
        <f t="array" aca="1" ref="BQ574" ca="1">INDIRECT("'"&amp;$C574&amp;"'!"&amp;"$"&amp;$D574&amp;$BQ$1&amp;"")</f>
        <v>#REF!</v>
      </c>
      <c r="BR574" s="225"/>
      <c r="BS574" s="225"/>
      <c r="BT574" s="223"/>
      <c r="BU574" s="228" t="e" cm="1">
        <f t="array" aca="1" ref="BU574" ca="1">INDIRECT("'"&amp;$C574&amp;"'!"&amp;"$"&amp;$D574&amp;$BU$1&amp;"")</f>
        <v>#REF!</v>
      </c>
      <c r="BV574" s="225"/>
      <c r="BW574" s="225"/>
      <c r="BX574" s="223"/>
      <c r="BY574" s="228"/>
      <c r="BZ574" s="225"/>
      <c r="CA574" s="225"/>
      <c r="CB574" s="223"/>
    </row>
    <row r="575" spans="1:80" ht="15" x14ac:dyDescent="0.2">
      <c r="A575" s="344">
        <f t="shared" si="43"/>
        <v>46014</v>
      </c>
      <c r="B575" s="261">
        <v>0.83333333333333337</v>
      </c>
      <c r="C575" s="247">
        <f t="shared" si="44"/>
        <v>23</v>
      </c>
      <c r="D575" s="248" t="s">
        <v>154</v>
      </c>
      <c r="E575" s="229"/>
      <c r="F575" s="230"/>
      <c r="G575" s="231" t="e" cm="1">
        <f t="array" aca="1" ref="G575" ca="1">INDIRECT("'"&amp;$C575&amp;"'!"&amp;"$"&amp;$D575&amp;$G$1&amp;"")</f>
        <v>#REF!</v>
      </c>
      <c r="H575" s="232" t="s">
        <v>1</v>
      </c>
      <c r="I575" s="230" t="s">
        <v>1</v>
      </c>
      <c r="J575" s="231" t="e" cm="1">
        <f t="array" aca="1" ref="J575" ca="1">INDIRECT("'"&amp;$C575&amp;"'!"&amp;"$"&amp;$D575&amp;$J$1&amp;"")</f>
        <v>#REF!</v>
      </c>
      <c r="K575" s="232"/>
      <c r="L575" s="232"/>
      <c r="M575" s="233"/>
      <c r="N575" s="229" t="e" cm="1">
        <f t="array" aca="1" ref="N575" ca="1">INDIRECT("'"&amp;$C575&amp;"'!"&amp;"$"&amp;$D575&amp;$N$1&amp;"")</f>
        <v>#REF!</v>
      </c>
      <c r="O575" s="232"/>
      <c r="P575" s="232"/>
      <c r="Q575" s="230"/>
      <c r="R575" s="229" t="e" cm="1">
        <f t="array" aca="1" ref="R575" ca="1">INDIRECT("'"&amp;$C575&amp;"'!"&amp;"$"&amp;$D575&amp;$R$1&amp;"")</f>
        <v>#REF!</v>
      </c>
      <c r="S575" s="232"/>
      <c r="T575" s="232"/>
      <c r="U575" s="233"/>
      <c r="V575" s="229"/>
      <c r="W575" s="234" t="e" cm="1">
        <f t="array" aca="1" ref="W575" ca="1">INDIRECT("'"&amp;$C575&amp;"'!"&amp;"$"&amp;$D575&amp;$W$1&amp;"")</f>
        <v>#REF!</v>
      </c>
      <c r="X575" s="232"/>
      <c r="Y575" s="230"/>
      <c r="Z575" s="231" t="e" cm="1">
        <f t="array" aca="1" ref="Z575" ca="1">INDIRECT("'"&amp;$C575&amp;"'!"&amp;"$"&amp;$D575&amp;$Z$1&amp;"")</f>
        <v>#REF!</v>
      </c>
      <c r="AA575" s="232" t="s">
        <v>1</v>
      </c>
      <c r="AB575" s="232" t="s">
        <v>1</v>
      </c>
      <c r="AC575" s="233" t="s">
        <v>1</v>
      </c>
      <c r="AD575" s="229" t="e" cm="1">
        <f t="array" aca="1" ref="AD575" ca="1">INDIRECT("'"&amp;$C575&amp;"'!"&amp;"$"&amp;$D575&amp;$AD$1&amp;"")</f>
        <v>#REF!</v>
      </c>
      <c r="AE575" s="232" t="s">
        <v>1</v>
      </c>
      <c r="AF575" s="232" t="s">
        <v>1</v>
      </c>
      <c r="AG575" s="230" t="s">
        <v>1</v>
      </c>
      <c r="AH575" s="231" t="e" cm="1">
        <f t="array" aca="1" ref="AH575" ca="1">INDIRECT("'"&amp;$C575&amp;"'!"&amp;"$"&amp;$D575&amp;$AH$1&amp;"")</f>
        <v>#REF!</v>
      </c>
      <c r="AI575" s="232" t="s">
        <v>1</v>
      </c>
      <c r="AJ575" s="232" t="s">
        <v>1</v>
      </c>
      <c r="AK575" s="233" t="s">
        <v>1</v>
      </c>
      <c r="AL575" s="229" t="e" cm="1">
        <f t="array" aca="1" ref="AL575" ca="1">INDIRECT("'"&amp;$C575&amp;"'!"&amp;"$"&amp;$D575&amp;$AL$1&amp;"")</f>
        <v>#REF!</v>
      </c>
      <c r="AM575" s="232" t="s">
        <v>1</v>
      </c>
      <c r="AN575" s="232" t="s">
        <v>1</v>
      </c>
      <c r="AO575" s="230" t="s">
        <v>1</v>
      </c>
      <c r="AP575" s="229"/>
      <c r="AQ575" s="233"/>
      <c r="AR575" s="229" t="e" cm="1">
        <f t="array" aca="1" ref="AR575" ca="1">INDIRECT("'"&amp;$C575&amp;"'!"&amp;"$"&amp;$D575&amp;$AR$1&amp;"")</f>
        <v>#REF!</v>
      </c>
      <c r="AS575" s="232"/>
      <c r="AT575" s="230"/>
      <c r="AU575" s="231" t="e" cm="1">
        <f t="array" aca="1" ref="AU575" ca="1">INDIRECT("'"&amp;$C575&amp;"'!"&amp;"$"&amp;$D575&amp;$AU$1&amp;"")</f>
        <v>#REF!</v>
      </c>
      <c r="AV575" s="232"/>
      <c r="AW575" s="230"/>
      <c r="AX575" s="229"/>
      <c r="AY575" s="233"/>
      <c r="AZ575" s="232" t="e" cm="1">
        <f t="array" aca="1" ref="AZ575" ca="1">INDIRECT("'"&amp;$C575&amp;"'!"&amp;"$"&amp;$D575&amp;$AZ$1&amp;"")</f>
        <v>#REF!</v>
      </c>
      <c r="BA575" s="231"/>
      <c r="BB575" s="232"/>
      <c r="BC575" s="230"/>
      <c r="BD575" s="232" t="e" cm="1">
        <f t="array" aca="1" ref="BD575" ca="1">INDIRECT("'"&amp;$C575&amp;"'!"&amp;"$"&amp;$D575&amp;$BD$1&amp;"")</f>
        <v>#REF!</v>
      </c>
      <c r="BE575" s="231"/>
      <c r="BF575" s="232"/>
      <c r="BG575" s="230"/>
      <c r="BH575" s="234"/>
      <c r="BI575" s="230"/>
      <c r="BJ575" s="234" t="e" cm="1">
        <f t="array" aca="1" ref="BJ575" ca="1">INDIRECT("'"&amp;$C575&amp;"'!"&amp;"$"&amp;$D575&amp;$BJ$1&amp;"")</f>
        <v>#REF!</v>
      </c>
      <c r="BK575" s="232"/>
      <c r="BL575" s="230"/>
      <c r="BM575" s="408"/>
      <c r="BN575" s="229" t="e" cm="1">
        <f t="array" aca="1" ref="BN575" ca="1">INDIRECT("'"&amp;$C575&amp;"'!"&amp;"$"&amp;$D575&amp;$BN$1&amp;"")</f>
        <v>#REF!</v>
      </c>
      <c r="BO575" s="231"/>
      <c r="BP575" s="230"/>
      <c r="BQ575" s="234" t="e" cm="1">
        <f t="array" aca="1" ref="BQ575" ca="1">INDIRECT("'"&amp;$C575&amp;"'!"&amp;"$"&amp;$D575&amp;$BQ$1&amp;"")</f>
        <v>#REF!</v>
      </c>
      <c r="BR575" s="232"/>
      <c r="BS575" s="232"/>
      <c r="BT575" s="230"/>
      <c r="BU575" s="235" t="e" cm="1">
        <f t="array" aca="1" ref="BU575" ca="1">INDIRECT("'"&amp;$C575&amp;"'!"&amp;"$"&amp;$D575&amp;$BU$1&amp;"")</f>
        <v>#REF!</v>
      </c>
      <c r="BV575" s="232"/>
      <c r="BW575" s="232"/>
      <c r="BX575" s="230"/>
      <c r="BY575" s="235"/>
      <c r="BZ575" s="232"/>
      <c r="CA575" s="232"/>
      <c r="CB575" s="230"/>
    </row>
    <row r="576" spans="1:80" ht="15" x14ac:dyDescent="0.2">
      <c r="A576" s="344">
        <f t="shared" si="43"/>
        <v>46014</v>
      </c>
      <c r="B576" s="261">
        <v>0.875000000000001</v>
      </c>
      <c r="C576" s="247">
        <f t="shared" si="44"/>
        <v>23</v>
      </c>
      <c r="D576" s="248" t="s">
        <v>155</v>
      </c>
      <c r="E576" s="222"/>
      <c r="F576" s="223"/>
      <c r="G576" s="224" t="e" cm="1">
        <f t="array" aca="1" ref="G576" ca="1">INDIRECT("'"&amp;$C576&amp;"'!"&amp;"$"&amp;$D576&amp;$G$1&amp;"")</f>
        <v>#REF!</v>
      </c>
      <c r="H576" s="225" t="s">
        <v>1</v>
      </c>
      <c r="I576" s="223" t="s">
        <v>1</v>
      </c>
      <c r="J576" s="224" t="e" cm="1">
        <f t="array" aca="1" ref="J576" ca="1">INDIRECT("'"&amp;$C576&amp;"'!"&amp;"$"&amp;$D576&amp;$J$1&amp;"")</f>
        <v>#REF!</v>
      </c>
      <c r="K576" s="225"/>
      <c r="L576" s="225"/>
      <c r="M576" s="226"/>
      <c r="N576" s="222" t="e" cm="1">
        <f t="array" aca="1" ref="N576" ca="1">INDIRECT("'"&amp;$C576&amp;"'!"&amp;"$"&amp;$D576&amp;$N$1&amp;"")</f>
        <v>#REF!</v>
      </c>
      <c r="O576" s="225"/>
      <c r="P576" s="225"/>
      <c r="Q576" s="223"/>
      <c r="R576" s="352" t="e" cm="1">
        <f t="array" aca="1" ref="R576" ca="1">INDIRECT("'"&amp;$C576&amp;"'!"&amp;"$"&amp;$D576&amp;$R$1&amp;"")</f>
        <v>#REF!</v>
      </c>
      <c r="S576" s="225"/>
      <c r="T576" s="225"/>
      <c r="U576" s="226"/>
      <c r="V576" s="222"/>
      <c r="W576" s="227" t="e" cm="1">
        <f t="array" aca="1" ref="W576" ca="1">INDIRECT("'"&amp;$C576&amp;"'!"&amp;"$"&amp;$D576&amp;$W$1&amp;"")</f>
        <v>#REF!</v>
      </c>
      <c r="X576" s="225"/>
      <c r="Y576" s="223"/>
      <c r="Z576" s="224" t="e" cm="1">
        <f t="array" aca="1" ref="Z576" ca="1">INDIRECT("'"&amp;$C576&amp;"'!"&amp;"$"&amp;$D576&amp;$Z$1&amp;"")</f>
        <v>#REF!</v>
      </c>
      <c r="AA576" s="225" t="s">
        <v>1</v>
      </c>
      <c r="AB576" s="225" t="s">
        <v>1</v>
      </c>
      <c r="AC576" s="226" t="s">
        <v>1</v>
      </c>
      <c r="AD576" s="222" t="e" cm="1">
        <f t="array" aca="1" ref="AD576" ca="1">INDIRECT("'"&amp;$C576&amp;"'!"&amp;"$"&amp;$D576&amp;$AD$1&amp;"")</f>
        <v>#REF!</v>
      </c>
      <c r="AE576" s="225" t="s">
        <v>1</v>
      </c>
      <c r="AF576" s="225" t="s">
        <v>1</v>
      </c>
      <c r="AG576" s="223" t="s">
        <v>1</v>
      </c>
      <c r="AH576" s="224" t="e" cm="1">
        <f t="array" aca="1" ref="AH576" ca="1">INDIRECT("'"&amp;$C576&amp;"'!"&amp;"$"&amp;$D576&amp;$AH$1&amp;"")</f>
        <v>#REF!</v>
      </c>
      <c r="AI576" s="225" t="s">
        <v>1</v>
      </c>
      <c r="AJ576" s="225" t="s">
        <v>1</v>
      </c>
      <c r="AK576" s="226" t="s">
        <v>1</v>
      </c>
      <c r="AL576" s="222" t="e" cm="1">
        <f t="array" aca="1" ref="AL576" ca="1">INDIRECT("'"&amp;$C576&amp;"'!"&amp;"$"&amp;$D576&amp;$AL$1&amp;"")</f>
        <v>#REF!</v>
      </c>
      <c r="AM576" s="225" t="s">
        <v>1</v>
      </c>
      <c r="AN576" s="225" t="s">
        <v>1</v>
      </c>
      <c r="AO576" s="223" t="s">
        <v>1</v>
      </c>
      <c r="AP576" s="222"/>
      <c r="AQ576" s="226"/>
      <c r="AR576" s="222" t="e" cm="1">
        <f t="array" aca="1" ref="AR576" ca="1">INDIRECT("'"&amp;$C576&amp;"'!"&amp;"$"&amp;$D576&amp;$AR$1&amp;"")</f>
        <v>#REF!</v>
      </c>
      <c r="AS576" s="225"/>
      <c r="AT576" s="223"/>
      <c r="AU576" s="224" t="e" cm="1">
        <f t="array" aca="1" ref="AU576" ca="1">INDIRECT("'"&amp;$C576&amp;"'!"&amp;"$"&amp;$D576&amp;$AU$1&amp;"")</f>
        <v>#REF!</v>
      </c>
      <c r="AV576" s="225"/>
      <c r="AW576" s="223"/>
      <c r="AX576" s="222"/>
      <c r="AY576" s="226"/>
      <c r="AZ576" s="225" t="e" cm="1">
        <f t="array" aca="1" ref="AZ576" ca="1">INDIRECT("'"&amp;$C576&amp;"'!"&amp;"$"&amp;$D576&amp;$AZ$1&amp;"")</f>
        <v>#REF!</v>
      </c>
      <c r="BA576" s="224"/>
      <c r="BB576" s="225"/>
      <c r="BC576" s="223"/>
      <c r="BD576" s="225" t="e" cm="1">
        <f t="array" aca="1" ref="BD576" ca="1">INDIRECT("'"&amp;$C576&amp;"'!"&amp;"$"&amp;$D576&amp;$BD$1&amp;"")</f>
        <v>#REF!</v>
      </c>
      <c r="BE576" s="224"/>
      <c r="BF576" s="225"/>
      <c r="BG576" s="223"/>
      <c r="BH576" s="227"/>
      <c r="BI576" s="223"/>
      <c r="BJ576" s="227" t="e" cm="1">
        <f t="array" aca="1" ref="BJ576" ca="1">INDIRECT("'"&amp;$C576&amp;"'!"&amp;"$"&amp;$D576&amp;$BJ$1&amp;"")</f>
        <v>#REF!</v>
      </c>
      <c r="BK576" s="225"/>
      <c r="BL576" s="223"/>
      <c r="BM576" s="407"/>
      <c r="BN576" s="222" t="e" cm="1">
        <f t="array" aca="1" ref="BN576" ca="1">INDIRECT("'"&amp;$C576&amp;"'!"&amp;"$"&amp;$D576&amp;$BN$1&amp;"")</f>
        <v>#REF!</v>
      </c>
      <c r="BO576" s="224"/>
      <c r="BP576" s="223"/>
      <c r="BQ576" s="227" t="e" cm="1">
        <f t="array" aca="1" ref="BQ576" ca="1">INDIRECT("'"&amp;$C576&amp;"'!"&amp;"$"&amp;$D576&amp;$BQ$1&amp;"")</f>
        <v>#REF!</v>
      </c>
      <c r="BR576" s="225"/>
      <c r="BS576" s="225"/>
      <c r="BT576" s="223"/>
      <c r="BU576" s="228" t="e" cm="1">
        <f t="array" aca="1" ref="BU576" ca="1">INDIRECT("'"&amp;$C576&amp;"'!"&amp;"$"&amp;$D576&amp;$BU$1&amp;"")</f>
        <v>#REF!</v>
      </c>
      <c r="BV576" s="225"/>
      <c r="BW576" s="225"/>
      <c r="BX576" s="223"/>
      <c r="BY576" s="228"/>
      <c r="BZ576" s="225"/>
      <c r="CA576" s="225"/>
      <c r="CB576" s="223"/>
    </row>
    <row r="577" spans="1:80" ht="15" x14ac:dyDescent="0.2">
      <c r="A577" s="344">
        <f t="shared" si="43"/>
        <v>46014</v>
      </c>
      <c r="B577" s="261">
        <v>0.91666666666666696</v>
      </c>
      <c r="C577" s="247">
        <f t="shared" si="44"/>
        <v>23</v>
      </c>
      <c r="D577" s="248" t="s">
        <v>156</v>
      </c>
      <c r="E577" s="229"/>
      <c r="F577" s="230"/>
      <c r="G577" s="231" t="e" cm="1">
        <f t="array" aca="1" ref="G577" ca="1">INDIRECT("'"&amp;$C577&amp;"'!"&amp;"$"&amp;$D577&amp;$G$1&amp;"")</f>
        <v>#REF!</v>
      </c>
      <c r="H577" s="232" t="s">
        <v>1</v>
      </c>
      <c r="I577" s="230" t="s">
        <v>1</v>
      </c>
      <c r="J577" s="231" t="e" cm="1">
        <f t="array" aca="1" ref="J577" ca="1">INDIRECT("'"&amp;$C577&amp;"'!"&amp;"$"&amp;$D577&amp;$J$1&amp;"")</f>
        <v>#REF!</v>
      </c>
      <c r="K577" s="232"/>
      <c r="L577" s="232"/>
      <c r="M577" s="233"/>
      <c r="N577" s="229" t="e" cm="1">
        <f t="array" aca="1" ref="N577" ca="1">INDIRECT("'"&amp;$C577&amp;"'!"&amp;"$"&amp;$D577&amp;$N$1&amp;"")</f>
        <v>#REF!</v>
      </c>
      <c r="O577" s="232"/>
      <c r="P577" s="232"/>
      <c r="Q577" s="230"/>
      <c r="R577" s="229" t="e" cm="1">
        <f t="array" aca="1" ref="R577" ca="1">INDIRECT("'"&amp;$C577&amp;"'!"&amp;"$"&amp;$D577&amp;$R$1&amp;"")</f>
        <v>#REF!</v>
      </c>
      <c r="S577" s="232"/>
      <c r="T577" s="232"/>
      <c r="U577" s="233"/>
      <c r="V577" s="229"/>
      <c r="W577" s="234" t="e" cm="1">
        <f t="array" aca="1" ref="W577" ca="1">INDIRECT("'"&amp;$C577&amp;"'!"&amp;"$"&amp;$D577&amp;$W$1&amp;"")</f>
        <v>#REF!</v>
      </c>
      <c r="X577" s="232"/>
      <c r="Y577" s="230"/>
      <c r="Z577" s="231" t="e" cm="1">
        <f t="array" aca="1" ref="Z577" ca="1">INDIRECT("'"&amp;$C577&amp;"'!"&amp;"$"&amp;$D577&amp;$Z$1&amp;"")</f>
        <v>#REF!</v>
      </c>
      <c r="AA577" s="232" t="s">
        <v>1</v>
      </c>
      <c r="AB577" s="232" t="s">
        <v>1</v>
      </c>
      <c r="AC577" s="233" t="s">
        <v>1</v>
      </c>
      <c r="AD577" s="229" t="e" cm="1">
        <f t="array" aca="1" ref="AD577" ca="1">INDIRECT("'"&amp;$C577&amp;"'!"&amp;"$"&amp;$D577&amp;$AD$1&amp;"")</f>
        <v>#REF!</v>
      </c>
      <c r="AE577" s="232" t="s">
        <v>1</v>
      </c>
      <c r="AF577" s="232" t="s">
        <v>1</v>
      </c>
      <c r="AG577" s="230" t="s">
        <v>1</v>
      </c>
      <c r="AH577" s="231" t="e" cm="1">
        <f t="array" aca="1" ref="AH577" ca="1">INDIRECT("'"&amp;$C577&amp;"'!"&amp;"$"&amp;$D577&amp;$AH$1&amp;"")</f>
        <v>#REF!</v>
      </c>
      <c r="AI577" s="232" t="s">
        <v>1</v>
      </c>
      <c r="AJ577" s="232" t="s">
        <v>1</v>
      </c>
      <c r="AK577" s="233" t="s">
        <v>1</v>
      </c>
      <c r="AL577" s="229" t="e" cm="1">
        <f t="array" aca="1" ref="AL577" ca="1">INDIRECT("'"&amp;$C577&amp;"'!"&amp;"$"&amp;$D577&amp;$AL$1&amp;"")</f>
        <v>#REF!</v>
      </c>
      <c r="AM577" s="232" t="s">
        <v>1</v>
      </c>
      <c r="AN577" s="232" t="s">
        <v>1</v>
      </c>
      <c r="AO577" s="230" t="s">
        <v>1</v>
      </c>
      <c r="AP577" s="229"/>
      <c r="AQ577" s="233"/>
      <c r="AR577" s="229" t="e" cm="1">
        <f t="array" aca="1" ref="AR577" ca="1">INDIRECT("'"&amp;$C577&amp;"'!"&amp;"$"&amp;$D577&amp;$AR$1&amp;"")</f>
        <v>#REF!</v>
      </c>
      <c r="AS577" s="232"/>
      <c r="AT577" s="230"/>
      <c r="AU577" s="231" t="e" cm="1">
        <f t="array" aca="1" ref="AU577" ca="1">INDIRECT("'"&amp;$C577&amp;"'!"&amp;"$"&amp;$D577&amp;$AU$1&amp;"")</f>
        <v>#REF!</v>
      </c>
      <c r="AV577" s="232"/>
      <c r="AW577" s="230"/>
      <c r="AX577" s="229"/>
      <c r="AY577" s="233"/>
      <c r="AZ577" s="232" t="e" cm="1">
        <f t="array" aca="1" ref="AZ577" ca="1">INDIRECT("'"&amp;$C577&amp;"'!"&amp;"$"&amp;$D577&amp;$AZ$1&amp;"")</f>
        <v>#REF!</v>
      </c>
      <c r="BA577" s="231"/>
      <c r="BB577" s="232"/>
      <c r="BC577" s="230"/>
      <c r="BD577" s="232" t="e" cm="1">
        <f t="array" aca="1" ref="BD577" ca="1">INDIRECT("'"&amp;$C577&amp;"'!"&amp;"$"&amp;$D577&amp;$BD$1&amp;"")</f>
        <v>#REF!</v>
      </c>
      <c r="BE577" s="231"/>
      <c r="BF577" s="232"/>
      <c r="BG577" s="230"/>
      <c r="BH577" s="234"/>
      <c r="BI577" s="230"/>
      <c r="BJ577" s="234" t="e" cm="1">
        <f t="array" aca="1" ref="BJ577" ca="1">INDIRECT("'"&amp;$C577&amp;"'!"&amp;"$"&amp;$D577&amp;$BJ$1&amp;"")</f>
        <v>#REF!</v>
      </c>
      <c r="BK577" s="232"/>
      <c r="BL577" s="230"/>
      <c r="BM577" s="408"/>
      <c r="BN577" s="229" t="e" cm="1">
        <f t="array" aca="1" ref="BN577" ca="1">INDIRECT("'"&amp;$C577&amp;"'!"&amp;"$"&amp;$D577&amp;$BN$1&amp;"")</f>
        <v>#REF!</v>
      </c>
      <c r="BO577" s="231"/>
      <c r="BP577" s="230"/>
      <c r="BQ577" s="234" t="e" cm="1">
        <f t="array" aca="1" ref="BQ577" ca="1">INDIRECT("'"&amp;$C577&amp;"'!"&amp;"$"&amp;$D577&amp;$BQ$1&amp;"")</f>
        <v>#REF!</v>
      </c>
      <c r="BR577" s="232"/>
      <c r="BS577" s="232"/>
      <c r="BT577" s="230"/>
      <c r="BU577" s="235" t="e" cm="1">
        <f t="array" aca="1" ref="BU577" ca="1">INDIRECT("'"&amp;$C577&amp;"'!"&amp;"$"&amp;$D577&amp;$BU$1&amp;"")</f>
        <v>#REF!</v>
      </c>
      <c r="BV577" s="232"/>
      <c r="BW577" s="232"/>
      <c r="BX577" s="230"/>
      <c r="BY577" s="235"/>
      <c r="BZ577" s="232"/>
      <c r="CA577" s="232"/>
      <c r="CB577" s="230"/>
    </row>
    <row r="578" spans="1:80" ht="15.75" thickBot="1" x14ac:dyDescent="0.25">
      <c r="A578" s="345">
        <f t="shared" si="43"/>
        <v>46014</v>
      </c>
      <c r="B578" s="262">
        <v>0.95833333333333404</v>
      </c>
      <c r="C578" s="249">
        <f t="shared" si="44"/>
        <v>23</v>
      </c>
      <c r="D578" s="250" t="s">
        <v>157</v>
      </c>
      <c r="E578" s="236"/>
      <c r="F578" s="237"/>
      <c r="G578" s="238" t="e" cm="1">
        <f t="array" aca="1" ref="G578" ca="1">INDIRECT("'"&amp;$C578&amp;"'!"&amp;"$"&amp;$D578&amp;$G$1&amp;"")</f>
        <v>#REF!</v>
      </c>
      <c r="H578" s="239" t="s">
        <v>1</v>
      </c>
      <c r="I578" s="237" t="s">
        <v>1</v>
      </c>
      <c r="J578" s="238" t="e" cm="1">
        <f t="array" aca="1" ref="J578" ca="1">INDIRECT("'"&amp;$C578&amp;"'!"&amp;"$"&amp;$D578&amp;$J$1&amp;"")</f>
        <v>#REF!</v>
      </c>
      <c r="K578" s="239"/>
      <c r="L578" s="239"/>
      <c r="M578" s="240"/>
      <c r="N578" s="236" t="e" cm="1">
        <f t="array" aca="1" ref="N578" ca="1">INDIRECT("'"&amp;$C578&amp;"'!"&amp;"$"&amp;$D578&amp;$N$1&amp;"")</f>
        <v>#REF!</v>
      </c>
      <c r="O578" s="239"/>
      <c r="P578" s="239"/>
      <c r="Q578" s="237"/>
      <c r="R578" s="354" t="e" cm="1">
        <f t="array" aca="1" ref="R578" ca="1">INDIRECT("'"&amp;$C578&amp;"'!"&amp;"$"&amp;$D578&amp;$R$1&amp;"")</f>
        <v>#REF!</v>
      </c>
      <c r="S578" s="239"/>
      <c r="T578" s="239"/>
      <c r="U578" s="240"/>
      <c r="V578" s="236"/>
      <c r="W578" s="241" t="e" cm="1">
        <f t="array" aca="1" ref="W578" ca="1">INDIRECT("'"&amp;$C578&amp;"'!"&amp;"$"&amp;$D578&amp;$W$1&amp;"")</f>
        <v>#REF!</v>
      </c>
      <c r="X578" s="239"/>
      <c r="Y578" s="237"/>
      <c r="Z578" s="238" t="e" cm="1">
        <f t="array" aca="1" ref="Z578" ca="1">INDIRECT("'"&amp;$C578&amp;"'!"&amp;"$"&amp;$D578&amp;$Z$1&amp;"")</f>
        <v>#REF!</v>
      </c>
      <c r="AA578" s="239" t="s">
        <v>1</v>
      </c>
      <c r="AB578" s="239" t="s">
        <v>1</v>
      </c>
      <c r="AC578" s="240" t="s">
        <v>1</v>
      </c>
      <c r="AD578" s="236" t="e" cm="1">
        <f t="array" aca="1" ref="AD578" ca="1">INDIRECT("'"&amp;$C578&amp;"'!"&amp;"$"&amp;$D578&amp;$AD$1&amp;"")</f>
        <v>#REF!</v>
      </c>
      <c r="AE578" s="239" t="s">
        <v>1</v>
      </c>
      <c r="AF578" s="239" t="s">
        <v>1</v>
      </c>
      <c r="AG578" s="237" t="s">
        <v>1</v>
      </c>
      <c r="AH578" s="238" t="e" cm="1">
        <f t="array" aca="1" ref="AH578" ca="1">INDIRECT("'"&amp;$C578&amp;"'!"&amp;"$"&amp;$D578&amp;$AH$1&amp;"")</f>
        <v>#REF!</v>
      </c>
      <c r="AI578" s="239" t="s">
        <v>1</v>
      </c>
      <c r="AJ578" s="239" t="s">
        <v>1</v>
      </c>
      <c r="AK578" s="240" t="s">
        <v>1</v>
      </c>
      <c r="AL578" s="236" t="e" cm="1">
        <f t="array" aca="1" ref="AL578" ca="1">INDIRECT("'"&amp;$C578&amp;"'!"&amp;"$"&amp;$D578&amp;$AL$1&amp;"")</f>
        <v>#REF!</v>
      </c>
      <c r="AM578" s="239" t="s">
        <v>1</v>
      </c>
      <c r="AN578" s="239" t="s">
        <v>1</v>
      </c>
      <c r="AO578" s="237" t="s">
        <v>1</v>
      </c>
      <c r="AP578" s="236"/>
      <c r="AQ578" s="240"/>
      <c r="AR578" s="236" t="e" cm="1">
        <f t="array" aca="1" ref="AR578" ca="1">INDIRECT("'"&amp;$C578&amp;"'!"&amp;"$"&amp;$D578&amp;$AR$1&amp;"")</f>
        <v>#REF!</v>
      </c>
      <c r="AS578" s="239"/>
      <c r="AT578" s="237"/>
      <c r="AU578" s="238" t="e" cm="1">
        <f t="array" aca="1" ref="AU578" ca="1">INDIRECT("'"&amp;$C578&amp;"'!"&amp;"$"&amp;$D578&amp;$AU$1&amp;"")</f>
        <v>#REF!</v>
      </c>
      <c r="AV578" s="239"/>
      <c r="AW578" s="237"/>
      <c r="AX578" s="236"/>
      <c r="AY578" s="240"/>
      <c r="AZ578" s="239" t="e" cm="1">
        <f t="array" aca="1" ref="AZ578" ca="1">INDIRECT("'"&amp;$C578&amp;"'!"&amp;"$"&amp;$D578&amp;$AZ$1&amp;"")</f>
        <v>#REF!</v>
      </c>
      <c r="BA578" s="238"/>
      <c r="BB578" s="239"/>
      <c r="BC578" s="237"/>
      <c r="BD578" s="239" t="e" cm="1">
        <f t="array" aca="1" ref="BD578" ca="1">INDIRECT("'"&amp;$C578&amp;"'!"&amp;"$"&amp;$D578&amp;$BD$1&amp;"")</f>
        <v>#REF!</v>
      </c>
      <c r="BE578" s="238"/>
      <c r="BF578" s="239"/>
      <c r="BG578" s="237"/>
      <c r="BH578" s="241"/>
      <c r="BI578" s="237"/>
      <c r="BJ578" s="241" t="e" cm="1">
        <f t="array" aca="1" ref="BJ578" ca="1">INDIRECT("'"&amp;$C578&amp;"'!"&amp;"$"&amp;$D578&amp;$BJ$1&amp;"")</f>
        <v>#REF!</v>
      </c>
      <c r="BK578" s="239"/>
      <c r="BL578" s="237"/>
      <c r="BM578" s="409"/>
      <c r="BN578" s="236" t="e" cm="1">
        <f t="array" aca="1" ref="BN578" ca="1">INDIRECT("'"&amp;$C578&amp;"'!"&amp;"$"&amp;$D578&amp;$BN$1&amp;"")</f>
        <v>#REF!</v>
      </c>
      <c r="BO578" s="238"/>
      <c r="BP578" s="237"/>
      <c r="BQ578" s="241" t="e" cm="1">
        <f t="array" aca="1" ref="BQ578" ca="1">INDIRECT("'"&amp;$C578&amp;"'!"&amp;"$"&amp;$D578&amp;$BQ$1&amp;"")</f>
        <v>#REF!</v>
      </c>
      <c r="BR578" s="239"/>
      <c r="BS578" s="239"/>
      <c r="BT578" s="237"/>
      <c r="BU578" s="242" t="e" cm="1">
        <f t="array" aca="1" ref="BU578" ca="1">INDIRECT("'"&amp;$C578&amp;"'!"&amp;"$"&amp;$D578&amp;$BU$1&amp;"")</f>
        <v>#REF!</v>
      </c>
      <c r="BV578" s="239"/>
      <c r="BW578" s="239"/>
      <c r="BX578" s="237"/>
      <c r="BY578" s="242"/>
      <c r="BZ578" s="239"/>
      <c r="CA578" s="239"/>
      <c r="CB578" s="237"/>
    </row>
    <row r="579" spans="1:80" ht="15" thickBot="1" x14ac:dyDescent="0.25">
      <c r="BI579" s="243"/>
    </row>
    <row r="580" spans="1:80" ht="15" x14ac:dyDescent="0.2">
      <c r="A580" s="263">
        <f>A555+1</f>
        <v>46015</v>
      </c>
      <c r="B580" s="260">
        <v>0</v>
      </c>
      <c r="C580" s="245">
        <f>DAY(A580)</f>
        <v>24</v>
      </c>
      <c r="D580" s="246" t="s">
        <v>134</v>
      </c>
      <c r="E580" s="216"/>
      <c r="F580" s="217"/>
      <c r="G580" s="218" t="e" cm="1">
        <f t="array" aca="1" ref="G580" ca="1">INDIRECT("'"&amp;$C580&amp;"'!"&amp;"$"&amp;$D580&amp;$G$1&amp;"")</f>
        <v>#REF!</v>
      </c>
      <c r="H580" s="219" t="s">
        <v>1</v>
      </c>
      <c r="I580" s="217" t="s">
        <v>1</v>
      </c>
      <c r="J580" s="218" t="e" cm="1">
        <f t="array" aca="1" ref="J580" ca="1">INDIRECT("'"&amp;$C580&amp;"'!"&amp;"$"&amp;$D580&amp;$J$1&amp;"")</f>
        <v>#REF!</v>
      </c>
      <c r="K580" s="219"/>
      <c r="L580" s="219"/>
      <c r="M580" s="220"/>
      <c r="N580" s="216" t="e" cm="1">
        <f t="array" aca="1" ref="N580" ca="1">INDIRECT("'"&amp;$C580&amp;"'!"&amp;"$"&amp;$D580&amp;$N$1&amp;"")</f>
        <v>#REF!</v>
      </c>
      <c r="O580" s="219"/>
      <c r="P580" s="219"/>
      <c r="Q580" s="217"/>
      <c r="R580" s="351" t="e" cm="1">
        <f t="array" aca="1" ref="R580" ca="1">INDIRECT("'"&amp;$C580&amp;"'!"&amp;"$"&amp;$D580&amp;$R$1&amp;"")</f>
        <v>#REF!</v>
      </c>
      <c r="S580" s="219"/>
      <c r="T580" s="219"/>
      <c r="U580" s="220"/>
      <c r="V580" s="216"/>
      <c r="W580" s="221" t="e" cm="1">
        <f t="array" aca="1" ref="W580" ca="1">INDIRECT("'"&amp;$C580&amp;"'!"&amp;"$"&amp;$D580&amp;$W$1&amp;"")</f>
        <v>#REF!</v>
      </c>
      <c r="X580" s="219"/>
      <c r="Y580" s="217"/>
      <c r="Z580" s="218"/>
      <c r="AA580" s="219"/>
      <c r="AB580" s="219"/>
      <c r="AC580" s="220"/>
      <c r="AD580" s="216"/>
      <c r="AE580" s="219"/>
      <c r="AF580" s="219"/>
      <c r="AG580" s="217"/>
      <c r="AH580" s="218"/>
      <c r="AI580" s="219"/>
      <c r="AJ580" s="219"/>
      <c r="AK580" s="217"/>
      <c r="AL580" s="216"/>
      <c r="AM580" s="219"/>
      <c r="AN580" s="219"/>
      <c r="AO580" s="217"/>
      <c r="AP580" s="216"/>
      <c r="AQ580" s="220"/>
      <c r="AR580" s="216" t="e" cm="1">
        <f t="array" aca="1" ref="AR580" ca="1">INDIRECT("'"&amp;$C580&amp;"'!"&amp;"$"&amp;$D580&amp;$AR$1&amp;"")</f>
        <v>#REF!</v>
      </c>
      <c r="AS580" s="219"/>
      <c r="AT580" s="217"/>
      <c r="AU580" s="218" t="e" cm="1">
        <f t="array" aca="1" ref="AU580" ca="1">INDIRECT("'"&amp;$C580&amp;"'!"&amp;"$"&amp;$D580&amp;$AU$1&amp;"")</f>
        <v>#REF!</v>
      </c>
      <c r="AV580" s="219"/>
      <c r="AW580" s="217"/>
      <c r="AX580" s="216"/>
      <c r="AY580" s="220"/>
      <c r="AZ580" s="219" t="e" cm="1">
        <f t="array" aca="1" ref="AZ580" ca="1">INDIRECT("'"&amp;$C580&amp;"'!"&amp;"$"&amp;$D580&amp;$AZ$1&amp;"")</f>
        <v>#REF!</v>
      </c>
      <c r="BA580" s="218"/>
      <c r="BB580" s="219"/>
      <c r="BC580" s="217"/>
      <c r="BD580" s="219" t="e" cm="1">
        <f t="array" aca="1" ref="BD580" ca="1">INDIRECT("'"&amp;$C580&amp;"'!"&amp;"$"&amp;$D580&amp;$BD$1&amp;"")</f>
        <v>#REF!</v>
      </c>
      <c r="BE580" s="218"/>
      <c r="BF580" s="219"/>
      <c r="BG580" s="217"/>
      <c r="BH580" s="221"/>
      <c r="BI580" s="217"/>
      <c r="BJ580" s="221" t="e" cm="1">
        <f t="array" aca="1" ref="BJ580" ca="1">INDIRECT("'"&amp;$C580&amp;"'!"&amp;"$"&amp;$D580&amp;$BJ$1&amp;"")</f>
        <v>#REF!</v>
      </c>
      <c r="BK580" s="219"/>
      <c r="BL580" s="217"/>
      <c r="BM580" s="406"/>
      <c r="BN580" s="216" t="e" cm="1">
        <f t="array" aca="1" ref="BN580" ca="1">INDIRECT("'"&amp;$C580&amp;"'!"&amp;"$"&amp;$D580&amp;$BN$1&amp;"")</f>
        <v>#REF!</v>
      </c>
      <c r="BO580" s="218"/>
      <c r="BP580" s="217"/>
      <c r="BQ580" s="221" t="e" cm="1">
        <f t="array" aca="1" ref="BQ580" ca="1">INDIRECT("'"&amp;$C580&amp;"'!"&amp;"$"&amp;$D580&amp;$BQ$1&amp;"")</f>
        <v>#REF!</v>
      </c>
      <c r="BR580" s="219"/>
      <c r="BS580" s="219"/>
      <c r="BT580" s="217"/>
      <c r="BU580" s="221" t="e" cm="1">
        <f t="array" aca="1" ref="BU580" ca="1">INDIRECT("'"&amp;$C580&amp;"'!"&amp;"$"&amp;$D580&amp;$BU$1&amp;"")</f>
        <v>#REF!</v>
      </c>
      <c r="BV580" s="219"/>
      <c r="BW580" s="219"/>
      <c r="BX580" s="217"/>
      <c r="BY580" s="274"/>
      <c r="BZ580" s="219"/>
      <c r="CA580" s="219"/>
      <c r="CB580" s="217"/>
    </row>
    <row r="581" spans="1:80" ht="15" x14ac:dyDescent="0.2">
      <c r="A581" s="344">
        <f t="shared" ref="A581:A603" si="45">A556+1</f>
        <v>46015</v>
      </c>
      <c r="B581" s="261">
        <v>4.1666666666666699E-2</v>
      </c>
      <c r="C581" s="247">
        <f>DAY(A581)</f>
        <v>24</v>
      </c>
      <c r="D581" s="248" t="s">
        <v>135</v>
      </c>
      <c r="E581" s="222"/>
      <c r="F581" s="223"/>
      <c r="G581" s="224" t="e" cm="1">
        <f t="array" aca="1" ref="G581" ca="1">INDIRECT("'"&amp;$C581&amp;"'!"&amp;"$"&amp;$D581&amp;$G$1&amp;"")</f>
        <v>#REF!</v>
      </c>
      <c r="H581" s="225" t="s">
        <v>1</v>
      </c>
      <c r="I581" s="223" t="s">
        <v>1</v>
      </c>
      <c r="J581" s="224" t="e" cm="1">
        <f t="array" aca="1" ref="J581" ca="1">INDIRECT("'"&amp;$C581&amp;"'!"&amp;"$"&amp;$D581&amp;$J$1&amp;"")</f>
        <v>#REF!</v>
      </c>
      <c r="K581" s="225"/>
      <c r="L581" s="225"/>
      <c r="M581" s="226"/>
      <c r="N581" s="222" t="e" cm="1">
        <f t="array" aca="1" ref="N581" ca="1">INDIRECT("'"&amp;$C581&amp;"'!"&amp;"$"&amp;$D581&amp;$N$1&amp;"")</f>
        <v>#REF!</v>
      </c>
      <c r="O581" s="225"/>
      <c r="P581" s="225"/>
      <c r="Q581" s="223"/>
      <c r="R581" s="352" t="e" cm="1">
        <f t="array" aca="1" ref="R581" ca="1">INDIRECT("'"&amp;$C581&amp;"'!"&amp;"$"&amp;$D581&amp;$R$1&amp;"")</f>
        <v>#REF!</v>
      </c>
      <c r="S581" s="225"/>
      <c r="T581" s="225"/>
      <c r="U581" s="226"/>
      <c r="V581" s="222"/>
      <c r="W581" s="227" t="e" cm="1">
        <f t="array" aca="1" ref="W581" ca="1">INDIRECT("'"&amp;$C581&amp;"'!"&amp;"$"&amp;$D581&amp;$W$1&amp;"")</f>
        <v>#REF!</v>
      </c>
      <c r="X581" s="225"/>
      <c r="Y581" s="223"/>
      <c r="Z581" s="224"/>
      <c r="AA581" s="225"/>
      <c r="AB581" s="225"/>
      <c r="AC581" s="226"/>
      <c r="AD581" s="222"/>
      <c r="AE581" s="225"/>
      <c r="AF581" s="225"/>
      <c r="AG581" s="223"/>
      <c r="AH581" s="224"/>
      <c r="AI581" s="225"/>
      <c r="AJ581" s="225"/>
      <c r="AK581" s="226"/>
      <c r="AL581" s="222"/>
      <c r="AM581" s="225"/>
      <c r="AN581" s="225"/>
      <c r="AO581" s="223"/>
      <c r="AP581" s="222"/>
      <c r="AQ581" s="226"/>
      <c r="AR581" s="222" t="e" cm="1">
        <f t="array" aca="1" ref="AR581" ca="1">INDIRECT("'"&amp;$C581&amp;"'!"&amp;"$"&amp;$D581&amp;$AR$1&amp;"")</f>
        <v>#REF!</v>
      </c>
      <c r="AS581" s="225"/>
      <c r="AT581" s="223"/>
      <c r="AU581" s="224" t="e" cm="1">
        <f t="array" aca="1" ref="AU581" ca="1">INDIRECT("'"&amp;$C581&amp;"'!"&amp;"$"&amp;$D581&amp;$AU$1&amp;"")</f>
        <v>#REF!</v>
      </c>
      <c r="AV581" s="225"/>
      <c r="AW581" s="223"/>
      <c r="AX581" s="222"/>
      <c r="AY581" s="226"/>
      <c r="AZ581" s="225" t="e" cm="1">
        <f t="array" aca="1" ref="AZ581" ca="1">INDIRECT("'"&amp;$C581&amp;"'!"&amp;"$"&amp;$D581&amp;$AZ$1&amp;"")</f>
        <v>#REF!</v>
      </c>
      <c r="BA581" s="224"/>
      <c r="BB581" s="225"/>
      <c r="BC581" s="223"/>
      <c r="BD581" s="225" t="e" cm="1">
        <f t="array" aca="1" ref="BD581" ca="1">INDIRECT("'"&amp;$C581&amp;"'!"&amp;"$"&amp;$D581&amp;$BD$1&amp;"")</f>
        <v>#REF!</v>
      </c>
      <c r="BE581" s="224"/>
      <c r="BF581" s="225"/>
      <c r="BG581" s="223"/>
      <c r="BH581" s="227"/>
      <c r="BI581" s="223"/>
      <c r="BJ581" s="227" t="e" cm="1">
        <f t="array" aca="1" ref="BJ581" ca="1">INDIRECT("'"&amp;$C581&amp;"'!"&amp;"$"&amp;$D581&amp;$BJ$1&amp;"")</f>
        <v>#REF!</v>
      </c>
      <c r="BK581" s="225"/>
      <c r="BL581" s="223"/>
      <c r="BM581" s="407"/>
      <c r="BN581" s="222" t="e" cm="1">
        <f t="array" aca="1" ref="BN581" ca="1">INDIRECT("'"&amp;$C581&amp;"'!"&amp;"$"&amp;$D581&amp;$BN$1&amp;"")</f>
        <v>#REF!</v>
      </c>
      <c r="BO581" s="224"/>
      <c r="BP581" s="223"/>
      <c r="BQ581" s="227" t="e" cm="1">
        <f t="array" aca="1" ref="BQ581" ca="1">INDIRECT("'"&amp;$C581&amp;"'!"&amp;"$"&amp;$D581&amp;$BQ$1&amp;"")</f>
        <v>#REF!</v>
      </c>
      <c r="BR581" s="225"/>
      <c r="BS581" s="225"/>
      <c r="BT581" s="223"/>
      <c r="BU581" s="227" t="e" cm="1">
        <f t="array" aca="1" ref="BU581" ca="1">INDIRECT("'"&amp;$C581&amp;"'!"&amp;"$"&amp;$D581&amp;$BU$1&amp;"")</f>
        <v>#REF!</v>
      </c>
      <c r="BV581" s="225"/>
      <c r="BW581" s="225"/>
      <c r="BX581" s="223"/>
      <c r="BY581" s="228"/>
      <c r="BZ581" s="225"/>
      <c r="CA581" s="225"/>
      <c r="CB581" s="223"/>
    </row>
    <row r="582" spans="1:80" ht="15" x14ac:dyDescent="0.2">
      <c r="A582" s="344">
        <f t="shared" si="45"/>
        <v>46015</v>
      </c>
      <c r="B582" s="261">
        <v>8.3333333333333301E-2</v>
      </c>
      <c r="C582" s="247">
        <f>DAY(A582)</f>
        <v>24</v>
      </c>
      <c r="D582" s="248" t="s">
        <v>136</v>
      </c>
      <c r="E582" s="229"/>
      <c r="F582" s="230"/>
      <c r="G582" s="231" t="e" cm="1">
        <f t="array" aca="1" ref="G582" ca="1">INDIRECT("'"&amp;$C582&amp;"'!"&amp;"$"&amp;$D582&amp;$G$1&amp;"")</f>
        <v>#REF!</v>
      </c>
      <c r="H582" s="232" t="s">
        <v>1</v>
      </c>
      <c r="I582" s="230" t="s">
        <v>1</v>
      </c>
      <c r="J582" s="231" t="e" cm="1">
        <f t="array" aca="1" ref="J582" ca="1">INDIRECT("'"&amp;$C582&amp;"'!"&amp;"$"&amp;$D582&amp;$J$1&amp;"")</f>
        <v>#REF!</v>
      </c>
      <c r="K582" s="232"/>
      <c r="L582" s="232"/>
      <c r="M582" s="233"/>
      <c r="N582" s="229" t="e" cm="1">
        <f t="array" aca="1" ref="N582" ca="1">INDIRECT("'"&amp;$C582&amp;"'!"&amp;"$"&amp;$D582&amp;$N$1&amp;"")</f>
        <v>#REF!</v>
      </c>
      <c r="O582" s="232"/>
      <c r="P582" s="232"/>
      <c r="Q582" s="230"/>
      <c r="R582" s="229" t="e" cm="1">
        <f t="array" aca="1" ref="R582" ca="1">INDIRECT("'"&amp;$C582&amp;"'!"&amp;"$"&amp;$D582&amp;$R$1&amp;"")</f>
        <v>#REF!</v>
      </c>
      <c r="S582" s="232"/>
      <c r="T582" s="232"/>
      <c r="U582" s="233"/>
      <c r="V582" s="229"/>
      <c r="W582" s="234" t="e" cm="1">
        <f t="array" aca="1" ref="W582" ca="1">INDIRECT("'"&amp;$C582&amp;"'!"&amp;"$"&amp;$D582&amp;$W$1&amp;"")</f>
        <v>#REF!</v>
      </c>
      <c r="X582" s="232"/>
      <c r="Y582" s="230"/>
      <c r="Z582" s="231"/>
      <c r="AA582" s="232"/>
      <c r="AB582" s="232"/>
      <c r="AC582" s="233"/>
      <c r="AD582" s="229"/>
      <c r="AE582" s="232"/>
      <c r="AF582" s="232"/>
      <c r="AG582" s="230"/>
      <c r="AH582" s="231"/>
      <c r="AI582" s="232"/>
      <c r="AJ582" s="232"/>
      <c r="AK582" s="233"/>
      <c r="AL582" s="229"/>
      <c r="AM582" s="232"/>
      <c r="AN582" s="232"/>
      <c r="AO582" s="233"/>
      <c r="AP582" s="229"/>
      <c r="AQ582" s="233"/>
      <c r="AR582" s="229" t="e" cm="1">
        <f t="array" aca="1" ref="AR582" ca="1">INDIRECT("'"&amp;$C582&amp;"'!"&amp;"$"&amp;$D582&amp;$AR$1&amp;"")</f>
        <v>#REF!</v>
      </c>
      <c r="AS582" s="232"/>
      <c r="AT582" s="230"/>
      <c r="AU582" s="231" t="e" cm="1">
        <f t="array" aca="1" ref="AU582" ca="1">INDIRECT("'"&amp;$C582&amp;"'!"&amp;"$"&amp;$D582&amp;$AU$1&amp;"")</f>
        <v>#REF!</v>
      </c>
      <c r="AV582" s="232"/>
      <c r="AW582" s="230"/>
      <c r="AX582" s="229"/>
      <c r="AY582" s="233"/>
      <c r="AZ582" s="232" t="e" cm="1">
        <f t="array" aca="1" ref="AZ582" ca="1">INDIRECT("'"&amp;$C582&amp;"'!"&amp;"$"&amp;$D582&amp;$AZ$1&amp;"")</f>
        <v>#REF!</v>
      </c>
      <c r="BA582" s="231"/>
      <c r="BB582" s="232"/>
      <c r="BC582" s="230"/>
      <c r="BD582" s="232" t="e" cm="1">
        <f t="array" aca="1" ref="BD582" ca="1">INDIRECT("'"&amp;$C582&amp;"'!"&amp;"$"&amp;$D582&amp;$BD$1&amp;"")</f>
        <v>#REF!</v>
      </c>
      <c r="BE582" s="231"/>
      <c r="BF582" s="232"/>
      <c r="BG582" s="230"/>
      <c r="BH582" s="234"/>
      <c r="BI582" s="230"/>
      <c r="BJ582" s="234" t="e" cm="1">
        <f t="array" aca="1" ref="BJ582" ca="1">INDIRECT("'"&amp;$C582&amp;"'!"&amp;"$"&amp;$D582&amp;$BJ$1&amp;"")</f>
        <v>#REF!</v>
      </c>
      <c r="BK582" s="232"/>
      <c r="BL582" s="230"/>
      <c r="BM582" s="408"/>
      <c r="BN582" s="229" t="e" cm="1">
        <f t="array" aca="1" ref="BN582" ca="1">INDIRECT("'"&amp;$C582&amp;"'!"&amp;"$"&amp;$D582&amp;$BN$1&amp;"")</f>
        <v>#REF!</v>
      </c>
      <c r="BO582" s="231"/>
      <c r="BP582" s="230"/>
      <c r="BQ582" s="234" t="e" cm="1">
        <f t="array" aca="1" ref="BQ582" ca="1">INDIRECT("'"&amp;$C582&amp;"'!"&amp;"$"&amp;$D582&amp;$BQ$1&amp;"")</f>
        <v>#REF!</v>
      </c>
      <c r="BR582" s="232"/>
      <c r="BS582" s="232"/>
      <c r="BT582" s="230"/>
      <c r="BU582" s="234" t="e" cm="1">
        <f t="array" aca="1" ref="BU582" ca="1">INDIRECT("'"&amp;$C582&amp;"'!"&amp;"$"&amp;$D582&amp;$BU$1&amp;"")</f>
        <v>#REF!</v>
      </c>
      <c r="BV582" s="232"/>
      <c r="BW582" s="232"/>
      <c r="BX582" s="230"/>
      <c r="BY582" s="235"/>
      <c r="BZ582" s="232"/>
      <c r="CA582" s="232"/>
      <c r="CB582" s="230"/>
    </row>
    <row r="583" spans="1:80" ht="15" x14ac:dyDescent="0.2">
      <c r="A583" s="344">
        <f t="shared" si="45"/>
        <v>46015</v>
      </c>
      <c r="B583" s="261">
        <v>0.125</v>
      </c>
      <c r="C583" s="247">
        <f>DAY(A583)</f>
        <v>24</v>
      </c>
      <c r="D583" s="248" t="s">
        <v>137</v>
      </c>
      <c r="E583" s="222"/>
      <c r="F583" s="223"/>
      <c r="G583" s="224" t="e" cm="1">
        <f t="array" aca="1" ref="G583" ca="1">INDIRECT("'"&amp;$C583&amp;"'!"&amp;"$"&amp;$D583&amp;$G$1&amp;"")</f>
        <v>#REF!</v>
      </c>
      <c r="H583" s="225" t="s">
        <v>1</v>
      </c>
      <c r="I583" s="223" t="s">
        <v>1</v>
      </c>
      <c r="J583" s="224" t="e" cm="1">
        <f t="array" aca="1" ref="J583" ca="1">INDIRECT("'"&amp;$C583&amp;"'!"&amp;"$"&amp;$D583&amp;$J$1&amp;"")</f>
        <v>#REF!</v>
      </c>
      <c r="K583" s="225"/>
      <c r="L583" s="225"/>
      <c r="M583" s="226"/>
      <c r="N583" s="222" t="e" cm="1">
        <f t="array" aca="1" ref="N583" ca="1">INDIRECT("'"&amp;$C583&amp;"'!"&amp;"$"&amp;$D583&amp;$N$1&amp;"")</f>
        <v>#REF!</v>
      </c>
      <c r="O583" s="225"/>
      <c r="P583" s="225"/>
      <c r="Q583" s="223"/>
      <c r="R583" s="352" t="e" cm="1">
        <f t="array" aca="1" ref="R583" ca="1">INDIRECT("'"&amp;$C583&amp;"'!"&amp;"$"&amp;$D583&amp;$R$1&amp;"")</f>
        <v>#REF!</v>
      </c>
      <c r="S583" s="225"/>
      <c r="T583" s="225"/>
      <c r="U583" s="226"/>
      <c r="V583" s="222"/>
      <c r="W583" s="227" t="e" cm="1">
        <f t="array" aca="1" ref="W583" ca="1">INDIRECT("'"&amp;$C583&amp;"'!"&amp;"$"&amp;$D583&amp;$W$1&amp;"")</f>
        <v>#REF!</v>
      </c>
      <c r="X583" s="225"/>
      <c r="Y583" s="223"/>
      <c r="Z583" s="224"/>
      <c r="AA583" s="225"/>
      <c r="AB583" s="225"/>
      <c r="AC583" s="226"/>
      <c r="AD583" s="222"/>
      <c r="AE583" s="225"/>
      <c r="AF583" s="225"/>
      <c r="AG583" s="223"/>
      <c r="AH583" s="224"/>
      <c r="AI583" s="225"/>
      <c r="AJ583" s="225"/>
      <c r="AK583" s="226"/>
      <c r="AL583" s="222"/>
      <c r="AM583" s="225"/>
      <c r="AN583" s="225"/>
      <c r="AO583" s="223"/>
      <c r="AP583" s="222"/>
      <c r="AQ583" s="226"/>
      <c r="AR583" s="222" t="e" cm="1">
        <f t="array" aca="1" ref="AR583" ca="1">INDIRECT("'"&amp;$C583&amp;"'!"&amp;"$"&amp;$D583&amp;$AR$1&amp;"")</f>
        <v>#REF!</v>
      </c>
      <c r="AS583" s="225"/>
      <c r="AT583" s="223"/>
      <c r="AU583" s="224" t="e" cm="1">
        <f t="array" aca="1" ref="AU583" ca="1">INDIRECT("'"&amp;$C583&amp;"'!"&amp;"$"&amp;$D583&amp;$AU$1&amp;"")</f>
        <v>#REF!</v>
      </c>
      <c r="AV583" s="225"/>
      <c r="AW583" s="223"/>
      <c r="AX583" s="222"/>
      <c r="AY583" s="226"/>
      <c r="AZ583" s="225" t="e" cm="1">
        <f t="array" aca="1" ref="AZ583" ca="1">INDIRECT("'"&amp;$C583&amp;"'!"&amp;"$"&amp;$D583&amp;$AZ$1&amp;"")</f>
        <v>#REF!</v>
      </c>
      <c r="BA583" s="224"/>
      <c r="BB583" s="225"/>
      <c r="BC583" s="223"/>
      <c r="BD583" s="225" t="e" cm="1">
        <f t="array" aca="1" ref="BD583" ca="1">INDIRECT("'"&amp;$C583&amp;"'!"&amp;"$"&amp;$D583&amp;$BD$1&amp;"")</f>
        <v>#REF!</v>
      </c>
      <c r="BE583" s="224"/>
      <c r="BF583" s="225"/>
      <c r="BG583" s="223"/>
      <c r="BH583" s="227"/>
      <c r="BI583" s="223"/>
      <c r="BJ583" s="227" t="e" cm="1">
        <f t="array" aca="1" ref="BJ583" ca="1">INDIRECT("'"&amp;$C583&amp;"'!"&amp;"$"&amp;$D583&amp;$BJ$1&amp;"")</f>
        <v>#REF!</v>
      </c>
      <c r="BK583" s="225"/>
      <c r="BL583" s="223"/>
      <c r="BM583" s="407"/>
      <c r="BN583" s="222" t="e" cm="1">
        <f t="array" aca="1" ref="BN583" ca="1">INDIRECT("'"&amp;$C583&amp;"'!"&amp;"$"&amp;$D583&amp;$BN$1&amp;"")</f>
        <v>#REF!</v>
      </c>
      <c r="BO583" s="224"/>
      <c r="BP583" s="223"/>
      <c r="BQ583" s="227" t="e" cm="1">
        <f t="array" aca="1" ref="BQ583" ca="1">INDIRECT("'"&amp;$C583&amp;"'!"&amp;"$"&amp;$D583&amp;$BQ$1&amp;"")</f>
        <v>#REF!</v>
      </c>
      <c r="BR583" s="225"/>
      <c r="BS583" s="225"/>
      <c r="BT583" s="223"/>
      <c r="BU583" s="227" t="e" cm="1">
        <f t="array" aca="1" ref="BU583" ca="1">INDIRECT("'"&amp;$C583&amp;"'!"&amp;"$"&amp;$D583&amp;$BU$1&amp;"")</f>
        <v>#REF!</v>
      </c>
      <c r="BV583" s="225"/>
      <c r="BW583" s="225"/>
      <c r="BX583" s="223"/>
      <c r="BY583" s="228"/>
      <c r="BZ583" s="225"/>
      <c r="CA583" s="225"/>
      <c r="CB583" s="223"/>
    </row>
    <row r="584" spans="1:80" ht="15" x14ac:dyDescent="0.2">
      <c r="A584" s="344">
        <f t="shared" si="45"/>
        <v>46015</v>
      </c>
      <c r="B584" s="261">
        <v>0.16666666666666699</v>
      </c>
      <c r="C584" s="247">
        <f>DAY(A584)</f>
        <v>24</v>
      </c>
      <c r="D584" s="248" t="s">
        <v>138</v>
      </c>
      <c r="E584" s="229"/>
      <c r="F584" s="230"/>
      <c r="G584" s="231" t="e" cm="1">
        <f t="array" aca="1" ref="G584" ca="1">INDIRECT("'"&amp;$C584&amp;"'!"&amp;"$"&amp;$D584&amp;$G$1&amp;"")</f>
        <v>#REF!</v>
      </c>
      <c r="H584" s="232" t="s">
        <v>1</v>
      </c>
      <c r="I584" s="230" t="s">
        <v>1</v>
      </c>
      <c r="J584" s="231" t="e" cm="1">
        <f t="array" aca="1" ref="J584" ca="1">INDIRECT("'"&amp;$C584&amp;"'!"&amp;"$"&amp;$D584&amp;$J$1&amp;"")</f>
        <v>#REF!</v>
      </c>
      <c r="K584" s="232"/>
      <c r="L584" s="232"/>
      <c r="M584" s="233"/>
      <c r="N584" s="229" t="e" cm="1">
        <f t="array" aca="1" ref="N584" ca="1">INDIRECT("'"&amp;$C584&amp;"'!"&amp;"$"&amp;$D584&amp;$N$1&amp;"")</f>
        <v>#REF!</v>
      </c>
      <c r="O584" s="232"/>
      <c r="P584" s="232"/>
      <c r="Q584" s="230"/>
      <c r="R584" s="229" t="e" cm="1">
        <f t="array" aca="1" ref="R584" ca="1">INDIRECT("'"&amp;$C584&amp;"'!"&amp;"$"&amp;$D584&amp;$R$1&amp;"")</f>
        <v>#REF!</v>
      </c>
      <c r="S584" s="232"/>
      <c r="T584" s="232"/>
      <c r="U584" s="233"/>
      <c r="V584" s="229"/>
      <c r="W584" s="234" t="e" cm="1">
        <f t="array" aca="1" ref="W584" ca="1">INDIRECT("'"&amp;$C584&amp;"'!"&amp;"$"&amp;$D584&amp;$W$1&amp;"")</f>
        <v>#REF!</v>
      </c>
      <c r="X584" s="232"/>
      <c r="Y584" s="230"/>
      <c r="Z584" s="231"/>
      <c r="AA584" s="232"/>
      <c r="AB584" s="232"/>
      <c r="AC584" s="233"/>
      <c r="AD584" s="229"/>
      <c r="AE584" s="232"/>
      <c r="AF584" s="232"/>
      <c r="AG584" s="230"/>
      <c r="AH584" s="231"/>
      <c r="AI584" s="232"/>
      <c r="AJ584" s="232"/>
      <c r="AK584" s="233"/>
      <c r="AL584" s="229"/>
      <c r="AM584" s="232"/>
      <c r="AN584" s="232"/>
      <c r="AO584" s="230"/>
      <c r="AP584" s="229"/>
      <c r="AQ584" s="233"/>
      <c r="AR584" s="229" t="e" cm="1">
        <f t="array" aca="1" ref="AR584" ca="1">INDIRECT("'"&amp;$C584&amp;"'!"&amp;"$"&amp;$D584&amp;$AR$1&amp;"")</f>
        <v>#REF!</v>
      </c>
      <c r="AS584" s="232"/>
      <c r="AT584" s="230"/>
      <c r="AU584" s="231" t="e" cm="1">
        <f t="array" aca="1" ref="AU584" ca="1">INDIRECT("'"&amp;$C584&amp;"'!"&amp;"$"&amp;$D584&amp;$AU$1&amp;"")</f>
        <v>#REF!</v>
      </c>
      <c r="AV584" s="232"/>
      <c r="AW584" s="230"/>
      <c r="AX584" s="229"/>
      <c r="AY584" s="233"/>
      <c r="AZ584" s="232" t="e" cm="1">
        <f t="array" aca="1" ref="AZ584" ca="1">INDIRECT("'"&amp;$C584&amp;"'!"&amp;"$"&amp;$D584&amp;$AZ$1&amp;"")</f>
        <v>#REF!</v>
      </c>
      <c r="BA584" s="231"/>
      <c r="BB584" s="232"/>
      <c r="BC584" s="230"/>
      <c r="BD584" s="232" t="e" cm="1">
        <f t="array" aca="1" ref="BD584" ca="1">INDIRECT("'"&amp;$C584&amp;"'!"&amp;"$"&amp;$D584&amp;$BD$1&amp;"")</f>
        <v>#REF!</v>
      </c>
      <c r="BE584" s="231"/>
      <c r="BF584" s="232"/>
      <c r="BG584" s="230"/>
      <c r="BH584" s="234"/>
      <c r="BI584" s="230"/>
      <c r="BJ584" s="234" t="e" cm="1">
        <f t="array" aca="1" ref="BJ584" ca="1">INDIRECT("'"&amp;$C584&amp;"'!"&amp;"$"&amp;$D584&amp;$BJ$1&amp;"")</f>
        <v>#REF!</v>
      </c>
      <c r="BK584" s="232"/>
      <c r="BL584" s="230"/>
      <c r="BM584" s="408"/>
      <c r="BN584" s="229" t="e" cm="1">
        <f t="array" aca="1" ref="BN584" ca="1">INDIRECT("'"&amp;$C584&amp;"'!"&amp;"$"&amp;$D584&amp;$BN$1&amp;"")</f>
        <v>#REF!</v>
      </c>
      <c r="BO584" s="231"/>
      <c r="BP584" s="230"/>
      <c r="BQ584" s="234" t="e" cm="1">
        <f t="array" aca="1" ref="BQ584" ca="1">INDIRECT("'"&amp;$C584&amp;"'!"&amp;"$"&amp;$D584&amp;$BQ$1&amp;"")</f>
        <v>#REF!</v>
      </c>
      <c r="BR584" s="232"/>
      <c r="BS584" s="232"/>
      <c r="BT584" s="230"/>
      <c r="BU584" s="234" t="e" cm="1">
        <f t="array" aca="1" ref="BU584" ca="1">INDIRECT("'"&amp;$C584&amp;"'!"&amp;"$"&amp;$D584&amp;$BU$1&amp;"")</f>
        <v>#REF!</v>
      </c>
      <c r="BV584" s="232"/>
      <c r="BW584" s="232"/>
      <c r="BX584" s="230"/>
      <c r="BY584" s="235"/>
      <c r="BZ584" s="232"/>
      <c r="CA584" s="232"/>
      <c r="CB584" s="230"/>
    </row>
    <row r="585" spans="1:80" ht="15" x14ac:dyDescent="0.2">
      <c r="A585" s="344">
        <f t="shared" si="45"/>
        <v>46015</v>
      </c>
      <c r="B585" s="261">
        <v>0.20833333333333301</v>
      </c>
      <c r="C585" s="247">
        <f t="shared" ref="C585:C603" si="46">DAY(A585)</f>
        <v>24</v>
      </c>
      <c r="D585" s="248" t="s">
        <v>139</v>
      </c>
      <c r="E585" s="222"/>
      <c r="F585" s="223"/>
      <c r="G585" s="224" t="e" cm="1">
        <f t="array" aca="1" ref="G585" ca="1">INDIRECT("'"&amp;$C585&amp;"'!"&amp;"$"&amp;$D585&amp;$G$1&amp;"")</f>
        <v>#REF!</v>
      </c>
      <c r="H585" s="225" t="s">
        <v>1</v>
      </c>
      <c r="I585" s="223" t="s">
        <v>1</v>
      </c>
      <c r="J585" s="224" t="e" cm="1">
        <f t="array" aca="1" ref="J585" ca="1">INDIRECT("'"&amp;$C585&amp;"'!"&amp;"$"&amp;$D585&amp;$J$1&amp;"")</f>
        <v>#REF!</v>
      </c>
      <c r="K585" s="225"/>
      <c r="L585" s="225"/>
      <c r="M585" s="226"/>
      <c r="N585" s="222" t="e" cm="1">
        <f t="array" aca="1" ref="N585" ca="1">INDIRECT("'"&amp;$C585&amp;"'!"&amp;"$"&amp;$D585&amp;$N$1&amp;"")</f>
        <v>#REF!</v>
      </c>
      <c r="O585" s="225"/>
      <c r="P585" s="225"/>
      <c r="Q585" s="223"/>
      <c r="R585" s="352" t="e" cm="1">
        <f t="array" aca="1" ref="R585" ca="1">INDIRECT("'"&amp;$C585&amp;"'!"&amp;"$"&amp;$D585&amp;$R$1&amp;"")</f>
        <v>#REF!</v>
      </c>
      <c r="S585" s="225"/>
      <c r="T585" s="225"/>
      <c r="U585" s="226"/>
      <c r="V585" s="222"/>
      <c r="W585" s="227" t="e" cm="1">
        <f t="array" aca="1" ref="W585" ca="1">INDIRECT("'"&amp;$C585&amp;"'!"&amp;"$"&amp;$D585&amp;$W$1&amp;"")</f>
        <v>#REF!</v>
      </c>
      <c r="X585" s="225"/>
      <c r="Y585" s="223"/>
      <c r="Z585" s="224"/>
      <c r="AA585" s="225"/>
      <c r="AB585" s="225"/>
      <c r="AC585" s="226"/>
      <c r="AD585" s="222"/>
      <c r="AE585" s="225"/>
      <c r="AF585" s="225"/>
      <c r="AG585" s="223"/>
      <c r="AH585" s="224"/>
      <c r="AI585" s="225"/>
      <c r="AJ585" s="225"/>
      <c r="AK585" s="226"/>
      <c r="AL585" s="222"/>
      <c r="AM585" s="225"/>
      <c r="AN585" s="225"/>
      <c r="AO585" s="223"/>
      <c r="AP585" s="222"/>
      <c r="AQ585" s="226"/>
      <c r="AR585" s="222" t="e" cm="1">
        <f t="array" aca="1" ref="AR585" ca="1">INDIRECT("'"&amp;$C585&amp;"'!"&amp;"$"&amp;$D585&amp;$AR$1&amp;"")</f>
        <v>#REF!</v>
      </c>
      <c r="AS585" s="225"/>
      <c r="AT585" s="223"/>
      <c r="AU585" s="224" t="e" cm="1">
        <f t="array" aca="1" ref="AU585" ca="1">INDIRECT("'"&amp;$C585&amp;"'!"&amp;"$"&amp;$D585&amp;$AU$1&amp;"")</f>
        <v>#REF!</v>
      </c>
      <c r="AV585" s="225"/>
      <c r="AW585" s="223"/>
      <c r="AX585" s="222"/>
      <c r="AY585" s="226"/>
      <c r="AZ585" s="225" t="e" cm="1">
        <f t="array" aca="1" ref="AZ585" ca="1">INDIRECT("'"&amp;$C585&amp;"'!"&amp;"$"&amp;$D585&amp;$AZ$1&amp;"")</f>
        <v>#REF!</v>
      </c>
      <c r="BA585" s="224"/>
      <c r="BB585" s="225"/>
      <c r="BC585" s="223"/>
      <c r="BD585" s="225" t="e" cm="1">
        <f t="array" aca="1" ref="BD585" ca="1">INDIRECT("'"&amp;$C585&amp;"'!"&amp;"$"&amp;$D585&amp;$BD$1&amp;"")</f>
        <v>#REF!</v>
      </c>
      <c r="BE585" s="224"/>
      <c r="BF585" s="225"/>
      <c r="BG585" s="223"/>
      <c r="BH585" s="227"/>
      <c r="BI585" s="223"/>
      <c r="BJ585" s="227" t="e" cm="1">
        <f t="array" aca="1" ref="BJ585" ca="1">INDIRECT("'"&amp;$C585&amp;"'!"&amp;"$"&amp;$D585&amp;$BJ$1&amp;"")</f>
        <v>#REF!</v>
      </c>
      <c r="BK585" s="225"/>
      <c r="BL585" s="223"/>
      <c r="BM585" s="407"/>
      <c r="BN585" s="222" t="e" cm="1">
        <f t="array" aca="1" ref="BN585" ca="1">INDIRECT("'"&amp;$C585&amp;"'!"&amp;"$"&amp;$D585&amp;$BN$1&amp;"")</f>
        <v>#REF!</v>
      </c>
      <c r="BO585" s="224"/>
      <c r="BP585" s="223"/>
      <c r="BQ585" s="227" t="e" cm="1">
        <f t="array" aca="1" ref="BQ585" ca="1">INDIRECT("'"&amp;$C585&amp;"'!"&amp;"$"&amp;$D585&amp;$BQ$1&amp;"")</f>
        <v>#REF!</v>
      </c>
      <c r="BR585" s="225"/>
      <c r="BS585" s="225"/>
      <c r="BT585" s="223"/>
      <c r="BU585" s="227" t="e" cm="1">
        <f t="array" aca="1" ref="BU585" ca="1">INDIRECT("'"&amp;$C585&amp;"'!"&amp;"$"&amp;$D585&amp;$BU$1&amp;"")</f>
        <v>#REF!</v>
      </c>
      <c r="BV585" s="225"/>
      <c r="BW585" s="225"/>
      <c r="BX585" s="223"/>
      <c r="BY585" s="228"/>
      <c r="BZ585" s="225"/>
      <c r="CA585" s="225"/>
      <c r="CB585" s="223"/>
    </row>
    <row r="586" spans="1:80" ht="15" x14ac:dyDescent="0.2">
      <c r="A586" s="344">
        <f t="shared" si="45"/>
        <v>46015</v>
      </c>
      <c r="B586" s="261">
        <v>0.25</v>
      </c>
      <c r="C586" s="247">
        <f t="shared" si="46"/>
        <v>24</v>
      </c>
      <c r="D586" s="248" t="s">
        <v>140</v>
      </c>
      <c r="E586" s="229"/>
      <c r="F586" s="230"/>
      <c r="G586" s="231" t="e" cm="1">
        <f t="array" aca="1" ref="G586" ca="1">INDIRECT("'"&amp;$C586&amp;"'!"&amp;"$"&amp;$D586&amp;$G$1&amp;"")</f>
        <v>#REF!</v>
      </c>
      <c r="H586" s="232" t="s">
        <v>1</v>
      </c>
      <c r="I586" s="230" t="s">
        <v>1</v>
      </c>
      <c r="J586" s="231" t="e" cm="1">
        <f t="array" aca="1" ref="J586" ca="1">INDIRECT("'"&amp;$C586&amp;"'!"&amp;"$"&amp;$D586&amp;$J$1&amp;"")</f>
        <v>#REF!</v>
      </c>
      <c r="K586" s="232"/>
      <c r="L586" s="232"/>
      <c r="M586" s="233"/>
      <c r="N586" s="229" t="e" cm="1">
        <f t="array" aca="1" ref="N586" ca="1">INDIRECT("'"&amp;$C586&amp;"'!"&amp;"$"&amp;$D586&amp;$N$1&amp;"")</f>
        <v>#REF!</v>
      </c>
      <c r="O586" s="232"/>
      <c r="P586" s="232"/>
      <c r="Q586" s="230"/>
      <c r="R586" s="229" t="e" cm="1">
        <f t="array" aca="1" ref="R586" ca="1">INDIRECT("'"&amp;$C586&amp;"'!"&amp;"$"&amp;$D586&amp;$R$1&amp;"")</f>
        <v>#REF!</v>
      </c>
      <c r="S586" s="232"/>
      <c r="T586" s="232"/>
      <c r="U586" s="233"/>
      <c r="V586" s="229"/>
      <c r="W586" s="234" t="e" cm="1">
        <f t="array" aca="1" ref="W586" ca="1">INDIRECT("'"&amp;$C586&amp;"'!"&amp;"$"&amp;$D586&amp;$W$1&amp;"")</f>
        <v>#REF!</v>
      </c>
      <c r="X586" s="232"/>
      <c r="Y586" s="230"/>
      <c r="Z586" s="231"/>
      <c r="AA586" s="232"/>
      <c r="AB586" s="232"/>
      <c r="AC586" s="233"/>
      <c r="AD586" s="229"/>
      <c r="AE586" s="232"/>
      <c r="AF586" s="232"/>
      <c r="AG586" s="230"/>
      <c r="AH586" s="231"/>
      <c r="AI586" s="232"/>
      <c r="AJ586" s="232"/>
      <c r="AK586" s="233"/>
      <c r="AL586" s="229"/>
      <c r="AM586" s="232"/>
      <c r="AN586" s="232"/>
      <c r="AO586" s="230"/>
      <c r="AP586" s="229"/>
      <c r="AQ586" s="233"/>
      <c r="AR586" s="229" t="e" cm="1">
        <f t="array" aca="1" ref="AR586" ca="1">INDIRECT("'"&amp;$C586&amp;"'!"&amp;"$"&amp;$D586&amp;$AR$1&amp;"")</f>
        <v>#REF!</v>
      </c>
      <c r="AS586" s="232"/>
      <c r="AT586" s="230"/>
      <c r="AU586" s="231" t="e" cm="1">
        <f t="array" aca="1" ref="AU586" ca="1">INDIRECT("'"&amp;$C586&amp;"'!"&amp;"$"&amp;$D586&amp;$AU$1&amp;"")</f>
        <v>#REF!</v>
      </c>
      <c r="AV586" s="232"/>
      <c r="AW586" s="230"/>
      <c r="AX586" s="229"/>
      <c r="AY586" s="233"/>
      <c r="AZ586" s="232" t="e" cm="1">
        <f t="array" aca="1" ref="AZ586" ca="1">INDIRECT("'"&amp;$C586&amp;"'!"&amp;"$"&amp;$D586&amp;$AZ$1&amp;"")</f>
        <v>#REF!</v>
      </c>
      <c r="BA586" s="231"/>
      <c r="BB586" s="232"/>
      <c r="BC586" s="230"/>
      <c r="BD586" s="232" t="e" cm="1">
        <f t="array" aca="1" ref="BD586" ca="1">INDIRECT("'"&amp;$C586&amp;"'!"&amp;"$"&amp;$D586&amp;$BD$1&amp;"")</f>
        <v>#REF!</v>
      </c>
      <c r="BE586" s="231"/>
      <c r="BF586" s="232"/>
      <c r="BG586" s="230"/>
      <c r="BH586" s="234"/>
      <c r="BI586" s="230"/>
      <c r="BJ586" s="234" t="e" cm="1">
        <f t="array" aca="1" ref="BJ586" ca="1">INDIRECT("'"&amp;$C586&amp;"'!"&amp;"$"&amp;$D586&amp;$BJ$1&amp;"")</f>
        <v>#REF!</v>
      </c>
      <c r="BK586" s="232"/>
      <c r="BL586" s="230"/>
      <c r="BM586" s="408"/>
      <c r="BN586" s="229" t="e" cm="1">
        <f t="array" aca="1" ref="BN586" ca="1">INDIRECT("'"&amp;$C586&amp;"'!"&amp;"$"&amp;$D586&amp;$BN$1&amp;"")</f>
        <v>#REF!</v>
      </c>
      <c r="BO586" s="231"/>
      <c r="BP586" s="230"/>
      <c r="BQ586" s="234" t="e" cm="1">
        <f t="array" aca="1" ref="BQ586" ca="1">INDIRECT("'"&amp;$C586&amp;"'!"&amp;"$"&amp;$D586&amp;$BQ$1&amp;"")</f>
        <v>#REF!</v>
      </c>
      <c r="BR586" s="232"/>
      <c r="BS586" s="232"/>
      <c r="BT586" s="230"/>
      <c r="BU586" s="234" t="e" cm="1">
        <f t="array" aca="1" ref="BU586" ca="1">INDIRECT("'"&amp;$C586&amp;"'!"&amp;"$"&amp;$D586&amp;$BU$1&amp;"")</f>
        <v>#REF!</v>
      </c>
      <c r="BV586" s="232"/>
      <c r="BW586" s="232"/>
      <c r="BX586" s="230"/>
      <c r="BY586" s="235"/>
      <c r="BZ586" s="232"/>
      <c r="CA586" s="232"/>
      <c r="CB586" s="230"/>
    </row>
    <row r="587" spans="1:80" ht="15" x14ac:dyDescent="0.2">
      <c r="A587" s="344">
        <f t="shared" si="45"/>
        <v>46015</v>
      </c>
      <c r="B587" s="261">
        <v>0.29166666666666702</v>
      </c>
      <c r="C587" s="247">
        <f t="shared" si="46"/>
        <v>24</v>
      </c>
      <c r="D587" s="248" t="s">
        <v>141</v>
      </c>
      <c r="E587" s="222"/>
      <c r="F587" s="223"/>
      <c r="G587" s="224" t="e" cm="1">
        <f t="array" aca="1" ref="G587" ca="1">INDIRECT("'"&amp;$C587&amp;"'!"&amp;"$"&amp;$D587&amp;$G$1&amp;"")</f>
        <v>#REF!</v>
      </c>
      <c r="H587" s="225" t="s">
        <v>1</v>
      </c>
      <c r="I587" s="223" t="s">
        <v>1</v>
      </c>
      <c r="J587" s="224" t="e" cm="1">
        <f t="array" aca="1" ref="J587" ca="1">INDIRECT("'"&amp;$C587&amp;"'!"&amp;"$"&amp;$D587&amp;$J$1&amp;"")</f>
        <v>#REF!</v>
      </c>
      <c r="K587" s="225"/>
      <c r="L587" s="225"/>
      <c r="M587" s="226"/>
      <c r="N587" s="222" t="e" cm="1">
        <f t="array" aca="1" ref="N587" ca="1">INDIRECT("'"&amp;$C587&amp;"'!"&amp;"$"&amp;$D587&amp;$N$1&amp;"")</f>
        <v>#REF!</v>
      </c>
      <c r="O587" s="225"/>
      <c r="P587" s="225"/>
      <c r="Q587" s="223"/>
      <c r="R587" s="352" t="e" cm="1">
        <f t="array" aca="1" ref="R587" ca="1">INDIRECT("'"&amp;$C587&amp;"'!"&amp;"$"&amp;$D587&amp;$R$1&amp;"")</f>
        <v>#REF!</v>
      </c>
      <c r="S587" s="225"/>
      <c r="T587" s="225"/>
      <c r="U587" s="226"/>
      <c r="V587" s="222"/>
      <c r="W587" s="227" t="e" cm="1">
        <f t="array" aca="1" ref="W587" ca="1">INDIRECT("'"&amp;$C587&amp;"'!"&amp;"$"&amp;$D587&amp;$W$1&amp;"")</f>
        <v>#REF!</v>
      </c>
      <c r="X587" s="225"/>
      <c r="Y587" s="223"/>
      <c r="Z587" s="224" t="e" cm="1">
        <f t="array" aca="1" ref="Z587" ca="1">INDIRECT("'"&amp;$C587&amp;"'!"&amp;"$"&amp;$D587&amp;$Z$1&amp;"")</f>
        <v>#REF!</v>
      </c>
      <c r="AA587" s="225" t="s">
        <v>1</v>
      </c>
      <c r="AB587" s="225" t="s">
        <v>1</v>
      </c>
      <c r="AC587" s="226" t="s">
        <v>1</v>
      </c>
      <c r="AD587" s="222" t="e" cm="1">
        <f t="array" aca="1" ref="AD587" ca="1">INDIRECT("'"&amp;$C587&amp;"'!"&amp;"$"&amp;$D587&amp;$AD$1&amp;"")</f>
        <v>#REF!</v>
      </c>
      <c r="AE587" s="225" t="s">
        <v>1</v>
      </c>
      <c r="AF587" s="225" t="s">
        <v>1</v>
      </c>
      <c r="AG587" s="223" t="s">
        <v>1</v>
      </c>
      <c r="AH587" s="224" t="e" cm="1">
        <f t="array" aca="1" ref="AH587" ca="1">INDIRECT("'"&amp;$C587&amp;"'!"&amp;"$"&amp;$D587&amp;$AH$1&amp;"")</f>
        <v>#REF!</v>
      </c>
      <c r="AI587" s="225" t="s">
        <v>1</v>
      </c>
      <c r="AJ587" s="225" t="s">
        <v>1</v>
      </c>
      <c r="AK587" s="226" t="s">
        <v>1</v>
      </c>
      <c r="AL587" s="222" t="e" cm="1">
        <f t="array" aca="1" ref="AL587" ca="1">INDIRECT("'"&amp;$C587&amp;"'!"&amp;"$"&amp;$D587&amp;$AL$1&amp;"")</f>
        <v>#REF!</v>
      </c>
      <c r="AM587" s="225" t="s">
        <v>1</v>
      </c>
      <c r="AN587" s="225" t="s">
        <v>1</v>
      </c>
      <c r="AO587" s="223" t="s">
        <v>1</v>
      </c>
      <c r="AP587" s="222"/>
      <c r="AQ587" s="226"/>
      <c r="AR587" s="222" t="e" cm="1">
        <f t="array" aca="1" ref="AR587" ca="1">INDIRECT("'"&amp;$C587&amp;"'!"&amp;"$"&amp;$D587&amp;$AR$1&amp;"")</f>
        <v>#REF!</v>
      </c>
      <c r="AS587" s="225"/>
      <c r="AT587" s="223"/>
      <c r="AU587" s="224" t="e" cm="1">
        <f t="array" aca="1" ref="AU587" ca="1">INDIRECT("'"&amp;$C587&amp;"'!"&amp;"$"&amp;$D587&amp;$AU$1&amp;"")</f>
        <v>#REF!</v>
      </c>
      <c r="AV587" s="225"/>
      <c r="AW587" s="223"/>
      <c r="AX587" s="222"/>
      <c r="AY587" s="226"/>
      <c r="AZ587" s="225" t="e" cm="1">
        <f t="array" aca="1" ref="AZ587" ca="1">INDIRECT("'"&amp;$C587&amp;"'!"&amp;"$"&amp;$D587&amp;$AZ$1&amp;"")</f>
        <v>#REF!</v>
      </c>
      <c r="BA587" s="224"/>
      <c r="BB587" s="225"/>
      <c r="BC587" s="223"/>
      <c r="BD587" s="225" t="e" cm="1">
        <f t="array" aca="1" ref="BD587" ca="1">INDIRECT("'"&amp;$C587&amp;"'!"&amp;"$"&amp;$D587&amp;$BD$1&amp;"")</f>
        <v>#REF!</v>
      </c>
      <c r="BE587" s="224"/>
      <c r="BF587" s="225"/>
      <c r="BG587" s="223"/>
      <c r="BH587" s="227"/>
      <c r="BI587" s="223"/>
      <c r="BJ587" s="227" t="e" cm="1">
        <f t="array" aca="1" ref="BJ587" ca="1">INDIRECT("'"&amp;$C587&amp;"'!"&amp;"$"&amp;$D587&amp;$BJ$1&amp;"")</f>
        <v>#REF!</v>
      </c>
      <c r="BK587" s="225"/>
      <c r="BL587" s="223"/>
      <c r="BM587" s="407"/>
      <c r="BN587" s="222" t="e" cm="1">
        <f t="array" aca="1" ref="BN587" ca="1">INDIRECT("'"&amp;$C587&amp;"'!"&amp;"$"&amp;$D587&amp;$BN$1&amp;"")</f>
        <v>#REF!</v>
      </c>
      <c r="BO587" s="224"/>
      <c r="BP587" s="223"/>
      <c r="BQ587" s="227" t="e" cm="1">
        <f t="array" aca="1" ref="BQ587" ca="1">INDIRECT("'"&amp;$C587&amp;"'!"&amp;"$"&amp;$D587&amp;$BQ$1&amp;"")</f>
        <v>#REF!</v>
      </c>
      <c r="BR587" s="225"/>
      <c r="BS587" s="225"/>
      <c r="BT587" s="223"/>
      <c r="BU587" s="228" t="e" cm="1">
        <f t="array" aca="1" ref="BU587" ca="1">INDIRECT("'"&amp;$C587&amp;"'!"&amp;"$"&amp;$D587&amp;$BU$1&amp;"")</f>
        <v>#REF!</v>
      </c>
      <c r="BV587" s="225"/>
      <c r="BW587" s="225"/>
      <c r="BX587" s="223"/>
      <c r="BY587" s="228"/>
      <c r="BZ587" s="225"/>
      <c r="CA587" s="225"/>
      <c r="CB587" s="223"/>
    </row>
    <row r="588" spans="1:80" ht="15" x14ac:dyDescent="0.2">
      <c r="A588" s="344">
        <f t="shared" si="45"/>
        <v>46015</v>
      </c>
      <c r="B588" s="261">
        <v>0.33333333333333398</v>
      </c>
      <c r="C588" s="247">
        <f t="shared" si="46"/>
        <v>24</v>
      </c>
      <c r="D588" s="248" t="s">
        <v>142</v>
      </c>
      <c r="E588" s="229"/>
      <c r="F588" s="230"/>
      <c r="G588" s="231" t="e" cm="1">
        <f t="array" aca="1" ref="G588" ca="1">INDIRECT("'"&amp;$C588&amp;"'!"&amp;"$"&amp;$D588&amp;$G$1&amp;"")</f>
        <v>#REF!</v>
      </c>
      <c r="H588" s="232" t="s">
        <v>1</v>
      </c>
      <c r="I588" s="230" t="s">
        <v>1</v>
      </c>
      <c r="J588" s="231" t="e" cm="1">
        <f t="array" aca="1" ref="J588" ca="1">INDIRECT("'"&amp;$C588&amp;"'!"&amp;"$"&amp;$D588&amp;$J$1&amp;"")</f>
        <v>#REF!</v>
      </c>
      <c r="K588" s="232"/>
      <c r="L588" s="232"/>
      <c r="M588" s="233"/>
      <c r="N588" s="229" t="e" cm="1">
        <f t="array" aca="1" ref="N588" ca="1">INDIRECT("'"&amp;$C588&amp;"'!"&amp;"$"&amp;$D588&amp;$N$1&amp;"")</f>
        <v>#REF!</v>
      </c>
      <c r="O588" s="232"/>
      <c r="P588" s="232"/>
      <c r="Q588" s="230"/>
      <c r="R588" s="229" t="e" cm="1">
        <f t="array" aca="1" ref="R588" ca="1">INDIRECT("'"&amp;$C588&amp;"'!"&amp;"$"&amp;$D588&amp;$R$1&amp;"")</f>
        <v>#REF!</v>
      </c>
      <c r="S588" s="232"/>
      <c r="T588" s="232"/>
      <c r="U588" s="233"/>
      <c r="V588" s="229"/>
      <c r="W588" s="234" t="e" cm="1">
        <f t="array" aca="1" ref="W588" ca="1">INDIRECT("'"&amp;$C588&amp;"'!"&amp;"$"&amp;$D588&amp;$W$1&amp;"")</f>
        <v>#REF!</v>
      </c>
      <c r="X588" s="232"/>
      <c r="Y588" s="230"/>
      <c r="Z588" s="231" t="e" cm="1">
        <f t="array" aca="1" ref="Z588" ca="1">INDIRECT("'"&amp;$C588&amp;"'!"&amp;"$"&amp;$D588&amp;$Z$1&amp;"")</f>
        <v>#REF!</v>
      </c>
      <c r="AA588" s="232" t="s">
        <v>1</v>
      </c>
      <c r="AB588" s="232" t="s">
        <v>1</v>
      </c>
      <c r="AC588" s="233" t="s">
        <v>1</v>
      </c>
      <c r="AD588" s="229" t="e" cm="1">
        <f t="array" aca="1" ref="AD588" ca="1">INDIRECT("'"&amp;$C588&amp;"'!"&amp;"$"&amp;$D588&amp;$AD$1&amp;"")</f>
        <v>#REF!</v>
      </c>
      <c r="AE588" s="232" t="s">
        <v>1</v>
      </c>
      <c r="AF588" s="232" t="s">
        <v>1</v>
      </c>
      <c r="AG588" s="230" t="s">
        <v>1</v>
      </c>
      <c r="AH588" s="231" t="e" cm="1">
        <f t="array" aca="1" ref="AH588" ca="1">INDIRECT("'"&amp;$C588&amp;"'!"&amp;"$"&amp;$D588&amp;$AH$1&amp;"")</f>
        <v>#REF!</v>
      </c>
      <c r="AI588" s="232" t="s">
        <v>1</v>
      </c>
      <c r="AJ588" s="232" t="s">
        <v>1</v>
      </c>
      <c r="AK588" s="233" t="s">
        <v>1</v>
      </c>
      <c r="AL588" s="229" t="e" cm="1">
        <f t="array" aca="1" ref="AL588" ca="1">INDIRECT("'"&amp;$C588&amp;"'!"&amp;"$"&amp;$D588&amp;$AL$1&amp;"")</f>
        <v>#REF!</v>
      </c>
      <c r="AM588" s="232" t="s">
        <v>1</v>
      </c>
      <c r="AN588" s="232" t="s">
        <v>1</v>
      </c>
      <c r="AO588" s="230" t="s">
        <v>1</v>
      </c>
      <c r="AP588" s="229"/>
      <c r="AQ588" s="233"/>
      <c r="AR588" s="229" t="e" cm="1">
        <f t="array" aca="1" ref="AR588" ca="1">INDIRECT("'"&amp;$C588&amp;"'!"&amp;"$"&amp;$D588&amp;$AR$1&amp;"")</f>
        <v>#REF!</v>
      </c>
      <c r="AS588" s="232"/>
      <c r="AT588" s="230"/>
      <c r="AU588" s="231" t="e" cm="1">
        <f t="array" aca="1" ref="AU588" ca="1">INDIRECT("'"&amp;$C588&amp;"'!"&amp;"$"&amp;$D588&amp;$AU$1&amp;"")</f>
        <v>#REF!</v>
      </c>
      <c r="AV588" s="232"/>
      <c r="AW588" s="230"/>
      <c r="AX588" s="229"/>
      <c r="AY588" s="233"/>
      <c r="AZ588" s="232" t="e" cm="1">
        <f t="array" aca="1" ref="AZ588" ca="1">INDIRECT("'"&amp;$C588&amp;"'!"&amp;"$"&amp;$D588&amp;$AZ$1&amp;"")</f>
        <v>#REF!</v>
      </c>
      <c r="BA588" s="231"/>
      <c r="BB588" s="232"/>
      <c r="BC588" s="230"/>
      <c r="BD588" s="232" t="e" cm="1">
        <f t="array" aca="1" ref="BD588" ca="1">INDIRECT("'"&amp;$C588&amp;"'!"&amp;"$"&amp;$D588&amp;$BD$1&amp;"")</f>
        <v>#REF!</v>
      </c>
      <c r="BE588" s="231"/>
      <c r="BF588" s="232"/>
      <c r="BG588" s="230"/>
      <c r="BH588" s="234"/>
      <c r="BI588" s="230"/>
      <c r="BJ588" s="234" t="e" cm="1">
        <f t="array" aca="1" ref="BJ588" ca="1">INDIRECT("'"&amp;$C588&amp;"'!"&amp;"$"&amp;$D588&amp;$BJ$1&amp;"")</f>
        <v>#REF!</v>
      </c>
      <c r="BK588" s="232"/>
      <c r="BL588" s="230"/>
      <c r="BM588" s="408"/>
      <c r="BN588" s="229" t="e" cm="1">
        <f t="array" aca="1" ref="BN588" ca="1">INDIRECT("'"&amp;$C588&amp;"'!"&amp;"$"&amp;$D588&amp;$BN$1&amp;"")</f>
        <v>#REF!</v>
      </c>
      <c r="BO588" s="231"/>
      <c r="BP588" s="230"/>
      <c r="BQ588" s="234" t="e" cm="1">
        <f t="array" aca="1" ref="BQ588" ca="1">INDIRECT("'"&amp;$C588&amp;"'!"&amp;"$"&amp;$D588&amp;$BQ$1&amp;"")</f>
        <v>#REF!</v>
      </c>
      <c r="BR588" s="232"/>
      <c r="BS588" s="232"/>
      <c r="BT588" s="230"/>
      <c r="BU588" s="235" t="e" cm="1">
        <f t="array" aca="1" ref="BU588" ca="1">INDIRECT("'"&amp;$C588&amp;"'!"&amp;"$"&amp;$D588&amp;$BU$1&amp;"")</f>
        <v>#REF!</v>
      </c>
      <c r="BV588" s="232"/>
      <c r="BW588" s="232"/>
      <c r="BX588" s="230"/>
      <c r="BY588" s="235"/>
      <c r="BZ588" s="232"/>
      <c r="CA588" s="232"/>
      <c r="CB588" s="230"/>
    </row>
    <row r="589" spans="1:80" ht="15" x14ac:dyDescent="0.2">
      <c r="A589" s="344">
        <f t="shared" si="45"/>
        <v>46015</v>
      </c>
      <c r="B589" s="261">
        <v>0.375</v>
      </c>
      <c r="C589" s="247">
        <f t="shared" si="46"/>
        <v>24</v>
      </c>
      <c r="D589" s="248" t="s">
        <v>143</v>
      </c>
      <c r="E589" s="222"/>
      <c r="F589" s="223"/>
      <c r="G589" s="224" t="e" cm="1">
        <f t="array" aca="1" ref="G589" ca="1">INDIRECT("'"&amp;$C589&amp;"'!"&amp;"$"&amp;$D589&amp;$G$1&amp;"")</f>
        <v>#REF!</v>
      </c>
      <c r="H589" s="225" t="s">
        <v>1</v>
      </c>
      <c r="I589" s="223" t="s">
        <v>1</v>
      </c>
      <c r="J589" s="224" t="e" cm="1">
        <f t="array" aca="1" ref="J589" ca="1">INDIRECT("'"&amp;$C589&amp;"'!"&amp;"$"&amp;$D589&amp;$J$1&amp;"")</f>
        <v>#REF!</v>
      </c>
      <c r="K589" s="225"/>
      <c r="L589" s="225"/>
      <c r="M589" s="226"/>
      <c r="N589" s="222" t="e" cm="1">
        <f t="array" aca="1" ref="N589" ca="1">INDIRECT("'"&amp;$C589&amp;"'!"&amp;"$"&amp;$D589&amp;$N$1&amp;"")</f>
        <v>#REF!</v>
      </c>
      <c r="O589" s="225"/>
      <c r="P589" s="225"/>
      <c r="Q589" s="223"/>
      <c r="R589" s="352" t="e" cm="1">
        <f t="array" aca="1" ref="R589" ca="1">INDIRECT("'"&amp;$C589&amp;"'!"&amp;"$"&amp;$D589&amp;$R$1&amp;"")</f>
        <v>#REF!</v>
      </c>
      <c r="S589" s="225"/>
      <c r="T589" s="225"/>
      <c r="U589" s="226"/>
      <c r="V589" s="222"/>
      <c r="W589" s="227" t="e" cm="1">
        <f t="array" aca="1" ref="W589" ca="1">INDIRECT("'"&amp;$C589&amp;"'!"&amp;"$"&amp;$D589&amp;$W$1&amp;"")</f>
        <v>#REF!</v>
      </c>
      <c r="X589" s="225"/>
      <c r="Y589" s="223"/>
      <c r="Z589" s="224" t="e" cm="1">
        <f t="array" aca="1" ref="Z589" ca="1">INDIRECT("'"&amp;$C589&amp;"'!"&amp;"$"&amp;$D589&amp;$Z$1&amp;"")</f>
        <v>#REF!</v>
      </c>
      <c r="AA589" s="225" t="s">
        <v>1</v>
      </c>
      <c r="AB589" s="225" t="s">
        <v>1</v>
      </c>
      <c r="AC589" s="226" t="s">
        <v>1</v>
      </c>
      <c r="AD589" s="222" t="e" cm="1">
        <f t="array" aca="1" ref="AD589" ca="1">INDIRECT("'"&amp;$C589&amp;"'!"&amp;"$"&amp;$D589&amp;$AD$1&amp;"")</f>
        <v>#REF!</v>
      </c>
      <c r="AE589" s="225" t="s">
        <v>1</v>
      </c>
      <c r="AF589" s="225" t="s">
        <v>1</v>
      </c>
      <c r="AG589" s="223" t="s">
        <v>1</v>
      </c>
      <c r="AH589" s="224" t="e" cm="1">
        <f t="array" aca="1" ref="AH589" ca="1">INDIRECT("'"&amp;$C589&amp;"'!"&amp;"$"&amp;$D589&amp;$AH$1&amp;"")</f>
        <v>#REF!</v>
      </c>
      <c r="AI589" s="225" t="s">
        <v>1</v>
      </c>
      <c r="AJ589" s="225" t="s">
        <v>1</v>
      </c>
      <c r="AK589" s="226" t="s">
        <v>1</v>
      </c>
      <c r="AL589" s="222" t="e" cm="1">
        <f t="array" aca="1" ref="AL589" ca="1">INDIRECT("'"&amp;$C589&amp;"'!"&amp;"$"&amp;$D589&amp;$AL$1&amp;"")</f>
        <v>#REF!</v>
      </c>
      <c r="AM589" s="225" t="s">
        <v>1</v>
      </c>
      <c r="AN589" s="225" t="s">
        <v>1</v>
      </c>
      <c r="AO589" s="223" t="s">
        <v>1</v>
      </c>
      <c r="AP589" s="222"/>
      <c r="AQ589" s="226"/>
      <c r="AR589" s="222" t="e" cm="1">
        <f t="array" aca="1" ref="AR589" ca="1">INDIRECT("'"&amp;$C589&amp;"'!"&amp;"$"&amp;$D589&amp;$AR$1&amp;"")</f>
        <v>#REF!</v>
      </c>
      <c r="AS589" s="225"/>
      <c r="AT589" s="223"/>
      <c r="AU589" s="224" t="e" cm="1">
        <f t="array" aca="1" ref="AU589" ca="1">INDIRECT("'"&amp;$C589&amp;"'!"&amp;"$"&amp;$D589&amp;$AU$1&amp;"")</f>
        <v>#REF!</v>
      </c>
      <c r="AV589" s="225"/>
      <c r="AW589" s="223"/>
      <c r="AX589" s="222"/>
      <c r="AY589" s="226"/>
      <c r="AZ589" s="225" t="e" cm="1">
        <f t="array" aca="1" ref="AZ589" ca="1">INDIRECT("'"&amp;$C589&amp;"'!"&amp;"$"&amp;$D589&amp;$AZ$1&amp;"")</f>
        <v>#REF!</v>
      </c>
      <c r="BA589" s="224"/>
      <c r="BB589" s="225"/>
      <c r="BC589" s="223"/>
      <c r="BD589" s="225" t="e" cm="1">
        <f t="array" aca="1" ref="BD589" ca="1">INDIRECT("'"&amp;$C589&amp;"'!"&amp;"$"&amp;$D589&amp;$BD$1&amp;"")</f>
        <v>#REF!</v>
      </c>
      <c r="BE589" s="224"/>
      <c r="BF589" s="225"/>
      <c r="BG589" s="223"/>
      <c r="BH589" s="227"/>
      <c r="BI589" s="223"/>
      <c r="BJ589" s="227" t="e" cm="1">
        <f t="array" aca="1" ref="BJ589" ca="1">INDIRECT("'"&amp;$C589&amp;"'!"&amp;"$"&amp;$D589&amp;$BJ$1&amp;"")</f>
        <v>#REF!</v>
      </c>
      <c r="BK589" s="225"/>
      <c r="BL589" s="223"/>
      <c r="BM589" s="407"/>
      <c r="BN589" s="222" t="e" cm="1">
        <f t="array" aca="1" ref="BN589" ca="1">INDIRECT("'"&amp;$C589&amp;"'!"&amp;"$"&amp;$D589&amp;$BN$1&amp;"")</f>
        <v>#REF!</v>
      </c>
      <c r="BO589" s="224"/>
      <c r="BP589" s="223"/>
      <c r="BQ589" s="227" t="e" cm="1">
        <f t="array" aca="1" ref="BQ589" ca="1">INDIRECT("'"&amp;$C589&amp;"'!"&amp;"$"&amp;$D589&amp;$BQ$1&amp;"")</f>
        <v>#REF!</v>
      </c>
      <c r="BR589" s="225"/>
      <c r="BS589" s="225"/>
      <c r="BT589" s="223"/>
      <c r="BU589" s="228" t="e" cm="1">
        <f t="array" aca="1" ref="BU589" ca="1">INDIRECT("'"&amp;$C589&amp;"'!"&amp;"$"&amp;$D589&amp;$BU$1&amp;"")</f>
        <v>#REF!</v>
      </c>
      <c r="BV589" s="225"/>
      <c r="BW589" s="225"/>
      <c r="BX589" s="223"/>
      <c r="BY589" s="228"/>
      <c r="BZ589" s="225"/>
      <c r="CA589" s="225"/>
      <c r="CB589" s="223"/>
    </row>
    <row r="590" spans="1:80" ht="15" x14ac:dyDescent="0.2">
      <c r="A590" s="344">
        <f t="shared" si="45"/>
        <v>46015</v>
      </c>
      <c r="B590" s="261">
        <v>0.41666666666666702</v>
      </c>
      <c r="C590" s="247">
        <f t="shared" si="46"/>
        <v>24</v>
      </c>
      <c r="D590" s="248" t="s">
        <v>144</v>
      </c>
      <c r="E590" s="229"/>
      <c r="F590" s="230"/>
      <c r="G590" s="231" t="e" cm="1">
        <f t="array" aca="1" ref="G590" ca="1">INDIRECT("'"&amp;$C590&amp;"'!"&amp;"$"&amp;$D590&amp;$G$1&amp;"")</f>
        <v>#REF!</v>
      </c>
      <c r="H590" s="232" t="s">
        <v>1</v>
      </c>
      <c r="I590" s="230" t="s">
        <v>1</v>
      </c>
      <c r="J590" s="231" t="e" cm="1">
        <f t="array" aca="1" ref="J590" ca="1">INDIRECT("'"&amp;$C590&amp;"'!"&amp;"$"&amp;$D590&amp;$J$1&amp;"")</f>
        <v>#REF!</v>
      </c>
      <c r="K590" s="232"/>
      <c r="L590" s="232"/>
      <c r="M590" s="233"/>
      <c r="N590" s="229" t="e" cm="1">
        <f t="array" aca="1" ref="N590" ca="1">INDIRECT("'"&amp;$C590&amp;"'!"&amp;"$"&amp;$D590&amp;$N$1&amp;"")</f>
        <v>#REF!</v>
      </c>
      <c r="O590" s="232"/>
      <c r="P590" s="232"/>
      <c r="Q590" s="230"/>
      <c r="R590" s="229" t="e" cm="1">
        <f t="array" aca="1" ref="R590" ca="1">INDIRECT("'"&amp;$C590&amp;"'!"&amp;"$"&amp;$D590&amp;$R$1&amp;"")</f>
        <v>#REF!</v>
      </c>
      <c r="S590" s="232"/>
      <c r="T590" s="232"/>
      <c r="U590" s="233"/>
      <c r="V590" s="229"/>
      <c r="W590" s="234" t="e" cm="1">
        <f t="array" aca="1" ref="W590" ca="1">INDIRECT("'"&amp;$C590&amp;"'!"&amp;"$"&amp;$D590&amp;$W$1&amp;"")</f>
        <v>#REF!</v>
      </c>
      <c r="X590" s="232"/>
      <c r="Y590" s="230"/>
      <c r="Z590" s="231" t="e" cm="1">
        <f t="array" aca="1" ref="Z590" ca="1">INDIRECT("'"&amp;$C590&amp;"'!"&amp;"$"&amp;$D590&amp;$Z$1&amp;"")</f>
        <v>#REF!</v>
      </c>
      <c r="AA590" s="232" t="s">
        <v>1</v>
      </c>
      <c r="AB590" s="232" t="s">
        <v>1</v>
      </c>
      <c r="AC590" s="233" t="s">
        <v>1</v>
      </c>
      <c r="AD590" s="229" t="e" cm="1">
        <f t="array" aca="1" ref="AD590" ca="1">INDIRECT("'"&amp;$C590&amp;"'!"&amp;"$"&amp;$D590&amp;$AD$1&amp;"")</f>
        <v>#REF!</v>
      </c>
      <c r="AE590" s="232" t="s">
        <v>1</v>
      </c>
      <c r="AF590" s="232" t="s">
        <v>1</v>
      </c>
      <c r="AG590" s="230" t="s">
        <v>1</v>
      </c>
      <c r="AH590" s="231" t="e" cm="1">
        <f t="array" aca="1" ref="AH590" ca="1">INDIRECT("'"&amp;$C590&amp;"'!"&amp;"$"&amp;$D590&amp;$AH$1&amp;"")</f>
        <v>#REF!</v>
      </c>
      <c r="AI590" s="232" t="s">
        <v>1</v>
      </c>
      <c r="AJ590" s="232" t="s">
        <v>1</v>
      </c>
      <c r="AK590" s="233" t="s">
        <v>1</v>
      </c>
      <c r="AL590" s="229" t="e" cm="1">
        <f t="array" aca="1" ref="AL590" ca="1">INDIRECT("'"&amp;$C590&amp;"'!"&amp;"$"&amp;$D590&amp;$AL$1&amp;"")</f>
        <v>#REF!</v>
      </c>
      <c r="AM590" s="232" t="s">
        <v>1</v>
      </c>
      <c r="AN590" s="232" t="s">
        <v>1</v>
      </c>
      <c r="AO590" s="230" t="s">
        <v>1</v>
      </c>
      <c r="AP590" s="229"/>
      <c r="AQ590" s="233"/>
      <c r="AR590" s="229" t="e" cm="1">
        <f t="array" aca="1" ref="AR590" ca="1">INDIRECT("'"&amp;$C590&amp;"'!"&amp;"$"&amp;$D590&amp;$AR$1&amp;"")</f>
        <v>#REF!</v>
      </c>
      <c r="AS590" s="232"/>
      <c r="AT590" s="230"/>
      <c r="AU590" s="231" t="e" cm="1">
        <f t="array" aca="1" ref="AU590" ca="1">INDIRECT("'"&amp;$C590&amp;"'!"&amp;"$"&amp;$D590&amp;$AU$1&amp;"")</f>
        <v>#REF!</v>
      </c>
      <c r="AV590" s="232"/>
      <c r="AW590" s="230"/>
      <c r="AX590" s="229"/>
      <c r="AY590" s="233"/>
      <c r="AZ590" s="232" t="e" cm="1">
        <f t="array" aca="1" ref="AZ590" ca="1">INDIRECT("'"&amp;$C590&amp;"'!"&amp;"$"&amp;$D590&amp;$AZ$1&amp;"")</f>
        <v>#REF!</v>
      </c>
      <c r="BA590" s="231"/>
      <c r="BB590" s="232"/>
      <c r="BC590" s="230"/>
      <c r="BD590" s="232" t="e" cm="1">
        <f t="array" aca="1" ref="BD590" ca="1">INDIRECT("'"&amp;$C590&amp;"'!"&amp;"$"&amp;$D590&amp;$BD$1&amp;"")</f>
        <v>#REF!</v>
      </c>
      <c r="BE590" s="231"/>
      <c r="BF590" s="232"/>
      <c r="BG590" s="230"/>
      <c r="BH590" s="234"/>
      <c r="BI590" s="230"/>
      <c r="BJ590" s="234" t="e" cm="1">
        <f t="array" aca="1" ref="BJ590" ca="1">INDIRECT("'"&amp;$C590&amp;"'!"&amp;"$"&amp;$D590&amp;$BJ$1&amp;"")</f>
        <v>#REF!</v>
      </c>
      <c r="BK590" s="232"/>
      <c r="BL590" s="230"/>
      <c r="BM590" s="408"/>
      <c r="BN590" s="229" t="e" cm="1">
        <f t="array" aca="1" ref="BN590" ca="1">INDIRECT("'"&amp;$C590&amp;"'!"&amp;"$"&amp;$D590&amp;$BN$1&amp;"")</f>
        <v>#REF!</v>
      </c>
      <c r="BO590" s="231"/>
      <c r="BP590" s="230"/>
      <c r="BQ590" s="234" t="e" cm="1">
        <f t="array" aca="1" ref="BQ590" ca="1">INDIRECT("'"&amp;$C590&amp;"'!"&amp;"$"&amp;$D590&amp;$BQ$1&amp;"")</f>
        <v>#REF!</v>
      </c>
      <c r="BR590" s="232"/>
      <c r="BS590" s="232"/>
      <c r="BT590" s="230"/>
      <c r="BU590" s="235" t="e" cm="1">
        <f t="array" aca="1" ref="BU590" ca="1">INDIRECT("'"&amp;$C590&amp;"'!"&amp;"$"&amp;$D590&amp;$BU$1&amp;"")</f>
        <v>#REF!</v>
      </c>
      <c r="BV590" s="232"/>
      <c r="BW590" s="232"/>
      <c r="BX590" s="230"/>
      <c r="BY590" s="235"/>
      <c r="BZ590" s="232"/>
      <c r="CA590" s="232"/>
      <c r="CB590" s="230"/>
    </row>
    <row r="591" spans="1:80" ht="15" x14ac:dyDescent="0.2">
      <c r="A591" s="344">
        <f t="shared" si="45"/>
        <v>46015</v>
      </c>
      <c r="B591" s="261">
        <v>0.45833333333333398</v>
      </c>
      <c r="C591" s="247">
        <f t="shared" si="46"/>
        <v>24</v>
      </c>
      <c r="D591" s="248" t="s">
        <v>145</v>
      </c>
      <c r="E591" s="222"/>
      <c r="F591" s="223"/>
      <c r="G591" s="224" t="e" cm="1">
        <f t="array" aca="1" ref="G591" ca="1">INDIRECT("'"&amp;$C591&amp;"'!"&amp;"$"&amp;$D591&amp;$G$1&amp;"")</f>
        <v>#REF!</v>
      </c>
      <c r="H591" s="225" t="s">
        <v>1</v>
      </c>
      <c r="I591" s="223" t="s">
        <v>1</v>
      </c>
      <c r="J591" s="224" t="e" cm="1">
        <f t="array" aca="1" ref="J591" ca="1">INDIRECT("'"&amp;$C591&amp;"'!"&amp;"$"&amp;$D591&amp;$J$1&amp;"")</f>
        <v>#REF!</v>
      </c>
      <c r="K591" s="225"/>
      <c r="L591" s="225"/>
      <c r="M591" s="226"/>
      <c r="N591" s="222" t="e" cm="1">
        <f t="array" aca="1" ref="N591" ca="1">INDIRECT("'"&amp;$C591&amp;"'!"&amp;"$"&amp;$D591&amp;$N$1&amp;"")</f>
        <v>#REF!</v>
      </c>
      <c r="O591" s="225"/>
      <c r="P591" s="225"/>
      <c r="Q591" s="223"/>
      <c r="R591" s="352" t="e" cm="1">
        <f t="array" aca="1" ref="R591" ca="1">INDIRECT("'"&amp;$C591&amp;"'!"&amp;"$"&amp;$D591&amp;$R$1&amp;"")</f>
        <v>#REF!</v>
      </c>
      <c r="S591" s="225"/>
      <c r="T591" s="225"/>
      <c r="U591" s="226"/>
      <c r="V591" s="222"/>
      <c r="W591" s="227" t="e" cm="1">
        <f t="array" aca="1" ref="W591" ca="1">INDIRECT("'"&amp;$C591&amp;"'!"&amp;"$"&amp;$D591&amp;$W$1&amp;"")</f>
        <v>#REF!</v>
      </c>
      <c r="X591" s="225"/>
      <c r="Y591" s="223"/>
      <c r="Z591" s="224" t="e" cm="1">
        <f t="array" aca="1" ref="Z591" ca="1">INDIRECT("'"&amp;$C591&amp;"'!"&amp;"$"&amp;$D591&amp;$Z$1&amp;"")</f>
        <v>#REF!</v>
      </c>
      <c r="AA591" s="225" t="s">
        <v>1</v>
      </c>
      <c r="AB591" s="225" t="s">
        <v>1</v>
      </c>
      <c r="AC591" s="226" t="s">
        <v>1</v>
      </c>
      <c r="AD591" s="222" t="e" cm="1">
        <f t="array" aca="1" ref="AD591" ca="1">INDIRECT("'"&amp;$C591&amp;"'!"&amp;"$"&amp;$D591&amp;$AD$1&amp;"")</f>
        <v>#REF!</v>
      </c>
      <c r="AE591" s="225" t="s">
        <v>1</v>
      </c>
      <c r="AF591" s="225" t="s">
        <v>1</v>
      </c>
      <c r="AG591" s="223" t="s">
        <v>1</v>
      </c>
      <c r="AH591" s="224" t="e" cm="1">
        <f t="array" aca="1" ref="AH591" ca="1">INDIRECT("'"&amp;$C591&amp;"'!"&amp;"$"&amp;$D591&amp;$AH$1&amp;"")</f>
        <v>#REF!</v>
      </c>
      <c r="AI591" s="225" t="s">
        <v>1</v>
      </c>
      <c r="AJ591" s="225" t="s">
        <v>1</v>
      </c>
      <c r="AK591" s="226" t="s">
        <v>1</v>
      </c>
      <c r="AL591" s="222" t="e" cm="1">
        <f t="array" aca="1" ref="AL591" ca="1">INDIRECT("'"&amp;$C591&amp;"'!"&amp;"$"&amp;$D591&amp;$AL$1&amp;"")</f>
        <v>#REF!</v>
      </c>
      <c r="AM591" s="225" t="s">
        <v>1</v>
      </c>
      <c r="AN591" s="225" t="s">
        <v>1</v>
      </c>
      <c r="AO591" s="223" t="s">
        <v>1</v>
      </c>
      <c r="AP591" s="222"/>
      <c r="AQ591" s="226"/>
      <c r="AR591" s="222" t="e" cm="1">
        <f t="array" aca="1" ref="AR591" ca="1">INDIRECT("'"&amp;$C591&amp;"'!"&amp;"$"&amp;$D591&amp;$AR$1&amp;"")</f>
        <v>#REF!</v>
      </c>
      <c r="AS591" s="225"/>
      <c r="AT591" s="223"/>
      <c r="AU591" s="224" t="e" cm="1">
        <f t="array" aca="1" ref="AU591" ca="1">INDIRECT("'"&amp;$C591&amp;"'!"&amp;"$"&amp;$D591&amp;$AU$1&amp;"")</f>
        <v>#REF!</v>
      </c>
      <c r="AV591" s="225"/>
      <c r="AW591" s="223"/>
      <c r="AX591" s="222"/>
      <c r="AY591" s="226"/>
      <c r="AZ591" s="225" t="e" cm="1">
        <f t="array" aca="1" ref="AZ591" ca="1">INDIRECT("'"&amp;$C591&amp;"'!"&amp;"$"&amp;$D591&amp;$AZ$1&amp;"")</f>
        <v>#REF!</v>
      </c>
      <c r="BA591" s="224"/>
      <c r="BB591" s="225"/>
      <c r="BC591" s="223"/>
      <c r="BD591" s="225" t="e" cm="1">
        <f t="array" aca="1" ref="BD591" ca="1">INDIRECT("'"&amp;$C591&amp;"'!"&amp;"$"&amp;$D591&amp;$BD$1&amp;"")</f>
        <v>#REF!</v>
      </c>
      <c r="BE591" s="224"/>
      <c r="BF591" s="225"/>
      <c r="BG591" s="223"/>
      <c r="BH591" s="227"/>
      <c r="BI591" s="223"/>
      <c r="BJ591" s="227" t="e" cm="1">
        <f t="array" aca="1" ref="BJ591" ca="1">INDIRECT("'"&amp;$C591&amp;"'!"&amp;"$"&amp;$D591&amp;$BJ$1&amp;"")</f>
        <v>#REF!</v>
      </c>
      <c r="BK591" s="225"/>
      <c r="BL591" s="223"/>
      <c r="BM591" s="407"/>
      <c r="BN591" s="222" t="e" cm="1">
        <f t="array" aca="1" ref="BN591" ca="1">INDIRECT("'"&amp;$C591&amp;"'!"&amp;"$"&amp;$D591&amp;$BN$1&amp;"")</f>
        <v>#REF!</v>
      </c>
      <c r="BO591" s="224"/>
      <c r="BP591" s="223"/>
      <c r="BQ591" s="227" t="e" cm="1">
        <f t="array" aca="1" ref="BQ591" ca="1">INDIRECT("'"&amp;$C591&amp;"'!"&amp;"$"&amp;$D591&amp;$BQ$1&amp;"")</f>
        <v>#REF!</v>
      </c>
      <c r="BR591" s="225"/>
      <c r="BS591" s="225"/>
      <c r="BT591" s="223"/>
      <c r="BU591" s="228" t="e" cm="1">
        <f t="array" aca="1" ref="BU591" ca="1">INDIRECT("'"&amp;$C591&amp;"'!"&amp;"$"&amp;$D591&amp;$BU$1&amp;"")</f>
        <v>#REF!</v>
      </c>
      <c r="BV591" s="225"/>
      <c r="BW591" s="225"/>
      <c r="BX591" s="223"/>
      <c r="BY591" s="228"/>
      <c r="BZ591" s="225"/>
      <c r="CA591" s="225"/>
      <c r="CB591" s="223"/>
    </row>
    <row r="592" spans="1:80" ht="15" x14ac:dyDescent="0.2">
      <c r="A592" s="344">
        <f t="shared" si="45"/>
        <v>46015</v>
      </c>
      <c r="B592" s="261">
        <v>0.5</v>
      </c>
      <c r="C592" s="247">
        <f t="shared" si="46"/>
        <v>24</v>
      </c>
      <c r="D592" s="248" t="s">
        <v>146</v>
      </c>
      <c r="E592" s="229"/>
      <c r="F592" s="230"/>
      <c r="G592" s="231" t="e" cm="1">
        <f t="array" aca="1" ref="G592" ca="1">INDIRECT("'"&amp;$C592&amp;"'!"&amp;"$"&amp;$D592&amp;$G$1&amp;"")</f>
        <v>#REF!</v>
      </c>
      <c r="H592" s="232" t="s">
        <v>1</v>
      </c>
      <c r="I592" s="230" t="s">
        <v>1</v>
      </c>
      <c r="J592" s="231" t="e" cm="1">
        <f t="array" aca="1" ref="J592" ca="1">INDIRECT("'"&amp;$C592&amp;"'!"&amp;"$"&amp;$D592&amp;$J$1&amp;"")</f>
        <v>#REF!</v>
      </c>
      <c r="K592" s="232"/>
      <c r="L592" s="232"/>
      <c r="M592" s="233"/>
      <c r="N592" s="229" t="e" cm="1">
        <f t="array" aca="1" ref="N592" ca="1">INDIRECT("'"&amp;$C592&amp;"'!"&amp;"$"&amp;$D592&amp;$N$1&amp;"")</f>
        <v>#REF!</v>
      </c>
      <c r="O592" s="232"/>
      <c r="P592" s="232"/>
      <c r="Q592" s="230"/>
      <c r="R592" s="229" t="e" cm="1">
        <f t="array" aca="1" ref="R592" ca="1">INDIRECT("'"&amp;$C592&amp;"'!"&amp;"$"&amp;$D592&amp;$R$1&amp;"")</f>
        <v>#REF!</v>
      </c>
      <c r="S592" s="232"/>
      <c r="T592" s="232"/>
      <c r="U592" s="233"/>
      <c r="V592" s="229"/>
      <c r="W592" s="234" t="e" cm="1">
        <f t="array" aca="1" ref="W592" ca="1">INDIRECT("'"&amp;$C592&amp;"'!"&amp;"$"&amp;$D592&amp;$W$1&amp;"")</f>
        <v>#REF!</v>
      </c>
      <c r="X592" s="232"/>
      <c r="Y592" s="230"/>
      <c r="Z592" s="231" t="e" cm="1">
        <f t="array" aca="1" ref="Z592" ca="1">INDIRECT("'"&amp;$C592&amp;"'!"&amp;"$"&amp;$D592&amp;$Z$1&amp;"")</f>
        <v>#REF!</v>
      </c>
      <c r="AA592" s="232" t="s">
        <v>1</v>
      </c>
      <c r="AB592" s="232" t="s">
        <v>1</v>
      </c>
      <c r="AC592" s="233" t="s">
        <v>1</v>
      </c>
      <c r="AD592" s="229" t="e" cm="1">
        <f t="array" aca="1" ref="AD592" ca="1">INDIRECT("'"&amp;$C592&amp;"'!"&amp;"$"&amp;$D592&amp;$AD$1&amp;"")</f>
        <v>#REF!</v>
      </c>
      <c r="AE592" s="232" t="s">
        <v>1</v>
      </c>
      <c r="AF592" s="232" t="s">
        <v>1</v>
      </c>
      <c r="AG592" s="230" t="s">
        <v>1</v>
      </c>
      <c r="AH592" s="231" t="e" cm="1">
        <f t="array" aca="1" ref="AH592" ca="1">INDIRECT("'"&amp;$C592&amp;"'!"&amp;"$"&amp;$D592&amp;$AH$1&amp;"")</f>
        <v>#REF!</v>
      </c>
      <c r="AI592" s="232" t="s">
        <v>1</v>
      </c>
      <c r="AJ592" s="232" t="s">
        <v>1</v>
      </c>
      <c r="AK592" s="233" t="s">
        <v>1</v>
      </c>
      <c r="AL592" s="229" t="e" cm="1">
        <f t="array" aca="1" ref="AL592" ca="1">INDIRECT("'"&amp;$C592&amp;"'!"&amp;"$"&amp;$D592&amp;$AL$1&amp;"")</f>
        <v>#REF!</v>
      </c>
      <c r="AM592" s="232" t="s">
        <v>1</v>
      </c>
      <c r="AN592" s="232" t="s">
        <v>1</v>
      </c>
      <c r="AO592" s="230" t="s">
        <v>1</v>
      </c>
      <c r="AP592" s="229"/>
      <c r="AQ592" s="233"/>
      <c r="AR592" s="229" t="e" cm="1">
        <f t="array" aca="1" ref="AR592" ca="1">INDIRECT("'"&amp;$C592&amp;"'!"&amp;"$"&amp;$D592&amp;$AR$1&amp;"")</f>
        <v>#REF!</v>
      </c>
      <c r="AS592" s="232"/>
      <c r="AT592" s="230"/>
      <c r="AU592" s="231" t="e" cm="1">
        <f t="array" aca="1" ref="AU592" ca="1">INDIRECT("'"&amp;$C592&amp;"'!"&amp;"$"&amp;$D592&amp;$AU$1&amp;"")</f>
        <v>#REF!</v>
      </c>
      <c r="AV592" s="232"/>
      <c r="AW592" s="230"/>
      <c r="AX592" s="229"/>
      <c r="AY592" s="233"/>
      <c r="AZ592" s="232" t="e" cm="1">
        <f t="array" aca="1" ref="AZ592" ca="1">INDIRECT("'"&amp;$C592&amp;"'!"&amp;"$"&amp;$D592&amp;$AZ$1&amp;"")</f>
        <v>#REF!</v>
      </c>
      <c r="BA592" s="231"/>
      <c r="BB592" s="232"/>
      <c r="BC592" s="230"/>
      <c r="BD592" s="232" t="e" cm="1">
        <f t="array" aca="1" ref="BD592" ca="1">INDIRECT("'"&amp;$C592&amp;"'!"&amp;"$"&amp;$D592&amp;$BD$1&amp;"")</f>
        <v>#REF!</v>
      </c>
      <c r="BE592" s="231"/>
      <c r="BF592" s="232"/>
      <c r="BG592" s="230"/>
      <c r="BH592" s="234"/>
      <c r="BI592" s="230"/>
      <c r="BJ592" s="234" t="e" cm="1">
        <f t="array" aca="1" ref="BJ592" ca="1">INDIRECT("'"&amp;$C592&amp;"'!"&amp;"$"&amp;$D592&amp;$BJ$1&amp;"")</f>
        <v>#REF!</v>
      </c>
      <c r="BK592" s="232"/>
      <c r="BL592" s="230"/>
      <c r="BM592" s="408"/>
      <c r="BN592" s="229" t="e" cm="1">
        <f t="array" aca="1" ref="BN592" ca="1">INDIRECT("'"&amp;$C592&amp;"'!"&amp;"$"&amp;$D592&amp;$BN$1&amp;"")</f>
        <v>#REF!</v>
      </c>
      <c r="BO592" s="231"/>
      <c r="BP592" s="230"/>
      <c r="BQ592" s="234" t="e" cm="1">
        <f t="array" aca="1" ref="BQ592" ca="1">INDIRECT("'"&amp;$C592&amp;"'!"&amp;"$"&amp;$D592&amp;$BQ$1&amp;"")</f>
        <v>#REF!</v>
      </c>
      <c r="BR592" s="232"/>
      <c r="BS592" s="232"/>
      <c r="BT592" s="230"/>
      <c r="BU592" s="235" t="e" cm="1">
        <f t="array" aca="1" ref="BU592" ca="1">INDIRECT("'"&amp;$C592&amp;"'!"&amp;"$"&amp;$D592&amp;$BU$1&amp;"")</f>
        <v>#REF!</v>
      </c>
      <c r="BV592" s="232"/>
      <c r="BW592" s="232"/>
      <c r="BX592" s="230"/>
      <c r="BY592" s="235"/>
      <c r="BZ592" s="232"/>
      <c r="CA592" s="232"/>
      <c r="CB592" s="230"/>
    </row>
    <row r="593" spans="1:80" ht="15" x14ac:dyDescent="0.2">
      <c r="A593" s="344">
        <f t="shared" si="45"/>
        <v>46015</v>
      </c>
      <c r="B593" s="261">
        <v>0.54166666666666696</v>
      </c>
      <c r="C593" s="247">
        <f t="shared" si="46"/>
        <v>24</v>
      </c>
      <c r="D593" s="248" t="s">
        <v>147</v>
      </c>
      <c r="E593" s="222"/>
      <c r="F593" s="223"/>
      <c r="G593" s="224" t="e" cm="1">
        <f t="array" aca="1" ref="G593" ca="1">INDIRECT("'"&amp;$C593&amp;"'!"&amp;"$"&amp;$D593&amp;$G$1&amp;"")</f>
        <v>#REF!</v>
      </c>
      <c r="H593" s="225" t="s">
        <v>1</v>
      </c>
      <c r="I593" s="223" t="s">
        <v>1</v>
      </c>
      <c r="J593" s="224" t="e" cm="1">
        <f t="array" aca="1" ref="J593" ca="1">INDIRECT("'"&amp;$C593&amp;"'!"&amp;"$"&amp;$D593&amp;$J$1&amp;"")</f>
        <v>#REF!</v>
      </c>
      <c r="K593" s="225"/>
      <c r="L593" s="225"/>
      <c r="M593" s="223"/>
      <c r="N593" s="222" t="e" cm="1">
        <f t="array" aca="1" ref="N593" ca="1">INDIRECT("'"&amp;$C593&amp;"'!"&amp;"$"&amp;$D593&amp;$N$1&amp;"")</f>
        <v>#REF!</v>
      </c>
      <c r="O593" s="225"/>
      <c r="P593" s="225"/>
      <c r="Q593" s="223"/>
      <c r="R593" s="352" t="e" cm="1">
        <f t="array" aca="1" ref="R593" ca="1">INDIRECT("'"&amp;$C593&amp;"'!"&amp;"$"&amp;$D593&amp;$R$1&amp;"")</f>
        <v>#REF!</v>
      </c>
      <c r="S593" s="225"/>
      <c r="T593" s="225"/>
      <c r="U593" s="226"/>
      <c r="V593" s="222"/>
      <c r="W593" s="227" t="e" cm="1">
        <f t="array" aca="1" ref="W593" ca="1">INDIRECT("'"&amp;$C593&amp;"'!"&amp;"$"&amp;$D593&amp;$W$1&amp;"")</f>
        <v>#REF!</v>
      </c>
      <c r="X593" s="225"/>
      <c r="Y593" s="223"/>
      <c r="Z593" s="224" t="e" cm="1">
        <f t="array" aca="1" ref="Z593" ca="1">INDIRECT("'"&amp;$C593&amp;"'!"&amp;"$"&amp;$D593&amp;$Z$1&amp;"")</f>
        <v>#REF!</v>
      </c>
      <c r="AA593" s="225" t="s">
        <v>1</v>
      </c>
      <c r="AB593" s="225" t="s">
        <v>1</v>
      </c>
      <c r="AC593" s="226" t="s">
        <v>1</v>
      </c>
      <c r="AD593" s="222" t="e" cm="1">
        <f t="array" aca="1" ref="AD593" ca="1">INDIRECT("'"&amp;$C593&amp;"'!"&amp;"$"&amp;$D593&amp;$AD$1&amp;"")</f>
        <v>#REF!</v>
      </c>
      <c r="AE593" s="225" t="s">
        <v>1</v>
      </c>
      <c r="AF593" s="225" t="s">
        <v>1</v>
      </c>
      <c r="AG593" s="223" t="s">
        <v>1</v>
      </c>
      <c r="AH593" s="224" t="e" cm="1">
        <f t="array" aca="1" ref="AH593" ca="1">INDIRECT("'"&amp;$C593&amp;"'!"&amp;"$"&amp;$D593&amp;$AH$1&amp;"")</f>
        <v>#REF!</v>
      </c>
      <c r="AI593" s="225" t="s">
        <v>1</v>
      </c>
      <c r="AJ593" s="225" t="s">
        <v>1</v>
      </c>
      <c r="AK593" s="226" t="s">
        <v>1</v>
      </c>
      <c r="AL593" s="222" t="e" cm="1">
        <f t="array" aca="1" ref="AL593" ca="1">INDIRECT("'"&amp;$C593&amp;"'!"&amp;"$"&amp;$D593&amp;$AL$1&amp;"")</f>
        <v>#REF!</v>
      </c>
      <c r="AM593" s="225" t="s">
        <v>1</v>
      </c>
      <c r="AN593" s="225" t="s">
        <v>1</v>
      </c>
      <c r="AO593" s="223" t="s">
        <v>1</v>
      </c>
      <c r="AP593" s="222"/>
      <c r="AQ593" s="226"/>
      <c r="AR593" s="222" t="e" cm="1">
        <f t="array" aca="1" ref="AR593" ca="1">INDIRECT("'"&amp;$C593&amp;"'!"&amp;"$"&amp;$D593&amp;$AR$1&amp;"")</f>
        <v>#REF!</v>
      </c>
      <c r="AS593" s="225"/>
      <c r="AT593" s="223"/>
      <c r="AU593" s="224" t="e" cm="1">
        <f t="array" aca="1" ref="AU593" ca="1">INDIRECT("'"&amp;$C593&amp;"'!"&amp;"$"&amp;$D593&amp;$AU$1&amp;"")</f>
        <v>#REF!</v>
      </c>
      <c r="AV593" s="225"/>
      <c r="AW593" s="223"/>
      <c r="AX593" s="222"/>
      <c r="AY593" s="226"/>
      <c r="AZ593" s="225" t="e" cm="1">
        <f t="array" aca="1" ref="AZ593" ca="1">INDIRECT("'"&amp;$C593&amp;"'!"&amp;"$"&amp;$D593&amp;$AZ$1&amp;"")</f>
        <v>#REF!</v>
      </c>
      <c r="BA593" s="224"/>
      <c r="BB593" s="225"/>
      <c r="BC593" s="223"/>
      <c r="BD593" s="225" t="e" cm="1">
        <f t="array" aca="1" ref="BD593" ca="1">INDIRECT("'"&amp;$C593&amp;"'!"&amp;"$"&amp;$D593&amp;$BD$1&amp;"")</f>
        <v>#REF!</v>
      </c>
      <c r="BE593" s="224"/>
      <c r="BF593" s="225"/>
      <c r="BG593" s="223"/>
      <c r="BH593" s="227"/>
      <c r="BI593" s="223"/>
      <c r="BJ593" s="227" t="e" cm="1">
        <f t="array" aca="1" ref="BJ593" ca="1">INDIRECT("'"&amp;$C593&amp;"'!"&amp;"$"&amp;$D593&amp;$BJ$1&amp;"")</f>
        <v>#REF!</v>
      </c>
      <c r="BK593" s="225"/>
      <c r="BL593" s="223"/>
      <c r="BM593" s="407"/>
      <c r="BN593" s="222" t="e" cm="1">
        <f t="array" aca="1" ref="BN593" ca="1">INDIRECT("'"&amp;$C593&amp;"'!"&amp;"$"&amp;$D593&amp;$BN$1&amp;"")</f>
        <v>#REF!</v>
      </c>
      <c r="BO593" s="224"/>
      <c r="BP593" s="223"/>
      <c r="BQ593" s="227" t="e" cm="1">
        <f t="array" aca="1" ref="BQ593" ca="1">INDIRECT("'"&amp;$C593&amp;"'!"&amp;"$"&amp;$D593&amp;$BQ$1&amp;"")</f>
        <v>#REF!</v>
      </c>
      <c r="BR593" s="225"/>
      <c r="BS593" s="225"/>
      <c r="BT593" s="223"/>
      <c r="BU593" s="228" t="e" cm="1">
        <f t="array" aca="1" ref="BU593" ca="1">INDIRECT("'"&amp;$C593&amp;"'!"&amp;"$"&amp;$D593&amp;$BU$1&amp;"")</f>
        <v>#REF!</v>
      </c>
      <c r="BV593" s="225"/>
      <c r="BW593" s="225"/>
      <c r="BX593" s="223"/>
      <c r="BY593" s="228"/>
      <c r="BZ593" s="225"/>
      <c r="CA593" s="225"/>
      <c r="CB593" s="223"/>
    </row>
    <row r="594" spans="1:80" ht="15" x14ac:dyDescent="0.2">
      <c r="A594" s="344">
        <f t="shared" si="45"/>
        <v>46015</v>
      </c>
      <c r="B594" s="261">
        <v>0.58333333333333404</v>
      </c>
      <c r="C594" s="247">
        <f t="shared" si="46"/>
        <v>24</v>
      </c>
      <c r="D594" s="248" t="s">
        <v>148</v>
      </c>
      <c r="E594" s="229"/>
      <c r="F594" s="230"/>
      <c r="G594" s="231" t="e" cm="1">
        <f t="array" aca="1" ref="G594" ca="1">INDIRECT("'"&amp;$C594&amp;"'!"&amp;"$"&amp;$D594&amp;$G$1&amp;"")</f>
        <v>#REF!</v>
      </c>
      <c r="H594" s="232" t="s">
        <v>1</v>
      </c>
      <c r="I594" s="230" t="s">
        <v>1</v>
      </c>
      <c r="J594" s="231" t="e" cm="1">
        <f t="array" aca="1" ref="J594" ca="1">INDIRECT("'"&amp;$C594&amp;"'!"&amp;"$"&amp;$D594&amp;$J$1&amp;"")</f>
        <v>#REF!</v>
      </c>
      <c r="K594" s="232"/>
      <c r="L594" s="232"/>
      <c r="M594" s="233"/>
      <c r="N594" s="229" t="e" cm="1">
        <f t="array" aca="1" ref="N594" ca="1">INDIRECT("'"&amp;$C594&amp;"'!"&amp;"$"&amp;$D594&amp;$N$1&amp;"")</f>
        <v>#REF!</v>
      </c>
      <c r="O594" s="232"/>
      <c r="P594" s="232"/>
      <c r="Q594" s="230"/>
      <c r="R594" s="229" t="e" cm="1">
        <f t="array" aca="1" ref="R594" ca="1">INDIRECT("'"&amp;$C594&amp;"'!"&amp;"$"&amp;$D594&amp;$R$1&amp;"")</f>
        <v>#REF!</v>
      </c>
      <c r="S594" s="232"/>
      <c r="T594" s="232"/>
      <c r="U594" s="233"/>
      <c r="V594" s="229"/>
      <c r="W594" s="234" t="e" cm="1">
        <f t="array" aca="1" ref="W594" ca="1">INDIRECT("'"&amp;$C594&amp;"'!"&amp;"$"&amp;$D594&amp;$W$1&amp;"")</f>
        <v>#REF!</v>
      </c>
      <c r="X594" s="232"/>
      <c r="Y594" s="230"/>
      <c r="Z594" s="231" t="e" cm="1">
        <f t="array" aca="1" ref="Z594" ca="1">INDIRECT("'"&amp;$C594&amp;"'!"&amp;"$"&amp;$D594&amp;$Z$1&amp;"")</f>
        <v>#REF!</v>
      </c>
      <c r="AA594" s="232" t="s">
        <v>1</v>
      </c>
      <c r="AB594" s="232" t="s">
        <v>1</v>
      </c>
      <c r="AC594" s="233" t="s">
        <v>1</v>
      </c>
      <c r="AD594" s="229" t="e" cm="1">
        <f t="array" aca="1" ref="AD594" ca="1">INDIRECT("'"&amp;$C594&amp;"'!"&amp;"$"&amp;$D594&amp;$AD$1&amp;"")</f>
        <v>#REF!</v>
      </c>
      <c r="AE594" s="232" t="s">
        <v>1</v>
      </c>
      <c r="AF594" s="232" t="s">
        <v>1</v>
      </c>
      <c r="AG594" s="230" t="s">
        <v>1</v>
      </c>
      <c r="AH594" s="231" t="e" cm="1">
        <f t="array" aca="1" ref="AH594" ca="1">INDIRECT("'"&amp;$C594&amp;"'!"&amp;"$"&amp;$D594&amp;$AH$1&amp;"")</f>
        <v>#REF!</v>
      </c>
      <c r="AI594" s="232" t="s">
        <v>1</v>
      </c>
      <c r="AJ594" s="232" t="s">
        <v>1</v>
      </c>
      <c r="AK594" s="233" t="s">
        <v>1</v>
      </c>
      <c r="AL594" s="229" t="e" cm="1">
        <f t="array" aca="1" ref="AL594" ca="1">INDIRECT("'"&amp;$C594&amp;"'!"&amp;"$"&amp;$D594&amp;$AL$1&amp;"")</f>
        <v>#REF!</v>
      </c>
      <c r="AM594" s="232" t="s">
        <v>1</v>
      </c>
      <c r="AN594" s="232" t="s">
        <v>1</v>
      </c>
      <c r="AO594" s="230" t="s">
        <v>1</v>
      </c>
      <c r="AP594" s="229"/>
      <c r="AQ594" s="233"/>
      <c r="AR594" s="229" t="e" cm="1">
        <f t="array" aca="1" ref="AR594" ca="1">INDIRECT("'"&amp;$C594&amp;"'!"&amp;"$"&amp;$D594&amp;$AR$1&amp;"")</f>
        <v>#REF!</v>
      </c>
      <c r="AS594" s="232"/>
      <c r="AT594" s="230"/>
      <c r="AU594" s="231" t="e" cm="1">
        <f t="array" aca="1" ref="AU594" ca="1">INDIRECT("'"&amp;$C594&amp;"'!"&amp;"$"&amp;$D594&amp;$AU$1&amp;"")</f>
        <v>#REF!</v>
      </c>
      <c r="AV594" s="232"/>
      <c r="AW594" s="230"/>
      <c r="AX594" s="229"/>
      <c r="AY594" s="233"/>
      <c r="AZ594" s="232" t="e" cm="1">
        <f t="array" aca="1" ref="AZ594" ca="1">INDIRECT("'"&amp;$C594&amp;"'!"&amp;"$"&amp;$D594&amp;$AZ$1&amp;"")</f>
        <v>#REF!</v>
      </c>
      <c r="BA594" s="231"/>
      <c r="BB594" s="232"/>
      <c r="BC594" s="230"/>
      <c r="BD594" s="232" t="e" cm="1">
        <f t="array" aca="1" ref="BD594" ca="1">INDIRECT("'"&amp;$C594&amp;"'!"&amp;"$"&amp;$D594&amp;$BD$1&amp;"")</f>
        <v>#REF!</v>
      </c>
      <c r="BE594" s="231"/>
      <c r="BF594" s="232"/>
      <c r="BG594" s="230"/>
      <c r="BH594" s="234"/>
      <c r="BI594" s="230"/>
      <c r="BJ594" s="234" t="e" cm="1">
        <f t="array" aca="1" ref="BJ594" ca="1">INDIRECT("'"&amp;$C594&amp;"'!"&amp;"$"&amp;$D594&amp;$BJ$1&amp;"")</f>
        <v>#REF!</v>
      </c>
      <c r="BK594" s="232"/>
      <c r="BL594" s="230"/>
      <c r="BM594" s="408"/>
      <c r="BN594" s="229" t="e" cm="1">
        <f t="array" aca="1" ref="BN594" ca="1">INDIRECT("'"&amp;$C594&amp;"'!"&amp;"$"&amp;$D594&amp;$BN$1&amp;"")</f>
        <v>#REF!</v>
      </c>
      <c r="BO594" s="231"/>
      <c r="BP594" s="230"/>
      <c r="BQ594" s="234" t="e" cm="1">
        <f t="array" aca="1" ref="BQ594" ca="1">INDIRECT("'"&amp;$C594&amp;"'!"&amp;"$"&amp;$D594&amp;$BQ$1&amp;"")</f>
        <v>#REF!</v>
      </c>
      <c r="BR594" s="232"/>
      <c r="BS594" s="232"/>
      <c r="BT594" s="230"/>
      <c r="BU594" s="235" t="e" cm="1">
        <f t="array" aca="1" ref="BU594" ca="1">INDIRECT("'"&amp;$C594&amp;"'!"&amp;"$"&amp;$D594&amp;$BU$1&amp;"")</f>
        <v>#REF!</v>
      </c>
      <c r="BV594" s="232"/>
      <c r="BW594" s="232"/>
      <c r="BX594" s="230"/>
      <c r="BY594" s="235"/>
      <c r="BZ594" s="232"/>
      <c r="CA594" s="232"/>
      <c r="CB594" s="230"/>
    </row>
    <row r="595" spans="1:80" ht="15" x14ac:dyDescent="0.2">
      <c r="A595" s="344">
        <f t="shared" si="45"/>
        <v>46015</v>
      </c>
      <c r="B595" s="261">
        <v>0.625</v>
      </c>
      <c r="C595" s="247">
        <f t="shared" si="46"/>
        <v>24</v>
      </c>
      <c r="D595" s="248" t="s">
        <v>149</v>
      </c>
      <c r="E595" s="222"/>
      <c r="F595" s="223"/>
      <c r="G595" s="224" t="e" cm="1">
        <f t="array" aca="1" ref="G595" ca="1">INDIRECT("'"&amp;$C595&amp;"'!"&amp;"$"&amp;$D595&amp;$G$1&amp;"")</f>
        <v>#REF!</v>
      </c>
      <c r="H595" s="225" t="s">
        <v>1</v>
      </c>
      <c r="I595" s="223" t="s">
        <v>1</v>
      </c>
      <c r="J595" s="224" t="e" cm="1">
        <f t="array" aca="1" ref="J595" ca="1">INDIRECT("'"&amp;$C595&amp;"'!"&amp;"$"&amp;$D595&amp;$J$1&amp;"")</f>
        <v>#REF!</v>
      </c>
      <c r="K595" s="225"/>
      <c r="L595" s="225"/>
      <c r="M595" s="226"/>
      <c r="N595" s="222" t="e" cm="1">
        <f t="array" aca="1" ref="N595" ca="1">INDIRECT("'"&amp;$C595&amp;"'!"&amp;"$"&amp;$D595&amp;$N$1&amp;"")</f>
        <v>#REF!</v>
      </c>
      <c r="O595" s="225"/>
      <c r="P595" s="225"/>
      <c r="Q595" s="223"/>
      <c r="R595" s="352" t="e" cm="1">
        <f t="array" aca="1" ref="R595" ca="1">INDIRECT("'"&amp;$C595&amp;"'!"&amp;"$"&amp;$D595&amp;$R$1&amp;"")</f>
        <v>#REF!</v>
      </c>
      <c r="S595" s="225"/>
      <c r="T595" s="225"/>
      <c r="U595" s="226"/>
      <c r="V595" s="222"/>
      <c r="W595" s="227" t="e" cm="1">
        <f t="array" aca="1" ref="W595" ca="1">INDIRECT("'"&amp;$C595&amp;"'!"&amp;"$"&amp;$D595&amp;$W$1&amp;"")</f>
        <v>#REF!</v>
      </c>
      <c r="X595" s="225"/>
      <c r="Y595" s="223"/>
      <c r="Z595" s="224" t="e" cm="1">
        <f t="array" aca="1" ref="Z595" ca="1">INDIRECT("'"&amp;$C595&amp;"'!"&amp;"$"&amp;$D595&amp;$Z$1&amp;"")</f>
        <v>#REF!</v>
      </c>
      <c r="AA595" s="225" t="s">
        <v>1</v>
      </c>
      <c r="AB595" s="225" t="s">
        <v>1</v>
      </c>
      <c r="AC595" s="226" t="s">
        <v>1</v>
      </c>
      <c r="AD595" s="222" t="e" cm="1">
        <f t="array" aca="1" ref="AD595" ca="1">INDIRECT("'"&amp;$C595&amp;"'!"&amp;"$"&amp;$D595&amp;$AD$1&amp;"")</f>
        <v>#REF!</v>
      </c>
      <c r="AE595" s="225" t="s">
        <v>1</v>
      </c>
      <c r="AF595" s="225" t="s">
        <v>1</v>
      </c>
      <c r="AG595" s="223" t="s">
        <v>1</v>
      </c>
      <c r="AH595" s="224" t="e" cm="1">
        <f t="array" aca="1" ref="AH595" ca="1">INDIRECT("'"&amp;$C595&amp;"'!"&amp;"$"&amp;$D595&amp;$AH$1&amp;"")</f>
        <v>#REF!</v>
      </c>
      <c r="AI595" s="225" t="s">
        <v>1</v>
      </c>
      <c r="AJ595" s="225" t="s">
        <v>1</v>
      </c>
      <c r="AK595" s="226" t="s">
        <v>1</v>
      </c>
      <c r="AL595" s="222" t="e" cm="1">
        <f t="array" aca="1" ref="AL595" ca="1">INDIRECT("'"&amp;$C595&amp;"'!"&amp;"$"&amp;$D595&amp;$AL$1&amp;"")</f>
        <v>#REF!</v>
      </c>
      <c r="AM595" s="225" t="s">
        <v>1</v>
      </c>
      <c r="AN595" s="225" t="s">
        <v>1</v>
      </c>
      <c r="AO595" s="223" t="s">
        <v>1</v>
      </c>
      <c r="AP595" s="222"/>
      <c r="AQ595" s="226"/>
      <c r="AR595" s="222" t="e" cm="1">
        <f t="array" aca="1" ref="AR595" ca="1">INDIRECT("'"&amp;$C595&amp;"'!"&amp;"$"&amp;$D595&amp;$AR$1&amp;"")</f>
        <v>#REF!</v>
      </c>
      <c r="AS595" s="225"/>
      <c r="AT595" s="223"/>
      <c r="AU595" s="224" t="e" cm="1">
        <f t="array" aca="1" ref="AU595" ca="1">INDIRECT("'"&amp;$C595&amp;"'!"&amp;"$"&amp;$D595&amp;$AU$1&amp;"")</f>
        <v>#REF!</v>
      </c>
      <c r="AV595" s="225"/>
      <c r="AW595" s="223"/>
      <c r="AX595" s="222"/>
      <c r="AY595" s="226"/>
      <c r="AZ595" s="225" t="e" cm="1">
        <f t="array" aca="1" ref="AZ595" ca="1">INDIRECT("'"&amp;$C595&amp;"'!"&amp;"$"&amp;$D595&amp;$AZ$1&amp;"")</f>
        <v>#REF!</v>
      </c>
      <c r="BA595" s="224"/>
      <c r="BB595" s="225"/>
      <c r="BC595" s="223"/>
      <c r="BD595" s="225" t="e" cm="1">
        <f t="array" aca="1" ref="BD595" ca="1">INDIRECT("'"&amp;$C595&amp;"'!"&amp;"$"&amp;$D595&amp;$BD$1&amp;"")</f>
        <v>#REF!</v>
      </c>
      <c r="BE595" s="224"/>
      <c r="BF595" s="225"/>
      <c r="BG595" s="223"/>
      <c r="BH595" s="227"/>
      <c r="BI595" s="223"/>
      <c r="BJ595" s="227" t="e" cm="1">
        <f t="array" aca="1" ref="BJ595" ca="1">INDIRECT("'"&amp;$C595&amp;"'!"&amp;"$"&amp;$D595&amp;$BJ$1&amp;"")</f>
        <v>#REF!</v>
      </c>
      <c r="BK595" s="225"/>
      <c r="BL595" s="223"/>
      <c r="BM595" s="407"/>
      <c r="BN595" s="222" t="e" cm="1">
        <f t="array" aca="1" ref="BN595" ca="1">INDIRECT("'"&amp;$C595&amp;"'!"&amp;"$"&amp;$D595&amp;$BN$1&amp;"")</f>
        <v>#REF!</v>
      </c>
      <c r="BO595" s="224"/>
      <c r="BP595" s="223"/>
      <c r="BQ595" s="227" t="e" cm="1">
        <f t="array" aca="1" ref="BQ595" ca="1">INDIRECT("'"&amp;$C595&amp;"'!"&amp;"$"&amp;$D595&amp;$BQ$1&amp;"")</f>
        <v>#REF!</v>
      </c>
      <c r="BR595" s="225"/>
      <c r="BS595" s="225"/>
      <c r="BT595" s="223"/>
      <c r="BU595" s="228" t="e" cm="1">
        <f t="array" aca="1" ref="BU595" ca="1">INDIRECT("'"&amp;$C595&amp;"'!"&amp;"$"&amp;$D595&amp;$BU$1&amp;"")</f>
        <v>#REF!</v>
      </c>
      <c r="BV595" s="225"/>
      <c r="BW595" s="225"/>
      <c r="BX595" s="223"/>
      <c r="BY595" s="228"/>
      <c r="BZ595" s="225"/>
      <c r="CA595" s="225"/>
      <c r="CB595" s="223"/>
    </row>
    <row r="596" spans="1:80" ht="15" x14ac:dyDescent="0.2">
      <c r="A596" s="344">
        <f t="shared" si="45"/>
        <v>46015</v>
      </c>
      <c r="B596" s="261">
        <v>0.66666666666666696</v>
      </c>
      <c r="C596" s="247">
        <f t="shared" si="46"/>
        <v>24</v>
      </c>
      <c r="D596" s="248" t="s">
        <v>150</v>
      </c>
      <c r="E596" s="229"/>
      <c r="F596" s="230"/>
      <c r="G596" s="231" t="e" cm="1">
        <f t="array" aca="1" ref="G596" ca="1">INDIRECT("'"&amp;$C596&amp;"'!"&amp;"$"&amp;$D596&amp;$G$1&amp;"")</f>
        <v>#REF!</v>
      </c>
      <c r="H596" s="232" t="s">
        <v>1</v>
      </c>
      <c r="I596" s="230" t="s">
        <v>1</v>
      </c>
      <c r="J596" s="231" t="e" cm="1">
        <f t="array" aca="1" ref="J596" ca="1">INDIRECT("'"&amp;$C596&amp;"'!"&amp;"$"&amp;$D596&amp;$J$1&amp;"")</f>
        <v>#REF!</v>
      </c>
      <c r="K596" s="232"/>
      <c r="L596" s="232"/>
      <c r="M596" s="233"/>
      <c r="N596" s="229" t="e" cm="1">
        <f t="array" aca="1" ref="N596" ca="1">INDIRECT("'"&amp;$C596&amp;"'!"&amp;"$"&amp;$D596&amp;$N$1&amp;"")</f>
        <v>#REF!</v>
      </c>
      <c r="O596" s="232"/>
      <c r="P596" s="232"/>
      <c r="Q596" s="230"/>
      <c r="R596" s="353" t="e" cm="1">
        <f t="array" aca="1" ref="R596" ca="1">INDIRECT("'"&amp;$C596&amp;"'!"&amp;"$"&amp;$D596&amp;$R$1&amp;"")</f>
        <v>#REF!</v>
      </c>
      <c r="S596" s="232"/>
      <c r="T596" s="232"/>
      <c r="U596" s="233"/>
      <c r="V596" s="229"/>
      <c r="W596" s="234" t="e" cm="1">
        <f t="array" aca="1" ref="W596" ca="1">INDIRECT("'"&amp;$C596&amp;"'!"&amp;"$"&amp;$D596&amp;$W$1&amp;"")</f>
        <v>#REF!</v>
      </c>
      <c r="X596" s="232"/>
      <c r="Y596" s="230"/>
      <c r="Z596" s="231" t="e" cm="1">
        <f t="array" aca="1" ref="Z596" ca="1">INDIRECT("'"&amp;$C596&amp;"'!"&amp;"$"&amp;$D596&amp;$Z$1&amp;"")</f>
        <v>#REF!</v>
      </c>
      <c r="AA596" s="232" t="s">
        <v>1</v>
      </c>
      <c r="AB596" s="232" t="s">
        <v>1</v>
      </c>
      <c r="AC596" s="233" t="s">
        <v>1</v>
      </c>
      <c r="AD596" s="229" t="e" cm="1">
        <f t="array" aca="1" ref="AD596" ca="1">INDIRECT("'"&amp;$C596&amp;"'!"&amp;"$"&amp;$D596&amp;$AD$1&amp;"")</f>
        <v>#REF!</v>
      </c>
      <c r="AE596" s="232" t="s">
        <v>1</v>
      </c>
      <c r="AF596" s="232" t="s">
        <v>1</v>
      </c>
      <c r="AG596" s="230" t="s">
        <v>1</v>
      </c>
      <c r="AH596" s="231" t="e" cm="1">
        <f t="array" aca="1" ref="AH596" ca="1">INDIRECT("'"&amp;$C596&amp;"'!"&amp;"$"&amp;$D596&amp;$AH$1&amp;"")</f>
        <v>#REF!</v>
      </c>
      <c r="AI596" s="232" t="s">
        <v>1</v>
      </c>
      <c r="AJ596" s="232" t="s">
        <v>1</v>
      </c>
      <c r="AK596" s="233" t="s">
        <v>1</v>
      </c>
      <c r="AL596" s="229" t="e" cm="1">
        <f t="array" aca="1" ref="AL596" ca="1">INDIRECT("'"&amp;$C596&amp;"'!"&amp;"$"&amp;$D596&amp;$AL$1&amp;"")</f>
        <v>#REF!</v>
      </c>
      <c r="AM596" s="232" t="s">
        <v>1</v>
      </c>
      <c r="AN596" s="232" t="s">
        <v>1</v>
      </c>
      <c r="AO596" s="230" t="s">
        <v>1</v>
      </c>
      <c r="AP596" s="229"/>
      <c r="AQ596" s="233"/>
      <c r="AR596" s="229" t="e" cm="1">
        <f t="array" aca="1" ref="AR596" ca="1">INDIRECT("'"&amp;$C596&amp;"'!"&amp;"$"&amp;$D596&amp;$AR$1&amp;"")</f>
        <v>#REF!</v>
      </c>
      <c r="AS596" s="232"/>
      <c r="AT596" s="230"/>
      <c r="AU596" s="231" t="e" cm="1">
        <f t="array" aca="1" ref="AU596" ca="1">INDIRECT("'"&amp;$C596&amp;"'!"&amp;"$"&amp;$D596&amp;$AU$1&amp;"")</f>
        <v>#REF!</v>
      </c>
      <c r="AV596" s="232"/>
      <c r="AW596" s="230"/>
      <c r="AX596" s="229"/>
      <c r="AY596" s="233"/>
      <c r="AZ596" s="232" t="e" cm="1">
        <f t="array" aca="1" ref="AZ596" ca="1">INDIRECT("'"&amp;$C596&amp;"'!"&amp;"$"&amp;$D596&amp;$AZ$1&amp;"")</f>
        <v>#REF!</v>
      </c>
      <c r="BA596" s="231"/>
      <c r="BB596" s="232"/>
      <c r="BC596" s="230"/>
      <c r="BD596" s="232" t="e" cm="1">
        <f t="array" aca="1" ref="BD596" ca="1">INDIRECT("'"&amp;$C596&amp;"'!"&amp;"$"&amp;$D596&amp;$BD$1&amp;"")</f>
        <v>#REF!</v>
      </c>
      <c r="BE596" s="231"/>
      <c r="BF596" s="232"/>
      <c r="BG596" s="230"/>
      <c r="BH596" s="234"/>
      <c r="BI596" s="230"/>
      <c r="BJ596" s="234" t="e" cm="1">
        <f t="array" aca="1" ref="BJ596" ca="1">INDIRECT("'"&amp;$C596&amp;"'!"&amp;"$"&amp;$D596&amp;$BJ$1&amp;"")</f>
        <v>#REF!</v>
      </c>
      <c r="BK596" s="232"/>
      <c r="BL596" s="230"/>
      <c r="BM596" s="408"/>
      <c r="BN596" s="229" t="e" cm="1">
        <f t="array" aca="1" ref="BN596" ca="1">INDIRECT("'"&amp;$C596&amp;"'!"&amp;"$"&amp;$D596&amp;$BN$1&amp;"")</f>
        <v>#REF!</v>
      </c>
      <c r="BO596" s="231"/>
      <c r="BP596" s="230"/>
      <c r="BQ596" s="234" t="e" cm="1">
        <f t="array" aca="1" ref="BQ596" ca="1">INDIRECT("'"&amp;$C596&amp;"'!"&amp;"$"&amp;$D596&amp;$BQ$1&amp;"")</f>
        <v>#REF!</v>
      </c>
      <c r="BR596" s="232"/>
      <c r="BS596" s="232"/>
      <c r="BT596" s="230"/>
      <c r="BU596" s="235" t="e" cm="1">
        <f t="array" aca="1" ref="BU596" ca="1">INDIRECT("'"&amp;$C596&amp;"'!"&amp;"$"&amp;$D596&amp;$BU$1&amp;"")</f>
        <v>#REF!</v>
      </c>
      <c r="BV596" s="232"/>
      <c r="BW596" s="232"/>
      <c r="BX596" s="230"/>
      <c r="BY596" s="235"/>
      <c r="BZ596" s="232"/>
      <c r="CA596" s="232"/>
      <c r="CB596" s="230"/>
    </row>
    <row r="597" spans="1:80" ht="15" x14ac:dyDescent="0.2">
      <c r="A597" s="344">
        <f t="shared" si="45"/>
        <v>46015</v>
      </c>
      <c r="B597" s="261">
        <v>0.70833333333333404</v>
      </c>
      <c r="C597" s="247">
        <f t="shared" si="46"/>
        <v>24</v>
      </c>
      <c r="D597" s="248" t="s">
        <v>151</v>
      </c>
      <c r="E597" s="222"/>
      <c r="F597" s="223"/>
      <c r="G597" s="224" t="e" cm="1">
        <f t="array" aca="1" ref="G597" ca="1">INDIRECT("'"&amp;$C597&amp;"'!"&amp;"$"&amp;$D597&amp;$G$1&amp;"")</f>
        <v>#REF!</v>
      </c>
      <c r="H597" s="225" t="s">
        <v>1</v>
      </c>
      <c r="I597" s="223" t="s">
        <v>1</v>
      </c>
      <c r="J597" s="224" t="e" cm="1">
        <f t="array" aca="1" ref="J597" ca="1">INDIRECT("'"&amp;$C597&amp;"'!"&amp;"$"&amp;$D597&amp;$J$1&amp;"")</f>
        <v>#REF!</v>
      </c>
      <c r="K597" s="225"/>
      <c r="L597" s="225"/>
      <c r="M597" s="226"/>
      <c r="N597" s="222" t="e" cm="1">
        <f t="array" aca="1" ref="N597" ca="1">INDIRECT("'"&amp;$C597&amp;"'!"&amp;"$"&amp;$D597&amp;$N$1&amp;"")</f>
        <v>#REF!</v>
      </c>
      <c r="O597" s="225"/>
      <c r="P597" s="225"/>
      <c r="Q597" s="226"/>
      <c r="R597" s="352" t="e" cm="1">
        <f t="array" aca="1" ref="R597" ca="1">INDIRECT("'"&amp;$C597&amp;"'!"&amp;"$"&amp;$D597&amp;$R$1&amp;"")</f>
        <v>#REF!</v>
      </c>
      <c r="S597" s="225"/>
      <c r="T597" s="225"/>
      <c r="U597" s="226"/>
      <c r="V597" s="222"/>
      <c r="W597" s="227" t="e" cm="1">
        <f t="array" aca="1" ref="W597" ca="1">INDIRECT("'"&amp;$C597&amp;"'!"&amp;"$"&amp;$D597&amp;$W$1&amp;"")</f>
        <v>#REF!</v>
      </c>
      <c r="X597" s="225"/>
      <c r="Y597" s="223"/>
      <c r="Z597" s="224" t="e" cm="1">
        <f t="array" aca="1" ref="Z597" ca="1">INDIRECT("'"&amp;$C597&amp;"'!"&amp;"$"&amp;$D597&amp;$Z$1&amp;"")</f>
        <v>#REF!</v>
      </c>
      <c r="AA597" s="225" t="s">
        <v>1</v>
      </c>
      <c r="AB597" s="225" t="s">
        <v>1</v>
      </c>
      <c r="AC597" s="226" t="s">
        <v>1</v>
      </c>
      <c r="AD597" s="222" t="e" cm="1">
        <f t="array" aca="1" ref="AD597" ca="1">INDIRECT("'"&amp;$C597&amp;"'!"&amp;"$"&amp;$D597&amp;$AD$1&amp;"")</f>
        <v>#REF!</v>
      </c>
      <c r="AE597" s="225" t="s">
        <v>1</v>
      </c>
      <c r="AF597" s="225" t="s">
        <v>1</v>
      </c>
      <c r="AG597" s="223" t="s">
        <v>1</v>
      </c>
      <c r="AH597" s="224" t="e" cm="1">
        <f t="array" aca="1" ref="AH597" ca="1">INDIRECT("'"&amp;$C597&amp;"'!"&amp;"$"&amp;$D597&amp;$AH$1&amp;"")</f>
        <v>#REF!</v>
      </c>
      <c r="AI597" s="225" t="s">
        <v>1</v>
      </c>
      <c r="AJ597" s="225" t="s">
        <v>1</v>
      </c>
      <c r="AK597" s="226" t="s">
        <v>1</v>
      </c>
      <c r="AL597" s="222" t="e" cm="1">
        <f t="array" aca="1" ref="AL597" ca="1">INDIRECT("'"&amp;$C597&amp;"'!"&amp;"$"&amp;$D597&amp;$AL$1&amp;"")</f>
        <v>#REF!</v>
      </c>
      <c r="AM597" s="225" t="s">
        <v>1</v>
      </c>
      <c r="AN597" s="225" t="s">
        <v>1</v>
      </c>
      <c r="AO597" s="223" t="s">
        <v>1</v>
      </c>
      <c r="AP597" s="222"/>
      <c r="AQ597" s="226"/>
      <c r="AR597" s="222" t="e" cm="1">
        <f t="array" aca="1" ref="AR597" ca="1">INDIRECT("'"&amp;$C597&amp;"'!"&amp;"$"&amp;$D597&amp;$AR$1&amp;"")</f>
        <v>#REF!</v>
      </c>
      <c r="AS597" s="225"/>
      <c r="AT597" s="223"/>
      <c r="AU597" s="224" t="e" cm="1">
        <f t="array" aca="1" ref="AU597" ca="1">INDIRECT("'"&amp;$C597&amp;"'!"&amp;"$"&amp;$D597&amp;$AU$1&amp;"")</f>
        <v>#REF!</v>
      </c>
      <c r="AV597" s="225"/>
      <c r="AW597" s="223"/>
      <c r="AX597" s="222"/>
      <c r="AY597" s="226"/>
      <c r="AZ597" s="225" t="e" cm="1">
        <f t="array" aca="1" ref="AZ597" ca="1">INDIRECT("'"&amp;$C597&amp;"'!"&amp;"$"&amp;$D597&amp;$AZ$1&amp;"")</f>
        <v>#REF!</v>
      </c>
      <c r="BA597" s="224"/>
      <c r="BB597" s="225"/>
      <c r="BC597" s="223"/>
      <c r="BD597" s="225" t="e" cm="1">
        <f t="array" aca="1" ref="BD597" ca="1">INDIRECT("'"&amp;$C597&amp;"'!"&amp;"$"&amp;$D597&amp;$BD$1&amp;"")</f>
        <v>#REF!</v>
      </c>
      <c r="BE597" s="224"/>
      <c r="BF597" s="225"/>
      <c r="BG597" s="223"/>
      <c r="BH597" s="227"/>
      <c r="BI597" s="223"/>
      <c r="BJ597" s="227" t="e" cm="1">
        <f t="array" aca="1" ref="BJ597" ca="1">INDIRECT("'"&amp;$C597&amp;"'!"&amp;"$"&amp;$D597&amp;$BJ$1&amp;"")</f>
        <v>#REF!</v>
      </c>
      <c r="BK597" s="225"/>
      <c r="BL597" s="223"/>
      <c r="BM597" s="407"/>
      <c r="BN597" s="222" t="e" cm="1">
        <f t="array" aca="1" ref="BN597" ca="1">INDIRECT("'"&amp;$C597&amp;"'!"&amp;"$"&amp;$D597&amp;$BN$1&amp;"")</f>
        <v>#REF!</v>
      </c>
      <c r="BO597" s="224"/>
      <c r="BP597" s="223"/>
      <c r="BQ597" s="227" t="e" cm="1">
        <f t="array" aca="1" ref="BQ597" ca="1">INDIRECT("'"&amp;$C597&amp;"'!"&amp;"$"&amp;$D597&amp;$BQ$1&amp;"")</f>
        <v>#REF!</v>
      </c>
      <c r="BR597" s="225"/>
      <c r="BS597" s="225"/>
      <c r="BT597" s="223"/>
      <c r="BU597" s="228" t="e" cm="1">
        <f t="array" aca="1" ref="BU597" ca="1">INDIRECT("'"&amp;$C597&amp;"'!"&amp;"$"&amp;$D597&amp;$BU$1&amp;"")</f>
        <v>#REF!</v>
      </c>
      <c r="BV597" s="225"/>
      <c r="BW597" s="225"/>
      <c r="BX597" s="223"/>
      <c r="BY597" s="228"/>
      <c r="BZ597" s="225"/>
      <c r="CA597" s="225"/>
      <c r="CB597" s="223"/>
    </row>
    <row r="598" spans="1:80" ht="15" x14ac:dyDescent="0.2">
      <c r="A598" s="344">
        <f t="shared" si="45"/>
        <v>46015</v>
      </c>
      <c r="B598" s="261">
        <v>0.750000000000001</v>
      </c>
      <c r="C598" s="247">
        <f t="shared" si="46"/>
        <v>24</v>
      </c>
      <c r="D598" s="248" t="s">
        <v>152</v>
      </c>
      <c r="E598" s="229"/>
      <c r="F598" s="230"/>
      <c r="G598" s="231" t="e" cm="1">
        <f t="array" aca="1" ref="G598" ca="1">INDIRECT("'"&amp;$C598&amp;"'!"&amp;"$"&amp;$D598&amp;$G$1&amp;"")</f>
        <v>#REF!</v>
      </c>
      <c r="H598" s="232" t="s">
        <v>1</v>
      </c>
      <c r="I598" s="230" t="s">
        <v>1</v>
      </c>
      <c r="J598" s="231" t="e" cm="1">
        <f t="array" aca="1" ref="J598" ca="1">INDIRECT("'"&amp;$C598&amp;"'!"&amp;"$"&amp;$D598&amp;$J$1&amp;"")</f>
        <v>#REF!</v>
      </c>
      <c r="K598" s="232"/>
      <c r="L598" s="232"/>
      <c r="M598" s="233"/>
      <c r="N598" s="229" t="e" cm="1">
        <f t="array" aca="1" ref="N598" ca="1">INDIRECT("'"&amp;$C598&amp;"'!"&amp;"$"&amp;$D598&amp;$N$1&amp;"")</f>
        <v>#REF!</v>
      </c>
      <c r="O598" s="232"/>
      <c r="P598" s="232"/>
      <c r="Q598" s="230"/>
      <c r="R598" s="229" t="e" cm="1">
        <f t="array" aca="1" ref="R598" ca="1">INDIRECT("'"&amp;$C598&amp;"'!"&amp;"$"&amp;$D598&amp;$R$1&amp;"")</f>
        <v>#REF!</v>
      </c>
      <c r="S598" s="232"/>
      <c r="T598" s="232"/>
      <c r="U598" s="233"/>
      <c r="V598" s="229"/>
      <c r="W598" s="234" t="e" cm="1">
        <f t="array" aca="1" ref="W598" ca="1">INDIRECT("'"&amp;$C598&amp;"'!"&amp;"$"&amp;$D598&amp;$W$1&amp;"")</f>
        <v>#REF!</v>
      </c>
      <c r="X598" s="232"/>
      <c r="Y598" s="230"/>
      <c r="Z598" s="231" t="e" cm="1">
        <f t="array" aca="1" ref="Z598" ca="1">INDIRECT("'"&amp;$C598&amp;"'!"&amp;"$"&amp;$D598&amp;$Z$1&amp;"")</f>
        <v>#REF!</v>
      </c>
      <c r="AA598" s="232" t="s">
        <v>1</v>
      </c>
      <c r="AB598" s="232" t="s">
        <v>1</v>
      </c>
      <c r="AC598" s="233" t="s">
        <v>1</v>
      </c>
      <c r="AD598" s="229" t="e" cm="1">
        <f t="array" aca="1" ref="AD598" ca="1">INDIRECT("'"&amp;$C598&amp;"'!"&amp;"$"&amp;$D598&amp;$AD$1&amp;"")</f>
        <v>#REF!</v>
      </c>
      <c r="AE598" s="232" t="s">
        <v>1</v>
      </c>
      <c r="AF598" s="232" t="s">
        <v>1</v>
      </c>
      <c r="AG598" s="230" t="s">
        <v>1</v>
      </c>
      <c r="AH598" s="231" t="e" cm="1">
        <f t="array" aca="1" ref="AH598" ca="1">INDIRECT("'"&amp;$C598&amp;"'!"&amp;"$"&amp;$D598&amp;$AH$1&amp;"")</f>
        <v>#REF!</v>
      </c>
      <c r="AI598" s="232" t="s">
        <v>1</v>
      </c>
      <c r="AJ598" s="232" t="s">
        <v>1</v>
      </c>
      <c r="AK598" s="233" t="s">
        <v>1</v>
      </c>
      <c r="AL598" s="229" t="e" cm="1">
        <f t="array" aca="1" ref="AL598" ca="1">INDIRECT("'"&amp;$C598&amp;"'!"&amp;"$"&amp;$D598&amp;$AL$1&amp;"")</f>
        <v>#REF!</v>
      </c>
      <c r="AM598" s="232" t="s">
        <v>1</v>
      </c>
      <c r="AN598" s="232" t="s">
        <v>1</v>
      </c>
      <c r="AO598" s="230" t="s">
        <v>1</v>
      </c>
      <c r="AP598" s="229"/>
      <c r="AQ598" s="233"/>
      <c r="AR598" s="229" t="e" cm="1">
        <f t="array" aca="1" ref="AR598" ca="1">INDIRECT("'"&amp;$C598&amp;"'!"&amp;"$"&amp;$D598&amp;$AR$1&amp;"")</f>
        <v>#REF!</v>
      </c>
      <c r="AS598" s="232"/>
      <c r="AT598" s="230"/>
      <c r="AU598" s="231" t="e" cm="1">
        <f t="array" aca="1" ref="AU598" ca="1">INDIRECT("'"&amp;$C598&amp;"'!"&amp;"$"&amp;$D598&amp;$AU$1&amp;"")</f>
        <v>#REF!</v>
      </c>
      <c r="AV598" s="232"/>
      <c r="AW598" s="230"/>
      <c r="AX598" s="229"/>
      <c r="AY598" s="233"/>
      <c r="AZ598" s="232" t="e" cm="1">
        <f t="array" aca="1" ref="AZ598" ca="1">INDIRECT("'"&amp;$C598&amp;"'!"&amp;"$"&amp;$D598&amp;$AZ$1&amp;"")</f>
        <v>#REF!</v>
      </c>
      <c r="BA598" s="231"/>
      <c r="BB598" s="232"/>
      <c r="BC598" s="230"/>
      <c r="BD598" s="232" t="e" cm="1">
        <f t="array" aca="1" ref="BD598" ca="1">INDIRECT("'"&amp;$C598&amp;"'!"&amp;"$"&amp;$D598&amp;$BD$1&amp;"")</f>
        <v>#REF!</v>
      </c>
      <c r="BE598" s="231"/>
      <c r="BF598" s="232"/>
      <c r="BG598" s="230"/>
      <c r="BH598" s="234"/>
      <c r="BI598" s="230"/>
      <c r="BJ598" s="234" t="e" cm="1">
        <f t="array" aca="1" ref="BJ598" ca="1">INDIRECT("'"&amp;$C598&amp;"'!"&amp;"$"&amp;$D598&amp;$BJ$1&amp;"")</f>
        <v>#REF!</v>
      </c>
      <c r="BK598" s="232"/>
      <c r="BL598" s="230"/>
      <c r="BM598" s="408"/>
      <c r="BN598" s="229" t="e" cm="1">
        <f t="array" aca="1" ref="BN598" ca="1">INDIRECT("'"&amp;$C598&amp;"'!"&amp;"$"&amp;$D598&amp;$BN$1&amp;"")</f>
        <v>#REF!</v>
      </c>
      <c r="BO598" s="231"/>
      <c r="BP598" s="230"/>
      <c r="BQ598" s="234" t="e" cm="1">
        <f t="array" aca="1" ref="BQ598" ca="1">INDIRECT("'"&amp;$C598&amp;"'!"&amp;"$"&amp;$D598&amp;$BQ$1&amp;"")</f>
        <v>#REF!</v>
      </c>
      <c r="BR598" s="232"/>
      <c r="BS598" s="232"/>
      <c r="BT598" s="230"/>
      <c r="BU598" s="235" t="e" cm="1">
        <f t="array" aca="1" ref="BU598" ca="1">INDIRECT("'"&amp;$C598&amp;"'!"&amp;"$"&amp;$D598&amp;$BU$1&amp;"")</f>
        <v>#REF!</v>
      </c>
      <c r="BV598" s="232"/>
      <c r="BW598" s="232"/>
      <c r="BX598" s="230"/>
      <c r="BY598" s="235"/>
      <c r="BZ598" s="232"/>
      <c r="CA598" s="232"/>
      <c r="CB598" s="230"/>
    </row>
    <row r="599" spans="1:80" ht="15" x14ac:dyDescent="0.2">
      <c r="A599" s="344">
        <f t="shared" si="45"/>
        <v>46015</v>
      </c>
      <c r="B599" s="261">
        <v>0.79166666666666696</v>
      </c>
      <c r="C599" s="247">
        <f t="shared" si="46"/>
        <v>24</v>
      </c>
      <c r="D599" s="248" t="s">
        <v>153</v>
      </c>
      <c r="E599" s="222"/>
      <c r="F599" s="223"/>
      <c r="G599" s="224" t="e" cm="1">
        <f t="array" aca="1" ref="G599" ca="1">INDIRECT("'"&amp;$C599&amp;"'!"&amp;"$"&amp;$D599&amp;$G$1&amp;"")</f>
        <v>#REF!</v>
      </c>
      <c r="H599" s="225" t="s">
        <v>1</v>
      </c>
      <c r="I599" s="223" t="s">
        <v>1</v>
      </c>
      <c r="J599" s="224" t="e" cm="1">
        <f t="array" aca="1" ref="J599" ca="1">INDIRECT("'"&amp;$C599&amp;"'!"&amp;"$"&amp;$D599&amp;$J$1&amp;"")</f>
        <v>#REF!</v>
      </c>
      <c r="K599" s="493"/>
      <c r="L599" s="225"/>
      <c r="M599" s="226"/>
      <c r="N599" s="222" t="e" cm="1">
        <f t="array" aca="1" ref="N599" ca="1">INDIRECT("'"&amp;$C599&amp;"'!"&amp;"$"&amp;$D599&amp;$N$1&amp;"")</f>
        <v>#REF!</v>
      </c>
      <c r="O599" s="225"/>
      <c r="P599" s="225"/>
      <c r="Q599" s="223"/>
      <c r="R599" s="352" t="e" cm="1">
        <f t="array" aca="1" ref="R599" ca="1">INDIRECT("'"&amp;$C599&amp;"'!"&amp;"$"&amp;$D599&amp;$R$1&amp;"")</f>
        <v>#REF!</v>
      </c>
      <c r="S599" s="225"/>
      <c r="T599" s="225"/>
      <c r="U599" s="226"/>
      <c r="V599" s="222"/>
      <c r="W599" s="227" t="e" cm="1">
        <f t="array" aca="1" ref="W599" ca="1">INDIRECT("'"&amp;$C599&amp;"'!"&amp;"$"&amp;$D599&amp;$W$1&amp;"")</f>
        <v>#REF!</v>
      </c>
      <c r="X599" s="225"/>
      <c r="Y599" s="223"/>
      <c r="Z599" s="224" t="e" cm="1">
        <f t="array" aca="1" ref="Z599" ca="1">INDIRECT("'"&amp;$C599&amp;"'!"&amp;"$"&amp;$D599&amp;$Z$1&amp;"")</f>
        <v>#REF!</v>
      </c>
      <c r="AA599" s="225" t="s">
        <v>1</v>
      </c>
      <c r="AB599" s="225" t="s">
        <v>1</v>
      </c>
      <c r="AC599" s="226" t="s">
        <v>1</v>
      </c>
      <c r="AD599" s="222" t="e" cm="1">
        <f t="array" aca="1" ref="AD599" ca="1">INDIRECT("'"&amp;$C599&amp;"'!"&amp;"$"&amp;$D599&amp;$AD$1&amp;"")</f>
        <v>#REF!</v>
      </c>
      <c r="AE599" s="225" t="s">
        <v>1</v>
      </c>
      <c r="AF599" s="225" t="s">
        <v>1</v>
      </c>
      <c r="AG599" s="223" t="s">
        <v>1</v>
      </c>
      <c r="AH599" s="224" t="e" cm="1">
        <f t="array" aca="1" ref="AH599" ca="1">INDIRECT("'"&amp;$C599&amp;"'!"&amp;"$"&amp;$D599&amp;$AH$1&amp;"")</f>
        <v>#REF!</v>
      </c>
      <c r="AI599" s="225" t="s">
        <v>1</v>
      </c>
      <c r="AJ599" s="225" t="s">
        <v>1</v>
      </c>
      <c r="AK599" s="226" t="s">
        <v>1</v>
      </c>
      <c r="AL599" s="222" t="e" cm="1">
        <f t="array" aca="1" ref="AL599" ca="1">INDIRECT("'"&amp;$C599&amp;"'!"&amp;"$"&amp;$D599&amp;$AL$1&amp;"")</f>
        <v>#REF!</v>
      </c>
      <c r="AM599" s="225" t="s">
        <v>1</v>
      </c>
      <c r="AN599" s="225" t="s">
        <v>1</v>
      </c>
      <c r="AO599" s="223" t="s">
        <v>1</v>
      </c>
      <c r="AP599" s="222"/>
      <c r="AQ599" s="226"/>
      <c r="AR599" s="222" t="e" cm="1">
        <f t="array" aca="1" ref="AR599" ca="1">INDIRECT("'"&amp;$C599&amp;"'!"&amp;"$"&amp;$D599&amp;$AR$1&amp;"")</f>
        <v>#REF!</v>
      </c>
      <c r="AS599" s="225"/>
      <c r="AT599" s="223"/>
      <c r="AU599" s="224" t="e" cm="1">
        <f t="array" aca="1" ref="AU599" ca="1">INDIRECT("'"&amp;$C599&amp;"'!"&amp;"$"&amp;$D599&amp;$AU$1&amp;"")</f>
        <v>#REF!</v>
      </c>
      <c r="AV599" s="225"/>
      <c r="AW599" s="223"/>
      <c r="AX599" s="222"/>
      <c r="AY599" s="226"/>
      <c r="AZ599" s="225" t="e" cm="1">
        <f t="array" aca="1" ref="AZ599" ca="1">INDIRECT("'"&amp;$C599&amp;"'!"&amp;"$"&amp;$D599&amp;$AZ$1&amp;"")</f>
        <v>#REF!</v>
      </c>
      <c r="BA599" s="224"/>
      <c r="BB599" s="225"/>
      <c r="BC599" s="223"/>
      <c r="BD599" s="225" t="e" cm="1">
        <f t="array" aca="1" ref="BD599" ca="1">INDIRECT("'"&amp;$C599&amp;"'!"&amp;"$"&amp;$D599&amp;$BD$1&amp;"")</f>
        <v>#REF!</v>
      </c>
      <c r="BE599" s="224"/>
      <c r="BF599" s="225"/>
      <c r="BG599" s="223"/>
      <c r="BH599" s="227"/>
      <c r="BI599" s="223"/>
      <c r="BJ599" s="227" t="e" cm="1">
        <f t="array" aca="1" ref="BJ599" ca="1">INDIRECT("'"&amp;$C599&amp;"'!"&amp;"$"&amp;$D599&amp;$BJ$1&amp;"")</f>
        <v>#REF!</v>
      </c>
      <c r="BK599" s="225"/>
      <c r="BL599" s="223"/>
      <c r="BM599" s="407"/>
      <c r="BN599" s="222" t="e" cm="1">
        <f t="array" aca="1" ref="BN599" ca="1">INDIRECT("'"&amp;$C599&amp;"'!"&amp;"$"&amp;$D599&amp;$BN$1&amp;"")</f>
        <v>#REF!</v>
      </c>
      <c r="BO599" s="224"/>
      <c r="BP599" s="223"/>
      <c r="BQ599" s="227" t="e" cm="1">
        <f t="array" aca="1" ref="BQ599" ca="1">INDIRECT("'"&amp;$C599&amp;"'!"&amp;"$"&amp;$D599&amp;$BQ$1&amp;"")</f>
        <v>#REF!</v>
      </c>
      <c r="BR599" s="225"/>
      <c r="BS599" s="225"/>
      <c r="BT599" s="223"/>
      <c r="BU599" s="228" t="e" cm="1">
        <f t="array" aca="1" ref="BU599" ca="1">INDIRECT("'"&amp;$C599&amp;"'!"&amp;"$"&amp;$D599&amp;$BU$1&amp;"")</f>
        <v>#REF!</v>
      </c>
      <c r="BV599" s="225"/>
      <c r="BW599" s="225"/>
      <c r="BX599" s="223"/>
      <c r="BY599" s="228"/>
      <c r="BZ599" s="225"/>
      <c r="CA599" s="225"/>
      <c r="CB599" s="223"/>
    </row>
    <row r="600" spans="1:80" ht="15" x14ac:dyDescent="0.2">
      <c r="A600" s="344">
        <f t="shared" si="45"/>
        <v>46015</v>
      </c>
      <c r="B600" s="261">
        <v>0.83333333333333337</v>
      </c>
      <c r="C600" s="247">
        <f t="shared" si="46"/>
        <v>24</v>
      </c>
      <c r="D600" s="248" t="s">
        <v>154</v>
      </c>
      <c r="E600" s="229"/>
      <c r="F600" s="230"/>
      <c r="G600" s="231" t="e" cm="1">
        <f t="array" aca="1" ref="G600" ca="1">INDIRECT("'"&amp;$C600&amp;"'!"&amp;"$"&amp;$D600&amp;$G$1&amp;"")</f>
        <v>#REF!</v>
      </c>
      <c r="H600" s="232" t="s">
        <v>1</v>
      </c>
      <c r="I600" s="230" t="s">
        <v>1</v>
      </c>
      <c r="J600" s="231" t="e" cm="1">
        <f t="array" aca="1" ref="J600" ca="1">INDIRECT("'"&amp;$C600&amp;"'!"&amp;"$"&amp;$D600&amp;$J$1&amp;"")</f>
        <v>#REF!</v>
      </c>
      <c r="K600" s="232"/>
      <c r="L600" s="232"/>
      <c r="M600" s="233"/>
      <c r="N600" s="229" t="e" cm="1">
        <f t="array" aca="1" ref="N600" ca="1">INDIRECT("'"&amp;$C600&amp;"'!"&amp;"$"&amp;$D600&amp;$N$1&amp;"")</f>
        <v>#REF!</v>
      </c>
      <c r="O600" s="232"/>
      <c r="P600" s="232"/>
      <c r="Q600" s="230"/>
      <c r="R600" s="229" t="e" cm="1">
        <f t="array" aca="1" ref="R600" ca="1">INDIRECT("'"&amp;$C600&amp;"'!"&amp;"$"&amp;$D600&amp;$R$1&amp;"")</f>
        <v>#REF!</v>
      </c>
      <c r="S600" s="232"/>
      <c r="T600" s="232"/>
      <c r="U600" s="233"/>
      <c r="V600" s="229"/>
      <c r="W600" s="234" t="e" cm="1">
        <f t="array" aca="1" ref="W600" ca="1">INDIRECT("'"&amp;$C600&amp;"'!"&amp;"$"&amp;$D600&amp;$W$1&amp;"")</f>
        <v>#REF!</v>
      </c>
      <c r="X600" s="232"/>
      <c r="Y600" s="230"/>
      <c r="Z600" s="231" t="e" cm="1">
        <f t="array" aca="1" ref="Z600" ca="1">INDIRECT("'"&amp;$C600&amp;"'!"&amp;"$"&amp;$D600&amp;$Z$1&amp;"")</f>
        <v>#REF!</v>
      </c>
      <c r="AA600" s="232" t="s">
        <v>1</v>
      </c>
      <c r="AB600" s="232" t="s">
        <v>1</v>
      </c>
      <c r="AC600" s="233" t="s">
        <v>1</v>
      </c>
      <c r="AD600" s="229" t="e" cm="1">
        <f t="array" aca="1" ref="AD600" ca="1">INDIRECT("'"&amp;$C600&amp;"'!"&amp;"$"&amp;$D600&amp;$AD$1&amp;"")</f>
        <v>#REF!</v>
      </c>
      <c r="AE600" s="232" t="s">
        <v>1</v>
      </c>
      <c r="AF600" s="232" t="s">
        <v>1</v>
      </c>
      <c r="AG600" s="230" t="s">
        <v>1</v>
      </c>
      <c r="AH600" s="231" t="e" cm="1">
        <f t="array" aca="1" ref="AH600" ca="1">INDIRECT("'"&amp;$C600&amp;"'!"&amp;"$"&amp;$D600&amp;$AH$1&amp;"")</f>
        <v>#REF!</v>
      </c>
      <c r="AI600" s="232" t="s">
        <v>1</v>
      </c>
      <c r="AJ600" s="232" t="s">
        <v>1</v>
      </c>
      <c r="AK600" s="233" t="s">
        <v>1</v>
      </c>
      <c r="AL600" s="229" t="e" cm="1">
        <f t="array" aca="1" ref="AL600" ca="1">INDIRECT("'"&amp;$C600&amp;"'!"&amp;"$"&amp;$D600&amp;$AL$1&amp;"")</f>
        <v>#REF!</v>
      </c>
      <c r="AM600" s="232" t="s">
        <v>1</v>
      </c>
      <c r="AN600" s="232" t="s">
        <v>1</v>
      </c>
      <c r="AO600" s="230" t="s">
        <v>1</v>
      </c>
      <c r="AP600" s="229"/>
      <c r="AQ600" s="233"/>
      <c r="AR600" s="229" t="e" cm="1">
        <f t="array" aca="1" ref="AR600" ca="1">INDIRECT("'"&amp;$C600&amp;"'!"&amp;"$"&amp;$D600&amp;$AR$1&amp;"")</f>
        <v>#REF!</v>
      </c>
      <c r="AS600" s="232"/>
      <c r="AT600" s="230"/>
      <c r="AU600" s="231" t="e" cm="1">
        <f t="array" aca="1" ref="AU600" ca="1">INDIRECT("'"&amp;$C600&amp;"'!"&amp;"$"&amp;$D600&amp;$AU$1&amp;"")</f>
        <v>#REF!</v>
      </c>
      <c r="AV600" s="232"/>
      <c r="AW600" s="230"/>
      <c r="AX600" s="229"/>
      <c r="AY600" s="233"/>
      <c r="AZ600" s="232" t="e" cm="1">
        <f t="array" aca="1" ref="AZ600" ca="1">INDIRECT("'"&amp;$C600&amp;"'!"&amp;"$"&amp;$D600&amp;$AZ$1&amp;"")</f>
        <v>#REF!</v>
      </c>
      <c r="BA600" s="231"/>
      <c r="BB600" s="232"/>
      <c r="BC600" s="230"/>
      <c r="BD600" s="232" t="e" cm="1">
        <f t="array" aca="1" ref="BD600" ca="1">INDIRECT("'"&amp;$C600&amp;"'!"&amp;"$"&amp;$D600&amp;$BD$1&amp;"")</f>
        <v>#REF!</v>
      </c>
      <c r="BE600" s="231"/>
      <c r="BF600" s="232"/>
      <c r="BG600" s="230"/>
      <c r="BH600" s="234"/>
      <c r="BI600" s="230"/>
      <c r="BJ600" s="234" t="e" cm="1">
        <f t="array" aca="1" ref="BJ600" ca="1">INDIRECT("'"&amp;$C600&amp;"'!"&amp;"$"&amp;$D600&amp;$BJ$1&amp;"")</f>
        <v>#REF!</v>
      </c>
      <c r="BK600" s="232"/>
      <c r="BL600" s="230"/>
      <c r="BM600" s="408"/>
      <c r="BN600" s="229" t="e" cm="1">
        <f t="array" aca="1" ref="BN600" ca="1">INDIRECT("'"&amp;$C600&amp;"'!"&amp;"$"&amp;$D600&amp;$BN$1&amp;"")</f>
        <v>#REF!</v>
      </c>
      <c r="BO600" s="231"/>
      <c r="BP600" s="230"/>
      <c r="BQ600" s="234" t="e" cm="1">
        <f t="array" aca="1" ref="BQ600" ca="1">INDIRECT("'"&amp;$C600&amp;"'!"&amp;"$"&amp;$D600&amp;$BQ$1&amp;"")</f>
        <v>#REF!</v>
      </c>
      <c r="BR600" s="232"/>
      <c r="BS600" s="232"/>
      <c r="BT600" s="230"/>
      <c r="BU600" s="235" t="e" cm="1">
        <f t="array" aca="1" ref="BU600" ca="1">INDIRECT("'"&amp;$C600&amp;"'!"&amp;"$"&amp;$D600&amp;$BU$1&amp;"")</f>
        <v>#REF!</v>
      </c>
      <c r="BV600" s="232"/>
      <c r="BW600" s="232"/>
      <c r="BX600" s="230"/>
      <c r="BY600" s="235"/>
      <c r="BZ600" s="232"/>
      <c r="CA600" s="232"/>
      <c r="CB600" s="230"/>
    </row>
    <row r="601" spans="1:80" ht="15" x14ac:dyDescent="0.2">
      <c r="A601" s="344">
        <f t="shared" si="45"/>
        <v>46015</v>
      </c>
      <c r="B601" s="261">
        <v>0.875000000000001</v>
      </c>
      <c r="C601" s="247">
        <f t="shared" si="46"/>
        <v>24</v>
      </c>
      <c r="D601" s="248" t="s">
        <v>155</v>
      </c>
      <c r="E601" s="222"/>
      <c r="F601" s="223"/>
      <c r="G601" s="224" t="e" cm="1">
        <f t="array" aca="1" ref="G601" ca="1">INDIRECT("'"&amp;$C601&amp;"'!"&amp;"$"&amp;$D601&amp;$G$1&amp;"")</f>
        <v>#REF!</v>
      </c>
      <c r="H601" s="225" t="s">
        <v>1</v>
      </c>
      <c r="I601" s="223" t="s">
        <v>1</v>
      </c>
      <c r="J601" s="224" t="e" cm="1">
        <f t="array" aca="1" ref="J601" ca="1">INDIRECT("'"&amp;$C601&amp;"'!"&amp;"$"&amp;$D601&amp;$J$1&amp;"")</f>
        <v>#REF!</v>
      </c>
      <c r="K601" s="225"/>
      <c r="L601" s="225"/>
      <c r="M601" s="226"/>
      <c r="N601" s="222" t="e" cm="1">
        <f t="array" aca="1" ref="N601" ca="1">INDIRECT("'"&amp;$C601&amp;"'!"&amp;"$"&amp;$D601&amp;$N$1&amp;"")</f>
        <v>#REF!</v>
      </c>
      <c r="O601" s="225"/>
      <c r="P601" s="225"/>
      <c r="Q601" s="223"/>
      <c r="R601" s="352" t="e" cm="1">
        <f t="array" aca="1" ref="R601" ca="1">INDIRECT("'"&amp;$C601&amp;"'!"&amp;"$"&amp;$D601&amp;$R$1&amp;"")</f>
        <v>#REF!</v>
      </c>
      <c r="S601" s="225"/>
      <c r="T601" s="225"/>
      <c r="U601" s="226"/>
      <c r="V601" s="222"/>
      <c r="W601" s="227" t="e" cm="1">
        <f t="array" aca="1" ref="W601" ca="1">INDIRECT("'"&amp;$C601&amp;"'!"&amp;"$"&amp;$D601&amp;$W$1&amp;"")</f>
        <v>#REF!</v>
      </c>
      <c r="X601" s="225"/>
      <c r="Y601" s="223"/>
      <c r="Z601" s="224" t="e" cm="1">
        <f t="array" aca="1" ref="Z601" ca="1">INDIRECT("'"&amp;$C601&amp;"'!"&amp;"$"&amp;$D601&amp;$Z$1&amp;"")</f>
        <v>#REF!</v>
      </c>
      <c r="AA601" s="225" t="s">
        <v>1</v>
      </c>
      <c r="AB601" s="225" t="s">
        <v>1</v>
      </c>
      <c r="AC601" s="226" t="s">
        <v>1</v>
      </c>
      <c r="AD601" s="222" t="e" cm="1">
        <f t="array" aca="1" ref="AD601" ca="1">INDIRECT("'"&amp;$C601&amp;"'!"&amp;"$"&amp;$D601&amp;$AD$1&amp;"")</f>
        <v>#REF!</v>
      </c>
      <c r="AE601" s="225" t="s">
        <v>1</v>
      </c>
      <c r="AF601" s="225" t="s">
        <v>1</v>
      </c>
      <c r="AG601" s="223" t="s">
        <v>1</v>
      </c>
      <c r="AH601" s="224" t="e" cm="1">
        <f t="array" aca="1" ref="AH601" ca="1">INDIRECT("'"&amp;$C601&amp;"'!"&amp;"$"&amp;$D601&amp;$AH$1&amp;"")</f>
        <v>#REF!</v>
      </c>
      <c r="AI601" s="225" t="s">
        <v>1</v>
      </c>
      <c r="AJ601" s="225" t="s">
        <v>1</v>
      </c>
      <c r="AK601" s="226" t="s">
        <v>1</v>
      </c>
      <c r="AL601" s="222" t="e" cm="1">
        <f t="array" aca="1" ref="AL601" ca="1">INDIRECT("'"&amp;$C601&amp;"'!"&amp;"$"&amp;$D601&amp;$AL$1&amp;"")</f>
        <v>#REF!</v>
      </c>
      <c r="AM601" s="225" t="s">
        <v>1</v>
      </c>
      <c r="AN601" s="225" t="s">
        <v>1</v>
      </c>
      <c r="AO601" s="223" t="s">
        <v>1</v>
      </c>
      <c r="AP601" s="222"/>
      <c r="AQ601" s="226"/>
      <c r="AR601" s="222" t="e" cm="1">
        <f t="array" aca="1" ref="AR601" ca="1">INDIRECT("'"&amp;$C601&amp;"'!"&amp;"$"&amp;$D601&amp;$AR$1&amp;"")</f>
        <v>#REF!</v>
      </c>
      <c r="AS601" s="225"/>
      <c r="AT601" s="223"/>
      <c r="AU601" s="224" t="e" cm="1">
        <f t="array" aca="1" ref="AU601" ca="1">INDIRECT("'"&amp;$C601&amp;"'!"&amp;"$"&amp;$D601&amp;$AU$1&amp;"")</f>
        <v>#REF!</v>
      </c>
      <c r="AV601" s="225"/>
      <c r="AW601" s="223"/>
      <c r="AX601" s="222"/>
      <c r="AY601" s="226"/>
      <c r="AZ601" s="225" t="e" cm="1">
        <f t="array" aca="1" ref="AZ601" ca="1">INDIRECT("'"&amp;$C601&amp;"'!"&amp;"$"&amp;$D601&amp;$AZ$1&amp;"")</f>
        <v>#REF!</v>
      </c>
      <c r="BA601" s="224"/>
      <c r="BB601" s="225"/>
      <c r="BC601" s="223"/>
      <c r="BD601" s="225" t="e" cm="1">
        <f t="array" aca="1" ref="BD601" ca="1">INDIRECT("'"&amp;$C601&amp;"'!"&amp;"$"&amp;$D601&amp;$BD$1&amp;"")</f>
        <v>#REF!</v>
      </c>
      <c r="BE601" s="224"/>
      <c r="BF601" s="225"/>
      <c r="BG601" s="223"/>
      <c r="BH601" s="227"/>
      <c r="BI601" s="223"/>
      <c r="BJ601" s="227" t="e" cm="1">
        <f t="array" aca="1" ref="BJ601" ca="1">INDIRECT("'"&amp;$C601&amp;"'!"&amp;"$"&amp;$D601&amp;$BJ$1&amp;"")</f>
        <v>#REF!</v>
      </c>
      <c r="BK601" s="225"/>
      <c r="BL601" s="223"/>
      <c r="BM601" s="407"/>
      <c r="BN601" s="222" t="e" cm="1">
        <f t="array" aca="1" ref="BN601" ca="1">INDIRECT("'"&amp;$C601&amp;"'!"&amp;"$"&amp;$D601&amp;$BN$1&amp;"")</f>
        <v>#REF!</v>
      </c>
      <c r="BO601" s="224"/>
      <c r="BP601" s="223"/>
      <c r="BQ601" s="227" t="e" cm="1">
        <f t="array" aca="1" ref="BQ601" ca="1">INDIRECT("'"&amp;$C601&amp;"'!"&amp;"$"&amp;$D601&amp;$BQ$1&amp;"")</f>
        <v>#REF!</v>
      </c>
      <c r="BR601" s="225"/>
      <c r="BS601" s="225"/>
      <c r="BT601" s="223"/>
      <c r="BU601" s="228" t="e" cm="1">
        <f t="array" aca="1" ref="BU601" ca="1">INDIRECT("'"&amp;$C601&amp;"'!"&amp;"$"&amp;$D601&amp;$BU$1&amp;"")</f>
        <v>#REF!</v>
      </c>
      <c r="BV601" s="225"/>
      <c r="BW601" s="225"/>
      <c r="BX601" s="223"/>
      <c r="BY601" s="228"/>
      <c r="BZ601" s="225"/>
      <c r="CA601" s="225"/>
      <c r="CB601" s="223"/>
    </row>
    <row r="602" spans="1:80" ht="15" x14ac:dyDescent="0.2">
      <c r="A602" s="344">
        <f t="shared" si="45"/>
        <v>46015</v>
      </c>
      <c r="B602" s="261">
        <v>0.91666666666666696</v>
      </c>
      <c r="C602" s="247">
        <f t="shared" si="46"/>
        <v>24</v>
      </c>
      <c r="D602" s="248" t="s">
        <v>156</v>
      </c>
      <c r="E602" s="229"/>
      <c r="F602" s="230"/>
      <c r="G602" s="231" t="e" cm="1">
        <f t="array" aca="1" ref="G602" ca="1">INDIRECT("'"&amp;$C602&amp;"'!"&amp;"$"&amp;$D602&amp;$G$1&amp;"")</f>
        <v>#REF!</v>
      </c>
      <c r="H602" s="232" t="s">
        <v>1</v>
      </c>
      <c r="I602" s="230" t="s">
        <v>1</v>
      </c>
      <c r="J602" s="231" t="e" cm="1">
        <f t="array" aca="1" ref="J602" ca="1">INDIRECT("'"&amp;$C602&amp;"'!"&amp;"$"&amp;$D602&amp;$J$1&amp;"")</f>
        <v>#REF!</v>
      </c>
      <c r="K602" s="232"/>
      <c r="L602" s="232"/>
      <c r="M602" s="233"/>
      <c r="N602" s="229" t="e" cm="1">
        <f t="array" aca="1" ref="N602" ca="1">INDIRECT("'"&amp;$C602&amp;"'!"&amp;"$"&amp;$D602&amp;$N$1&amp;"")</f>
        <v>#REF!</v>
      </c>
      <c r="O602" s="232"/>
      <c r="P602" s="232"/>
      <c r="Q602" s="230"/>
      <c r="R602" s="229" t="e" cm="1">
        <f t="array" aca="1" ref="R602" ca="1">INDIRECT("'"&amp;$C602&amp;"'!"&amp;"$"&amp;$D602&amp;$R$1&amp;"")</f>
        <v>#REF!</v>
      </c>
      <c r="S602" s="232"/>
      <c r="T602" s="232"/>
      <c r="U602" s="233"/>
      <c r="V602" s="229"/>
      <c r="W602" s="234" t="e" cm="1">
        <f t="array" aca="1" ref="W602" ca="1">INDIRECT("'"&amp;$C602&amp;"'!"&amp;"$"&amp;$D602&amp;$W$1&amp;"")</f>
        <v>#REF!</v>
      </c>
      <c r="X602" s="232"/>
      <c r="Y602" s="230"/>
      <c r="Z602" s="231" t="e" cm="1">
        <f t="array" aca="1" ref="Z602" ca="1">INDIRECT("'"&amp;$C602&amp;"'!"&amp;"$"&amp;$D602&amp;$Z$1&amp;"")</f>
        <v>#REF!</v>
      </c>
      <c r="AA602" s="232" t="s">
        <v>1</v>
      </c>
      <c r="AB602" s="232" t="s">
        <v>1</v>
      </c>
      <c r="AC602" s="233" t="s">
        <v>1</v>
      </c>
      <c r="AD602" s="229" t="e" cm="1">
        <f t="array" aca="1" ref="AD602" ca="1">INDIRECT("'"&amp;$C602&amp;"'!"&amp;"$"&amp;$D602&amp;$AD$1&amp;"")</f>
        <v>#REF!</v>
      </c>
      <c r="AE602" s="232" t="s">
        <v>1</v>
      </c>
      <c r="AF602" s="232" t="s">
        <v>1</v>
      </c>
      <c r="AG602" s="230" t="s">
        <v>1</v>
      </c>
      <c r="AH602" s="231" t="e" cm="1">
        <f t="array" aca="1" ref="AH602" ca="1">INDIRECT("'"&amp;$C602&amp;"'!"&amp;"$"&amp;$D602&amp;$AH$1&amp;"")</f>
        <v>#REF!</v>
      </c>
      <c r="AI602" s="232" t="s">
        <v>1</v>
      </c>
      <c r="AJ602" s="232" t="s">
        <v>1</v>
      </c>
      <c r="AK602" s="233" t="s">
        <v>1</v>
      </c>
      <c r="AL602" s="229" t="e" cm="1">
        <f t="array" aca="1" ref="AL602" ca="1">INDIRECT("'"&amp;$C602&amp;"'!"&amp;"$"&amp;$D602&amp;$AL$1&amp;"")</f>
        <v>#REF!</v>
      </c>
      <c r="AM602" s="232" t="s">
        <v>1</v>
      </c>
      <c r="AN602" s="232" t="s">
        <v>1</v>
      </c>
      <c r="AO602" s="230" t="s">
        <v>1</v>
      </c>
      <c r="AP602" s="229"/>
      <c r="AQ602" s="233"/>
      <c r="AR602" s="229" t="e" cm="1">
        <f t="array" aca="1" ref="AR602" ca="1">INDIRECT("'"&amp;$C602&amp;"'!"&amp;"$"&amp;$D602&amp;$AR$1&amp;"")</f>
        <v>#REF!</v>
      </c>
      <c r="AS602" s="232"/>
      <c r="AT602" s="230"/>
      <c r="AU602" s="231" t="e" cm="1">
        <f t="array" aca="1" ref="AU602" ca="1">INDIRECT("'"&amp;$C602&amp;"'!"&amp;"$"&amp;$D602&amp;$AU$1&amp;"")</f>
        <v>#REF!</v>
      </c>
      <c r="AV602" s="232"/>
      <c r="AW602" s="230"/>
      <c r="AX602" s="229"/>
      <c r="AY602" s="233"/>
      <c r="AZ602" s="232" t="e" cm="1">
        <f t="array" aca="1" ref="AZ602" ca="1">INDIRECT("'"&amp;$C602&amp;"'!"&amp;"$"&amp;$D602&amp;$AZ$1&amp;"")</f>
        <v>#REF!</v>
      </c>
      <c r="BA602" s="231"/>
      <c r="BB602" s="232"/>
      <c r="BC602" s="230"/>
      <c r="BD602" s="232" t="e" cm="1">
        <f t="array" aca="1" ref="BD602" ca="1">INDIRECT("'"&amp;$C602&amp;"'!"&amp;"$"&amp;$D602&amp;$BD$1&amp;"")</f>
        <v>#REF!</v>
      </c>
      <c r="BE602" s="231"/>
      <c r="BF602" s="232"/>
      <c r="BG602" s="230"/>
      <c r="BH602" s="234"/>
      <c r="BI602" s="230"/>
      <c r="BJ602" s="234" t="e" cm="1">
        <f t="array" aca="1" ref="BJ602" ca="1">INDIRECT("'"&amp;$C602&amp;"'!"&amp;"$"&amp;$D602&amp;$BJ$1&amp;"")</f>
        <v>#REF!</v>
      </c>
      <c r="BK602" s="232"/>
      <c r="BL602" s="230"/>
      <c r="BM602" s="408"/>
      <c r="BN602" s="229" t="e" cm="1">
        <f t="array" aca="1" ref="BN602" ca="1">INDIRECT("'"&amp;$C602&amp;"'!"&amp;"$"&amp;$D602&amp;$BN$1&amp;"")</f>
        <v>#REF!</v>
      </c>
      <c r="BO602" s="231"/>
      <c r="BP602" s="230"/>
      <c r="BQ602" s="234" t="e" cm="1">
        <f t="array" aca="1" ref="BQ602" ca="1">INDIRECT("'"&amp;$C602&amp;"'!"&amp;"$"&amp;$D602&amp;$BQ$1&amp;"")</f>
        <v>#REF!</v>
      </c>
      <c r="BR602" s="232"/>
      <c r="BS602" s="232"/>
      <c r="BT602" s="230"/>
      <c r="BU602" s="235" t="e" cm="1">
        <f t="array" aca="1" ref="BU602" ca="1">INDIRECT("'"&amp;$C602&amp;"'!"&amp;"$"&amp;$D602&amp;$BU$1&amp;"")</f>
        <v>#REF!</v>
      </c>
      <c r="BV602" s="232"/>
      <c r="BW602" s="232"/>
      <c r="BX602" s="230"/>
      <c r="BY602" s="235"/>
      <c r="BZ602" s="232"/>
      <c r="CA602" s="232"/>
      <c r="CB602" s="230"/>
    </row>
    <row r="603" spans="1:80" ht="15.75" thickBot="1" x14ac:dyDescent="0.25">
      <c r="A603" s="345">
        <f t="shared" si="45"/>
        <v>46015</v>
      </c>
      <c r="B603" s="262">
        <v>0.95833333333333404</v>
      </c>
      <c r="C603" s="249">
        <f t="shared" si="46"/>
        <v>24</v>
      </c>
      <c r="D603" s="250" t="s">
        <v>157</v>
      </c>
      <c r="E603" s="236"/>
      <c r="F603" s="237"/>
      <c r="G603" s="238" t="e" cm="1">
        <f t="array" aca="1" ref="G603" ca="1">INDIRECT("'"&amp;$C603&amp;"'!"&amp;"$"&amp;$D603&amp;$G$1&amp;"")</f>
        <v>#REF!</v>
      </c>
      <c r="H603" s="239" t="s">
        <v>1</v>
      </c>
      <c r="I603" s="237" t="s">
        <v>1</v>
      </c>
      <c r="J603" s="238" t="e" cm="1">
        <f t="array" aca="1" ref="J603" ca="1">INDIRECT("'"&amp;$C603&amp;"'!"&amp;"$"&amp;$D603&amp;$J$1&amp;"")</f>
        <v>#REF!</v>
      </c>
      <c r="K603" s="239"/>
      <c r="L603" s="239"/>
      <c r="M603" s="240"/>
      <c r="N603" s="236" t="e" cm="1">
        <f t="array" aca="1" ref="N603" ca="1">INDIRECT("'"&amp;$C603&amp;"'!"&amp;"$"&amp;$D603&amp;$N$1&amp;"")</f>
        <v>#REF!</v>
      </c>
      <c r="O603" s="239"/>
      <c r="P603" s="239"/>
      <c r="Q603" s="237"/>
      <c r="R603" s="354" t="e" cm="1">
        <f t="array" aca="1" ref="R603" ca="1">INDIRECT("'"&amp;$C603&amp;"'!"&amp;"$"&amp;$D603&amp;$R$1&amp;"")</f>
        <v>#REF!</v>
      </c>
      <c r="S603" s="239"/>
      <c r="T603" s="239"/>
      <c r="U603" s="240"/>
      <c r="V603" s="236"/>
      <c r="W603" s="241" t="e" cm="1">
        <f t="array" aca="1" ref="W603" ca="1">INDIRECT("'"&amp;$C603&amp;"'!"&amp;"$"&amp;$D603&amp;$W$1&amp;"")</f>
        <v>#REF!</v>
      </c>
      <c r="X603" s="239"/>
      <c r="Y603" s="237"/>
      <c r="Z603" s="238" t="e" cm="1">
        <f t="array" aca="1" ref="Z603" ca="1">INDIRECT("'"&amp;$C603&amp;"'!"&amp;"$"&amp;$D603&amp;$Z$1&amp;"")</f>
        <v>#REF!</v>
      </c>
      <c r="AA603" s="239" t="s">
        <v>1</v>
      </c>
      <c r="AB603" s="239" t="s">
        <v>1</v>
      </c>
      <c r="AC603" s="240" t="s">
        <v>1</v>
      </c>
      <c r="AD603" s="236" t="e" cm="1">
        <f t="array" aca="1" ref="AD603" ca="1">INDIRECT("'"&amp;$C603&amp;"'!"&amp;"$"&amp;$D603&amp;$AD$1&amp;"")</f>
        <v>#REF!</v>
      </c>
      <c r="AE603" s="239" t="s">
        <v>1</v>
      </c>
      <c r="AF603" s="239" t="s">
        <v>1</v>
      </c>
      <c r="AG603" s="237" t="s">
        <v>1</v>
      </c>
      <c r="AH603" s="238" t="e" cm="1">
        <f t="array" aca="1" ref="AH603" ca="1">INDIRECT("'"&amp;$C603&amp;"'!"&amp;"$"&amp;$D603&amp;$AH$1&amp;"")</f>
        <v>#REF!</v>
      </c>
      <c r="AI603" s="239" t="s">
        <v>1</v>
      </c>
      <c r="AJ603" s="239" t="s">
        <v>1</v>
      </c>
      <c r="AK603" s="240" t="s">
        <v>1</v>
      </c>
      <c r="AL603" s="236" t="e" cm="1">
        <f t="array" aca="1" ref="AL603" ca="1">INDIRECT("'"&amp;$C603&amp;"'!"&amp;"$"&amp;$D603&amp;$AL$1&amp;"")</f>
        <v>#REF!</v>
      </c>
      <c r="AM603" s="239" t="s">
        <v>1</v>
      </c>
      <c r="AN603" s="239" t="s">
        <v>1</v>
      </c>
      <c r="AO603" s="237" t="s">
        <v>1</v>
      </c>
      <c r="AP603" s="236"/>
      <c r="AQ603" s="240"/>
      <c r="AR603" s="236" t="e" cm="1">
        <f t="array" aca="1" ref="AR603" ca="1">INDIRECT("'"&amp;$C603&amp;"'!"&amp;"$"&amp;$D603&amp;$AR$1&amp;"")</f>
        <v>#REF!</v>
      </c>
      <c r="AS603" s="239"/>
      <c r="AT603" s="237"/>
      <c r="AU603" s="238" t="e" cm="1">
        <f t="array" aca="1" ref="AU603" ca="1">INDIRECT("'"&amp;$C603&amp;"'!"&amp;"$"&amp;$D603&amp;$AU$1&amp;"")</f>
        <v>#REF!</v>
      </c>
      <c r="AV603" s="239"/>
      <c r="AW603" s="237"/>
      <c r="AX603" s="236"/>
      <c r="AY603" s="240"/>
      <c r="AZ603" s="239" t="e" cm="1">
        <f t="array" aca="1" ref="AZ603" ca="1">INDIRECT("'"&amp;$C603&amp;"'!"&amp;"$"&amp;$D603&amp;$AZ$1&amp;"")</f>
        <v>#REF!</v>
      </c>
      <c r="BA603" s="238"/>
      <c r="BB603" s="239"/>
      <c r="BC603" s="237"/>
      <c r="BD603" s="239" t="e" cm="1">
        <f t="array" aca="1" ref="BD603" ca="1">INDIRECT("'"&amp;$C603&amp;"'!"&amp;"$"&amp;$D603&amp;$BD$1&amp;"")</f>
        <v>#REF!</v>
      </c>
      <c r="BE603" s="238"/>
      <c r="BF603" s="239"/>
      <c r="BG603" s="237"/>
      <c r="BH603" s="241"/>
      <c r="BI603" s="237"/>
      <c r="BJ603" s="241" t="e" cm="1">
        <f t="array" aca="1" ref="BJ603" ca="1">INDIRECT("'"&amp;$C603&amp;"'!"&amp;"$"&amp;$D603&amp;$BJ$1&amp;"")</f>
        <v>#REF!</v>
      </c>
      <c r="BK603" s="239"/>
      <c r="BL603" s="237"/>
      <c r="BM603" s="409"/>
      <c r="BN603" s="236" t="e" cm="1">
        <f t="array" aca="1" ref="BN603" ca="1">INDIRECT("'"&amp;$C603&amp;"'!"&amp;"$"&amp;$D603&amp;$BN$1&amp;"")</f>
        <v>#REF!</v>
      </c>
      <c r="BO603" s="238"/>
      <c r="BP603" s="237"/>
      <c r="BQ603" s="241" t="e" cm="1">
        <f t="array" aca="1" ref="BQ603" ca="1">INDIRECT("'"&amp;$C603&amp;"'!"&amp;"$"&amp;$D603&amp;$BQ$1&amp;"")</f>
        <v>#REF!</v>
      </c>
      <c r="BR603" s="239"/>
      <c r="BS603" s="239"/>
      <c r="BT603" s="237"/>
      <c r="BU603" s="242" t="e" cm="1">
        <f t="array" aca="1" ref="BU603" ca="1">INDIRECT("'"&amp;$C603&amp;"'!"&amp;"$"&amp;$D603&amp;$BU$1&amp;"")</f>
        <v>#REF!</v>
      </c>
      <c r="BV603" s="239"/>
      <c r="BW603" s="239"/>
      <c r="BX603" s="237"/>
      <c r="BY603" s="242"/>
      <c r="BZ603" s="239"/>
      <c r="CA603" s="239"/>
      <c r="CB603" s="237"/>
    </row>
    <row r="604" spans="1:80" ht="15" thickBot="1" x14ac:dyDescent="0.25">
      <c r="BI604" s="243"/>
    </row>
    <row r="605" spans="1:80" ht="15" x14ac:dyDescent="0.2">
      <c r="A605" s="263">
        <f>A580+1</f>
        <v>46016</v>
      </c>
      <c r="B605" s="260">
        <v>0</v>
      </c>
      <c r="C605" s="245">
        <f>DAY(A605)</f>
        <v>25</v>
      </c>
      <c r="D605" s="246" t="s">
        <v>134</v>
      </c>
      <c r="E605" s="216"/>
      <c r="F605" s="217"/>
      <c r="G605" s="218" t="e" cm="1">
        <f t="array" aca="1" ref="G605" ca="1">INDIRECT("'"&amp;$C605&amp;"'!"&amp;"$"&amp;$D605&amp;$G$1&amp;"")</f>
        <v>#REF!</v>
      </c>
      <c r="H605" s="219" t="s">
        <v>1</v>
      </c>
      <c r="I605" s="217" t="s">
        <v>1</v>
      </c>
      <c r="J605" s="218" t="e" cm="1">
        <f t="array" aca="1" ref="J605" ca="1">INDIRECT("'"&amp;$C605&amp;"'!"&amp;"$"&amp;$D605&amp;$J$1&amp;"")</f>
        <v>#REF!</v>
      </c>
      <c r="K605" s="219"/>
      <c r="L605" s="219"/>
      <c r="M605" s="220"/>
      <c r="N605" s="216" t="e" cm="1">
        <f t="array" aca="1" ref="N605" ca="1">INDIRECT("'"&amp;$C605&amp;"'!"&amp;"$"&amp;$D605&amp;$N$1&amp;"")</f>
        <v>#REF!</v>
      </c>
      <c r="O605" s="219"/>
      <c r="P605" s="219"/>
      <c r="Q605" s="217"/>
      <c r="R605" s="351" t="e" cm="1">
        <f t="array" aca="1" ref="R605" ca="1">INDIRECT("'"&amp;$C605&amp;"'!"&amp;"$"&amp;$D605&amp;$R$1&amp;"")</f>
        <v>#REF!</v>
      </c>
      <c r="S605" s="219"/>
      <c r="T605" s="219"/>
      <c r="U605" s="220"/>
      <c r="V605" s="216"/>
      <c r="W605" s="221" t="e" cm="1">
        <f t="array" aca="1" ref="W605" ca="1">INDIRECT("'"&amp;$C605&amp;"'!"&amp;"$"&amp;$D605&amp;$W$1&amp;"")</f>
        <v>#REF!</v>
      </c>
      <c r="X605" s="219"/>
      <c r="Y605" s="217"/>
      <c r="Z605" s="218"/>
      <c r="AA605" s="219"/>
      <c r="AB605" s="219"/>
      <c r="AC605" s="220"/>
      <c r="AD605" s="216"/>
      <c r="AE605" s="219"/>
      <c r="AF605" s="219"/>
      <c r="AG605" s="217"/>
      <c r="AH605" s="218"/>
      <c r="AI605" s="219"/>
      <c r="AJ605" s="219"/>
      <c r="AK605" s="217"/>
      <c r="AL605" s="216"/>
      <c r="AM605" s="219"/>
      <c r="AN605" s="219"/>
      <c r="AO605" s="217"/>
      <c r="AP605" s="216"/>
      <c r="AQ605" s="220"/>
      <c r="AR605" s="216" t="e" cm="1">
        <f t="array" aca="1" ref="AR605" ca="1">INDIRECT("'"&amp;$C605&amp;"'!"&amp;"$"&amp;$D605&amp;$AR$1&amp;"")</f>
        <v>#REF!</v>
      </c>
      <c r="AS605" s="219"/>
      <c r="AT605" s="217"/>
      <c r="AU605" s="218" t="e" cm="1">
        <f t="array" aca="1" ref="AU605" ca="1">INDIRECT("'"&amp;$C605&amp;"'!"&amp;"$"&amp;$D605&amp;$AU$1&amp;"")</f>
        <v>#REF!</v>
      </c>
      <c r="AV605" s="219"/>
      <c r="AW605" s="217"/>
      <c r="AX605" s="216"/>
      <c r="AY605" s="220"/>
      <c r="AZ605" s="219" t="e" cm="1">
        <f t="array" aca="1" ref="AZ605" ca="1">INDIRECT("'"&amp;$C605&amp;"'!"&amp;"$"&amp;$D605&amp;$AZ$1&amp;"")</f>
        <v>#REF!</v>
      </c>
      <c r="BA605" s="218"/>
      <c r="BB605" s="219"/>
      <c r="BC605" s="217"/>
      <c r="BD605" s="219" t="e" cm="1">
        <f t="array" aca="1" ref="BD605" ca="1">INDIRECT("'"&amp;$C605&amp;"'!"&amp;"$"&amp;$D605&amp;$BD$1&amp;"")</f>
        <v>#REF!</v>
      </c>
      <c r="BE605" s="218"/>
      <c r="BF605" s="219"/>
      <c r="BG605" s="217"/>
      <c r="BH605" s="221"/>
      <c r="BI605" s="217"/>
      <c r="BJ605" s="221" t="e" cm="1">
        <f t="array" aca="1" ref="BJ605" ca="1">INDIRECT("'"&amp;$C605&amp;"'!"&amp;"$"&amp;$D605&amp;$BJ$1&amp;"")</f>
        <v>#REF!</v>
      </c>
      <c r="BK605" s="219"/>
      <c r="BL605" s="217"/>
      <c r="BM605" s="406"/>
      <c r="BN605" s="216" t="e" cm="1">
        <f t="array" aca="1" ref="BN605" ca="1">INDIRECT("'"&amp;$C605&amp;"'!"&amp;"$"&amp;$D605&amp;$BN$1&amp;"")</f>
        <v>#REF!</v>
      </c>
      <c r="BO605" s="218"/>
      <c r="BP605" s="217"/>
      <c r="BQ605" s="221" t="e" cm="1">
        <f t="array" aca="1" ref="BQ605" ca="1">INDIRECT("'"&amp;$C605&amp;"'!"&amp;"$"&amp;$D605&amp;$BQ$1&amp;"")</f>
        <v>#REF!</v>
      </c>
      <c r="BR605" s="219"/>
      <c r="BS605" s="219"/>
      <c r="BT605" s="217"/>
      <c r="BU605" s="221" t="e" cm="1">
        <f t="array" aca="1" ref="BU605" ca="1">INDIRECT("'"&amp;$C605&amp;"'!"&amp;"$"&amp;$D605&amp;$BU$1&amp;"")</f>
        <v>#REF!</v>
      </c>
      <c r="BV605" s="219"/>
      <c r="BW605" s="219"/>
      <c r="BX605" s="217"/>
      <c r="BY605" s="274"/>
      <c r="BZ605" s="219"/>
      <c r="CA605" s="219"/>
      <c r="CB605" s="217"/>
    </row>
    <row r="606" spans="1:80" ht="15" x14ac:dyDescent="0.2">
      <c r="A606" s="344">
        <f t="shared" ref="A606:A628" si="47">A581+1</f>
        <v>46016</v>
      </c>
      <c r="B606" s="261">
        <v>4.1666666666666699E-2</v>
      </c>
      <c r="C606" s="247">
        <f>DAY(A606)</f>
        <v>25</v>
      </c>
      <c r="D606" s="248" t="s">
        <v>135</v>
      </c>
      <c r="E606" s="222"/>
      <c r="F606" s="223"/>
      <c r="G606" s="224" t="e" cm="1">
        <f t="array" aca="1" ref="G606" ca="1">INDIRECT("'"&amp;$C606&amp;"'!"&amp;"$"&amp;$D606&amp;$G$1&amp;"")</f>
        <v>#REF!</v>
      </c>
      <c r="H606" s="225" t="s">
        <v>1</v>
      </c>
      <c r="I606" s="223" t="s">
        <v>1</v>
      </c>
      <c r="J606" s="224" t="e" cm="1">
        <f t="array" aca="1" ref="J606" ca="1">INDIRECT("'"&amp;$C606&amp;"'!"&amp;"$"&amp;$D606&amp;$J$1&amp;"")</f>
        <v>#REF!</v>
      </c>
      <c r="K606" s="225"/>
      <c r="L606" s="225"/>
      <c r="M606" s="226"/>
      <c r="N606" s="222" t="e" cm="1">
        <f t="array" aca="1" ref="N606" ca="1">INDIRECT("'"&amp;$C606&amp;"'!"&amp;"$"&amp;$D606&amp;$N$1&amp;"")</f>
        <v>#REF!</v>
      </c>
      <c r="O606" s="225"/>
      <c r="P606" s="225"/>
      <c r="Q606" s="223"/>
      <c r="R606" s="352" t="e" cm="1">
        <f t="array" aca="1" ref="R606" ca="1">INDIRECT("'"&amp;$C606&amp;"'!"&amp;"$"&amp;$D606&amp;$R$1&amp;"")</f>
        <v>#REF!</v>
      </c>
      <c r="S606" s="225"/>
      <c r="T606" s="225"/>
      <c r="U606" s="226"/>
      <c r="V606" s="222"/>
      <c r="W606" s="227" t="e" cm="1">
        <f t="array" aca="1" ref="W606" ca="1">INDIRECT("'"&amp;$C606&amp;"'!"&amp;"$"&amp;$D606&amp;$W$1&amp;"")</f>
        <v>#REF!</v>
      </c>
      <c r="X606" s="225"/>
      <c r="Y606" s="223"/>
      <c r="Z606" s="224"/>
      <c r="AA606" s="225"/>
      <c r="AB606" s="225"/>
      <c r="AC606" s="226"/>
      <c r="AD606" s="222"/>
      <c r="AE606" s="225"/>
      <c r="AF606" s="225"/>
      <c r="AG606" s="223"/>
      <c r="AH606" s="224"/>
      <c r="AI606" s="225"/>
      <c r="AJ606" s="225"/>
      <c r="AK606" s="226"/>
      <c r="AL606" s="222"/>
      <c r="AM606" s="225"/>
      <c r="AN606" s="225"/>
      <c r="AO606" s="223"/>
      <c r="AP606" s="222"/>
      <c r="AQ606" s="226"/>
      <c r="AR606" s="222" t="e" cm="1">
        <f t="array" aca="1" ref="AR606" ca="1">INDIRECT("'"&amp;$C606&amp;"'!"&amp;"$"&amp;$D606&amp;$AR$1&amp;"")</f>
        <v>#REF!</v>
      </c>
      <c r="AS606" s="225"/>
      <c r="AT606" s="223"/>
      <c r="AU606" s="224" t="e" cm="1">
        <f t="array" aca="1" ref="AU606" ca="1">INDIRECT("'"&amp;$C606&amp;"'!"&amp;"$"&amp;$D606&amp;$AU$1&amp;"")</f>
        <v>#REF!</v>
      </c>
      <c r="AV606" s="225"/>
      <c r="AW606" s="223"/>
      <c r="AX606" s="222"/>
      <c r="AY606" s="226"/>
      <c r="AZ606" s="225" t="e" cm="1">
        <f t="array" aca="1" ref="AZ606" ca="1">INDIRECT("'"&amp;$C606&amp;"'!"&amp;"$"&amp;$D606&amp;$AZ$1&amp;"")</f>
        <v>#REF!</v>
      </c>
      <c r="BA606" s="224"/>
      <c r="BB606" s="225"/>
      <c r="BC606" s="223"/>
      <c r="BD606" s="225" t="e" cm="1">
        <f t="array" aca="1" ref="BD606" ca="1">INDIRECT("'"&amp;$C606&amp;"'!"&amp;"$"&amp;$D606&amp;$BD$1&amp;"")</f>
        <v>#REF!</v>
      </c>
      <c r="BE606" s="224"/>
      <c r="BF606" s="225"/>
      <c r="BG606" s="223"/>
      <c r="BH606" s="227"/>
      <c r="BI606" s="223"/>
      <c r="BJ606" s="227" t="e" cm="1">
        <f t="array" aca="1" ref="BJ606" ca="1">INDIRECT("'"&amp;$C606&amp;"'!"&amp;"$"&amp;$D606&amp;$BJ$1&amp;"")</f>
        <v>#REF!</v>
      </c>
      <c r="BK606" s="225"/>
      <c r="BL606" s="223"/>
      <c r="BM606" s="407"/>
      <c r="BN606" s="222" t="e" cm="1">
        <f t="array" aca="1" ref="BN606" ca="1">INDIRECT("'"&amp;$C606&amp;"'!"&amp;"$"&amp;$D606&amp;$BN$1&amp;"")</f>
        <v>#REF!</v>
      </c>
      <c r="BO606" s="224"/>
      <c r="BP606" s="223"/>
      <c r="BQ606" s="227" t="e" cm="1">
        <f t="array" aca="1" ref="BQ606" ca="1">INDIRECT("'"&amp;$C606&amp;"'!"&amp;"$"&amp;$D606&amp;$BQ$1&amp;"")</f>
        <v>#REF!</v>
      </c>
      <c r="BR606" s="225"/>
      <c r="BS606" s="225"/>
      <c r="BT606" s="223"/>
      <c r="BU606" s="227" t="e" cm="1">
        <f t="array" aca="1" ref="BU606" ca="1">INDIRECT("'"&amp;$C606&amp;"'!"&amp;"$"&amp;$D606&amp;$BU$1&amp;"")</f>
        <v>#REF!</v>
      </c>
      <c r="BV606" s="225"/>
      <c r="BW606" s="225"/>
      <c r="BX606" s="223"/>
      <c r="BY606" s="228"/>
      <c r="BZ606" s="225"/>
      <c r="CA606" s="225"/>
      <c r="CB606" s="223"/>
    </row>
    <row r="607" spans="1:80" ht="15" x14ac:dyDescent="0.2">
      <c r="A607" s="344">
        <f t="shared" si="47"/>
        <v>46016</v>
      </c>
      <c r="B607" s="261">
        <v>8.3333333333333301E-2</v>
      </c>
      <c r="C607" s="247">
        <f>DAY(A607)</f>
        <v>25</v>
      </c>
      <c r="D607" s="248" t="s">
        <v>136</v>
      </c>
      <c r="E607" s="229"/>
      <c r="F607" s="230"/>
      <c r="G607" s="231" t="e" cm="1">
        <f t="array" aca="1" ref="G607" ca="1">INDIRECT("'"&amp;$C607&amp;"'!"&amp;"$"&amp;$D607&amp;$G$1&amp;"")</f>
        <v>#REF!</v>
      </c>
      <c r="H607" s="232" t="s">
        <v>1</v>
      </c>
      <c r="I607" s="230" t="s">
        <v>1</v>
      </c>
      <c r="J607" s="231" t="e" cm="1">
        <f t="array" aca="1" ref="J607" ca="1">INDIRECT("'"&amp;$C607&amp;"'!"&amp;"$"&amp;$D607&amp;$J$1&amp;"")</f>
        <v>#REF!</v>
      </c>
      <c r="K607" s="232"/>
      <c r="L607" s="232"/>
      <c r="M607" s="233"/>
      <c r="N607" s="229" t="e" cm="1">
        <f t="array" aca="1" ref="N607" ca="1">INDIRECT("'"&amp;$C607&amp;"'!"&amp;"$"&amp;$D607&amp;$N$1&amp;"")</f>
        <v>#REF!</v>
      </c>
      <c r="O607" s="232"/>
      <c r="P607" s="232"/>
      <c r="Q607" s="230"/>
      <c r="R607" s="229" t="e" cm="1">
        <f t="array" aca="1" ref="R607" ca="1">INDIRECT("'"&amp;$C607&amp;"'!"&amp;"$"&amp;$D607&amp;$R$1&amp;"")</f>
        <v>#REF!</v>
      </c>
      <c r="S607" s="232"/>
      <c r="T607" s="232"/>
      <c r="U607" s="233"/>
      <c r="V607" s="229"/>
      <c r="W607" s="234" t="e" cm="1">
        <f t="array" aca="1" ref="W607" ca="1">INDIRECT("'"&amp;$C607&amp;"'!"&amp;"$"&amp;$D607&amp;$W$1&amp;"")</f>
        <v>#REF!</v>
      </c>
      <c r="X607" s="232"/>
      <c r="Y607" s="230"/>
      <c r="Z607" s="231"/>
      <c r="AA607" s="232"/>
      <c r="AB607" s="232"/>
      <c r="AC607" s="233"/>
      <c r="AD607" s="229"/>
      <c r="AE607" s="232"/>
      <c r="AF607" s="232"/>
      <c r="AG607" s="230"/>
      <c r="AH607" s="231"/>
      <c r="AI607" s="232"/>
      <c r="AJ607" s="232"/>
      <c r="AK607" s="233"/>
      <c r="AL607" s="229"/>
      <c r="AM607" s="232"/>
      <c r="AN607" s="232"/>
      <c r="AO607" s="233"/>
      <c r="AP607" s="229"/>
      <c r="AQ607" s="233"/>
      <c r="AR607" s="229" t="e" cm="1">
        <f t="array" aca="1" ref="AR607" ca="1">INDIRECT("'"&amp;$C607&amp;"'!"&amp;"$"&amp;$D607&amp;$AR$1&amp;"")</f>
        <v>#REF!</v>
      </c>
      <c r="AS607" s="232"/>
      <c r="AT607" s="230"/>
      <c r="AU607" s="231" t="e" cm="1">
        <f t="array" aca="1" ref="AU607" ca="1">INDIRECT("'"&amp;$C607&amp;"'!"&amp;"$"&amp;$D607&amp;$AU$1&amp;"")</f>
        <v>#REF!</v>
      </c>
      <c r="AV607" s="232"/>
      <c r="AW607" s="230"/>
      <c r="AX607" s="229"/>
      <c r="AY607" s="233"/>
      <c r="AZ607" s="232" t="e" cm="1">
        <f t="array" aca="1" ref="AZ607" ca="1">INDIRECT("'"&amp;$C607&amp;"'!"&amp;"$"&amp;$D607&amp;$AZ$1&amp;"")</f>
        <v>#REF!</v>
      </c>
      <c r="BA607" s="231"/>
      <c r="BB607" s="232"/>
      <c r="BC607" s="230"/>
      <c r="BD607" s="232" t="e" cm="1">
        <f t="array" aca="1" ref="BD607" ca="1">INDIRECT("'"&amp;$C607&amp;"'!"&amp;"$"&amp;$D607&amp;$BD$1&amp;"")</f>
        <v>#REF!</v>
      </c>
      <c r="BE607" s="231"/>
      <c r="BF607" s="232"/>
      <c r="BG607" s="230"/>
      <c r="BH607" s="234"/>
      <c r="BI607" s="230"/>
      <c r="BJ607" s="234" t="e" cm="1">
        <f t="array" aca="1" ref="BJ607" ca="1">INDIRECT("'"&amp;$C607&amp;"'!"&amp;"$"&amp;$D607&amp;$BJ$1&amp;"")</f>
        <v>#REF!</v>
      </c>
      <c r="BK607" s="232"/>
      <c r="BL607" s="230"/>
      <c r="BM607" s="408"/>
      <c r="BN607" s="229" t="e" cm="1">
        <f t="array" aca="1" ref="BN607" ca="1">INDIRECT("'"&amp;$C607&amp;"'!"&amp;"$"&amp;$D607&amp;$BN$1&amp;"")</f>
        <v>#REF!</v>
      </c>
      <c r="BO607" s="231"/>
      <c r="BP607" s="230"/>
      <c r="BQ607" s="234" t="e" cm="1">
        <f t="array" aca="1" ref="BQ607" ca="1">INDIRECT("'"&amp;$C607&amp;"'!"&amp;"$"&amp;$D607&amp;$BQ$1&amp;"")</f>
        <v>#REF!</v>
      </c>
      <c r="BR607" s="232"/>
      <c r="BS607" s="232"/>
      <c r="BT607" s="230"/>
      <c r="BU607" s="234" t="e" cm="1">
        <f t="array" aca="1" ref="BU607" ca="1">INDIRECT("'"&amp;$C607&amp;"'!"&amp;"$"&amp;$D607&amp;$BU$1&amp;"")</f>
        <v>#REF!</v>
      </c>
      <c r="BV607" s="232"/>
      <c r="BW607" s="232"/>
      <c r="BX607" s="230"/>
      <c r="BY607" s="235"/>
      <c r="BZ607" s="232"/>
      <c r="CA607" s="232"/>
      <c r="CB607" s="230"/>
    </row>
    <row r="608" spans="1:80" ht="15" x14ac:dyDescent="0.2">
      <c r="A608" s="344">
        <f t="shared" si="47"/>
        <v>46016</v>
      </c>
      <c r="B608" s="261">
        <v>0.125</v>
      </c>
      <c r="C608" s="247">
        <f>DAY(A608)</f>
        <v>25</v>
      </c>
      <c r="D608" s="248" t="s">
        <v>137</v>
      </c>
      <c r="E608" s="222"/>
      <c r="F608" s="223"/>
      <c r="G608" s="224" t="e" cm="1">
        <f t="array" aca="1" ref="G608" ca="1">INDIRECT("'"&amp;$C608&amp;"'!"&amp;"$"&amp;$D608&amp;$G$1&amp;"")</f>
        <v>#REF!</v>
      </c>
      <c r="H608" s="225" t="s">
        <v>1</v>
      </c>
      <c r="I608" s="223" t="s">
        <v>1</v>
      </c>
      <c r="J608" s="224" t="e" cm="1">
        <f t="array" aca="1" ref="J608" ca="1">INDIRECT("'"&amp;$C608&amp;"'!"&amp;"$"&amp;$D608&amp;$J$1&amp;"")</f>
        <v>#REF!</v>
      </c>
      <c r="K608" s="225"/>
      <c r="L608" s="225"/>
      <c r="M608" s="226"/>
      <c r="N608" s="222" t="e" cm="1">
        <f t="array" aca="1" ref="N608" ca="1">INDIRECT("'"&amp;$C608&amp;"'!"&amp;"$"&amp;$D608&amp;$N$1&amp;"")</f>
        <v>#REF!</v>
      </c>
      <c r="O608" s="225"/>
      <c r="P608" s="225"/>
      <c r="Q608" s="223"/>
      <c r="R608" s="352" t="e" cm="1">
        <f t="array" aca="1" ref="R608" ca="1">INDIRECT("'"&amp;$C608&amp;"'!"&amp;"$"&amp;$D608&amp;$R$1&amp;"")</f>
        <v>#REF!</v>
      </c>
      <c r="S608" s="225"/>
      <c r="T608" s="225"/>
      <c r="U608" s="226"/>
      <c r="V608" s="222"/>
      <c r="W608" s="227" t="e" cm="1">
        <f t="array" aca="1" ref="W608" ca="1">INDIRECT("'"&amp;$C608&amp;"'!"&amp;"$"&amp;$D608&amp;$W$1&amp;"")</f>
        <v>#REF!</v>
      </c>
      <c r="X608" s="225"/>
      <c r="Y608" s="223"/>
      <c r="Z608" s="224"/>
      <c r="AA608" s="225"/>
      <c r="AB608" s="225"/>
      <c r="AC608" s="226"/>
      <c r="AD608" s="222"/>
      <c r="AE608" s="225"/>
      <c r="AF608" s="225"/>
      <c r="AG608" s="223"/>
      <c r="AH608" s="224"/>
      <c r="AI608" s="225"/>
      <c r="AJ608" s="225"/>
      <c r="AK608" s="226"/>
      <c r="AL608" s="222"/>
      <c r="AM608" s="225"/>
      <c r="AN608" s="225"/>
      <c r="AO608" s="223"/>
      <c r="AP608" s="222"/>
      <c r="AQ608" s="226"/>
      <c r="AR608" s="222" t="e" cm="1">
        <f t="array" aca="1" ref="AR608" ca="1">INDIRECT("'"&amp;$C608&amp;"'!"&amp;"$"&amp;$D608&amp;$AR$1&amp;"")</f>
        <v>#REF!</v>
      </c>
      <c r="AS608" s="225"/>
      <c r="AT608" s="223"/>
      <c r="AU608" s="224" t="e" cm="1">
        <f t="array" aca="1" ref="AU608" ca="1">INDIRECT("'"&amp;$C608&amp;"'!"&amp;"$"&amp;$D608&amp;$AU$1&amp;"")</f>
        <v>#REF!</v>
      </c>
      <c r="AV608" s="225"/>
      <c r="AW608" s="223"/>
      <c r="AX608" s="222"/>
      <c r="AY608" s="226"/>
      <c r="AZ608" s="225" t="e" cm="1">
        <f t="array" aca="1" ref="AZ608" ca="1">INDIRECT("'"&amp;$C608&amp;"'!"&amp;"$"&amp;$D608&amp;$AZ$1&amp;"")</f>
        <v>#REF!</v>
      </c>
      <c r="BA608" s="224"/>
      <c r="BB608" s="225"/>
      <c r="BC608" s="223"/>
      <c r="BD608" s="225" t="e" cm="1">
        <f t="array" aca="1" ref="BD608" ca="1">INDIRECT("'"&amp;$C608&amp;"'!"&amp;"$"&amp;$D608&amp;$BD$1&amp;"")</f>
        <v>#REF!</v>
      </c>
      <c r="BE608" s="224"/>
      <c r="BF608" s="225"/>
      <c r="BG608" s="223"/>
      <c r="BH608" s="227"/>
      <c r="BI608" s="223"/>
      <c r="BJ608" s="227" t="e" cm="1">
        <f t="array" aca="1" ref="BJ608" ca="1">INDIRECT("'"&amp;$C608&amp;"'!"&amp;"$"&amp;$D608&amp;$BJ$1&amp;"")</f>
        <v>#REF!</v>
      </c>
      <c r="BK608" s="225"/>
      <c r="BL608" s="223"/>
      <c r="BM608" s="407"/>
      <c r="BN608" s="222" t="e" cm="1">
        <f t="array" aca="1" ref="BN608" ca="1">INDIRECT("'"&amp;$C608&amp;"'!"&amp;"$"&amp;$D608&amp;$BN$1&amp;"")</f>
        <v>#REF!</v>
      </c>
      <c r="BO608" s="224"/>
      <c r="BP608" s="223"/>
      <c r="BQ608" s="227" t="e" cm="1">
        <f t="array" aca="1" ref="BQ608" ca="1">INDIRECT("'"&amp;$C608&amp;"'!"&amp;"$"&amp;$D608&amp;$BQ$1&amp;"")</f>
        <v>#REF!</v>
      </c>
      <c r="BR608" s="225"/>
      <c r="BS608" s="225"/>
      <c r="BT608" s="223"/>
      <c r="BU608" s="227" t="e" cm="1">
        <f t="array" aca="1" ref="BU608" ca="1">INDIRECT("'"&amp;$C608&amp;"'!"&amp;"$"&amp;$D608&amp;$BU$1&amp;"")</f>
        <v>#REF!</v>
      </c>
      <c r="BV608" s="225"/>
      <c r="BW608" s="225"/>
      <c r="BX608" s="223"/>
      <c r="BY608" s="228"/>
      <c r="BZ608" s="225"/>
      <c r="CA608" s="225"/>
      <c r="CB608" s="223"/>
    </row>
    <row r="609" spans="1:80" ht="15" x14ac:dyDescent="0.2">
      <c r="A609" s="344">
        <f t="shared" si="47"/>
        <v>46016</v>
      </c>
      <c r="B609" s="261">
        <v>0.16666666666666699</v>
      </c>
      <c r="C609" s="247">
        <f>DAY(A609)</f>
        <v>25</v>
      </c>
      <c r="D609" s="248" t="s">
        <v>138</v>
      </c>
      <c r="E609" s="229"/>
      <c r="F609" s="230"/>
      <c r="G609" s="231" t="e" cm="1">
        <f t="array" aca="1" ref="G609" ca="1">INDIRECT("'"&amp;$C609&amp;"'!"&amp;"$"&amp;$D609&amp;$G$1&amp;"")</f>
        <v>#REF!</v>
      </c>
      <c r="H609" s="232" t="s">
        <v>1</v>
      </c>
      <c r="I609" s="230" t="s">
        <v>1</v>
      </c>
      <c r="J609" s="231" t="e" cm="1">
        <f t="array" aca="1" ref="J609" ca="1">INDIRECT("'"&amp;$C609&amp;"'!"&amp;"$"&amp;$D609&amp;$J$1&amp;"")</f>
        <v>#REF!</v>
      </c>
      <c r="K609" s="232"/>
      <c r="L609" s="232"/>
      <c r="M609" s="233"/>
      <c r="N609" s="229" t="e" cm="1">
        <f t="array" aca="1" ref="N609" ca="1">INDIRECT("'"&amp;$C609&amp;"'!"&amp;"$"&amp;$D609&amp;$N$1&amp;"")</f>
        <v>#REF!</v>
      </c>
      <c r="O609" s="232"/>
      <c r="P609" s="232"/>
      <c r="Q609" s="230"/>
      <c r="R609" s="229" t="e" cm="1">
        <f t="array" aca="1" ref="R609" ca="1">INDIRECT("'"&amp;$C609&amp;"'!"&amp;"$"&amp;$D609&amp;$R$1&amp;"")</f>
        <v>#REF!</v>
      </c>
      <c r="S609" s="232"/>
      <c r="T609" s="232"/>
      <c r="U609" s="233"/>
      <c r="V609" s="229"/>
      <c r="W609" s="234" t="e" cm="1">
        <f t="array" aca="1" ref="W609" ca="1">INDIRECT("'"&amp;$C609&amp;"'!"&amp;"$"&amp;$D609&amp;$W$1&amp;"")</f>
        <v>#REF!</v>
      </c>
      <c r="X609" s="232"/>
      <c r="Y609" s="230"/>
      <c r="Z609" s="231"/>
      <c r="AA609" s="232"/>
      <c r="AB609" s="232"/>
      <c r="AC609" s="233"/>
      <c r="AD609" s="229"/>
      <c r="AE609" s="232"/>
      <c r="AF609" s="232"/>
      <c r="AG609" s="230"/>
      <c r="AH609" s="231"/>
      <c r="AI609" s="232"/>
      <c r="AJ609" s="232"/>
      <c r="AK609" s="233"/>
      <c r="AL609" s="229"/>
      <c r="AM609" s="232"/>
      <c r="AN609" s="232"/>
      <c r="AO609" s="230"/>
      <c r="AP609" s="229"/>
      <c r="AQ609" s="233"/>
      <c r="AR609" s="229" t="e" cm="1">
        <f t="array" aca="1" ref="AR609" ca="1">INDIRECT("'"&amp;$C609&amp;"'!"&amp;"$"&amp;$D609&amp;$AR$1&amp;"")</f>
        <v>#REF!</v>
      </c>
      <c r="AS609" s="232"/>
      <c r="AT609" s="230"/>
      <c r="AU609" s="231" t="e" cm="1">
        <f t="array" aca="1" ref="AU609" ca="1">INDIRECT("'"&amp;$C609&amp;"'!"&amp;"$"&amp;$D609&amp;$AU$1&amp;"")</f>
        <v>#REF!</v>
      </c>
      <c r="AV609" s="232"/>
      <c r="AW609" s="230"/>
      <c r="AX609" s="229"/>
      <c r="AY609" s="233"/>
      <c r="AZ609" s="232" t="e" cm="1">
        <f t="array" aca="1" ref="AZ609" ca="1">INDIRECT("'"&amp;$C609&amp;"'!"&amp;"$"&amp;$D609&amp;$AZ$1&amp;"")</f>
        <v>#REF!</v>
      </c>
      <c r="BA609" s="231"/>
      <c r="BB609" s="232"/>
      <c r="BC609" s="230"/>
      <c r="BD609" s="232" t="e" cm="1">
        <f t="array" aca="1" ref="BD609" ca="1">INDIRECT("'"&amp;$C609&amp;"'!"&amp;"$"&amp;$D609&amp;$BD$1&amp;"")</f>
        <v>#REF!</v>
      </c>
      <c r="BE609" s="231"/>
      <c r="BF609" s="232"/>
      <c r="BG609" s="230"/>
      <c r="BH609" s="234"/>
      <c r="BI609" s="230"/>
      <c r="BJ609" s="234" t="e" cm="1">
        <f t="array" aca="1" ref="BJ609" ca="1">INDIRECT("'"&amp;$C609&amp;"'!"&amp;"$"&amp;$D609&amp;$BJ$1&amp;"")</f>
        <v>#REF!</v>
      </c>
      <c r="BK609" s="232"/>
      <c r="BL609" s="230"/>
      <c r="BM609" s="408"/>
      <c r="BN609" s="229" t="e" cm="1">
        <f t="array" aca="1" ref="BN609" ca="1">INDIRECT("'"&amp;$C609&amp;"'!"&amp;"$"&amp;$D609&amp;$BN$1&amp;"")</f>
        <v>#REF!</v>
      </c>
      <c r="BO609" s="231"/>
      <c r="BP609" s="230"/>
      <c r="BQ609" s="234" t="e" cm="1">
        <f t="array" aca="1" ref="BQ609" ca="1">INDIRECT("'"&amp;$C609&amp;"'!"&amp;"$"&amp;$D609&amp;$BQ$1&amp;"")</f>
        <v>#REF!</v>
      </c>
      <c r="BR609" s="232"/>
      <c r="BS609" s="232"/>
      <c r="BT609" s="230"/>
      <c r="BU609" s="234" t="e" cm="1">
        <f t="array" aca="1" ref="BU609" ca="1">INDIRECT("'"&amp;$C609&amp;"'!"&amp;"$"&amp;$D609&amp;$BU$1&amp;"")</f>
        <v>#REF!</v>
      </c>
      <c r="BV609" s="232"/>
      <c r="BW609" s="232"/>
      <c r="BX609" s="230"/>
      <c r="BY609" s="235"/>
      <c r="BZ609" s="232"/>
      <c r="CA609" s="232"/>
      <c r="CB609" s="230"/>
    </row>
    <row r="610" spans="1:80" ht="15" x14ac:dyDescent="0.2">
      <c r="A610" s="344">
        <f t="shared" si="47"/>
        <v>46016</v>
      </c>
      <c r="B610" s="261">
        <v>0.20833333333333301</v>
      </c>
      <c r="C610" s="247">
        <f t="shared" ref="C610:C628" si="48">DAY(A610)</f>
        <v>25</v>
      </c>
      <c r="D610" s="248" t="s">
        <v>139</v>
      </c>
      <c r="E610" s="222"/>
      <c r="F610" s="223"/>
      <c r="G610" s="224" t="e" cm="1">
        <f t="array" aca="1" ref="G610" ca="1">INDIRECT("'"&amp;$C610&amp;"'!"&amp;"$"&amp;$D610&amp;$G$1&amp;"")</f>
        <v>#REF!</v>
      </c>
      <c r="H610" s="225" t="s">
        <v>1</v>
      </c>
      <c r="I610" s="223" t="s">
        <v>1</v>
      </c>
      <c r="J610" s="224" t="e" cm="1">
        <f t="array" aca="1" ref="J610" ca="1">INDIRECT("'"&amp;$C610&amp;"'!"&amp;"$"&amp;$D610&amp;$J$1&amp;"")</f>
        <v>#REF!</v>
      </c>
      <c r="K610" s="225"/>
      <c r="L610" s="225"/>
      <c r="M610" s="226"/>
      <c r="N610" s="222" t="e" cm="1">
        <f t="array" aca="1" ref="N610" ca="1">INDIRECT("'"&amp;$C610&amp;"'!"&amp;"$"&amp;$D610&amp;$N$1&amp;"")</f>
        <v>#REF!</v>
      </c>
      <c r="O610" s="225"/>
      <c r="P610" s="225"/>
      <c r="Q610" s="223"/>
      <c r="R610" s="352" t="e" cm="1">
        <f t="array" aca="1" ref="R610" ca="1">INDIRECT("'"&amp;$C610&amp;"'!"&amp;"$"&amp;$D610&amp;$R$1&amp;"")</f>
        <v>#REF!</v>
      </c>
      <c r="S610" s="225"/>
      <c r="T610" s="225"/>
      <c r="U610" s="226"/>
      <c r="V610" s="222"/>
      <c r="W610" s="227" t="e" cm="1">
        <f t="array" aca="1" ref="W610" ca="1">INDIRECT("'"&amp;$C610&amp;"'!"&amp;"$"&amp;$D610&amp;$W$1&amp;"")</f>
        <v>#REF!</v>
      </c>
      <c r="X610" s="225"/>
      <c r="Y610" s="223"/>
      <c r="Z610" s="224"/>
      <c r="AA610" s="225"/>
      <c r="AB610" s="225"/>
      <c r="AC610" s="226"/>
      <c r="AD610" s="222"/>
      <c r="AE610" s="225"/>
      <c r="AF610" s="225"/>
      <c r="AG610" s="223"/>
      <c r="AH610" s="224"/>
      <c r="AI610" s="225"/>
      <c r="AJ610" s="225"/>
      <c r="AK610" s="226"/>
      <c r="AL610" s="222"/>
      <c r="AM610" s="225"/>
      <c r="AN610" s="225"/>
      <c r="AO610" s="223"/>
      <c r="AP610" s="222"/>
      <c r="AQ610" s="226"/>
      <c r="AR610" s="222" t="e" cm="1">
        <f t="array" aca="1" ref="AR610" ca="1">INDIRECT("'"&amp;$C610&amp;"'!"&amp;"$"&amp;$D610&amp;$AR$1&amp;"")</f>
        <v>#REF!</v>
      </c>
      <c r="AS610" s="225"/>
      <c r="AT610" s="223"/>
      <c r="AU610" s="224" t="e" cm="1">
        <f t="array" aca="1" ref="AU610" ca="1">INDIRECT("'"&amp;$C610&amp;"'!"&amp;"$"&amp;$D610&amp;$AU$1&amp;"")</f>
        <v>#REF!</v>
      </c>
      <c r="AV610" s="225"/>
      <c r="AW610" s="223"/>
      <c r="AX610" s="222"/>
      <c r="AY610" s="226"/>
      <c r="AZ610" s="225" t="e" cm="1">
        <f t="array" aca="1" ref="AZ610" ca="1">INDIRECT("'"&amp;$C610&amp;"'!"&amp;"$"&amp;$D610&amp;$AZ$1&amp;"")</f>
        <v>#REF!</v>
      </c>
      <c r="BA610" s="224"/>
      <c r="BB610" s="225"/>
      <c r="BC610" s="223"/>
      <c r="BD610" s="225" t="e" cm="1">
        <f t="array" aca="1" ref="BD610" ca="1">INDIRECT("'"&amp;$C610&amp;"'!"&amp;"$"&amp;$D610&amp;$BD$1&amp;"")</f>
        <v>#REF!</v>
      </c>
      <c r="BE610" s="224"/>
      <c r="BF610" s="225"/>
      <c r="BG610" s="223"/>
      <c r="BH610" s="227"/>
      <c r="BI610" s="223"/>
      <c r="BJ610" s="227" t="e" cm="1">
        <f t="array" aca="1" ref="BJ610" ca="1">INDIRECT("'"&amp;$C610&amp;"'!"&amp;"$"&amp;$D610&amp;$BJ$1&amp;"")</f>
        <v>#REF!</v>
      </c>
      <c r="BK610" s="225"/>
      <c r="BL610" s="223"/>
      <c r="BM610" s="407"/>
      <c r="BN610" s="222" t="e" cm="1">
        <f t="array" aca="1" ref="BN610" ca="1">INDIRECT("'"&amp;$C610&amp;"'!"&amp;"$"&amp;$D610&amp;$BN$1&amp;"")</f>
        <v>#REF!</v>
      </c>
      <c r="BO610" s="224"/>
      <c r="BP610" s="223"/>
      <c r="BQ610" s="227" t="e" cm="1">
        <f t="array" aca="1" ref="BQ610" ca="1">INDIRECT("'"&amp;$C610&amp;"'!"&amp;"$"&amp;$D610&amp;$BQ$1&amp;"")</f>
        <v>#REF!</v>
      </c>
      <c r="BR610" s="225"/>
      <c r="BS610" s="225"/>
      <c r="BT610" s="223"/>
      <c r="BU610" s="227" t="e" cm="1">
        <f t="array" aca="1" ref="BU610" ca="1">INDIRECT("'"&amp;$C610&amp;"'!"&amp;"$"&amp;$D610&amp;$BU$1&amp;"")</f>
        <v>#REF!</v>
      </c>
      <c r="BV610" s="225"/>
      <c r="BW610" s="225"/>
      <c r="BX610" s="223"/>
      <c r="BY610" s="228"/>
      <c r="BZ610" s="225"/>
      <c r="CA610" s="225"/>
      <c r="CB610" s="223"/>
    </row>
    <row r="611" spans="1:80" ht="15" x14ac:dyDescent="0.2">
      <c r="A611" s="344">
        <f t="shared" si="47"/>
        <v>46016</v>
      </c>
      <c r="B611" s="261">
        <v>0.25</v>
      </c>
      <c r="C611" s="247">
        <f t="shared" si="48"/>
        <v>25</v>
      </c>
      <c r="D611" s="248" t="s">
        <v>140</v>
      </c>
      <c r="E611" s="229"/>
      <c r="F611" s="230"/>
      <c r="G611" s="231" t="e" cm="1">
        <f t="array" aca="1" ref="G611" ca="1">INDIRECT("'"&amp;$C611&amp;"'!"&amp;"$"&amp;$D611&amp;$G$1&amp;"")</f>
        <v>#REF!</v>
      </c>
      <c r="H611" s="232" t="s">
        <v>1</v>
      </c>
      <c r="I611" s="230" t="s">
        <v>1</v>
      </c>
      <c r="J611" s="231" t="e" cm="1">
        <f t="array" aca="1" ref="J611" ca="1">INDIRECT("'"&amp;$C611&amp;"'!"&amp;"$"&amp;$D611&amp;$J$1&amp;"")</f>
        <v>#REF!</v>
      </c>
      <c r="K611" s="232"/>
      <c r="L611" s="232"/>
      <c r="M611" s="233"/>
      <c r="N611" s="229" t="e" cm="1">
        <f t="array" aca="1" ref="N611" ca="1">INDIRECT("'"&amp;$C611&amp;"'!"&amp;"$"&amp;$D611&amp;$N$1&amp;"")</f>
        <v>#REF!</v>
      </c>
      <c r="O611" s="232"/>
      <c r="P611" s="232"/>
      <c r="Q611" s="230"/>
      <c r="R611" s="229" t="e" cm="1">
        <f t="array" aca="1" ref="R611" ca="1">INDIRECT("'"&amp;$C611&amp;"'!"&amp;"$"&amp;$D611&amp;$R$1&amp;"")</f>
        <v>#REF!</v>
      </c>
      <c r="S611" s="232"/>
      <c r="T611" s="232"/>
      <c r="U611" s="233"/>
      <c r="V611" s="229"/>
      <c r="W611" s="234" t="e" cm="1">
        <f t="array" aca="1" ref="W611" ca="1">INDIRECT("'"&amp;$C611&amp;"'!"&amp;"$"&amp;$D611&amp;$W$1&amp;"")</f>
        <v>#REF!</v>
      </c>
      <c r="X611" s="232"/>
      <c r="Y611" s="230"/>
      <c r="Z611" s="231"/>
      <c r="AA611" s="232"/>
      <c r="AB611" s="232"/>
      <c r="AC611" s="233"/>
      <c r="AD611" s="229"/>
      <c r="AE611" s="232"/>
      <c r="AF611" s="232"/>
      <c r="AG611" s="230"/>
      <c r="AH611" s="231"/>
      <c r="AI611" s="232"/>
      <c r="AJ611" s="232"/>
      <c r="AK611" s="233"/>
      <c r="AL611" s="229"/>
      <c r="AM611" s="232"/>
      <c r="AN611" s="232"/>
      <c r="AO611" s="230"/>
      <c r="AP611" s="229"/>
      <c r="AQ611" s="233"/>
      <c r="AR611" s="229" t="e" cm="1">
        <f t="array" aca="1" ref="AR611" ca="1">INDIRECT("'"&amp;$C611&amp;"'!"&amp;"$"&amp;$D611&amp;$AR$1&amp;"")</f>
        <v>#REF!</v>
      </c>
      <c r="AS611" s="232"/>
      <c r="AT611" s="230"/>
      <c r="AU611" s="231" t="e" cm="1">
        <f t="array" aca="1" ref="AU611" ca="1">INDIRECT("'"&amp;$C611&amp;"'!"&amp;"$"&amp;$D611&amp;$AU$1&amp;"")</f>
        <v>#REF!</v>
      </c>
      <c r="AV611" s="232"/>
      <c r="AW611" s="230"/>
      <c r="AX611" s="229"/>
      <c r="AY611" s="233"/>
      <c r="AZ611" s="232" t="e" cm="1">
        <f t="array" aca="1" ref="AZ611" ca="1">INDIRECT("'"&amp;$C611&amp;"'!"&amp;"$"&amp;$D611&amp;$AZ$1&amp;"")</f>
        <v>#REF!</v>
      </c>
      <c r="BA611" s="231"/>
      <c r="BB611" s="232"/>
      <c r="BC611" s="230"/>
      <c r="BD611" s="232" t="e" cm="1">
        <f t="array" aca="1" ref="BD611" ca="1">INDIRECT("'"&amp;$C611&amp;"'!"&amp;"$"&amp;$D611&amp;$BD$1&amp;"")</f>
        <v>#REF!</v>
      </c>
      <c r="BE611" s="231"/>
      <c r="BF611" s="232"/>
      <c r="BG611" s="230"/>
      <c r="BH611" s="234"/>
      <c r="BI611" s="230"/>
      <c r="BJ611" s="234" t="e" cm="1">
        <f t="array" aca="1" ref="BJ611" ca="1">INDIRECT("'"&amp;$C611&amp;"'!"&amp;"$"&amp;$D611&amp;$BJ$1&amp;"")</f>
        <v>#REF!</v>
      </c>
      <c r="BK611" s="232"/>
      <c r="BL611" s="230"/>
      <c r="BM611" s="408"/>
      <c r="BN611" s="229" t="e" cm="1">
        <f t="array" aca="1" ref="BN611" ca="1">INDIRECT("'"&amp;$C611&amp;"'!"&amp;"$"&amp;$D611&amp;$BN$1&amp;"")</f>
        <v>#REF!</v>
      </c>
      <c r="BO611" s="231"/>
      <c r="BP611" s="230"/>
      <c r="BQ611" s="234" t="e" cm="1">
        <f t="array" aca="1" ref="BQ611" ca="1">INDIRECT("'"&amp;$C611&amp;"'!"&amp;"$"&amp;$D611&amp;$BQ$1&amp;"")</f>
        <v>#REF!</v>
      </c>
      <c r="BR611" s="232"/>
      <c r="BS611" s="232"/>
      <c r="BT611" s="230"/>
      <c r="BU611" s="234" t="e" cm="1">
        <f t="array" aca="1" ref="BU611" ca="1">INDIRECT("'"&amp;$C611&amp;"'!"&amp;"$"&amp;$D611&amp;$BU$1&amp;"")</f>
        <v>#REF!</v>
      </c>
      <c r="BV611" s="232"/>
      <c r="BW611" s="232"/>
      <c r="BX611" s="230"/>
      <c r="BY611" s="235"/>
      <c r="BZ611" s="232"/>
      <c r="CA611" s="232"/>
      <c r="CB611" s="230"/>
    </row>
    <row r="612" spans="1:80" ht="15" x14ac:dyDescent="0.2">
      <c r="A612" s="344">
        <f t="shared" si="47"/>
        <v>46016</v>
      </c>
      <c r="B612" s="261">
        <v>0.29166666666666702</v>
      </c>
      <c r="C612" s="247">
        <f t="shared" si="48"/>
        <v>25</v>
      </c>
      <c r="D612" s="248" t="s">
        <v>141</v>
      </c>
      <c r="E612" s="222"/>
      <c r="F612" s="223"/>
      <c r="G612" s="224" t="e" cm="1">
        <f t="array" aca="1" ref="G612" ca="1">INDIRECT("'"&amp;$C612&amp;"'!"&amp;"$"&amp;$D612&amp;$G$1&amp;"")</f>
        <v>#REF!</v>
      </c>
      <c r="H612" s="225" t="s">
        <v>1</v>
      </c>
      <c r="I612" s="223" t="s">
        <v>1</v>
      </c>
      <c r="J612" s="224" t="e" cm="1">
        <f t="array" aca="1" ref="J612" ca="1">INDIRECT("'"&amp;$C612&amp;"'!"&amp;"$"&amp;$D612&amp;$J$1&amp;"")</f>
        <v>#REF!</v>
      </c>
      <c r="K612" s="225"/>
      <c r="L612" s="225"/>
      <c r="M612" s="226"/>
      <c r="N612" s="222" t="e" cm="1">
        <f t="array" aca="1" ref="N612" ca="1">INDIRECT("'"&amp;$C612&amp;"'!"&amp;"$"&amp;$D612&amp;$N$1&amp;"")</f>
        <v>#REF!</v>
      </c>
      <c r="O612" s="225"/>
      <c r="P612" s="225"/>
      <c r="Q612" s="223"/>
      <c r="R612" s="352" t="e" cm="1">
        <f t="array" aca="1" ref="R612" ca="1">INDIRECT("'"&amp;$C612&amp;"'!"&amp;"$"&amp;$D612&amp;$R$1&amp;"")</f>
        <v>#REF!</v>
      </c>
      <c r="S612" s="225"/>
      <c r="T612" s="225"/>
      <c r="U612" s="226"/>
      <c r="V612" s="222"/>
      <c r="W612" s="227" t="e" cm="1">
        <f t="array" aca="1" ref="W612" ca="1">INDIRECT("'"&amp;$C612&amp;"'!"&amp;"$"&amp;$D612&amp;$W$1&amp;"")</f>
        <v>#REF!</v>
      </c>
      <c r="X612" s="225"/>
      <c r="Y612" s="223"/>
      <c r="Z612" s="224" t="e" cm="1">
        <f t="array" aca="1" ref="Z612" ca="1">INDIRECT("'"&amp;$C612&amp;"'!"&amp;"$"&amp;$D612&amp;$Z$1&amp;"")</f>
        <v>#REF!</v>
      </c>
      <c r="AA612" s="225" t="s">
        <v>1</v>
      </c>
      <c r="AB612" s="225" t="s">
        <v>1</v>
      </c>
      <c r="AC612" s="226" t="s">
        <v>1</v>
      </c>
      <c r="AD612" s="222" t="e" cm="1">
        <f t="array" aca="1" ref="AD612" ca="1">INDIRECT("'"&amp;$C612&amp;"'!"&amp;"$"&amp;$D612&amp;$AD$1&amp;"")</f>
        <v>#REF!</v>
      </c>
      <c r="AE612" s="225" t="s">
        <v>1</v>
      </c>
      <c r="AF612" s="225" t="s">
        <v>1</v>
      </c>
      <c r="AG612" s="223" t="s">
        <v>1</v>
      </c>
      <c r="AH612" s="224" t="e" cm="1">
        <f t="array" aca="1" ref="AH612" ca="1">INDIRECT("'"&amp;$C612&amp;"'!"&amp;"$"&amp;$D612&amp;$AH$1&amp;"")</f>
        <v>#REF!</v>
      </c>
      <c r="AI612" s="225" t="s">
        <v>1</v>
      </c>
      <c r="AJ612" s="225" t="s">
        <v>1</v>
      </c>
      <c r="AK612" s="226" t="s">
        <v>1</v>
      </c>
      <c r="AL612" s="222" t="e" cm="1">
        <f t="array" aca="1" ref="AL612" ca="1">INDIRECT("'"&amp;$C612&amp;"'!"&amp;"$"&amp;$D612&amp;$AL$1&amp;"")</f>
        <v>#REF!</v>
      </c>
      <c r="AM612" s="225" t="s">
        <v>1</v>
      </c>
      <c r="AN612" s="225" t="s">
        <v>1</v>
      </c>
      <c r="AO612" s="223" t="s">
        <v>1</v>
      </c>
      <c r="AP612" s="222"/>
      <c r="AQ612" s="226"/>
      <c r="AR612" s="222" t="e" cm="1">
        <f t="array" aca="1" ref="AR612" ca="1">INDIRECT("'"&amp;$C612&amp;"'!"&amp;"$"&amp;$D612&amp;$AR$1&amp;"")</f>
        <v>#REF!</v>
      </c>
      <c r="AS612" s="225"/>
      <c r="AT612" s="223"/>
      <c r="AU612" s="224" t="e" cm="1">
        <f t="array" aca="1" ref="AU612" ca="1">INDIRECT("'"&amp;$C612&amp;"'!"&amp;"$"&amp;$D612&amp;$AU$1&amp;"")</f>
        <v>#REF!</v>
      </c>
      <c r="AV612" s="225"/>
      <c r="AW612" s="223"/>
      <c r="AX612" s="222"/>
      <c r="AY612" s="226"/>
      <c r="AZ612" s="225" t="e" cm="1">
        <f t="array" aca="1" ref="AZ612" ca="1">INDIRECT("'"&amp;$C612&amp;"'!"&amp;"$"&amp;$D612&amp;$AZ$1&amp;"")</f>
        <v>#REF!</v>
      </c>
      <c r="BA612" s="224"/>
      <c r="BB612" s="225"/>
      <c r="BC612" s="223"/>
      <c r="BD612" s="225" t="e" cm="1">
        <f t="array" aca="1" ref="BD612" ca="1">INDIRECT("'"&amp;$C612&amp;"'!"&amp;"$"&amp;$D612&amp;$BD$1&amp;"")</f>
        <v>#REF!</v>
      </c>
      <c r="BE612" s="224"/>
      <c r="BF612" s="225"/>
      <c r="BG612" s="223"/>
      <c r="BH612" s="227"/>
      <c r="BI612" s="223"/>
      <c r="BJ612" s="227" t="e" cm="1">
        <f t="array" aca="1" ref="BJ612" ca="1">INDIRECT("'"&amp;$C612&amp;"'!"&amp;"$"&amp;$D612&amp;$BJ$1&amp;"")</f>
        <v>#REF!</v>
      </c>
      <c r="BK612" s="225"/>
      <c r="BL612" s="223"/>
      <c r="BM612" s="407"/>
      <c r="BN612" s="222" t="e" cm="1">
        <f t="array" aca="1" ref="BN612" ca="1">INDIRECT("'"&amp;$C612&amp;"'!"&amp;"$"&amp;$D612&amp;$BN$1&amp;"")</f>
        <v>#REF!</v>
      </c>
      <c r="BO612" s="224"/>
      <c r="BP612" s="223"/>
      <c r="BQ612" s="227" t="e" cm="1">
        <f t="array" aca="1" ref="BQ612" ca="1">INDIRECT("'"&amp;$C612&amp;"'!"&amp;"$"&amp;$D612&amp;$BQ$1&amp;"")</f>
        <v>#REF!</v>
      </c>
      <c r="BR612" s="225"/>
      <c r="BS612" s="225"/>
      <c r="BT612" s="223"/>
      <c r="BU612" s="228" t="e" cm="1">
        <f t="array" aca="1" ref="BU612" ca="1">INDIRECT("'"&amp;$C612&amp;"'!"&amp;"$"&amp;$D612&amp;$BU$1&amp;"")</f>
        <v>#REF!</v>
      </c>
      <c r="BV612" s="225"/>
      <c r="BW612" s="225"/>
      <c r="BX612" s="223"/>
      <c r="BY612" s="228"/>
      <c r="BZ612" s="225"/>
      <c r="CA612" s="225"/>
      <c r="CB612" s="223"/>
    </row>
    <row r="613" spans="1:80" ht="15" x14ac:dyDescent="0.2">
      <c r="A613" s="344">
        <f t="shared" si="47"/>
        <v>46016</v>
      </c>
      <c r="B613" s="261">
        <v>0.33333333333333398</v>
      </c>
      <c r="C613" s="247">
        <f t="shared" si="48"/>
        <v>25</v>
      </c>
      <c r="D613" s="248" t="s">
        <v>142</v>
      </c>
      <c r="E613" s="229"/>
      <c r="F613" s="230"/>
      <c r="G613" s="231" t="e" cm="1">
        <f t="array" aca="1" ref="G613" ca="1">INDIRECT("'"&amp;$C613&amp;"'!"&amp;"$"&amp;$D613&amp;$G$1&amp;"")</f>
        <v>#REF!</v>
      </c>
      <c r="H613" s="232" t="s">
        <v>1</v>
      </c>
      <c r="I613" s="230" t="s">
        <v>1</v>
      </c>
      <c r="J613" s="231" t="e" cm="1">
        <f t="array" aca="1" ref="J613" ca="1">INDIRECT("'"&amp;$C613&amp;"'!"&amp;"$"&amp;$D613&amp;$J$1&amp;"")</f>
        <v>#REF!</v>
      </c>
      <c r="K613" s="232"/>
      <c r="L613" s="232"/>
      <c r="M613" s="233"/>
      <c r="N613" s="229" t="e" cm="1">
        <f t="array" aca="1" ref="N613" ca="1">INDIRECT("'"&amp;$C613&amp;"'!"&amp;"$"&amp;$D613&amp;$N$1&amp;"")</f>
        <v>#REF!</v>
      </c>
      <c r="O613" s="232"/>
      <c r="P613" s="232"/>
      <c r="Q613" s="230"/>
      <c r="R613" s="229" t="e" cm="1">
        <f t="array" aca="1" ref="R613" ca="1">INDIRECT("'"&amp;$C613&amp;"'!"&amp;"$"&amp;$D613&amp;$R$1&amp;"")</f>
        <v>#REF!</v>
      </c>
      <c r="S613" s="232"/>
      <c r="T613" s="232"/>
      <c r="U613" s="233"/>
      <c r="V613" s="229"/>
      <c r="W613" s="234" t="e" cm="1">
        <f t="array" aca="1" ref="W613" ca="1">INDIRECT("'"&amp;$C613&amp;"'!"&amp;"$"&amp;$D613&amp;$W$1&amp;"")</f>
        <v>#REF!</v>
      </c>
      <c r="X613" s="232"/>
      <c r="Y613" s="230"/>
      <c r="Z613" s="231" t="e" cm="1">
        <f t="array" aca="1" ref="Z613" ca="1">INDIRECT("'"&amp;$C613&amp;"'!"&amp;"$"&amp;$D613&amp;$Z$1&amp;"")</f>
        <v>#REF!</v>
      </c>
      <c r="AA613" s="232" t="s">
        <v>1</v>
      </c>
      <c r="AB613" s="232" t="s">
        <v>1</v>
      </c>
      <c r="AC613" s="233" t="s">
        <v>1</v>
      </c>
      <c r="AD613" s="229" t="e" cm="1">
        <f t="array" aca="1" ref="AD613" ca="1">INDIRECT("'"&amp;$C613&amp;"'!"&amp;"$"&amp;$D613&amp;$AD$1&amp;"")</f>
        <v>#REF!</v>
      </c>
      <c r="AE613" s="232" t="s">
        <v>1</v>
      </c>
      <c r="AF613" s="232" t="s">
        <v>1</v>
      </c>
      <c r="AG613" s="230" t="s">
        <v>1</v>
      </c>
      <c r="AH613" s="231" t="e" cm="1">
        <f t="array" aca="1" ref="AH613" ca="1">INDIRECT("'"&amp;$C613&amp;"'!"&amp;"$"&amp;$D613&amp;$AH$1&amp;"")</f>
        <v>#REF!</v>
      </c>
      <c r="AI613" s="232" t="s">
        <v>1</v>
      </c>
      <c r="AJ613" s="232" t="s">
        <v>1</v>
      </c>
      <c r="AK613" s="233" t="s">
        <v>1</v>
      </c>
      <c r="AL613" s="229" t="e" cm="1">
        <f t="array" aca="1" ref="AL613" ca="1">INDIRECT("'"&amp;$C613&amp;"'!"&amp;"$"&amp;$D613&amp;$AL$1&amp;"")</f>
        <v>#REF!</v>
      </c>
      <c r="AM613" s="232" t="s">
        <v>1</v>
      </c>
      <c r="AN613" s="232" t="s">
        <v>1</v>
      </c>
      <c r="AO613" s="230" t="s">
        <v>1</v>
      </c>
      <c r="AP613" s="229"/>
      <c r="AQ613" s="233"/>
      <c r="AR613" s="229" t="e" cm="1">
        <f t="array" aca="1" ref="AR613" ca="1">INDIRECT("'"&amp;$C613&amp;"'!"&amp;"$"&amp;$D613&amp;$AR$1&amp;"")</f>
        <v>#REF!</v>
      </c>
      <c r="AS613" s="232"/>
      <c r="AT613" s="230"/>
      <c r="AU613" s="231" t="e" cm="1">
        <f t="array" aca="1" ref="AU613" ca="1">INDIRECT("'"&amp;$C613&amp;"'!"&amp;"$"&amp;$D613&amp;$AU$1&amp;"")</f>
        <v>#REF!</v>
      </c>
      <c r="AV613" s="232"/>
      <c r="AW613" s="230"/>
      <c r="AX613" s="229"/>
      <c r="AY613" s="233"/>
      <c r="AZ613" s="232" t="e" cm="1">
        <f t="array" aca="1" ref="AZ613" ca="1">INDIRECT("'"&amp;$C613&amp;"'!"&amp;"$"&amp;$D613&amp;$AZ$1&amp;"")</f>
        <v>#REF!</v>
      </c>
      <c r="BA613" s="231"/>
      <c r="BB613" s="232"/>
      <c r="BC613" s="230"/>
      <c r="BD613" s="232" t="e" cm="1">
        <f t="array" aca="1" ref="BD613" ca="1">INDIRECT("'"&amp;$C613&amp;"'!"&amp;"$"&amp;$D613&amp;$BD$1&amp;"")</f>
        <v>#REF!</v>
      </c>
      <c r="BE613" s="231"/>
      <c r="BF613" s="232"/>
      <c r="BG613" s="230"/>
      <c r="BH613" s="234"/>
      <c r="BI613" s="230"/>
      <c r="BJ613" s="234" t="e" cm="1">
        <f t="array" aca="1" ref="BJ613" ca="1">INDIRECT("'"&amp;$C613&amp;"'!"&amp;"$"&amp;$D613&amp;$BJ$1&amp;"")</f>
        <v>#REF!</v>
      </c>
      <c r="BK613" s="232"/>
      <c r="BL613" s="230"/>
      <c r="BM613" s="408"/>
      <c r="BN613" s="229" t="e" cm="1">
        <f t="array" aca="1" ref="BN613" ca="1">INDIRECT("'"&amp;$C613&amp;"'!"&amp;"$"&amp;$D613&amp;$BN$1&amp;"")</f>
        <v>#REF!</v>
      </c>
      <c r="BO613" s="231"/>
      <c r="BP613" s="230"/>
      <c r="BQ613" s="234" t="e" cm="1">
        <f t="array" aca="1" ref="BQ613" ca="1">INDIRECT("'"&amp;$C613&amp;"'!"&amp;"$"&amp;$D613&amp;$BQ$1&amp;"")</f>
        <v>#REF!</v>
      </c>
      <c r="BR613" s="232"/>
      <c r="BS613" s="232"/>
      <c r="BT613" s="230"/>
      <c r="BU613" s="235" t="e" cm="1">
        <f t="array" aca="1" ref="BU613" ca="1">INDIRECT("'"&amp;$C613&amp;"'!"&amp;"$"&amp;$D613&amp;$BU$1&amp;"")</f>
        <v>#REF!</v>
      </c>
      <c r="BV613" s="232"/>
      <c r="BW613" s="232"/>
      <c r="BX613" s="230"/>
      <c r="BY613" s="235"/>
      <c r="BZ613" s="232"/>
      <c r="CA613" s="232"/>
      <c r="CB613" s="230"/>
    </row>
    <row r="614" spans="1:80" ht="15" x14ac:dyDescent="0.2">
      <c r="A614" s="344">
        <f t="shared" si="47"/>
        <v>46016</v>
      </c>
      <c r="B614" s="261">
        <v>0.375</v>
      </c>
      <c r="C614" s="247">
        <f t="shared" si="48"/>
        <v>25</v>
      </c>
      <c r="D614" s="248" t="s">
        <v>143</v>
      </c>
      <c r="E614" s="222"/>
      <c r="F614" s="223"/>
      <c r="G614" s="224" t="e" cm="1">
        <f t="array" aca="1" ref="G614" ca="1">INDIRECT("'"&amp;$C614&amp;"'!"&amp;"$"&amp;$D614&amp;$G$1&amp;"")</f>
        <v>#REF!</v>
      </c>
      <c r="H614" s="225" t="s">
        <v>1</v>
      </c>
      <c r="I614" s="223" t="s">
        <v>1</v>
      </c>
      <c r="J614" s="224" t="e" cm="1">
        <f t="array" aca="1" ref="J614" ca="1">INDIRECT("'"&amp;$C614&amp;"'!"&amp;"$"&amp;$D614&amp;$J$1&amp;"")</f>
        <v>#REF!</v>
      </c>
      <c r="K614" s="225"/>
      <c r="L614" s="225"/>
      <c r="M614" s="226"/>
      <c r="N614" s="222" t="e" cm="1">
        <f t="array" aca="1" ref="N614" ca="1">INDIRECT("'"&amp;$C614&amp;"'!"&amp;"$"&amp;$D614&amp;$N$1&amp;"")</f>
        <v>#REF!</v>
      </c>
      <c r="O614" s="225"/>
      <c r="P614" s="225"/>
      <c r="Q614" s="223"/>
      <c r="R614" s="352" t="e" cm="1">
        <f t="array" aca="1" ref="R614" ca="1">INDIRECT("'"&amp;$C614&amp;"'!"&amp;"$"&amp;$D614&amp;$R$1&amp;"")</f>
        <v>#REF!</v>
      </c>
      <c r="S614" s="225"/>
      <c r="T614" s="225"/>
      <c r="U614" s="226"/>
      <c r="V614" s="222"/>
      <c r="W614" s="227" t="e" cm="1">
        <f t="array" aca="1" ref="W614" ca="1">INDIRECT("'"&amp;$C614&amp;"'!"&amp;"$"&amp;$D614&amp;$W$1&amp;"")</f>
        <v>#REF!</v>
      </c>
      <c r="X614" s="225"/>
      <c r="Y614" s="223"/>
      <c r="Z614" s="224" t="e" cm="1">
        <f t="array" aca="1" ref="Z614" ca="1">INDIRECT("'"&amp;$C614&amp;"'!"&amp;"$"&amp;$D614&amp;$Z$1&amp;"")</f>
        <v>#REF!</v>
      </c>
      <c r="AA614" s="225" t="s">
        <v>1</v>
      </c>
      <c r="AB614" s="225" t="s">
        <v>1</v>
      </c>
      <c r="AC614" s="226" t="s">
        <v>1</v>
      </c>
      <c r="AD614" s="222" t="e" cm="1">
        <f t="array" aca="1" ref="AD614" ca="1">INDIRECT("'"&amp;$C614&amp;"'!"&amp;"$"&amp;$D614&amp;$AD$1&amp;"")</f>
        <v>#REF!</v>
      </c>
      <c r="AE614" s="225" t="s">
        <v>1</v>
      </c>
      <c r="AF614" s="225" t="s">
        <v>1</v>
      </c>
      <c r="AG614" s="223" t="s">
        <v>1</v>
      </c>
      <c r="AH614" s="224" t="e" cm="1">
        <f t="array" aca="1" ref="AH614" ca="1">INDIRECT("'"&amp;$C614&amp;"'!"&amp;"$"&amp;$D614&amp;$AH$1&amp;"")</f>
        <v>#REF!</v>
      </c>
      <c r="AI614" s="225" t="s">
        <v>1</v>
      </c>
      <c r="AJ614" s="225" t="s">
        <v>1</v>
      </c>
      <c r="AK614" s="226" t="s">
        <v>1</v>
      </c>
      <c r="AL614" s="222" t="e" cm="1">
        <f t="array" aca="1" ref="AL614" ca="1">INDIRECT("'"&amp;$C614&amp;"'!"&amp;"$"&amp;$D614&amp;$AL$1&amp;"")</f>
        <v>#REF!</v>
      </c>
      <c r="AM614" s="225" t="s">
        <v>1</v>
      </c>
      <c r="AN614" s="225" t="s">
        <v>1</v>
      </c>
      <c r="AO614" s="223" t="s">
        <v>1</v>
      </c>
      <c r="AP614" s="222"/>
      <c r="AQ614" s="226"/>
      <c r="AR614" s="222" t="e" cm="1">
        <f t="array" aca="1" ref="AR614" ca="1">INDIRECT("'"&amp;$C614&amp;"'!"&amp;"$"&amp;$D614&amp;$AR$1&amp;"")</f>
        <v>#REF!</v>
      </c>
      <c r="AS614" s="225"/>
      <c r="AT614" s="223"/>
      <c r="AU614" s="224" t="e" cm="1">
        <f t="array" aca="1" ref="AU614" ca="1">INDIRECT("'"&amp;$C614&amp;"'!"&amp;"$"&amp;$D614&amp;$AU$1&amp;"")</f>
        <v>#REF!</v>
      </c>
      <c r="AV614" s="225"/>
      <c r="AW614" s="223"/>
      <c r="AX614" s="222"/>
      <c r="AY614" s="226"/>
      <c r="AZ614" s="225" t="e" cm="1">
        <f t="array" aca="1" ref="AZ614" ca="1">INDIRECT("'"&amp;$C614&amp;"'!"&amp;"$"&amp;$D614&amp;$AZ$1&amp;"")</f>
        <v>#REF!</v>
      </c>
      <c r="BA614" s="224"/>
      <c r="BB614" s="225"/>
      <c r="BC614" s="223"/>
      <c r="BD614" s="225" t="e" cm="1">
        <f t="array" aca="1" ref="BD614" ca="1">INDIRECT("'"&amp;$C614&amp;"'!"&amp;"$"&amp;$D614&amp;$BD$1&amp;"")</f>
        <v>#REF!</v>
      </c>
      <c r="BE614" s="224"/>
      <c r="BF614" s="225"/>
      <c r="BG614" s="223"/>
      <c r="BH614" s="227"/>
      <c r="BI614" s="223"/>
      <c r="BJ614" s="227" t="e" cm="1">
        <f t="array" aca="1" ref="BJ614" ca="1">INDIRECT("'"&amp;$C614&amp;"'!"&amp;"$"&amp;$D614&amp;$BJ$1&amp;"")</f>
        <v>#REF!</v>
      </c>
      <c r="BK614" s="225"/>
      <c r="BL614" s="223"/>
      <c r="BM614" s="407"/>
      <c r="BN614" s="222" t="e" cm="1">
        <f t="array" aca="1" ref="BN614" ca="1">INDIRECT("'"&amp;$C614&amp;"'!"&amp;"$"&amp;$D614&amp;$BN$1&amp;"")</f>
        <v>#REF!</v>
      </c>
      <c r="BO614" s="224"/>
      <c r="BP614" s="223"/>
      <c r="BQ614" s="227" t="e" cm="1">
        <f t="array" aca="1" ref="BQ614" ca="1">INDIRECT("'"&amp;$C614&amp;"'!"&amp;"$"&amp;$D614&amp;$BQ$1&amp;"")</f>
        <v>#REF!</v>
      </c>
      <c r="BR614" s="225"/>
      <c r="BS614" s="225"/>
      <c r="BT614" s="223"/>
      <c r="BU614" s="228" t="e" cm="1">
        <f t="array" aca="1" ref="BU614" ca="1">INDIRECT("'"&amp;$C614&amp;"'!"&amp;"$"&amp;$D614&amp;$BU$1&amp;"")</f>
        <v>#REF!</v>
      </c>
      <c r="BV614" s="225"/>
      <c r="BW614" s="225"/>
      <c r="BX614" s="223"/>
      <c r="BY614" s="228"/>
      <c r="BZ614" s="225"/>
      <c r="CA614" s="225"/>
      <c r="CB614" s="223"/>
    </row>
    <row r="615" spans="1:80" ht="15" x14ac:dyDescent="0.2">
      <c r="A615" s="344">
        <f t="shared" si="47"/>
        <v>46016</v>
      </c>
      <c r="B615" s="261">
        <v>0.41666666666666702</v>
      </c>
      <c r="C615" s="247">
        <f t="shared" si="48"/>
        <v>25</v>
      </c>
      <c r="D615" s="248" t="s">
        <v>144</v>
      </c>
      <c r="E615" s="229"/>
      <c r="F615" s="230"/>
      <c r="G615" s="231" t="e" cm="1">
        <f t="array" aca="1" ref="G615" ca="1">INDIRECT("'"&amp;$C615&amp;"'!"&amp;"$"&amp;$D615&amp;$G$1&amp;"")</f>
        <v>#REF!</v>
      </c>
      <c r="H615" s="232" t="s">
        <v>1</v>
      </c>
      <c r="I615" s="230" t="s">
        <v>1</v>
      </c>
      <c r="J615" s="231" t="e" cm="1">
        <f t="array" aca="1" ref="J615" ca="1">INDIRECT("'"&amp;$C615&amp;"'!"&amp;"$"&amp;$D615&amp;$J$1&amp;"")</f>
        <v>#REF!</v>
      </c>
      <c r="K615" s="232"/>
      <c r="L615" s="232"/>
      <c r="M615" s="233"/>
      <c r="N615" s="229" t="e" cm="1">
        <f t="array" aca="1" ref="N615" ca="1">INDIRECT("'"&amp;$C615&amp;"'!"&amp;"$"&amp;$D615&amp;$N$1&amp;"")</f>
        <v>#REF!</v>
      </c>
      <c r="O615" s="232"/>
      <c r="P615" s="232"/>
      <c r="Q615" s="230"/>
      <c r="R615" s="229" t="e" cm="1">
        <f t="array" aca="1" ref="R615" ca="1">INDIRECT("'"&amp;$C615&amp;"'!"&amp;"$"&amp;$D615&amp;$R$1&amp;"")</f>
        <v>#REF!</v>
      </c>
      <c r="S615" s="232"/>
      <c r="T615" s="232"/>
      <c r="U615" s="233"/>
      <c r="V615" s="229"/>
      <c r="W615" s="234" t="e" cm="1">
        <f t="array" aca="1" ref="W615" ca="1">INDIRECT("'"&amp;$C615&amp;"'!"&amp;"$"&amp;$D615&amp;$W$1&amp;"")</f>
        <v>#REF!</v>
      </c>
      <c r="X615" s="232"/>
      <c r="Y615" s="230"/>
      <c r="Z615" s="231" t="e" cm="1">
        <f t="array" aca="1" ref="Z615" ca="1">INDIRECT("'"&amp;$C615&amp;"'!"&amp;"$"&amp;$D615&amp;$Z$1&amp;"")</f>
        <v>#REF!</v>
      </c>
      <c r="AA615" s="232" t="s">
        <v>1</v>
      </c>
      <c r="AB615" s="232" t="s">
        <v>1</v>
      </c>
      <c r="AC615" s="233" t="s">
        <v>1</v>
      </c>
      <c r="AD615" s="229" t="e" cm="1">
        <f t="array" aca="1" ref="AD615" ca="1">INDIRECT("'"&amp;$C615&amp;"'!"&amp;"$"&amp;$D615&amp;$AD$1&amp;"")</f>
        <v>#REF!</v>
      </c>
      <c r="AE615" s="232" t="s">
        <v>1</v>
      </c>
      <c r="AF615" s="232" t="s">
        <v>1</v>
      </c>
      <c r="AG615" s="230" t="s">
        <v>1</v>
      </c>
      <c r="AH615" s="231" t="e" cm="1">
        <f t="array" aca="1" ref="AH615" ca="1">INDIRECT("'"&amp;$C615&amp;"'!"&amp;"$"&amp;$D615&amp;$AH$1&amp;"")</f>
        <v>#REF!</v>
      </c>
      <c r="AI615" s="232" t="s">
        <v>1</v>
      </c>
      <c r="AJ615" s="232" t="s">
        <v>1</v>
      </c>
      <c r="AK615" s="233" t="s">
        <v>1</v>
      </c>
      <c r="AL615" s="229" t="e" cm="1">
        <f t="array" aca="1" ref="AL615" ca="1">INDIRECT("'"&amp;$C615&amp;"'!"&amp;"$"&amp;$D615&amp;$AL$1&amp;"")</f>
        <v>#REF!</v>
      </c>
      <c r="AM615" s="232" t="s">
        <v>1</v>
      </c>
      <c r="AN615" s="232" t="s">
        <v>1</v>
      </c>
      <c r="AO615" s="230" t="s">
        <v>1</v>
      </c>
      <c r="AP615" s="229"/>
      <c r="AQ615" s="233"/>
      <c r="AR615" s="229" t="e" cm="1">
        <f t="array" aca="1" ref="AR615" ca="1">INDIRECT("'"&amp;$C615&amp;"'!"&amp;"$"&amp;$D615&amp;$AR$1&amp;"")</f>
        <v>#REF!</v>
      </c>
      <c r="AS615" s="232"/>
      <c r="AT615" s="230"/>
      <c r="AU615" s="231" t="e" cm="1">
        <f t="array" aca="1" ref="AU615" ca="1">INDIRECT("'"&amp;$C615&amp;"'!"&amp;"$"&amp;$D615&amp;$AU$1&amp;"")</f>
        <v>#REF!</v>
      </c>
      <c r="AV615" s="232"/>
      <c r="AW615" s="230"/>
      <c r="AX615" s="229"/>
      <c r="AY615" s="233"/>
      <c r="AZ615" s="232" t="e" cm="1">
        <f t="array" aca="1" ref="AZ615" ca="1">INDIRECT("'"&amp;$C615&amp;"'!"&amp;"$"&amp;$D615&amp;$AZ$1&amp;"")</f>
        <v>#REF!</v>
      </c>
      <c r="BA615" s="231"/>
      <c r="BB615" s="232"/>
      <c r="BC615" s="230"/>
      <c r="BD615" s="232" t="e" cm="1">
        <f t="array" aca="1" ref="BD615" ca="1">INDIRECT("'"&amp;$C615&amp;"'!"&amp;"$"&amp;$D615&amp;$BD$1&amp;"")</f>
        <v>#REF!</v>
      </c>
      <c r="BE615" s="231"/>
      <c r="BF615" s="232"/>
      <c r="BG615" s="230"/>
      <c r="BH615" s="234"/>
      <c r="BI615" s="230"/>
      <c r="BJ615" s="234" t="e" cm="1">
        <f t="array" aca="1" ref="BJ615" ca="1">INDIRECT("'"&amp;$C615&amp;"'!"&amp;"$"&amp;$D615&amp;$BJ$1&amp;"")</f>
        <v>#REF!</v>
      </c>
      <c r="BK615" s="232"/>
      <c r="BL615" s="230"/>
      <c r="BM615" s="408"/>
      <c r="BN615" s="229" t="e" cm="1">
        <f t="array" aca="1" ref="BN615" ca="1">INDIRECT("'"&amp;$C615&amp;"'!"&amp;"$"&amp;$D615&amp;$BN$1&amp;"")</f>
        <v>#REF!</v>
      </c>
      <c r="BO615" s="231"/>
      <c r="BP615" s="230"/>
      <c r="BQ615" s="234" t="e" cm="1">
        <f t="array" aca="1" ref="BQ615" ca="1">INDIRECT("'"&amp;$C615&amp;"'!"&amp;"$"&amp;$D615&amp;$BQ$1&amp;"")</f>
        <v>#REF!</v>
      </c>
      <c r="BR615" s="232"/>
      <c r="BS615" s="232"/>
      <c r="BT615" s="230"/>
      <c r="BU615" s="235" t="e" cm="1">
        <f t="array" aca="1" ref="BU615" ca="1">INDIRECT("'"&amp;$C615&amp;"'!"&amp;"$"&amp;$D615&amp;$BU$1&amp;"")</f>
        <v>#REF!</v>
      </c>
      <c r="BV615" s="232"/>
      <c r="BW615" s="232"/>
      <c r="BX615" s="230"/>
      <c r="BY615" s="235"/>
      <c r="BZ615" s="232"/>
      <c r="CA615" s="232"/>
      <c r="CB615" s="230"/>
    </row>
    <row r="616" spans="1:80" ht="15" x14ac:dyDescent="0.2">
      <c r="A616" s="344">
        <f t="shared" si="47"/>
        <v>46016</v>
      </c>
      <c r="B616" s="261">
        <v>0.45833333333333398</v>
      </c>
      <c r="C616" s="247">
        <f t="shared" si="48"/>
        <v>25</v>
      </c>
      <c r="D616" s="248" t="s">
        <v>145</v>
      </c>
      <c r="E616" s="222"/>
      <c r="F616" s="223"/>
      <c r="G616" s="224" t="e" cm="1">
        <f t="array" aca="1" ref="G616" ca="1">INDIRECT("'"&amp;$C616&amp;"'!"&amp;"$"&amp;$D616&amp;$G$1&amp;"")</f>
        <v>#REF!</v>
      </c>
      <c r="H616" s="225" t="s">
        <v>1</v>
      </c>
      <c r="I616" s="223" t="s">
        <v>1</v>
      </c>
      <c r="J616" s="224" t="e" cm="1">
        <f t="array" aca="1" ref="J616" ca="1">INDIRECT("'"&amp;$C616&amp;"'!"&amp;"$"&amp;$D616&amp;$J$1&amp;"")</f>
        <v>#REF!</v>
      </c>
      <c r="K616" s="225"/>
      <c r="L616" s="225"/>
      <c r="M616" s="226"/>
      <c r="N616" s="222" t="e" cm="1">
        <f t="array" aca="1" ref="N616" ca="1">INDIRECT("'"&amp;$C616&amp;"'!"&amp;"$"&amp;$D616&amp;$N$1&amp;"")</f>
        <v>#REF!</v>
      </c>
      <c r="O616" s="225"/>
      <c r="P616" s="225"/>
      <c r="Q616" s="223"/>
      <c r="R616" s="352" t="e" cm="1">
        <f t="array" aca="1" ref="R616" ca="1">INDIRECT("'"&amp;$C616&amp;"'!"&amp;"$"&amp;$D616&amp;$R$1&amp;"")</f>
        <v>#REF!</v>
      </c>
      <c r="S616" s="225"/>
      <c r="T616" s="225"/>
      <c r="U616" s="226"/>
      <c r="V616" s="222"/>
      <c r="W616" s="227" t="e" cm="1">
        <f t="array" aca="1" ref="W616" ca="1">INDIRECT("'"&amp;$C616&amp;"'!"&amp;"$"&amp;$D616&amp;$W$1&amp;"")</f>
        <v>#REF!</v>
      </c>
      <c r="X616" s="225"/>
      <c r="Y616" s="223"/>
      <c r="Z616" s="224" t="e" cm="1">
        <f t="array" aca="1" ref="Z616" ca="1">INDIRECT("'"&amp;$C616&amp;"'!"&amp;"$"&amp;$D616&amp;$Z$1&amp;"")</f>
        <v>#REF!</v>
      </c>
      <c r="AA616" s="225" t="s">
        <v>1</v>
      </c>
      <c r="AB616" s="225" t="s">
        <v>1</v>
      </c>
      <c r="AC616" s="226" t="s">
        <v>1</v>
      </c>
      <c r="AD616" s="222" t="e" cm="1">
        <f t="array" aca="1" ref="AD616" ca="1">INDIRECT("'"&amp;$C616&amp;"'!"&amp;"$"&amp;$D616&amp;$AD$1&amp;"")</f>
        <v>#REF!</v>
      </c>
      <c r="AE616" s="225" t="s">
        <v>1</v>
      </c>
      <c r="AF616" s="225" t="s">
        <v>1</v>
      </c>
      <c r="AG616" s="223" t="s">
        <v>1</v>
      </c>
      <c r="AH616" s="224" t="e" cm="1">
        <f t="array" aca="1" ref="AH616" ca="1">INDIRECT("'"&amp;$C616&amp;"'!"&amp;"$"&amp;$D616&amp;$AH$1&amp;"")</f>
        <v>#REF!</v>
      </c>
      <c r="AI616" s="225" t="s">
        <v>1</v>
      </c>
      <c r="AJ616" s="225" t="s">
        <v>1</v>
      </c>
      <c r="AK616" s="226" t="s">
        <v>1</v>
      </c>
      <c r="AL616" s="222" t="e" cm="1">
        <f t="array" aca="1" ref="AL616" ca="1">INDIRECT("'"&amp;$C616&amp;"'!"&amp;"$"&amp;$D616&amp;$AL$1&amp;"")</f>
        <v>#REF!</v>
      </c>
      <c r="AM616" s="225" t="s">
        <v>1</v>
      </c>
      <c r="AN616" s="225" t="s">
        <v>1</v>
      </c>
      <c r="AO616" s="223" t="s">
        <v>1</v>
      </c>
      <c r="AP616" s="222"/>
      <c r="AQ616" s="226"/>
      <c r="AR616" s="222" t="e" cm="1">
        <f t="array" aca="1" ref="AR616" ca="1">INDIRECT("'"&amp;$C616&amp;"'!"&amp;"$"&amp;$D616&amp;$AR$1&amp;"")</f>
        <v>#REF!</v>
      </c>
      <c r="AS616" s="225"/>
      <c r="AT616" s="223"/>
      <c r="AU616" s="224" t="e" cm="1">
        <f t="array" aca="1" ref="AU616" ca="1">INDIRECT("'"&amp;$C616&amp;"'!"&amp;"$"&amp;$D616&amp;$AU$1&amp;"")</f>
        <v>#REF!</v>
      </c>
      <c r="AV616" s="225"/>
      <c r="AW616" s="223"/>
      <c r="AX616" s="222"/>
      <c r="AY616" s="226"/>
      <c r="AZ616" s="225" t="e" cm="1">
        <f t="array" aca="1" ref="AZ616" ca="1">INDIRECT("'"&amp;$C616&amp;"'!"&amp;"$"&amp;$D616&amp;$AZ$1&amp;"")</f>
        <v>#REF!</v>
      </c>
      <c r="BA616" s="224"/>
      <c r="BB616" s="225"/>
      <c r="BC616" s="223"/>
      <c r="BD616" s="225" t="e" cm="1">
        <f t="array" aca="1" ref="BD616" ca="1">INDIRECT("'"&amp;$C616&amp;"'!"&amp;"$"&amp;$D616&amp;$BD$1&amp;"")</f>
        <v>#REF!</v>
      </c>
      <c r="BE616" s="224"/>
      <c r="BF616" s="225"/>
      <c r="BG616" s="223"/>
      <c r="BH616" s="227"/>
      <c r="BI616" s="223"/>
      <c r="BJ616" s="227" t="e" cm="1">
        <f t="array" aca="1" ref="BJ616" ca="1">INDIRECT("'"&amp;$C616&amp;"'!"&amp;"$"&amp;$D616&amp;$BJ$1&amp;"")</f>
        <v>#REF!</v>
      </c>
      <c r="BK616" s="225"/>
      <c r="BL616" s="223"/>
      <c r="BM616" s="407"/>
      <c r="BN616" s="222" t="e" cm="1">
        <f t="array" aca="1" ref="BN616" ca="1">INDIRECT("'"&amp;$C616&amp;"'!"&amp;"$"&amp;$D616&amp;$BN$1&amp;"")</f>
        <v>#REF!</v>
      </c>
      <c r="BO616" s="224"/>
      <c r="BP616" s="223"/>
      <c r="BQ616" s="227" t="e" cm="1">
        <f t="array" aca="1" ref="BQ616" ca="1">INDIRECT("'"&amp;$C616&amp;"'!"&amp;"$"&amp;$D616&amp;$BQ$1&amp;"")</f>
        <v>#REF!</v>
      </c>
      <c r="BR616" s="225"/>
      <c r="BS616" s="225"/>
      <c r="BT616" s="223"/>
      <c r="BU616" s="228" t="e" cm="1">
        <f t="array" aca="1" ref="BU616" ca="1">INDIRECT("'"&amp;$C616&amp;"'!"&amp;"$"&amp;$D616&amp;$BU$1&amp;"")</f>
        <v>#REF!</v>
      </c>
      <c r="BV616" s="225"/>
      <c r="BW616" s="225"/>
      <c r="BX616" s="223"/>
      <c r="BY616" s="228"/>
      <c r="BZ616" s="225"/>
      <c r="CA616" s="225"/>
      <c r="CB616" s="223"/>
    </row>
    <row r="617" spans="1:80" ht="15" x14ac:dyDescent="0.2">
      <c r="A617" s="344">
        <f t="shared" si="47"/>
        <v>46016</v>
      </c>
      <c r="B617" s="261">
        <v>0.5</v>
      </c>
      <c r="C617" s="247">
        <f t="shared" si="48"/>
        <v>25</v>
      </c>
      <c r="D617" s="248" t="s">
        <v>146</v>
      </c>
      <c r="E617" s="229"/>
      <c r="F617" s="230"/>
      <c r="G617" s="231" t="e" cm="1">
        <f t="array" aca="1" ref="G617" ca="1">INDIRECT("'"&amp;$C617&amp;"'!"&amp;"$"&amp;$D617&amp;$G$1&amp;"")</f>
        <v>#REF!</v>
      </c>
      <c r="H617" s="232" t="s">
        <v>1</v>
      </c>
      <c r="I617" s="230" t="s">
        <v>1</v>
      </c>
      <c r="J617" s="231" t="e" cm="1">
        <f t="array" aca="1" ref="J617" ca="1">INDIRECT("'"&amp;$C617&amp;"'!"&amp;"$"&amp;$D617&amp;$J$1&amp;"")</f>
        <v>#REF!</v>
      </c>
      <c r="K617" s="232"/>
      <c r="L617" s="232"/>
      <c r="M617" s="233"/>
      <c r="N617" s="229" t="e" cm="1">
        <f t="array" aca="1" ref="N617" ca="1">INDIRECT("'"&amp;$C617&amp;"'!"&amp;"$"&amp;$D617&amp;$N$1&amp;"")</f>
        <v>#REF!</v>
      </c>
      <c r="O617" s="232"/>
      <c r="P617" s="232"/>
      <c r="Q617" s="230"/>
      <c r="R617" s="229" t="e" cm="1">
        <f t="array" aca="1" ref="R617" ca="1">INDIRECT("'"&amp;$C617&amp;"'!"&amp;"$"&amp;$D617&amp;$R$1&amp;"")</f>
        <v>#REF!</v>
      </c>
      <c r="S617" s="232"/>
      <c r="T617" s="232"/>
      <c r="U617" s="233"/>
      <c r="V617" s="229"/>
      <c r="W617" s="234" t="e" cm="1">
        <f t="array" aca="1" ref="W617" ca="1">INDIRECT("'"&amp;$C617&amp;"'!"&amp;"$"&amp;$D617&amp;$W$1&amp;"")</f>
        <v>#REF!</v>
      </c>
      <c r="X617" s="232"/>
      <c r="Y617" s="230"/>
      <c r="Z617" s="231" t="e" cm="1">
        <f t="array" aca="1" ref="Z617" ca="1">INDIRECT("'"&amp;$C617&amp;"'!"&amp;"$"&amp;$D617&amp;$Z$1&amp;"")</f>
        <v>#REF!</v>
      </c>
      <c r="AA617" s="232" t="s">
        <v>1</v>
      </c>
      <c r="AB617" s="232" t="s">
        <v>1</v>
      </c>
      <c r="AC617" s="233" t="s">
        <v>1</v>
      </c>
      <c r="AD617" s="229" t="e" cm="1">
        <f t="array" aca="1" ref="AD617" ca="1">INDIRECT("'"&amp;$C617&amp;"'!"&amp;"$"&amp;$D617&amp;$AD$1&amp;"")</f>
        <v>#REF!</v>
      </c>
      <c r="AE617" s="232" t="s">
        <v>1</v>
      </c>
      <c r="AF617" s="232" t="s">
        <v>1</v>
      </c>
      <c r="AG617" s="230" t="s">
        <v>1</v>
      </c>
      <c r="AH617" s="231" t="e" cm="1">
        <f t="array" aca="1" ref="AH617" ca="1">INDIRECT("'"&amp;$C617&amp;"'!"&amp;"$"&amp;$D617&amp;$AH$1&amp;"")</f>
        <v>#REF!</v>
      </c>
      <c r="AI617" s="232" t="s">
        <v>1</v>
      </c>
      <c r="AJ617" s="232" t="s">
        <v>1</v>
      </c>
      <c r="AK617" s="233" t="s">
        <v>1</v>
      </c>
      <c r="AL617" s="229" t="e" cm="1">
        <f t="array" aca="1" ref="AL617" ca="1">INDIRECT("'"&amp;$C617&amp;"'!"&amp;"$"&amp;$D617&amp;$AL$1&amp;"")</f>
        <v>#REF!</v>
      </c>
      <c r="AM617" s="232" t="s">
        <v>1</v>
      </c>
      <c r="AN617" s="232" t="s">
        <v>1</v>
      </c>
      <c r="AO617" s="230" t="s">
        <v>1</v>
      </c>
      <c r="AP617" s="229"/>
      <c r="AQ617" s="233"/>
      <c r="AR617" s="229" t="e" cm="1">
        <f t="array" aca="1" ref="AR617" ca="1">INDIRECT("'"&amp;$C617&amp;"'!"&amp;"$"&amp;$D617&amp;$AR$1&amp;"")</f>
        <v>#REF!</v>
      </c>
      <c r="AS617" s="232"/>
      <c r="AT617" s="230"/>
      <c r="AU617" s="231" t="e" cm="1">
        <f t="array" aca="1" ref="AU617" ca="1">INDIRECT("'"&amp;$C617&amp;"'!"&amp;"$"&amp;$D617&amp;$AU$1&amp;"")</f>
        <v>#REF!</v>
      </c>
      <c r="AV617" s="232"/>
      <c r="AW617" s="230"/>
      <c r="AX617" s="229"/>
      <c r="AY617" s="233"/>
      <c r="AZ617" s="232" t="e" cm="1">
        <f t="array" aca="1" ref="AZ617" ca="1">INDIRECT("'"&amp;$C617&amp;"'!"&amp;"$"&amp;$D617&amp;$AZ$1&amp;"")</f>
        <v>#REF!</v>
      </c>
      <c r="BA617" s="231"/>
      <c r="BB617" s="232"/>
      <c r="BC617" s="230"/>
      <c r="BD617" s="232" t="e" cm="1">
        <f t="array" aca="1" ref="BD617" ca="1">INDIRECT("'"&amp;$C617&amp;"'!"&amp;"$"&amp;$D617&amp;$BD$1&amp;"")</f>
        <v>#REF!</v>
      </c>
      <c r="BE617" s="231"/>
      <c r="BF617" s="232"/>
      <c r="BG617" s="230"/>
      <c r="BH617" s="234"/>
      <c r="BI617" s="230"/>
      <c r="BJ617" s="234" t="e" cm="1">
        <f t="array" aca="1" ref="BJ617" ca="1">INDIRECT("'"&amp;$C617&amp;"'!"&amp;"$"&amp;$D617&amp;$BJ$1&amp;"")</f>
        <v>#REF!</v>
      </c>
      <c r="BK617" s="232"/>
      <c r="BL617" s="230"/>
      <c r="BM617" s="408"/>
      <c r="BN617" s="229" t="e" cm="1">
        <f t="array" aca="1" ref="BN617" ca="1">INDIRECT("'"&amp;$C617&amp;"'!"&amp;"$"&amp;$D617&amp;$BN$1&amp;"")</f>
        <v>#REF!</v>
      </c>
      <c r="BO617" s="231"/>
      <c r="BP617" s="230"/>
      <c r="BQ617" s="234" t="e" cm="1">
        <f t="array" aca="1" ref="BQ617" ca="1">INDIRECT("'"&amp;$C617&amp;"'!"&amp;"$"&amp;$D617&amp;$BQ$1&amp;"")</f>
        <v>#REF!</v>
      </c>
      <c r="BR617" s="232"/>
      <c r="BS617" s="232"/>
      <c r="BT617" s="230"/>
      <c r="BU617" s="235" t="e" cm="1">
        <f t="array" aca="1" ref="BU617" ca="1">INDIRECT("'"&amp;$C617&amp;"'!"&amp;"$"&amp;$D617&amp;$BU$1&amp;"")</f>
        <v>#REF!</v>
      </c>
      <c r="BV617" s="232"/>
      <c r="BW617" s="232"/>
      <c r="BX617" s="230"/>
      <c r="BY617" s="235"/>
      <c r="BZ617" s="232"/>
      <c r="CA617" s="232"/>
      <c r="CB617" s="230"/>
    </row>
    <row r="618" spans="1:80" ht="15" x14ac:dyDescent="0.2">
      <c r="A618" s="344">
        <f t="shared" si="47"/>
        <v>46016</v>
      </c>
      <c r="B618" s="261">
        <v>0.54166666666666696</v>
      </c>
      <c r="C618" s="247">
        <f t="shared" si="48"/>
        <v>25</v>
      </c>
      <c r="D618" s="248" t="s">
        <v>147</v>
      </c>
      <c r="E618" s="222"/>
      <c r="F618" s="223"/>
      <c r="G618" s="224" t="e" cm="1">
        <f t="array" aca="1" ref="G618" ca="1">INDIRECT("'"&amp;$C618&amp;"'!"&amp;"$"&amp;$D618&amp;$G$1&amp;"")</f>
        <v>#REF!</v>
      </c>
      <c r="H618" s="225" t="s">
        <v>1</v>
      </c>
      <c r="I618" s="223" t="s">
        <v>1</v>
      </c>
      <c r="J618" s="224" t="e" cm="1">
        <f t="array" aca="1" ref="J618" ca="1">INDIRECT("'"&amp;$C618&amp;"'!"&amp;"$"&amp;$D618&amp;$J$1&amp;"")</f>
        <v>#REF!</v>
      </c>
      <c r="K618" s="225"/>
      <c r="L618" s="225"/>
      <c r="M618" s="226"/>
      <c r="N618" s="222" t="e" cm="1">
        <f t="array" aca="1" ref="N618" ca="1">INDIRECT("'"&amp;$C618&amp;"'!"&amp;"$"&amp;$D618&amp;$N$1&amp;"")</f>
        <v>#REF!</v>
      </c>
      <c r="O618" s="225"/>
      <c r="P618" s="225"/>
      <c r="Q618" s="223"/>
      <c r="R618" s="352" t="e" cm="1">
        <f t="array" aca="1" ref="R618" ca="1">INDIRECT("'"&amp;$C618&amp;"'!"&amp;"$"&amp;$D618&amp;$R$1&amp;"")</f>
        <v>#REF!</v>
      </c>
      <c r="S618" s="225"/>
      <c r="T618" s="225"/>
      <c r="U618" s="226"/>
      <c r="V618" s="222"/>
      <c r="W618" s="227" t="e" cm="1">
        <f t="array" aca="1" ref="W618" ca="1">INDIRECT("'"&amp;$C618&amp;"'!"&amp;"$"&amp;$D618&amp;$W$1&amp;"")</f>
        <v>#REF!</v>
      </c>
      <c r="X618" s="225"/>
      <c r="Y618" s="223"/>
      <c r="Z618" s="224" t="e" cm="1">
        <f t="array" aca="1" ref="Z618" ca="1">INDIRECT("'"&amp;$C618&amp;"'!"&amp;"$"&amp;$D618&amp;$Z$1&amp;"")</f>
        <v>#REF!</v>
      </c>
      <c r="AA618" s="225" t="s">
        <v>1</v>
      </c>
      <c r="AB618" s="225" t="s">
        <v>1</v>
      </c>
      <c r="AC618" s="226" t="s">
        <v>1</v>
      </c>
      <c r="AD618" s="222" t="e" cm="1">
        <f t="array" aca="1" ref="AD618" ca="1">INDIRECT("'"&amp;$C618&amp;"'!"&amp;"$"&amp;$D618&amp;$AD$1&amp;"")</f>
        <v>#REF!</v>
      </c>
      <c r="AE618" s="225" t="s">
        <v>1</v>
      </c>
      <c r="AF618" s="225" t="s">
        <v>1</v>
      </c>
      <c r="AG618" s="223" t="s">
        <v>1</v>
      </c>
      <c r="AH618" s="224" t="e" cm="1">
        <f t="array" aca="1" ref="AH618" ca="1">INDIRECT("'"&amp;$C618&amp;"'!"&amp;"$"&amp;$D618&amp;$AH$1&amp;"")</f>
        <v>#REF!</v>
      </c>
      <c r="AI618" s="225" t="s">
        <v>1</v>
      </c>
      <c r="AJ618" s="225" t="s">
        <v>1</v>
      </c>
      <c r="AK618" s="226" t="s">
        <v>1</v>
      </c>
      <c r="AL618" s="222" t="e" cm="1">
        <f t="array" aca="1" ref="AL618" ca="1">INDIRECT("'"&amp;$C618&amp;"'!"&amp;"$"&amp;$D618&amp;$AL$1&amp;"")</f>
        <v>#REF!</v>
      </c>
      <c r="AM618" s="225" t="s">
        <v>1</v>
      </c>
      <c r="AN618" s="225" t="s">
        <v>1</v>
      </c>
      <c r="AO618" s="223" t="s">
        <v>1</v>
      </c>
      <c r="AP618" s="222"/>
      <c r="AQ618" s="226"/>
      <c r="AR618" s="222" t="e" cm="1">
        <f t="array" aca="1" ref="AR618" ca="1">INDIRECT("'"&amp;$C618&amp;"'!"&amp;"$"&amp;$D618&amp;$AR$1&amp;"")</f>
        <v>#REF!</v>
      </c>
      <c r="AS618" s="225"/>
      <c r="AT618" s="223"/>
      <c r="AU618" s="224" t="e" cm="1">
        <f t="array" aca="1" ref="AU618" ca="1">INDIRECT("'"&amp;$C618&amp;"'!"&amp;"$"&amp;$D618&amp;$AU$1&amp;"")</f>
        <v>#REF!</v>
      </c>
      <c r="AV618" s="225"/>
      <c r="AW618" s="223"/>
      <c r="AX618" s="222"/>
      <c r="AY618" s="226"/>
      <c r="AZ618" s="225" t="e" cm="1">
        <f t="array" aca="1" ref="AZ618" ca="1">INDIRECT("'"&amp;$C618&amp;"'!"&amp;"$"&amp;$D618&amp;$AZ$1&amp;"")</f>
        <v>#REF!</v>
      </c>
      <c r="BA618" s="224"/>
      <c r="BB618" s="225"/>
      <c r="BC618" s="223"/>
      <c r="BD618" s="225" t="e" cm="1">
        <f t="array" aca="1" ref="BD618" ca="1">INDIRECT("'"&amp;$C618&amp;"'!"&amp;"$"&amp;$D618&amp;$BD$1&amp;"")</f>
        <v>#REF!</v>
      </c>
      <c r="BE618" s="224"/>
      <c r="BF618" s="225"/>
      <c r="BG618" s="223"/>
      <c r="BH618" s="227"/>
      <c r="BI618" s="223"/>
      <c r="BJ618" s="227" t="e" cm="1">
        <f t="array" aca="1" ref="BJ618" ca="1">INDIRECT("'"&amp;$C618&amp;"'!"&amp;"$"&amp;$D618&amp;$BJ$1&amp;"")</f>
        <v>#REF!</v>
      </c>
      <c r="BK618" s="225"/>
      <c r="BL618" s="223"/>
      <c r="BM618" s="407"/>
      <c r="BN618" s="222" t="e" cm="1">
        <f t="array" aca="1" ref="BN618" ca="1">INDIRECT("'"&amp;$C618&amp;"'!"&amp;"$"&amp;$D618&amp;$BN$1&amp;"")</f>
        <v>#REF!</v>
      </c>
      <c r="BO618" s="224"/>
      <c r="BP618" s="223"/>
      <c r="BQ618" s="227" t="e" cm="1">
        <f t="array" aca="1" ref="BQ618" ca="1">INDIRECT("'"&amp;$C618&amp;"'!"&amp;"$"&amp;$D618&amp;$BQ$1&amp;"")</f>
        <v>#REF!</v>
      </c>
      <c r="BR618" s="225"/>
      <c r="BS618" s="225"/>
      <c r="BT618" s="223"/>
      <c r="BU618" s="228" t="e" cm="1">
        <f t="array" aca="1" ref="BU618" ca="1">INDIRECT("'"&amp;$C618&amp;"'!"&amp;"$"&amp;$D618&amp;$BU$1&amp;"")</f>
        <v>#REF!</v>
      </c>
      <c r="BV618" s="225"/>
      <c r="BW618" s="225"/>
      <c r="BX618" s="223"/>
      <c r="BY618" s="228"/>
      <c r="BZ618" s="225"/>
      <c r="CA618" s="225"/>
      <c r="CB618" s="223"/>
    </row>
    <row r="619" spans="1:80" ht="15" x14ac:dyDescent="0.2">
      <c r="A619" s="344">
        <f t="shared" si="47"/>
        <v>46016</v>
      </c>
      <c r="B619" s="261">
        <v>0.58333333333333404</v>
      </c>
      <c r="C619" s="247">
        <f t="shared" si="48"/>
        <v>25</v>
      </c>
      <c r="D619" s="248" t="s">
        <v>148</v>
      </c>
      <c r="E619" s="229"/>
      <c r="F619" s="230"/>
      <c r="G619" s="231" t="e" cm="1">
        <f t="array" aca="1" ref="G619" ca="1">INDIRECT("'"&amp;$C619&amp;"'!"&amp;"$"&amp;$D619&amp;$G$1&amp;"")</f>
        <v>#REF!</v>
      </c>
      <c r="H619" s="232" t="s">
        <v>1</v>
      </c>
      <c r="I619" s="230" t="s">
        <v>1</v>
      </c>
      <c r="J619" s="231" t="e" cm="1">
        <f t="array" aca="1" ref="J619" ca="1">INDIRECT("'"&amp;$C619&amp;"'!"&amp;"$"&amp;$D619&amp;$J$1&amp;"")</f>
        <v>#REF!</v>
      </c>
      <c r="K619" s="232"/>
      <c r="L619" s="232"/>
      <c r="M619" s="233"/>
      <c r="N619" s="229" t="e" cm="1">
        <f t="array" aca="1" ref="N619" ca="1">INDIRECT("'"&amp;$C619&amp;"'!"&amp;"$"&amp;$D619&amp;$N$1&amp;"")</f>
        <v>#REF!</v>
      </c>
      <c r="O619" s="232"/>
      <c r="P619" s="232"/>
      <c r="Q619" s="230"/>
      <c r="R619" s="229" t="e" cm="1">
        <f t="array" aca="1" ref="R619" ca="1">INDIRECT("'"&amp;$C619&amp;"'!"&amp;"$"&amp;$D619&amp;$R$1&amp;"")</f>
        <v>#REF!</v>
      </c>
      <c r="S619" s="232"/>
      <c r="T619" s="232"/>
      <c r="U619" s="233"/>
      <c r="V619" s="229"/>
      <c r="W619" s="234" t="e" cm="1">
        <f t="array" aca="1" ref="W619" ca="1">INDIRECT("'"&amp;$C619&amp;"'!"&amp;"$"&amp;$D619&amp;$W$1&amp;"")</f>
        <v>#REF!</v>
      </c>
      <c r="X619" s="232"/>
      <c r="Y619" s="230"/>
      <c r="Z619" s="231" t="e" cm="1">
        <f t="array" aca="1" ref="Z619" ca="1">INDIRECT("'"&amp;$C619&amp;"'!"&amp;"$"&amp;$D619&amp;$Z$1&amp;"")</f>
        <v>#REF!</v>
      </c>
      <c r="AA619" s="232" t="s">
        <v>1</v>
      </c>
      <c r="AB619" s="232" t="s">
        <v>1</v>
      </c>
      <c r="AC619" s="233" t="s">
        <v>1</v>
      </c>
      <c r="AD619" s="229" t="e" cm="1">
        <f t="array" aca="1" ref="AD619" ca="1">INDIRECT("'"&amp;$C619&amp;"'!"&amp;"$"&amp;$D619&amp;$AD$1&amp;"")</f>
        <v>#REF!</v>
      </c>
      <c r="AE619" s="232" t="s">
        <v>1</v>
      </c>
      <c r="AF619" s="232" t="s">
        <v>1</v>
      </c>
      <c r="AG619" s="230" t="s">
        <v>1</v>
      </c>
      <c r="AH619" s="231" t="e" cm="1">
        <f t="array" aca="1" ref="AH619" ca="1">INDIRECT("'"&amp;$C619&amp;"'!"&amp;"$"&amp;$D619&amp;$AH$1&amp;"")</f>
        <v>#REF!</v>
      </c>
      <c r="AI619" s="232" t="s">
        <v>1</v>
      </c>
      <c r="AJ619" s="232" t="s">
        <v>1</v>
      </c>
      <c r="AK619" s="233" t="s">
        <v>1</v>
      </c>
      <c r="AL619" s="229" t="e" cm="1">
        <f t="array" aca="1" ref="AL619" ca="1">INDIRECT("'"&amp;$C619&amp;"'!"&amp;"$"&amp;$D619&amp;$AL$1&amp;"")</f>
        <v>#REF!</v>
      </c>
      <c r="AM619" s="232" t="s">
        <v>1</v>
      </c>
      <c r="AN619" s="232" t="s">
        <v>1</v>
      </c>
      <c r="AO619" s="230" t="s">
        <v>1</v>
      </c>
      <c r="AP619" s="229"/>
      <c r="AQ619" s="233"/>
      <c r="AR619" s="229" t="e" cm="1">
        <f t="array" aca="1" ref="AR619" ca="1">INDIRECT("'"&amp;$C619&amp;"'!"&amp;"$"&amp;$D619&amp;$AR$1&amp;"")</f>
        <v>#REF!</v>
      </c>
      <c r="AS619" s="232"/>
      <c r="AT619" s="230"/>
      <c r="AU619" s="231" t="e" cm="1">
        <f t="array" aca="1" ref="AU619" ca="1">INDIRECT("'"&amp;$C619&amp;"'!"&amp;"$"&amp;$D619&amp;$AU$1&amp;"")</f>
        <v>#REF!</v>
      </c>
      <c r="AV619" s="232"/>
      <c r="AW619" s="230"/>
      <c r="AX619" s="229"/>
      <c r="AY619" s="233"/>
      <c r="AZ619" s="232" t="e" cm="1">
        <f t="array" aca="1" ref="AZ619" ca="1">INDIRECT("'"&amp;$C619&amp;"'!"&amp;"$"&amp;$D619&amp;$AZ$1&amp;"")</f>
        <v>#REF!</v>
      </c>
      <c r="BA619" s="231"/>
      <c r="BB619" s="232"/>
      <c r="BC619" s="230"/>
      <c r="BD619" s="232" t="e" cm="1">
        <f t="array" aca="1" ref="BD619" ca="1">INDIRECT("'"&amp;$C619&amp;"'!"&amp;"$"&amp;$D619&amp;$BD$1&amp;"")</f>
        <v>#REF!</v>
      </c>
      <c r="BE619" s="231"/>
      <c r="BF619" s="232"/>
      <c r="BG619" s="230"/>
      <c r="BH619" s="234"/>
      <c r="BI619" s="230"/>
      <c r="BJ619" s="234" t="e" cm="1">
        <f t="array" aca="1" ref="BJ619" ca="1">INDIRECT("'"&amp;$C619&amp;"'!"&amp;"$"&amp;$D619&amp;$BJ$1&amp;"")</f>
        <v>#REF!</v>
      </c>
      <c r="BK619" s="232"/>
      <c r="BL619" s="230"/>
      <c r="BM619" s="408"/>
      <c r="BN619" s="229" t="e" cm="1">
        <f t="array" aca="1" ref="BN619" ca="1">INDIRECT("'"&amp;$C619&amp;"'!"&amp;"$"&amp;$D619&amp;$BN$1&amp;"")</f>
        <v>#REF!</v>
      </c>
      <c r="BO619" s="231"/>
      <c r="BP619" s="230"/>
      <c r="BQ619" s="234" t="e" cm="1">
        <f t="array" aca="1" ref="BQ619" ca="1">INDIRECT("'"&amp;$C619&amp;"'!"&amp;"$"&amp;$D619&amp;$BQ$1&amp;"")</f>
        <v>#REF!</v>
      </c>
      <c r="BR619" s="232"/>
      <c r="BS619" s="232"/>
      <c r="BT619" s="230"/>
      <c r="BU619" s="235" t="e" cm="1">
        <f t="array" aca="1" ref="BU619" ca="1">INDIRECT("'"&amp;$C619&amp;"'!"&amp;"$"&amp;$D619&amp;$BU$1&amp;"")</f>
        <v>#REF!</v>
      </c>
      <c r="BV619" s="232"/>
      <c r="BW619" s="232"/>
      <c r="BX619" s="230"/>
      <c r="BY619" s="235"/>
      <c r="BZ619" s="232"/>
      <c r="CA619" s="232"/>
      <c r="CB619" s="230"/>
    </row>
    <row r="620" spans="1:80" ht="15" x14ac:dyDescent="0.2">
      <c r="A620" s="344">
        <f t="shared" si="47"/>
        <v>46016</v>
      </c>
      <c r="B620" s="261">
        <v>0.625</v>
      </c>
      <c r="C620" s="247">
        <f t="shared" si="48"/>
        <v>25</v>
      </c>
      <c r="D620" s="248" t="s">
        <v>149</v>
      </c>
      <c r="E620" s="222"/>
      <c r="F620" s="223"/>
      <c r="G620" s="224" t="e" cm="1">
        <f t="array" aca="1" ref="G620" ca="1">INDIRECT("'"&amp;$C620&amp;"'!"&amp;"$"&amp;$D620&amp;$G$1&amp;"")</f>
        <v>#REF!</v>
      </c>
      <c r="H620" s="225" t="s">
        <v>1</v>
      </c>
      <c r="I620" s="223" t="s">
        <v>1</v>
      </c>
      <c r="J620" s="224" t="e" cm="1">
        <f t="array" aca="1" ref="J620" ca="1">INDIRECT("'"&amp;$C620&amp;"'!"&amp;"$"&amp;$D620&amp;$J$1&amp;"")</f>
        <v>#REF!</v>
      </c>
      <c r="K620" s="225"/>
      <c r="L620" s="225"/>
      <c r="M620" s="226"/>
      <c r="N620" s="222" t="e" cm="1">
        <f t="array" aca="1" ref="N620" ca="1">INDIRECT("'"&amp;$C620&amp;"'!"&amp;"$"&amp;$D620&amp;$N$1&amp;"")</f>
        <v>#REF!</v>
      </c>
      <c r="O620" s="225"/>
      <c r="P620" s="225"/>
      <c r="Q620" s="223"/>
      <c r="R620" s="352" t="e" cm="1">
        <f t="array" aca="1" ref="R620" ca="1">INDIRECT("'"&amp;$C620&amp;"'!"&amp;"$"&amp;$D620&amp;$R$1&amp;"")</f>
        <v>#REF!</v>
      </c>
      <c r="S620" s="225"/>
      <c r="T620" s="225"/>
      <c r="U620" s="226"/>
      <c r="V620" s="222"/>
      <c r="W620" s="227" t="e" cm="1">
        <f t="array" aca="1" ref="W620" ca="1">INDIRECT("'"&amp;$C620&amp;"'!"&amp;"$"&amp;$D620&amp;$W$1&amp;"")</f>
        <v>#REF!</v>
      </c>
      <c r="X620" s="225"/>
      <c r="Y620" s="223"/>
      <c r="Z620" s="224" t="e" cm="1">
        <f t="array" aca="1" ref="Z620" ca="1">INDIRECT("'"&amp;$C620&amp;"'!"&amp;"$"&amp;$D620&amp;$Z$1&amp;"")</f>
        <v>#REF!</v>
      </c>
      <c r="AA620" s="225" t="s">
        <v>1</v>
      </c>
      <c r="AB620" s="225" t="s">
        <v>1</v>
      </c>
      <c r="AC620" s="226" t="s">
        <v>1</v>
      </c>
      <c r="AD620" s="222" t="e" cm="1">
        <f t="array" aca="1" ref="AD620" ca="1">INDIRECT("'"&amp;$C620&amp;"'!"&amp;"$"&amp;$D620&amp;$AD$1&amp;"")</f>
        <v>#REF!</v>
      </c>
      <c r="AE620" s="225" t="s">
        <v>1</v>
      </c>
      <c r="AF620" s="225" t="s">
        <v>1</v>
      </c>
      <c r="AG620" s="223" t="s">
        <v>1</v>
      </c>
      <c r="AH620" s="224" t="e" cm="1">
        <f t="array" aca="1" ref="AH620" ca="1">INDIRECT("'"&amp;$C620&amp;"'!"&amp;"$"&amp;$D620&amp;$AH$1&amp;"")</f>
        <v>#REF!</v>
      </c>
      <c r="AI620" s="225" t="s">
        <v>1</v>
      </c>
      <c r="AJ620" s="225" t="s">
        <v>1</v>
      </c>
      <c r="AK620" s="226" t="s">
        <v>1</v>
      </c>
      <c r="AL620" s="222" t="e" cm="1">
        <f t="array" aca="1" ref="AL620" ca="1">INDIRECT("'"&amp;$C620&amp;"'!"&amp;"$"&amp;$D620&amp;$AL$1&amp;"")</f>
        <v>#REF!</v>
      </c>
      <c r="AM620" s="225" t="s">
        <v>1</v>
      </c>
      <c r="AN620" s="225" t="s">
        <v>1</v>
      </c>
      <c r="AO620" s="223" t="s">
        <v>1</v>
      </c>
      <c r="AP620" s="222"/>
      <c r="AQ620" s="226"/>
      <c r="AR620" s="222" t="e" cm="1">
        <f t="array" aca="1" ref="AR620" ca="1">INDIRECT("'"&amp;$C620&amp;"'!"&amp;"$"&amp;$D620&amp;$AR$1&amp;"")</f>
        <v>#REF!</v>
      </c>
      <c r="AS620" s="225"/>
      <c r="AT620" s="223"/>
      <c r="AU620" s="224" t="e" cm="1">
        <f t="array" aca="1" ref="AU620" ca="1">INDIRECT("'"&amp;$C620&amp;"'!"&amp;"$"&amp;$D620&amp;$AU$1&amp;"")</f>
        <v>#REF!</v>
      </c>
      <c r="AV620" s="225"/>
      <c r="AW620" s="223"/>
      <c r="AX620" s="222"/>
      <c r="AY620" s="226"/>
      <c r="AZ620" s="225" t="e" cm="1">
        <f t="array" aca="1" ref="AZ620" ca="1">INDIRECT("'"&amp;$C620&amp;"'!"&amp;"$"&amp;$D620&amp;$AZ$1&amp;"")</f>
        <v>#REF!</v>
      </c>
      <c r="BA620" s="224"/>
      <c r="BB620" s="225"/>
      <c r="BC620" s="223"/>
      <c r="BD620" s="225" t="e" cm="1">
        <f t="array" aca="1" ref="BD620" ca="1">INDIRECT("'"&amp;$C620&amp;"'!"&amp;"$"&amp;$D620&amp;$BD$1&amp;"")</f>
        <v>#REF!</v>
      </c>
      <c r="BE620" s="224"/>
      <c r="BF620" s="225"/>
      <c r="BG620" s="223"/>
      <c r="BH620" s="227"/>
      <c r="BI620" s="223"/>
      <c r="BJ620" s="227" t="e" cm="1">
        <f t="array" aca="1" ref="BJ620" ca="1">INDIRECT("'"&amp;$C620&amp;"'!"&amp;"$"&amp;$D620&amp;$BJ$1&amp;"")</f>
        <v>#REF!</v>
      </c>
      <c r="BK620" s="225"/>
      <c r="BL620" s="223"/>
      <c r="BM620" s="407"/>
      <c r="BN620" s="222" t="e" cm="1">
        <f t="array" aca="1" ref="BN620" ca="1">INDIRECT("'"&amp;$C620&amp;"'!"&amp;"$"&amp;$D620&amp;$BN$1&amp;"")</f>
        <v>#REF!</v>
      </c>
      <c r="BO620" s="224"/>
      <c r="BP620" s="223"/>
      <c r="BQ620" s="227" t="e" cm="1">
        <f t="array" aca="1" ref="BQ620" ca="1">INDIRECT("'"&amp;$C620&amp;"'!"&amp;"$"&amp;$D620&amp;$BQ$1&amp;"")</f>
        <v>#REF!</v>
      </c>
      <c r="BR620" s="225"/>
      <c r="BS620" s="225"/>
      <c r="BT620" s="223"/>
      <c r="BU620" s="228" t="e" cm="1">
        <f t="array" aca="1" ref="BU620" ca="1">INDIRECT("'"&amp;$C620&amp;"'!"&amp;"$"&amp;$D620&amp;$BU$1&amp;"")</f>
        <v>#REF!</v>
      </c>
      <c r="BV620" s="225"/>
      <c r="BW620" s="225"/>
      <c r="BX620" s="223"/>
      <c r="BY620" s="228"/>
      <c r="BZ620" s="225"/>
      <c r="CA620" s="225"/>
      <c r="CB620" s="223"/>
    </row>
    <row r="621" spans="1:80" ht="15" x14ac:dyDescent="0.2">
      <c r="A621" s="344">
        <f t="shared" si="47"/>
        <v>46016</v>
      </c>
      <c r="B621" s="261">
        <v>0.66666666666666696</v>
      </c>
      <c r="C621" s="247">
        <f t="shared" si="48"/>
        <v>25</v>
      </c>
      <c r="D621" s="248" t="s">
        <v>150</v>
      </c>
      <c r="E621" s="229"/>
      <c r="F621" s="230"/>
      <c r="G621" s="231" t="e" cm="1">
        <f t="array" aca="1" ref="G621" ca="1">INDIRECT("'"&amp;$C621&amp;"'!"&amp;"$"&amp;$D621&amp;$G$1&amp;"")</f>
        <v>#REF!</v>
      </c>
      <c r="H621" s="232" t="s">
        <v>1</v>
      </c>
      <c r="I621" s="230" t="s">
        <v>1</v>
      </c>
      <c r="J621" s="231" t="e" cm="1">
        <f t="array" aca="1" ref="J621" ca="1">INDIRECT("'"&amp;$C621&amp;"'!"&amp;"$"&amp;$D621&amp;$J$1&amp;"")</f>
        <v>#REF!</v>
      </c>
      <c r="K621" s="232"/>
      <c r="L621" s="232"/>
      <c r="M621" s="233"/>
      <c r="N621" s="229" t="e" cm="1">
        <f t="array" aca="1" ref="N621" ca="1">INDIRECT("'"&amp;$C621&amp;"'!"&amp;"$"&amp;$D621&amp;$N$1&amp;"")</f>
        <v>#REF!</v>
      </c>
      <c r="O621" s="232"/>
      <c r="P621" s="232"/>
      <c r="Q621" s="230"/>
      <c r="R621" s="353" t="e" cm="1">
        <f t="array" aca="1" ref="R621" ca="1">INDIRECT("'"&amp;$C621&amp;"'!"&amp;"$"&amp;$D621&amp;$R$1&amp;"")</f>
        <v>#REF!</v>
      </c>
      <c r="S621" s="232"/>
      <c r="T621" s="232"/>
      <c r="U621" s="233"/>
      <c r="V621" s="229"/>
      <c r="W621" s="234" t="e" cm="1">
        <f t="array" aca="1" ref="W621" ca="1">INDIRECT("'"&amp;$C621&amp;"'!"&amp;"$"&amp;$D621&amp;$W$1&amp;"")</f>
        <v>#REF!</v>
      </c>
      <c r="X621" s="232"/>
      <c r="Y621" s="230"/>
      <c r="Z621" s="231" t="e" cm="1">
        <f t="array" aca="1" ref="Z621" ca="1">INDIRECT("'"&amp;$C621&amp;"'!"&amp;"$"&amp;$D621&amp;$Z$1&amp;"")</f>
        <v>#REF!</v>
      </c>
      <c r="AA621" s="232" t="s">
        <v>1</v>
      </c>
      <c r="AB621" s="232" t="s">
        <v>1</v>
      </c>
      <c r="AC621" s="233" t="s">
        <v>1</v>
      </c>
      <c r="AD621" s="229" t="e" cm="1">
        <f t="array" aca="1" ref="AD621" ca="1">INDIRECT("'"&amp;$C621&amp;"'!"&amp;"$"&amp;$D621&amp;$AD$1&amp;"")</f>
        <v>#REF!</v>
      </c>
      <c r="AE621" s="232" t="s">
        <v>1</v>
      </c>
      <c r="AF621" s="232" t="s">
        <v>1</v>
      </c>
      <c r="AG621" s="230" t="s">
        <v>1</v>
      </c>
      <c r="AH621" s="231" t="e" cm="1">
        <f t="array" aca="1" ref="AH621" ca="1">INDIRECT("'"&amp;$C621&amp;"'!"&amp;"$"&amp;$D621&amp;$AH$1&amp;"")</f>
        <v>#REF!</v>
      </c>
      <c r="AI621" s="232" t="s">
        <v>1</v>
      </c>
      <c r="AJ621" s="232" t="s">
        <v>1</v>
      </c>
      <c r="AK621" s="233" t="s">
        <v>1</v>
      </c>
      <c r="AL621" s="229" t="e" cm="1">
        <f t="array" aca="1" ref="AL621" ca="1">INDIRECT("'"&amp;$C621&amp;"'!"&amp;"$"&amp;$D621&amp;$AL$1&amp;"")</f>
        <v>#REF!</v>
      </c>
      <c r="AM621" s="232" t="s">
        <v>1</v>
      </c>
      <c r="AN621" s="232" t="s">
        <v>1</v>
      </c>
      <c r="AO621" s="230" t="s">
        <v>1</v>
      </c>
      <c r="AP621" s="229"/>
      <c r="AQ621" s="233"/>
      <c r="AR621" s="229" t="e" cm="1">
        <f t="array" aca="1" ref="AR621" ca="1">INDIRECT("'"&amp;$C621&amp;"'!"&amp;"$"&amp;$D621&amp;$AR$1&amp;"")</f>
        <v>#REF!</v>
      </c>
      <c r="AS621" s="232"/>
      <c r="AT621" s="230"/>
      <c r="AU621" s="231" t="e" cm="1">
        <f t="array" aca="1" ref="AU621" ca="1">INDIRECT("'"&amp;$C621&amp;"'!"&amp;"$"&amp;$D621&amp;$AU$1&amp;"")</f>
        <v>#REF!</v>
      </c>
      <c r="AV621" s="232"/>
      <c r="AW621" s="230"/>
      <c r="AX621" s="229"/>
      <c r="AY621" s="233"/>
      <c r="AZ621" s="232" t="e" cm="1">
        <f t="array" aca="1" ref="AZ621" ca="1">INDIRECT("'"&amp;$C621&amp;"'!"&amp;"$"&amp;$D621&amp;$AZ$1&amp;"")</f>
        <v>#REF!</v>
      </c>
      <c r="BA621" s="231"/>
      <c r="BB621" s="232"/>
      <c r="BC621" s="230"/>
      <c r="BD621" s="232" t="e" cm="1">
        <f t="array" aca="1" ref="BD621" ca="1">INDIRECT("'"&amp;$C621&amp;"'!"&amp;"$"&amp;$D621&amp;$BD$1&amp;"")</f>
        <v>#REF!</v>
      </c>
      <c r="BE621" s="231"/>
      <c r="BF621" s="232"/>
      <c r="BG621" s="230"/>
      <c r="BH621" s="234"/>
      <c r="BI621" s="230"/>
      <c r="BJ621" s="234" t="e" cm="1">
        <f t="array" aca="1" ref="BJ621" ca="1">INDIRECT("'"&amp;$C621&amp;"'!"&amp;"$"&amp;$D621&amp;$BJ$1&amp;"")</f>
        <v>#REF!</v>
      </c>
      <c r="BK621" s="232"/>
      <c r="BL621" s="230"/>
      <c r="BM621" s="408"/>
      <c r="BN621" s="229" t="e" cm="1">
        <f t="array" aca="1" ref="BN621" ca="1">INDIRECT("'"&amp;$C621&amp;"'!"&amp;"$"&amp;$D621&amp;$BN$1&amp;"")</f>
        <v>#REF!</v>
      </c>
      <c r="BO621" s="231"/>
      <c r="BP621" s="230"/>
      <c r="BQ621" s="234" t="e" cm="1">
        <f t="array" aca="1" ref="BQ621" ca="1">INDIRECT("'"&amp;$C621&amp;"'!"&amp;"$"&amp;$D621&amp;$BQ$1&amp;"")</f>
        <v>#REF!</v>
      </c>
      <c r="BR621" s="232"/>
      <c r="BS621" s="232"/>
      <c r="BT621" s="230"/>
      <c r="BU621" s="235" t="e" cm="1">
        <f t="array" aca="1" ref="BU621" ca="1">INDIRECT("'"&amp;$C621&amp;"'!"&amp;"$"&amp;$D621&amp;$BU$1&amp;"")</f>
        <v>#REF!</v>
      </c>
      <c r="BV621" s="232"/>
      <c r="BW621" s="232"/>
      <c r="BX621" s="230"/>
      <c r="BY621" s="235"/>
      <c r="BZ621" s="232"/>
      <c r="CA621" s="232"/>
      <c r="CB621" s="230"/>
    </row>
    <row r="622" spans="1:80" ht="15" x14ac:dyDescent="0.2">
      <c r="A622" s="344">
        <f t="shared" si="47"/>
        <v>46016</v>
      </c>
      <c r="B622" s="261">
        <v>0.70833333333333404</v>
      </c>
      <c r="C622" s="247">
        <f t="shared" si="48"/>
        <v>25</v>
      </c>
      <c r="D622" s="248" t="s">
        <v>151</v>
      </c>
      <c r="E622" s="222"/>
      <c r="F622" s="223"/>
      <c r="G622" s="224" t="e" cm="1">
        <f t="array" aca="1" ref="G622" ca="1">INDIRECT("'"&amp;$C622&amp;"'!"&amp;"$"&amp;$D622&amp;$G$1&amp;"")</f>
        <v>#REF!</v>
      </c>
      <c r="H622" s="225" t="s">
        <v>1</v>
      </c>
      <c r="I622" s="223" t="s">
        <v>1</v>
      </c>
      <c r="J622" s="224" t="e" cm="1">
        <f t="array" aca="1" ref="J622" ca="1">INDIRECT("'"&amp;$C622&amp;"'!"&amp;"$"&amp;$D622&amp;$J$1&amp;"")</f>
        <v>#REF!</v>
      </c>
      <c r="K622" s="225"/>
      <c r="L622" s="225"/>
      <c r="M622" s="226"/>
      <c r="N622" s="222" t="e" cm="1">
        <f t="array" aca="1" ref="N622" ca="1">INDIRECT("'"&amp;$C622&amp;"'!"&amp;"$"&amp;$D622&amp;$N$1&amp;"")</f>
        <v>#REF!</v>
      </c>
      <c r="O622" s="225"/>
      <c r="P622" s="225"/>
      <c r="Q622" s="226"/>
      <c r="R622" s="352" t="e" cm="1">
        <f t="array" aca="1" ref="R622" ca="1">INDIRECT("'"&amp;$C622&amp;"'!"&amp;"$"&amp;$D622&amp;$R$1&amp;"")</f>
        <v>#REF!</v>
      </c>
      <c r="S622" s="225"/>
      <c r="T622" s="225"/>
      <c r="U622" s="226"/>
      <c r="V622" s="222"/>
      <c r="W622" s="227" t="e" cm="1">
        <f t="array" aca="1" ref="W622" ca="1">INDIRECT("'"&amp;$C622&amp;"'!"&amp;"$"&amp;$D622&amp;$W$1&amp;"")</f>
        <v>#REF!</v>
      </c>
      <c r="X622" s="225"/>
      <c r="Y622" s="223"/>
      <c r="Z622" s="224" t="e" cm="1">
        <f t="array" aca="1" ref="Z622" ca="1">INDIRECT("'"&amp;$C622&amp;"'!"&amp;"$"&amp;$D622&amp;$Z$1&amp;"")</f>
        <v>#REF!</v>
      </c>
      <c r="AA622" s="225" t="s">
        <v>1</v>
      </c>
      <c r="AB622" s="225" t="s">
        <v>1</v>
      </c>
      <c r="AC622" s="226" t="s">
        <v>1</v>
      </c>
      <c r="AD622" s="222" t="e" cm="1">
        <f t="array" aca="1" ref="AD622" ca="1">INDIRECT("'"&amp;$C622&amp;"'!"&amp;"$"&amp;$D622&amp;$AD$1&amp;"")</f>
        <v>#REF!</v>
      </c>
      <c r="AE622" s="225" t="s">
        <v>1</v>
      </c>
      <c r="AF622" s="225" t="s">
        <v>1</v>
      </c>
      <c r="AG622" s="223" t="s">
        <v>1</v>
      </c>
      <c r="AH622" s="224" t="e" cm="1">
        <f t="array" aca="1" ref="AH622" ca="1">INDIRECT("'"&amp;$C622&amp;"'!"&amp;"$"&amp;$D622&amp;$AH$1&amp;"")</f>
        <v>#REF!</v>
      </c>
      <c r="AI622" s="225" t="s">
        <v>1</v>
      </c>
      <c r="AJ622" s="225" t="s">
        <v>1</v>
      </c>
      <c r="AK622" s="226" t="s">
        <v>1</v>
      </c>
      <c r="AL622" s="222" t="e" cm="1">
        <f t="array" aca="1" ref="AL622" ca="1">INDIRECT("'"&amp;$C622&amp;"'!"&amp;"$"&amp;$D622&amp;$AL$1&amp;"")</f>
        <v>#REF!</v>
      </c>
      <c r="AM622" s="225" t="s">
        <v>1</v>
      </c>
      <c r="AN622" s="225" t="s">
        <v>1</v>
      </c>
      <c r="AO622" s="223" t="s">
        <v>1</v>
      </c>
      <c r="AP622" s="222"/>
      <c r="AQ622" s="226"/>
      <c r="AR622" s="222" t="e" cm="1">
        <f t="array" aca="1" ref="AR622" ca="1">INDIRECT("'"&amp;$C622&amp;"'!"&amp;"$"&amp;$D622&amp;$AR$1&amp;"")</f>
        <v>#REF!</v>
      </c>
      <c r="AS622" s="225"/>
      <c r="AT622" s="223"/>
      <c r="AU622" s="224" t="e" cm="1">
        <f t="array" aca="1" ref="AU622" ca="1">INDIRECT("'"&amp;$C622&amp;"'!"&amp;"$"&amp;$D622&amp;$AU$1&amp;"")</f>
        <v>#REF!</v>
      </c>
      <c r="AV622" s="225"/>
      <c r="AW622" s="223"/>
      <c r="AX622" s="222"/>
      <c r="AY622" s="226"/>
      <c r="AZ622" s="225" t="e" cm="1">
        <f t="array" aca="1" ref="AZ622" ca="1">INDIRECT("'"&amp;$C622&amp;"'!"&amp;"$"&amp;$D622&amp;$AZ$1&amp;"")</f>
        <v>#REF!</v>
      </c>
      <c r="BA622" s="224"/>
      <c r="BB622" s="225"/>
      <c r="BC622" s="223"/>
      <c r="BD622" s="225" t="e" cm="1">
        <f t="array" aca="1" ref="BD622" ca="1">INDIRECT("'"&amp;$C622&amp;"'!"&amp;"$"&amp;$D622&amp;$BD$1&amp;"")</f>
        <v>#REF!</v>
      </c>
      <c r="BE622" s="224"/>
      <c r="BF622" s="225"/>
      <c r="BG622" s="223"/>
      <c r="BH622" s="227"/>
      <c r="BI622" s="223"/>
      <c r="BJ622" s="227" t="e" cm="1">
        <f t="array" aca="1" ref="BJ622" ca="1">INDIRECT("'"&amp;$C622&amp;"'!"&amp;"$"&amp;$D622&amp;$BJ$1&amp;"")</f>
        <v>#REF!</v>
      </c>
      <c r="BK622" s="225"/>
      <c r="BL622" s="223"/>
      <c r="BM622" s="407"/>
      <c r="BN622" s="222" t="e" cm="1">
        <f t="array" aca="1" ref="BN622" ca="1">INDIRECT("'"&amp;$C622&amp;"'!"&amp;"$"&amp;$D622&amp;$BN$1&amp;"")</f>
        <v>#REF!</v>
      </c>
      <c r="BO622" s="224"/>
      <c r="BP622" s="223"/>
      <c r="BQ622" s="227" t="e" cm="1">
        <f t="array" aca="1" ref="BQ622" ca="1">INDIRECT("'"&amp;$C622&amp;"'!"&amp;"$"&amp;$D622&amp;$BQ$1&amp;"")</f>
        <v>#REF!</v>
      </c>
      <c r="BR622" s="225"/>
      <c r="BS622" s="225"/>
      <c r="BT622" s="223"/>
      <c r="BU622" s="228" t="e" cm="1">
        <f t="array" aca="1" ref="BU622" ca="1">INDIRECT("'"&amp;$C622&amp;"'!"&amp;"$"&amp;$D622&amp;$BU$1&amp;"")</f>
        <v>#REF!</v>
      </c>
      <c r="BV622" s="225"/>
      <c r="BW622" s="225"/>
      <c r="BX622" s="223"/>
      <c r="BY622" s="228"/>
      <c r="BZ622" s="225"/>
      <c r="CA622" s="225"/>
      <c r="CB622" s="223"/>
    </row>
    <row r="623" spans="1:80" ht="15" x14ac:dyDescent="0.2">
      <c r="A623" s="344">
        <f t="shared" si="47"/>
        <v>46016</v>
      </c>
      <c r="B623" s="261">
        <v>0.750000000000001</v>
      </c>
      <c r="C623" s="247">
        <f t="shared" si="48"/>
        <v>25</v>
      </c>
      <c r="D623" s="248" t="s">
        <v>152</v>
      </c>
      <c r="E623" s="229"/>
      <c r="F623" s="230"/>
      <c r="G623" s="231" t="e" cm="1">
        <f t="array" aca="1" ref="G623" ca="1">INDIRECT("'"&amp;$C623&amp;"'!"&amp;"$"&amp;$D623&amp;$G$1&amp;"")</f>
        <v>#REF!</v>
      </c>
      <c r="H623" s="232" t="s">
        <v>1</v>
      </c>
      <c r="I623" s="230" t="s">
        <v>1</v>
      </c>
      <c r="J623" s="231" t="e" cm="1">
        <f t="array" aca="1" ref="J623" ca="1">INDIRECT("'"&amp;$C623&amp;"'!"&amp;"$"&amp;$D623&amp;$J$1&amp;"")</f>
        <v>#REF!</v>
      </c>
      <c r="K623" s="232"/>
      <c r="L623" s="232"/>
      <c r="M623" s="233"/>
      <c r="N623" s="229" t="e" cm="1">
        <f t="array" aca="1" ref="N623" ca="1">INDIRECT("'"&amp;$C623&amp;"'!"&amp;"$"&amp;$D623&amp;$N$1&amp;"")</f>
        <v>#REF!</v>
      </c>
      <c r="O623" s="232"/>
      <c r="P623" s="232"/>
      <c r="Q623" s="230"/>
      <c r="R623" s="229" t="e" cm="1">
        <f t="array" aca="1" ref="R623" ca="1">INDIRECT("'"&amp;$C623&amp;"'!"&amp;"$"&amp;$D623&amp;$R$1&amp;"")</f>
        <v>#REF!</v>
      </c>
      <c r="S623" s="232"/>
      <c r="T623" s="232"/>
      <c r="U623" s="233"/>
      <c r="V623" s="229"/>
      <c r="W623" s="234" t="e" cm="1">
        <f t="array" aca="1" ref="W623" ca="1">INDIRECT("'"&amp;$C623&amp;"'!"&amp;"$"&amp;$D623&amp;$W$1&amp;"")</f>
        <v>#REF!</v>
      </c>
      <c r="X623" s="232"/>
      <c r="Y623" s="230"/>
      <c r="Z623" s="231" t="e" cm="1">
        <f t="array" aca="1" ref="Z623" ca="1">INDIRECT("'"&amp;$C623&amp;"'!"&amp;"$"&amp;$D623&amp;$Z$1&amp;"")</f>
        <v>#REF!</v>
      </c>
      <c r="AA623" s="232" t="s">
        <v>1</v>
      </c>
      <c r="AB623" s="232" t="s">
        <v>1</v>
      </c>
      <c r="AC623" s="233" t="s">
        <v>1</v>
      </c>
      <c r="AD623" s="229" t="e" cm="1">
        <f t="array" aca="1" ref="AD623" ca="1">INDIRECT("'"&amp;$C623&amp;"'!"&amp;"$"&amp;$D623&amp;$AD$1&amp;"")</f>
        <v>#REF!</v>
      </c>
      <c r="AE623" s="232" t="s">
        <v>1</v>
      </c>
      <c r="AF623" s="232" t="s">
        <v>1</v>
      </c>
      <c r="AG623" s="230" t="s">
        <v>1</v>
      </c>
      <c r="AH623" s="231" t="e" cm="1">
        <f t="array" aca="1" ref="AH623" ca="1">INDIRECT("'"&amp;$C623&amp;"'!"&amp;"$"&amp;$D623&amp;$AH$1&amp;"")</f>
        <v>#REF!</v>
      </c>
      <c r="AI623" s="232" t="s">
        <v>1</v>
      </c>
      <c r="AJ623" s="232" t="s">
        <v>1</v>
      </c>
      <c r="AK623" s="233" t="s">
        <v>1</v>
      </c>
      <c r="AL623" s="229" t="e" cm="1">
        <f t="array" aca="1" ref="AL623" ca="1">INDIRECT("'"&amp;$C623&amp;"'!"&amp;"$"&amp;$D623&amp;$AL$1&amp;"")</f>
        <v>#REF!</v>
      </c>
      <c r="AM623" s="232" t="s">
        <v>1</v>
      </c>
      <c r="AN623" s="232" t="s">
        <v>1</v>
      </c>
      <c r="AO623" s="230" t="s">
        <v>1</v>
      </c>
      <c r="AP623" s="229"/>
      <c r="AQ623" s="233"/>
      <c r="AR623" s="229" t="e" cm="1">
        <f t="array" aca="1" ref="AR623" ca="1">INDIRECT("'"&amp;$C623&amp;"'!"&amp;"$"&amp;$D623&amp;$AR$1&amp;"")</f>
        <v>#REF!</v>
      </c>
      <c r="AS623" s="232"/>
      <c r="AT623" s="230"/>
      <c r="AU623" s="231" t="e" cm="1">
        <f t="array" aca="1" ref="AU623" ca="1">INDIRECT("'"&amp;$C623&amp;"'!"&amp;"$"&amp;$D623&amp;$AU$1&amp;"")</f>
        <v>#REF!</v>
      </c>
      <c r="AV623" s="232"/>
      <c r="AW623" s="230"/>
      <c r="AX623" s="229"/>
      <c r="AY623" s="233"/>
      <c r="AZ623" s="232" t="e" cm="1">
        <f t="array" aca="1" ref="AZ623" ca="1">INDIRECT("'"&amp;$C623&amp;"'!"&amp;"$"&amp;$D623&amp;$AZ$1&amp;"")</f>
        <v>#REF!</v>
      </c>
      <c r="BA623" s="231"/>
      <c r="BB623" s="232"/>
      <c r="BC623" s="230"/>
      <c r="BD623" s="232" t="e" cm="1">
        <f t="array" aca="1" ref="BD623" ca="1">INDIRECT("'"&amp;$C623&amp;"'!"&amp;"$"&amp;$D623&amp;$BD$1&amp;"")</f>
        <v>#REF!</v>
      </c>
      <c r="BE623" s="231"/>
      <c r="BF623" s="232"/>
      <c r="BG623" s="230"/>
      <c r="BH623" s="234"/>
      <c r="BI623" s="230"/>
      <c r="BJ623" s="234" t="e" cm="1">
        <f t="array" aca="1" ref="BJ623" ca="1">INDIRECT("'"&amp;$C623&amp;"'!"&amp;"$"&amp;$D623&amp;$BJ$1&amp;"")</f>
        <v>#REF!</v>
      </c>
      <c r="BK623" s="232"/>
      <c r="BL623" s="230"/>
      <c r="BM623" s="408"/>
      <c r="BN623" s="229" t="e" cm="1">
        <f t="array" aca="1" ref="BN623" ca="1">INDIRECT("'"&amp;$C623&amp;"'!"&amp;"$"&amp;$D623&amp;$BN$1&amp;"")</f>
        <v>#REF!</v>
      </c>
      <c r="BO623" s="231"/>
      <c r="BP623" s="230"/>
      <c r="BQ623" s="234" t="e" cm="1">
        <f t="array" aca="1" ref="BQ623" ca="1">INDIRECT("'"&amp;$C623&amp;"'!"&amp;"$"&amp;$D623&amp;$BQ$1&amp;"")</f>
        <v>#REF!</v>
      </c>
      <c r="BR623" s="232"/>
      <c r="BS623" s="232"/>
      <c r="BT623" s="230"/>
      <c r="BU623" s="235" t="e" cm="1">
        <f t="array" aca="1" ref="BU623" ca="1">INDIRECT("'"&amp;$C623&amp;"'!"&amp;"$"&amp;$D623&amp;$BU$1&amp;"")</f>
        <v>#REF!</v>
      </c>
      <c r="BV623" s="232"/>
      <c r="BW623" s="232"/>
      <c r="BX623" s="230"/>
      <c r="BY623" s="235"/>
      <c r="BZ623" s="232"/>
      <c r="CA623" s="232"/>
      <c r="CB623" s="230"/>
    </row>
    <row r="624" spans="1:80" ht="15" x14ac:dyDescent="0.2">
      <c r="A624" s="344">
        <f t="shared" si="47"/>
        <v>46016</v>
      </c>
      <c r="B624" s="261">
        <v>0.79166666666666696</v>
      </c>
      <c r="C624" s="247">
        <f t="shared" si="48"/>
        <v>25</v>
      </c>
      <c r="D624" s="248" t="s">
        <v>153</v>
      </c>
      <c r="E624" s="222"/>
      <c r="F624" s="223"/>
      <c r="G624" s="224" t="e" cm="1">
        <f t="array" aca="1" ref="G624" ca="1">INDIRECT("'"&amp;$C624&amp;"'!"&amp;"$"&amp;$D624&amp;$G$1&amp;"")</f>
        <v>#REF!</v>
      </c>
      <c r="H624" s="225" t="s">
        <v>1</v>
      </c>
      <c r="I624" s="223" t="s">
        <v>1</v>
      </c>
      <c r="J624" s="224" t="e" cm="1">
        <f t="array" aca="1" ref="J624" ca="1">INDIRECT("'"&amp;$C624&amp;"'!"&amp;"$"&amp;$D624&amp;$J$1&amp;"")</f>
        <v>#REF!</v>
      </c>
      <c r="K624" s="493"/>
      <c r="L624" s="225"/>
      <c r="M624" s="226"/>
      <c r="N624" s="222" t="e" cm="1">
        <f t="array" aca="1" ref="N624" ca="1">INDIRECT("'"&amp;$C624&amp;"'!"&amp;"$"&amp;$D624&amp;$N$1&amp;"")</f>
        <v>#REF!</v>
      </c>
      <c r="O624" s="225"/>
      <c r="P624" s="225"/>
      <c r="Q624" s="223"/>
      <c r="R624" s="352" t="e" cm="1">
        <f t="array" aca="1" ref="R624" ca="1">INDIRECT("'"&amp;$C624&amp;"'!"&amp;"$"&amp;$D624&amp;$R$1&amp;"")</f>
        <v>#REF!</v>
      </c>
      <c r="S624" s="225"/>
      <c r="T624" s="225"/>
      <c r="U624" s="226"/>
      <c r="V624" s="222"/>
      <c r="W624" s="227" t="e" cm="1">
        <f t="array" aca="1" ref="W624" ca="1">INDIRECT("'"&amp;$C624&amp;"'!"&amp;"$"&amp;$D624&amp;$W$1&amp;"")</f>
        <v>#REF!</v>
      </c>
      <c r="X624" s="225"/>
      <c r="Y624" s="223"/>
      <c r="Z624" s="224" t="e" cm="1">
        <f t="array" aca="1" ref="Z624" ca="1">INDIRECT("'"&amp;$C624&amp;"'!"&amp;"$"&amp;$D624&amp;$Z$1&amp;"")</f>
        <v>#REF!</v>
      </c>
      <c r="AA624" s="225" t="s">
        <v>1</v>
      </c>
      <c r="AB624" s="225" t="s">
        <v>1</v>
      </c>
      <c r="AC624" s="226" t="s">
        <v>1</v>
      </c>
      <c r="AD624" s="222" t="e" cm="1">
        <f t="array" aca="1" ref="AD624" ca="1">INDIRECT("'"&amp;$C624&amp;"'!"&amp;"$"&amp;$D624&amp;$AD$1&amp;"")</f>
        <v>#REF!</v>
      </c>
      <c r="AE624" s="225" t="s">
        <v>1</v>
      </c>
      <c r="AF624" s="225" t="s">
        <v>1</v>
      </c>
      <c r="AG624" s="223" t="s">
        <v>1</v>
      </c>
      <c r="AH624" s="224" t="e" cm="1">
        <f t="array" aca="1" ref="AH624" ca="1">INDIRECT("'"&amp;$C624&amp;"'!"&amp;"$"&amp;$D624&amp;$AH$1&amp;"")</f>
        <v>#REF!</v>
      </c>
      <c r="AI624" s="225" t="s">
        <v>1</v>
      </c>
      <c r="AJ624" s="225" t="s">
        <v>1</v>
      </c>
      <c r="AK624" s="226" t="s">
        <v>1</v>
      </c>
      <c r="AL624" s="222" t="e" cm="1">
        <f t="array" aca="1" ref="AL624" ca="1">INDIRECT("'"&amp;$C624&amp;"'!"&amp;"$"&amp;$D624&amp;$AL$1&amp;"")</f>
        <v>#REF!</v>
      </c>
      <c r="AM624" s="225" t="s">
        <v>1</v>
      </c>
      <c r="AN624" s="225" t="s">
        <v>1</v>
      </c>
      <c r="AO624" s="223" t="s">
        <v>1</v>
      </c>
      <c r="AP624" s="222"/>
      <c r="AQ624" s="226"/>
      <c r="AR624" s="222" t="e" cm="1">
        <f t="array" aca="1" ref="AR624" ca="1">INDIRECT("'"&amp;$C624&amp;"'!"&amp;"$"&amp;$D624&amp;$AR$1&amp;"")</f>
        <v>#REF!</v>
      </c>
      <c r="AS624" s="225"/>
      <c r="AT624" s="223"/>
      <c r="AU624" s="224" t="e" cm="1">
        <f t="array" aca="1" ref="AU624" ca="1">INDIRECT("'"&amp;$C624&amp;"'!"&amp;"$"&amp;$D624&amp;$AU$1&amp;"")</f>
        <v>#REF!</v>
      </c>
      <c r="AV624" s="225"/>
      <c r="AW624" s="223"/>
      <c r="AX624" s="222"/>
      <c r="AY624" s="226"/>
      <c r="AZ624" s="225" t="e" cm="1">
        <f t="array" aca="1" ref="AZ624" ca="1">INDIRECT("'"&amp;$C624&amp;"'!"&amp;"$"&amp;$D624&amp;$AZ$1&amp;"")</f>
        <v>#REF!</v>
      </c>
      <c r="BA624" s="224"/>
      <c r="BB624" s="225"/>
      <c r="BC624" s="223"/>
      <c r="BD624" s="225" t="e" cm="1">
        <f t="array" aca="1" ref="BD624" ca="1">INDIRECT("'"&amp;$C624&amp;"'!"&amp;"$"&amp;$D624&amp;$BD$1&amp;"")</f>
        <v>#REF!</v>
      </c>
      <c r="BE624" s="224"/>
      <c r="BF624" s="225"/>
      <c r="BG624" s="223"/>
      <c r="BH624" s="227"/>
      <c r="BI624" s="223"/>
      <c r="BJ624" s="227" t="e" cm="1">
        <f t="array" aca="1" ref="BJ624" ca="1">INDIRECT("'"&amp;$C624&amp;"'!"&amp;"$"&amp;$D624&amp;$BJ$1&amp;"")</f>
        <v>#REF!</v>
      </c>
      <c r="BK624" s="225"/>
      <c r="BL624" s="223"/>
      <c r="BM624" s="407"/>
      <c r="BN624" s="222" t="e" cm="1">
        <f t="array" aca="1" ref="BN624" ca="1">INDIRECT("'"&amp;$C624&amp;"'!"&amp;"$"&amp;$D624&amp;$BN$1&amp;"")</f>
        <v>#REF!</v>
      </c>
      <c r="BO624" s="224"/>
      <c r="BP624" s="223"/>
      <c r="BQ624" s="227" t="e" cm="1">
        <f t="array" aca="1" ref="BQ624" ca="1">INDIRECT("'"&amp;$C624&amp;"'!"&amp;"$"&amp;$D624&amp;$BQ$1&amp;"")</f>
        <v>#REF!</v>
      </c>
      <c r="BR624" s="225"/>
      <c r="BS624" s="225"/>
      <c r="BT624" s="223"/>
      <c r="BU624" s="228" t="e" cm="1">
        <f t="array" aca="1" ref="BU624" ca="1">INDIRECT("'"&amp;$C624&amp;"'!"&amp;"$"&amp;$D624&amp;$BU$1&amp;"")</f>
        <v>#REF!</v>
      </c>
      <c r="BV624" s="225"/>
      <c r="BW624" s="225"/>
      <c r="BX624" s="223"/>
      <c r="BY624" s="228"/>
      <c r="BZ624" s="225"/>
      <c r="CA624" s="225"/>
      <c r="CB624" s="223"/>
    </row>
    <row r="625" spans="1:80" ht="15" x14ac:dyDescent="0.2">
      <c r="A625" s="344">
        <f t="shared" si="47"/>
        <v>46016</v>
      </c>
      <c r="B625" s="261">
        <v>0.83333333333333337</v>
      </c>
      <c r="C625" s="247">
        <f t="shared" si="48"/>
        <v>25</v>
      </c>
      <c r="D625" s="248" t="s">
        <v>154</v>
      </c>
      <c r="E625" s="229"/>
      <c r="F625" s="230"/>
      <c r="G625" s="231" t="e" cm="1">
        <f t="array" aca="1" ref="G625" ca="1">INDIRECT("'"&amp;$C625&amp;"'!"&amp;"$"&amp;$D625&amp;$G$1&amp;"")</f>
        <v>#REF!</v>
      </c>
      <c r="H625" s="232" t="s">
        <v>1</v>
      </c>
      <c r="I625" s="230" t="s">
        <v>1</v>
      </c>
      <c r="J625" s="231" t="e" cm="1">
        <f t="array" aca="1" ref="J625" ca="1">INDIRECT("'"&amp;$C625&amp;"'!"&amp;"$"&amp;$D625&amp;$J$1&amp;"")</f>
        <v>#REF!</v>
      </c>
      <c r="K625" s="232"/>
      <c r="L625" s="232"/>
      <c r="M625" s="233"/>
      <c r="N625" s="229" t="e" cm="1">
        <f t="array" aca="1" ref="N625" ca="1">INDIRECT("'"&amp;$C625&amp;"'!"&amp;"$"&amp;$D625&amp;$N$1&amp;"")</f>
        <v>#REF!</v>
      </c>
      <c r="O625" s="232"/>
      <c r="P625" s="232"/>
      <c r="Q625" s="230"/>
      <c r="R625" s="229" t="e" cm="1">
        <f t="array" aca="1" ref="R625" ca="1">INDIRECT("'"&amp;$C625&amp;"'!"&amp;"$"&amp;$D625&amp;$R$1&amp;"")</f>
        <v>#REF!</v>
      </c>
      <c r="S625" s="232"/>
      <c r="T625" s="232"/>
      <c r="U625" s="233"/>
      <c r="V625" s="229"/>
      <c r="W625" s="234" t="e" cm="1">
        <f t="array" aca="1" ref="W625" ca="1">INDIRECT("'"&amp;$C625&amp;"'!"&amp;"$"&amp;$D625&amp;$W$1&amp;"")</f>
        <v>#REF!</v>
      </c>
      <c r="X625" s="232"/>
      <c r="Y625" s="230"/>
      <c r="Z625" s="231" t="e" cm="1">
        <f t="array" aca="1" ref="Z625" ca="1">INDIRECT("'"&amp;$C625&amp;"'!"&amp;"$"&amp;$D625&amp;$Z$1&amp;"")</f>
        <v>#REF!</v>
      </c>
      <c r="AA625" s="232" t="s">
        <v>1</v>
      </c>
      <c r="AB625" s="232" t="s">
        <v>1</v>
      </c>
      <c r="AC625" s="233" t="s">
        <v>1</v>
      </c>
      <c r="AD625" s="229" t="e" cm="1">
        <f t="array" aca="1" ref="AD625" ca="1">INDIRECT("'"&amp;$C625&amp;"'!"&amp;"$"&amp;$D625&amp;$AD$1&amp;"")</f>
        <v>#REF!</v>
      </c>
      <c r="AE625" s="232" t="s">
        <v>1</v>
      </c>
      <c r="AF625" s="232" t="s">
        <v>1</v>
      </c>
      <c r="AG625" s="230" t="s">
        <v>1</v>
      </c>
      <c r="AH625" s="231" t="e" cm="1">
        <f t="array" aca="1" ref="AH625" ca="1">INDIRECT("'"&amp;$C625&amp;"'!"&amp;"$"&amp;$D625&amp;$AH$1&amp;"")</f>
        <v>#REF!</v>
      </c>
      <c r="AI625" s="232" t="s">
        <v>1</v>
      </c>
      <c r="AJ625" s="232" t="s">
        <v>1</v>
      </c>
      <c r="AK625" s="233" t="s">
        <v>1</v>
      </c>
      <c r="AL625" s="229" t="e" cm="1">
        <f t="array" aca="1" ref="AL625" ca="1">INDIRECT("'"&amp;$C625&amp;"'!"&amp;"$"&amp;$D625&amp;$AL$1&amp;"")</f>
        <v>#REF!</v>
      </c>
      <c r="AM625" s="232" t="s">
        <v>1</v>
      </c>
      <c r="AN625" s="232" t="s">
        <v>1</v>
      </c>
      <c r="AO625" s="230" t="s">
        <v>1</v>
      </c>
      <c r="AP625" s="229"/>
      <c r="AQ625" s="233"/>
      <c r="AR625" s="229" t="e" cm="1">
        <f t="array" aca="1" ref="AR625" ca="1">INDIRECT("'"&amp;$C625&amp;"'!"&amp;"$"&amp;$D625&amp;$AR$1&amp;"")</f>
        <v>#REF!</v>
      </c>
      <c r="AS625" s="232"/>
      <c r="AT625" s="230"/>
      <c r="AU625" s="231" t="e" cm="1">
        <f t="array" aca="1" ref="AU625" ca="1">INDIRECT("'"&amp;$C625&amp;"'!"&amp;"$"&amp;$D625&amp;$AU$1&amp;"")</f>
        <v>#REF!</v>
      </c>
      <c r="AV625" s="232"/>
      <c r="AW625" s="230"/>
      <c r="AX625" s="229"/>
      <c r="AY625" s="233"/>
      <c r="AZ625" s="232" t="e" cm="1">
        <f t="array" aca="1" ref="AZ625" ca="1">INDIRECT("'"&amp;$C625&amp;"'!"&amp;"$"&amp;$D625&amp;$AZ$1&amp;"")</f>
        <v>#REF!</v>
      </c>
      <c r="BA625" s="231"/>
      <c r="BB625" s="232"/>
      <c r="BC625" s="230"/>
      <c r="BD625" s="232" t="e" cm="1">
        <f t="array" aca="1" ref="BD625" ca="1">INDIRECT("'"&amp;$C625&amp;"'!"&amp;"$"&amp;$D625&amp;$BD$1&amp;"")</f>
        <v>#REF!</v>
      </c>
      <c r="BE625" s="231"/>
      <c r="BF625" s="232"/>
      <c r="BG625" s="230"/>
      <c r="BH625" s="234"/>
      <c r="BI625" s="230"/>
      <c r="BJ625" s="234" t="e" cm="1">
        <f t="array" aca="1" ref="BJ625" ca="1">INDIRECT("'"&amp;$C625&amp;"'!"&amp;"$"&amp;$D625&amp;$BJ$1&amp;"")</f>
        <v>#REF!</v>
      </c>
      <c r="BK625" s="232"/>
      <c r="BL625" s="230"/>
      <c r="BM625" s="408"/>
      <c r="BN625" s="229" t="e" cm="1">
        <f t="array" aca="1" ref="BN625" ca="1">INDIRECT("'"&amp;$C625&amp;"'!"&amp;"$"&amp;$D625&amp;$BN$1&amp;"")</f>
        <v>#REF!</v>
      </c>
      <c r="BO625" s="231"/>
      <c r="BP625" s="230"/>
      <c r="BQ625" s="234" t="e" cm="1">
        <f t="array" aca="1" ref="BQ625" ca="1">INDIRECT("'"&amp;$C625&amp;"'!"&amp;"$"&amp;$D625&amp;$BQ$1&amp;"")</f>
        <v>#REF!</v>
      </c>
      <c r="BR625" s="232"/>
      <c r="BS625" s="232"/>
      <c r="BT625" s="230"/>
      <c r="BU625" s="235" t="e" cm="1">
        <f t="array" aca="1" ref="BU625" ca="1">INDIRECT("'"&amp;$C625&amp;"'!"&amp;"$"&amp;$D625&amp;$BU$1&amp;"")</f>
        <v>#REF!</v>
      </c>
      <c r="BV625" s="232"/>
      <c r="BW625" s="232"/>
      <c r="BX625" s="230"/>
      <c r="BY625" s="235"/>
      <c r="BZ625" s="232"/>
      <c r="CA625" s="232"/>
      <c r="CB625" s="230"/>
    </row>
    <row r="626" spans="1:80" ht="15" x14ac:dyDescent="0.2">
      <c r="A626" s="344">
        <f t="shared" si="47"/>
        <v>46016</v>
      </c>
      <c r="B626" s="261">
        <v>0.875000000000001</v>
      </c>
      <c r="C626" s="247">
        <f t="shared" si="48"/>
        <v>25</v>
      </c>
      <c r="D626" s="248" t="s">
        <v>155</v>
      </c>
      <c r="E626" s="222"/>
      <c r="F626" s="223"/>
      <c r="G626" s="224" t="e" cm="1">
        <f t="array" aca="1" ref="G626" ca="1">INDIRECT("'"&amp;$C626&amp;"'!"&amp;"$"&amp;$D626&amp;$G$1&amp;"")</f>
        <v>#REF!</v>
      </c>
      <c r="H626" s="225" t="s">
        <v>1</v>
      </c>
      <c r="I626" s="223" t="s">
        <v>1</v>
      </c>
      <c r="J626" s="224" t="e" cm="1">
        <f t="array" aca="1" ref="J626" ca="1">INDIRECT("'"&amp;$C626&amp;"'!"&amp;"$"&amp;$D626&amp;$J$1&amp;"")</f>
        <v>#REF!</v>
      </c>
      <c r="K626" s="225"/>
      <c r="L626" s="225"/>
      <c r="M626" s="226"/>
      <c r="N626" s="222" t="e" cm="1">
        <f t="array" aca="1" ref="N626" ca="1">INDIRECT("'"&amp;$C626&amp;"'!"&amp;"$"&amp;$D626&amp;$N$1&amp;"")</f>
        <v>#REF!</v>
      </c>
      <c r="O626" s="225"/>
      <c r="P626" s="225"/>
      <c r="Q626" s="223"/>
      <c r="R626" s="352" t="e" cm="1">
        <f t="array" aca="1" ref="R626" ca="1">INDIRECT("'"&amp;$C626&amp;"'!"&amp;"$"&amp;$D626&amp;$R$1&amp;"")</f>
        <v>#REF!</v>
      </c>
      <c r="S626" s="225"/>
      <c r="T626" s="225"/>
      <c r="U626" s="226"/>
      <c r="V626" s="222"/>
      <c r="W626" s="227" t="e" cm="1">
        <f t="array" aca="1" ref="W626" ca="1">INDIRECT("'"&amp;$C626&amp;"'!"&amp;"$"&amp;$D626&amp;$W$1&amp;"")</f>
        <v>#REF!</v>
      </c>
      <c r="X626" s="225"/>
      <c r="Y626" s="223"/>
      <c r="Z626" s="224" t="e" cm="1">
        <f t="array" aca="1" ref="Z626" ca="1">INDIRECT("'"&amp;$C626&amp;"'!"&amp;"$"&amp;$D626&amp;$Z$1&amp;"")</f>
        <v>#REF!</v>
      </c>
      <c r="AA626" s="225" t="s">
        <v>1</v>
      </c>
      <c r="AB626" s="225" t="s">
        <v>1</v>
      </c>
      <c r="AC626" s="226" t="s">
        <v>1</v>
      </c>
      <c r="AD626" s="222" t="e" cm="1">
        <f t="array" aca="1" ref="AD626" ca="1">INDIRECT("'"&amp;$C626&amp;"'!"&amp;"$"&amp;$D626&amp;$AD$1&amp;"")</f>
        <v>#REF!</v>
      </c>
      <c r="AE626" s="225" t="s">
        <v>1</v>
      </c>
      <c r="AF626" s="225" t="s">
        <v>1</v>
      </c>
      <c r="AG626" s="223" t="s">
        <v>1</v>
      </c>
      <c r="AH626" s="224" t="e" cm="1">
        <f t="array" aca="1" ref="AH626" ca="1">INDIRECT("'"&amp;$C626&amp;"'!"&amp;"$"&amp;$D626&amp;$AH$1&amp;"")</f>
        <v>#REF!</v>
      </c>
      <c r="AI626" s="225" t="s">
        <v>1</v>
      </c>
      <c r="AJ626" s="225" t="s">
        <v>1</v>
      </c>
      <c r="AK626" s="226" t="s">
        <v>1</v>
      </c>
      <c r="AL626" s="222" t="e" cm="1">
        <f t="array" aca="1" ref="AL626" ca="1">INDIRECT("'"&amp;$C626&amp;"'!"&amp;"$"&amp;$D626&amp;$AL$1&amp;"")</f>
        <v>#REF!</v>
      </c>
      <c r="AM626" s="225" t="s">
        <v>1</v>
      </c>
      <c r="AN626" s="225" t="s">
        <v>1</v>
      </c>
      <c r="AO626" s="223" t="s">
        <v>1</v>
      </c>
      <c r="AP626" s="222"/>
      <c r="AQ626" s="226"/>
      <c r="AR626" s="222" t="e" cm="1">
        <f t="array" aca="1" ref="AR626" ca="1">INDIRECT("'"&amp;$C626&amp;"'!"&amp;"$"&amp;$D626&amp;$AR$1&amp;"")</f>
        <v>#REF!</v>
      </c>
      <c r="AS626" s="225"/>
      <c r="AT626" s="223"/>
      <c r="AU626" s="224" t="e" cm="1">
        <f t="array" aca="1" ref="AU626" ca="1">INDIRECT("'"&amp;$C626&amp;"'!"&amp;"$"&amp;$D626&amp;$AU$1&amp;"")</f>
        <v>#REF!</v>
      </c>
      <c r="AV626" s="225"/>
      <c r="AW626" s="223"/>
      <c r="AX626" s="222"/>
      <c r="AY626" s="226"/>
      <c r="AZ626" s="225" t="e" cm="1">
        <f t="array" aca="1" ref="AZ626" ca="1">INDIRECT("'"&amp;$C626&amp;"'!"&amp;"$"&amp;$D626&amp;$AZ$1&amp;"")</f>
        <v>#REF!</v>
      </c>
      <c r="BA626" s="224"/>
      <c r="BB626" s="225"/>
      <c r="BC626" s="223"/>
      <c r="BD626" s="225" t="e" cm="1">
        <f t="array" aca="1" ref="BD626" ca="1">INDIRECT("'"&amp;$C626&amp;"'!"&amp;"$"&amp;$D626&amp;$BD$1&amp;"")</f>
        <v>#REF!</v>
      </c>
      <c r="BE626" s="224"/>
      <c r="BF626" s="225"/>
      <c r="BG626" s="223"/>
      <c r="BH626" s="227"/>
      <c r="BI626" s="223"/>
      <c r="BJ626" s="227" t="e" cm="1">
        <f t="array" aca="1" ref="BJ626" ca="1">INDIRECT("'"&amp;$C626&amp;"'!"&amp;"$"&amp;$D626&amp;$BJ$1&amp;"")</f>
        <v>#REF!</v>
      </c>
      <c r="BK626" s="225"/>
      <c r="BL626" s="223"/>
      <c r="BM626" s="407"/>
      <c r="BN626" s="222" t="e" cm="1">
        <f t="array" aca="1" ref="BN626" ca="1">INDIRECT("'"&amp;$C626&amp;"'!"&amp;"$"&amp;$D626&amp;$BN$1&amp;"")</f>
        <v>#REF!</v>
      </c>
      <c r="BO626" s="224"/>
      <c r="BP626" s="223"/>
      <c r="BQ626" s="227" t="e" cm="1">
        <f t="array" aca="1" ref="BQ626" ca="1">INDIRECT("'"&amp;$C626&amp;"'!"&amp;"$"&amp;$D626&amp;$BQ$1&amp;"")</f>
        <v>#REF!</v>
      </c>
      <c r="BR626" s="225"/>
      <c r="BS626" s="225"/>
      <c r="BT626" s="223"/>
      <c r="BU626" s="228" t="e" cm="1">
        <f t="array" aca="1" ref="BU626" ca="1">INDIRECT("'"&amp;$C626&amp;"'!"&amp;"$"&amp;$D626&amp;$BU$1&amp;"")</f>
        <v>#REF!</v>
      </c>
      <c r="BV626" s="225"/>
      <c r="BW626" s="225"/>
      <c r="BX626" s="223"/>
      <c r="BY626" s="228"/>
      <c r="BZ626" s="225"/>
      <c r="CA626" s="225"/>
      <c r="CB626" s="223"/>
    </row>
    <row r="627" spans="1:80" ht="15" x14ac:dyDescent="0.2">
      <c r="A627" s="344">
        <f t="shared" si="47"/>
        <v>46016</v>
      </c>
      <c r="B627" s="261">
        <v>0.91666666666666696</v>
      </c>
      <c r="C627" s="247">
        <f t="shared" si="48"/>
        <v>25</v>
      </c>
      <c r="D627" s="248" t="s">
        <v>156</v>
      </c>
      <c r="E627" s="229"/>
      <c r="F627" s="230"/>
      <c r="G627" s="231" t="e" cm="1">
        <f t="array" aca="1" ref="G627" ca="1">INDIRECT("'"&amp;$C627&amp;"'!"&amp;"$"&amp;$D627&amp;$G$1&amp;"")</f>
        <v>#REF!</v>
      </c>
      <c r="H627" s="232" t="s">
        <v>1</v>
      </c>
      <c r="I627" s="230" t="s">
        <v>1</v>
      </c>
      <c r="J627" s="231" t="e" cm="1">
        <f t="array" aca="1" ref="J627" ca="1">INDIRECT("'"&amp;$C627&amp;"'!"&amp;"$"&amp;$D627&amp;$J$1&amp;"")</f>
        <v>#REF!</v>
      </c>
      <c r="K627" s="232"/>
      <c r="L627" s="232"/>
      <c r="M627" s="233"/>
      <c r="N627" s="229" t="e" cm="1">
        <f t="array" aca="1" ref="N627" ca="1">INDIRECT("'"&amp;$C627&amp;"'!"&amp;"$"&amp;$D627&amp;$N$1&amp;"")</f>
        <v>#REF!</v>
      </c>
      <c r="O627" s="232"/>
      <c r="P627" s="232"/>
      <c r="Q627" s="230"/>
      <c r="R627" s="229" t="e" cm="1">
        <f t="array" aca="1" ref="R627" ca="1">INDIRECT("'"&amp;$C627&amp;"'!"&amp;"$"&amp;$D627&amp;$R$1&amp;"")</f>
        <v>#REF!</v>
      </c>
      <c r="S627" s="232"/>
      <c r="T627" s="232"/>
      <c r="U627" s="233"/>
      <c r="V627" s="229"/>
      <c r="W627" s="234" t="e" cm="1">
        <f t="array" aca="1" ref="W627" ca="1">INDIRECT("'"&amp;$C627&amp;"'!"&amp;"$"&amp;$D627&amp;$W$1&amp;"")</f>
        <v>#REF!</v>
      </c>
      <c r="X627" s="232"/>
      <c r="Y627" s="230"/>
      <c r="Z627" s="231" t="e" cm="1">
        <f t="array" aca="1" ref="Z627" ca="1">INDIRECT("'"&amp;$C627&amp;"'!"&amp;"$"&amp;$D627&amp;$Z$1&amp;"")</f>
        <v>#REF!</v>
      </c>
      <c r="AA627" s="232" t="s">
        <v>1</v>
      </c>
      <c r="AB627" s="232" t="s">
        <v>1</v>
      </c>
      <c r="AC627" s="233" t="s">
        <v>1</v>
      </c>
      <c r="AD627" s="229" t="e" cm="1">
        <f t="array" aca="1" ref="AD627" ca="1">INDIRECT("'"&amp;$C627&amp;"'!"&amp;"$"&amp;$D627&amp;$AD$1&amp;"")</f>
        <v>#REF!</v>
      </c>
      <c r="AE627" s="232" t="s">
        <v>1</v>
      </c>
      <c r="AF627" s="232" t="s">
        <v>1</v>
      </c>
      <c r="AG627" s="230" t="s">
        <v>1</v>
      </c>
      <c r="AH627" s="231" t="e" cm="1">
        <f t="array" aca="1" ref="AH627" ca="1">INDIRECT("'"&amp;$C627&amp;"'!"&amp;"$"&amp;$D627&amp;$AH$1&amp;"")</f>
        <v>#REF!</v>
      </c>
      <c r="AI627" s="232" t="s">
        <v>1</v>
      </c>
      <c r="AJ627" s="232" t="s">
        <v>1</v>
      </c>
      <c r="AK627" s="233" t="s">
        <v>1</v>
      </c>
      <c r="AL627" s="229" t="e" cm="1">
        <f t="array" aca="1" ref="AL627" ca="1">INDIRECT("'"&amp;$C627&amp;"'!"&amp;"$"&amp;$D627&amp;$AL$1&amp;"")</f>
        <v>#REF!</v>
      </c>
      <c r="AM627" s="232" t="s">
        <v>1</v>
      </c>
      <c r="AN627" s="232" t="s">
        <v>1</v>
      </c>
      <c r="AO627" s="230" t="s">
        <v>1</v>
      </c>
      <c r="AP627" s="229"/>
      <c r="AQ627" s="233"/>
      <c r="AR627" s="229" t="e" cm="1">
        <f t="array" aca="1" ref="AR627" ca="1">INDIRECT("'"&amp;$C627&amp;"'!"&amp;"$"&amp;$D627&amp;$AR$1&amp;"")</f>
        <v>#REF!</v>
      </c>
      <c r="AS627" s="232"/>
      <c r="AT627" s="230"/>
      <c r="AU627" s="231" t="e" cm="1">
        <f t="array" aca="1" ref="AU627" ca="1">INDIRECT("'"&amp;$C627&amp;"'!"&amp;"$"&amp;$D627&amp;$AU$1&amp;"")</f>
        <v>#REF!</v>
      </c>
      <c r="AV627" s="232"/>
      <c r="AW627" s="230"/>
      <c r="AX627" s="229"/>
      <c r="AY627" s="233"/>
      <c r="AZ627" s="232" t="e" cm="1">
        <f t="array" aca="1" ref="AZ627" ca="1">INDIRECT("'"&amp;$C627&amp;"'!"&amp;"$"&amp;$D627&amp;$AZ$1&amp;"")</f>
        <v>#REF!</v>
      </c>
      <c r="BA627" s="231"/>
      <c r="BB627" s="232"/>
      <c r="BC627" s="230"/>
      <c r="BD627" s="232" t="e" cm="1">
        <f t="array" aca="1" ref="BD627" ca="1">INDIRECT("'"&amp;$C627&amp;"'!"&amp;"$"&amp;$D627&amp;$BD$1&amp;"")</f>
        <v>#REF!</v>
      </c>
      <c r="BE627" s="231"/>
      <c r="BF627" s="232"/>
      <c r="BG627" s="230"/>
      <c r="BH627" s="234"/>
      <c r="BI627" s="230"/>
      <c r="BJ627" s="234" t="e" cm="1">
        <f t="array" aca="1" ref="BJ627" ca="1">INDIRECT("'"&amp;$C627&amp;"'!"&amp;"$"&amp;$D627&amp;$BJ$1&amp;"")</f>
        <v>#REF!</v>
      </c>
      <c r="BK627" s="232"/>
      <c r="BL627" s="230"/>
      <c r="BM627" s="408"/>
      <c r="BN627" s="229" t="e" cm="1">
        <f t="array" aca="1" ref="BN627" ca="1">INDIRECT("'"&amp;$C627&amp;"'!"&amp;"$"&amp;$D627&amp;$BN$1&amp;"")</f>
        <v>#REF!</v>
      </c>
      <c r="BO627" s="231"/>
      <c r="BP627" s="230"/>
      <c r="BQ627" s="234" t="e" cm="1">
        <f t="array" aca="1" ref="BQ627" ca="1">INDIRECT("'"&amp;$C627&amp;"'!"&amp;"$"&amp;$D627&amp;$BQ$1&amp;"")</f>
        <v>#REF!</v>
      </c>
      <c r="BR627" s="232"/>
      <c r="BS627" s="232"/>
      <c r="BT627" s="230"/>
      <c r="BU627" s="235" t="e" cm="1">
        <f t="array" aca="1" ref="BU627" ca="1">INDIRECT("'"&amp;$C627&amp;"'!"&amp;"$"&amp;$D627&amp;$BU$1&amp;"")</f>
        <v>#REF!</v>
      </c>
      <c r="BV627" s="232"/>
      <c r="BW627" s="232"/>
      <c r="BX627" s="230"/>
      <c r="BY627" s="235"/>
      <c r="BZ627" s="232"/>
      <c r="CA627" s="232"/>
      <c r="CB627" s="230"/>
    </row>
    <row r="628" spans="1:80" ht="15.75" thickBot="1" x14ac:dyDescent="0.25">
      <c r="A628" s="345">
        <f t="shared" si="47"/>
        <v>46016</v>
      </c>
      <c r="B628" s="262">
        <v>0.95833333333333404</v>
      </c>
      <c r="C628" s="249">
        <f t="shared" si="48"/>
        <v>25</v>
      </c>
      <c r="D628" s="250" t="s">
        <v>157</v>
      </c>
      <c r="E628" s="236"/>
      <c r="F628" s="237"/>
      <c r="G628" s="238" t="e" cm="1">
        <f t="array" aca="1" ref="G628" ca="1">INDIRECT("'"&amp;$C628&amp;"'!"&amp;"$"&amp;$D628&amp;$G$1&amp;"")</f>
        <v>#REF!</v>
      </c>
      <c r="H628" s="239" t="s">
        <v>1</v>
      </c>
      <c r="I628" s="237" t="s">
        <v>1</v>
      </c>
      <c r="J628" s="238" t="e" cm="1">
        <f t="array" aca="1" ref="J628" ca="1">INDIRECT("'"&amp;$C628&amp;"'!"&amp;"$"&amp;$D628&amp;$J$1&amp;"")</f>
        <v>#REF!</v>
      </c>
      <c r="K628" s="239"/>
      <c r="L628" s="239"/>
      <c r="M628" s="240"/>
      <c r="N628" s="236" t="e" cm="1">
        <f t="array" aca="1" ref="N628" ca="1">INDIRECT("'"&amp;$C628&amp;"'!"&amp;"$"&amp;$D628&amp;$N$1&amp;"")</f>
        <v>#REF!</v>
      </c>
      <c r="O628" s="239"/>
      <c r="P628" s="239"/>
      <c r="Q628" s="237"/>
      <c r="R628" s="354" t="e" cm="1">
        <f t="array" aca="1" ref="R628" ca="1">INDIRECT("'"&amp;$C628&amp;"'!"&amp;"$"&amp;$D628&amp;$R$1&amp;"")</f>
        <v>#REF!</v>
      </c>
      <c r="S628" s="239"/>
      <c r="T628" s="239"/>
      <c r="U628" s="240"/>
      <c r="V628" s="236"/>
      <c r="W628" s="241" t="e" cm="1">
        <f t="array" aca="1" ref="W628" ca="1">INDIRECT("'"&amp;$C628&amp;"'!"&amp;"$"&amp;$D628&amp;$W$1&amp;"")</f>
        <v>#REF!</v>
      </c>
      <c r="X628" s="239"/>
      <c r="Y628" s="237"/>
      <c r="Z628" s="238" t="e" cm="1">
        <f t="array" aca="1" ref="Z628" ca="1">INDIRECT("'"&amp;$C628&amp;"'!"&amp;"$"&amp;$D628&amp;$Z$1&amp;"")</f>
        <v>#REF!</v>
      </c>
      <c r="AA628" s="239" t="s">
        <v>1</v>
      </c>
      <c r="AB628" s="239" t="s">
        <v>1</v>
      </c>
      <c r="AC628" s="240" t="s">
        <v>1</v>
      </c>
      <c r="AD628" s="236" t="e" cm="1">
        <f t="array" aca="1" ref="AD628" ca="1">INDIRECT("'"&amp;$C628&amp;"'!"&amp;"$"&amp;$D628&amp;$AD$1&amp;"")</f>
        <v>#REF!</v>
      </c>
      <c r="AE628" s="239" t="s">
        <v>1</v>
      </c>
      <c r="AF628" s="239" t="s">
        <v>1</v>
      </c>
      <c r="AG628" s="237" t="s">
        <v>1</v>
      </c>
      <c r="AH628" s="238" t="e" cm="1">
        <f t="array" aca="1" ref="AH628" ca="1">INDIRECT("'"&amp;$C628&amp;"'!"&amp;"$"&amp;$D628&amp;$AH$1&amp;"")</f>
        <v>#REF!</v>
      </c>
      <c r="AI628" s="239" t="s">
        <v>1</v>
      </c>
      <c r="AJ628" s="239" t="s">
        <v>1</v>
      </c>
      <c r="AK628" s="240" t="s">
        <v>1</v>
      </c>
      <c r="AL628" s="236" t="e" cm="1">
        <f t="array" aca="1" ref="AL628" ca="1">INDIRECT("'"&amp;$C628&amp;"'!"&amp;"$"&amp;$D628&amp;$AL$1&amp;"")</f>
        <v>#REF!</v>
      </c>
      <c r="AM628" s="239" t="s">
        <v>1</v>
      </c>
      <c r="AN628" s="239" t="s">
        <v>1</v>
      </c>
      <c r="AO628" s="237" t="s">
        <v>1</v>
      </c>
      <c r="AP628" s="236"/>
      <c r="AQ628" s="240"/>
      <c r="AR628" s="236" t="e" cm="1">
        <f t="array" aca="1" ref="AR628" ca="1">INDIRECT("'"&amp;$C628&amp;"'!"&amp;"$"&amp;$D628&amp;$AR$1&amp;"")</f>
        <v>#REF!</v>
      </c>
      <c r="AS628" s="239"/>
      <c r="AT628" s="237"/>
      <c r="AU628" s="238" t="e" cm="1">
        <f t="array" aca="1" ref="AU628" ca="1">INDIRECT("'"&amp;$C628&amp;"'!"&amp;"$"&amp;$D628&amp;$AU$1&amp;"")</f>
        <v>#REF!</v>
      </c>
      <c r="AV628" s="239"/>
      <c r="AW628" s="237"/>
      <c r="AX628" s="236"/>
      <c r="AY628" s="240"/>
      <c r="AZ628" s="239" t="e" cm="1">
        <f t="array" aca="1" ref="AZ628" ca="1">INDIRECT("'"&amp;$C628&amp;"'!"&amp;"$"&amp;$D628&amp;$AZ$1&amp;"")</f>
        <v>#REF!</v>
      </c>
      <c r="BA628" s="238"/>
      <c r="BB628" s="239"/>
      <c r="BC628" s="237"/>
      <c r="BD628" s="239" t="e" cm="1">
        <f t="array" aca="1" ref="BD628" ca="1">INDIRECT("'"&amp;$C628&amp;"'!"&amp;"$"&amp;$D628&amp;$BD$1&amp;"")</f>
        <v>#REF!</v>
      </c>
      <c r="BE628" s="238"/>
      <c r="BF628" s="239"/>
      <c r="BG628" s="237"/>
      <c r="BH628" s="241"/>
      <c r="BI628" s="237"/>
      <c r="BJ628" s="241" t="e" cm="1">
        <f t="array" aca="1" ref="BJ628" ca="1">INDIRECT("'"&amp;$C628&amp;"'!"&amp;"$"&amp;$D628&amp;$BJ$1&amp;"")</f>
        <v>#REF!</v>
      </c>
      <c r="BK628" s="239"/>
      <c r="BL628" s="237"/>
      <c r="BM628" s="409"/>
      <c r="BN628" s="236" t="e" cm="1">
        <f t="array" aca="1" ref="BN628" ca="1">INDIRECT("'"&amp;$C628&amp;"'!"&amp;"$"&amp;$D628&amp;$BN$1&amp;"")</f>
        <v>#REF!</v>
      </c>
      <c r="BO628" s="238"/>
      <c r="BP628" s="237"/>
      <c r="BQ628" s="241" t="e" cm="1">
        <f t="array" aca="1" ref="BQ628" ca="1">INDIRECT("'"&amp;$C628&amp;"'!"&amp;"$"&amp;$D628&amp;$BQ$1&amp;"")</f>
        <v>#REF!</v>
      </c>
      <c r="BR628" s="239"/>
      <c r="BS628" s="239"/>
      <c r="BT628" s="237"/>
      <c r="BU628" s="242" t="e" cm="1">
        <f t="array" aca="1" ref="BU628" ca="1">INDIRECT("'"&amp;$C628&amp;"'!"&amp;"$"&amp;$D628&amp;$BU$1&amp;"")</f>
        <v>#REF!</v>
      </c>
      <c r="BV628" s="239"/>
      <c r="BW628" s="239"/>
      <c r="BX628" s="237"/>
      <c r="BY628" s="242"/>
      <c r="BZ628" s="239"/>
      <c r="CA628" s="239"/>
      <c r="CB628" s="237"/>
    </row>
    <row r="629" spans="1:80" ht="15" thickBot="1" x14ac:dyDescent="0.25">
      <c r="BI629" s="243"/>
    </row>
    <row r="630" spans="1:80" ht="15" x14ac:dyDescent="0.2">
      <c r="A630" s="263">
        <f>A605+1</f>
        <v>46017</v>
      </c>
      <c r="B630" s="260">
        <v>0</v>
      </c>
      <c r="C630" s="245">
        <f>DAY(A630)</f>
        <v>26</v>
      </c>
      <c r="D630" s="246" t="s">
        <v>134</v>
      </c>
      <c r="E630" s="216"/>
      <c r="F630" s="217"/>
      <c r="G630" s="218" t="e" cm="1">
        <f t="array" aca="1" ref="G630" ca="1">INDIRECT("'"&amp;$C630&amp;"'!"&amp;"$"&amp;$D630&amp;$G$1&amp;"")</f>
        <v>#REF!</v>
      </c>
      <c r="H630" s="219" t="s">
        <v>1</v>
      </c>
      <c r="I630" s="217" t="s">
        <v>1</v>
      </c>
      <c r="J630" s="218" t="e" cm="1">
        <f t="array" aca="1" ref="J630" ca="1">INDIRECT("'"&amp;$C630&amp;"'!"&amp;"$"&amp;$D630&amp;$J$1&amp;"")</f>
        <v>#REF!</v>
      </c>
      <c r="K630" s="219"/>
      <c r="L630" s="219"/>
      <c r="M630" s="220"/>
      <c r="N630" s="216" t="e" cm="1">
        <f t="array" aca="1" ref="N630" ca="1">INDIRECT("'"&amp;$C630&amp;"'!"&amp;"$"&amp;$D630&amp;$N$1&amp;"")</f>
        <v>#REF!</v>
      </c>
      <c r="O630" s="219"/>
      <c r="P630" s="219"/>
      <c r="Q630" s="217"/>
      <c r="R630" s="351" t="e" cm="1">
        <f t="array" aca="1" ref="R630" ca="1">INDIRECT("'"&amp;$C630&amp;"'!"&amp;"$"&amp;$D630&amp;$R$1&amp;"")</f>
        <v>#REF!</v>
      </c>
      <c r="S630" s="219"/>
      <c r="T630" s="219"/>
      <c r="U630" s="220"/>
      <c r="V630" s="216"/>
      <c r="W630" s="221" t="e" cm="1">
        <f t="array" aca="1" ref="W630" ca="1">INDIRECT("'"&amp;$C630&amp;"'!"&amp;"$"&amp;$D630&amp;$W$1&amp;"")</f>
        <v>#REF!</v>
      </c>
      <c r="X630" s="219"/>
      <c r="Y630" s="217"/>
      <c r="Z630" s="218"/>
      <c r="AA630" s="219"/>
      <c r="AB630" s="219"/>
      <c r="AC630" s="220"/>
      <c r="AD630" s="216"/>
      <c r="AE630" s="219"/>
      <c r="AF630" s="219"/>
      <c r="AG630" s="217"/>
      <c r="AH630" s="218"/>
      <c r="AI630" s="219"/>
      <c r="AJ630" s="219"/>
      <c r="AK630" s="217"/>
      <c r="AL630" s="216"/>
      <c r="AM630" s="219"/>
      <c r="AN630" s="219"/>
      <c r="AO630" s="217"/>
      <c r="AP630" s="216"/>
      <c r="AQ630" s="220"/>
      <c r="AR630" s="216" t="e" cm="1">
        <f t="array" aca="1" ref="AR630" ca="1">INDIRECT("'"&amp;$C630&amp;"'!"&amp;"$"&amp;$D630&amp;$AR$1&amp;"")</f>
        <v>#REF!</v>
      </c>
      <c r="AS630" s="219"/>
      <c r="AT630" s="217"/>
      <c r="AU630" s="218" t="e" cm="1">
        <f t="array" aca="1" ref="AU630" ca="1">INDIRECT("'"&amp;$C630&amp;"'!"&amp;"$"&amp;$D630&amp;$AU$1&amp;"")</f>
        <v>#REF!</v>
      </c>
      <c r="AV630" s="219"/>
      <c r="AW630" s="217"/>
      <c r="AX630" s="216"/>
      <c r="AY630" s="220"/>
      <c r="AZ630" s="219" t="e" cm="1">
        <f t="array" aca="1" ref="AZ630" ca="1">INDIRECT("'"&amp;$C630&amp;"'!"&amp;"$"&amp;$D630&amp;$AZ$1&amp;"")</f>
        <v>#REF!</v>
      </c>
      <c r="BA630" s="218"/>
      <c r="BB630" s="219"/>
      <c r="BC630" s="217"/>
      <c r="BD630" s="219" t="e" cm="1">
        <f t="array" aca="1" ref="BD630" ca="1">INDIRECT("'"&amp;$C630&amp;"'!"&amp;"$"&amp;$D630&amp;$BD$1&amp;"")</f>
        <v>#REF!</v>
      </c>
      <c r="BE630" s="218"/>
      <c r="BF630" s="219"/>
      <c r="BG630" s="217"/>
      <c r="BH630" s="221"/>
      <c r="BI630" s="217"/>
      <c r="BJ630" s="221" t="e" cm="1">
        <f t="array" aca="1" ref="BJ630" ca="1">INDIRECT("'"&amp;$C630&amp;"'!"&amp;"$"&amp;$D630&amp;$BJ$1&amp;"")</f>
        <v>#REF!</v>
      </c>
      <c r="BK630" s="219"/>
      <c r="BL630" s="217"/>
      <c r="BM630" s="406"/>
      <c r="BN630" s="216" t="e" cm="1">
        <f t="array" aca="1" ref="BN630" ca="1">INDIRECT("'"&amp;$C630&amp;"'!"&amp;"$"&amp;$D630&amp;$BN$1&amp;"")</f>
        <v>#REF!</v>
      </c>
      <c r="BO630" s="218"/>
      <c r="BP630" s="217"/>
      <c r="BQ630" s="221" t="e" cm="1">
        <f t="array" aca="1" ref="BQ630" ca="1">INDIRECT("'"&amp;$C630&amp;"'!"&amp;"$"&amp;$D630&amp;$BQ$1&amp;"")</f>
        <v>#REF!</v>
      </c>
      <c r="BR630" s="219"/>
      <c r="BS630" s="219"/>
      <c r="BT630" s="217"/>
      <c r="BU630" s="221" t="e" cm="1">
        <f t="array" aca="1" ref="BU630" ca="1">INDIRECT("'"&amp;$C630&amp;"'!"&amp;"$"&amp;$D630&amp;$BU$1&amp;"")</f>
        <v>#REF!</v>
      </c>
      <c r="BV630" s="219"/>
      <c r="BW630" s="219"/>
      <c r="BX630" s="217"/>
      <c r="BY630" s="274"/>
      <c r="BZ630" s="219"/>
      <c r="CA630" s="219"/>
      <c r="CB630" s="217"/>
    </row>
    <row r="631" spans="1:80" ht="15" x14ac:dyDescent="0.2">
      <c r="A631" s="344">
        <f t="shared" ref="A631:A653" si="49">A606+1</f>
        <v>46017</v>
      </c>
      <c r="B631" s="261">
        <v>4.1666666666666699E-2</v>
      </c>
      <c r="C631" s="247">
        <f>DAY(A631)</f>
        <v>26</v>
      </c>
      <c r="D631" s="248" t="s">
        <v>135</v>
      </c>
      <c r="E631" s="222"/>
      <c r="F631" s="223"/>
      <c r="G631" s="224" t="e" cm="1">
        <f t="array" aca="1" ref="G631" ca="1">INDIRECT("'"&amp;$C631&amp;"'!"&amp;"$"&amp;$D631&amp;$G$1&amp;"")</f>
        <v>#REF!</v>
      </c>
      <c r="H631" s="225" t="s">
        <v>1</v>
      </c>
      <c r="I631" s="223" t="s">
        <v>1</v>
      </c>
      <c r="J631" s="224" t="e" cm="1">
        <f t="array" aca="1" ref="J631" ca="1">INDIRECT("'"&amp;$C631&amp;"'!"&amp;"$"&amp;$D631&amp;$J$1&amp;"")</f>
        <v>#REF!</v>
      </c>
      <c r="K631" s="225"/>
      <c r="L631" s="225"/>
      <c r="M631" s="226"/>
      <c r="N631" s="222" t="e" cm="1">
        <f t="array" aca="1" ref="N631" ca="1">INDIRECT("'"&amp;$C631&amp;"'!"&amp;"$"&amp;$D631&amp;$N$1&amp;"")</f>
        <v>#REF!</v>
      </c>
      <c r="O631" s="225"/>
      <c r="P631" s="225"/>
      <c r="Q631" s="223"/>
      <c r="R631" s="352" t="e" cm="1">
        <f t="array" aca="1" ref="R631" ca="1">INDIRECT("'"&amp;$C631&amp;"'!"&amp;"$"&amp;$D631&amp;$R$1&amp;"")</f>
        <v>#REF!</v>
      </c>
      <c r="S631" s="225"/>
      <c r="T631" s="225"/>
      <c r="U631" s="226"/>
      <c r="V631" s="222"/>
      <c r="W631" s="227" t="e" cm="1">
        <f t="array" aca="1" ref="W631" ca="1">INDIRECT("'"&amp;$C631&amp;"'!"&amp;"$"&amp;$D631&amp;$W$1&amp;"")</f>
        <v>#REF!</v>
      </c>
      <c r="X631" s="225"/>
      <c r="Y631" s="223"/>
      <c r="Z631" s="224"/>
      <c r="AA631" s="225"/>
      <c r="AB631" s="225"/>
      <c r="AC631" s="226"/>
      <c r="AD631" s="222"/>
      <c r="AE631" s="225"/>
      <c r="AF631" s="225"/>
      <c r="AG631" s="223"/>
      <c r="AH631" s="224"/>
      <c r="AI631" s="225"/>
      <c r="AJ631" s="225"/>
      <c r="AK631" s="226"/>
      <c r="AL631" s="222"/>
      <c r="AM631" s="225"/>
      <c r="AN631" s="225"/>
      <c r="AO631" s="223"/>
      <c r="AP631" s="222"/>
      <c r="AQ631" s="226"/>
      <c r="AR631" s="222" t="e" cm="1">
        <f t="array" aca="1" ref="AR631" ca="1">INDIRECT("'"&amp;$C631&amp;"'!"&amp;"$"&amp;$D631&amp;$AR$1&amp;"")</f>
        <v>#REF!</v>
      </c>
      <c r="AS631" s="225"/>
      <c r="AT631" s="223"/>
      <c r="AU631" s="224" t="e" cm="1">
        <f t="array" aca="1" ref="AU631" ca="1">INDIRECT("'"&amp;$C631&amp;"'!"&amp;"$"&amp;$D631&amp;$AU$1&amp;"")</f>
        <v>#REF!</v>
      </c>
      <c r="AV631" s="225"/>
      <c r="AW631" s="223"/>
      <c r="AX631" s="222"/>
      <c r="AY631" s="226"/>
      <c r="AZ631" s="225" t="e" cm="1">
        <f t="array" aca="1" ref="AZ631" ca="1">INDIRECT("'"&amp;$C631&amp;"'!"&amp;"$"&amp;$D631&amp;$AZ$1&amp;"")</f>
        <v>#REF!</v>
      </c>
      <c r="BA631" s="224"/>
      <c r="BB631" s="225"/>
      <c r="BC631" s="223"/>
      <c r="BD631" s="225" t="e" cm="1">
        <f t="array" aca="1" ref="BD631" ca="1">INDIRECT("'"&amp;$C631&amp;"'!"&amp;"$"&amp;$D631&amp;$BD$1&amp;"")</f>
        <v>#REF!</v>
      </c>
      <c r="BE631" s="224"/>
      <c r="BF631" s="225"/>
      <c r="BG631" s="223"/>
      <c r="BH631" s="227"/>
      <c r="BI631" s="223"/>
      <c r="BJ631" s="227" t="e" cm="1">
        <f t="array" aca="1" ref="BJ631" ca="1">INDIRECT("'"&amp;$C631&amp;"'!"&amp;"$"&amp;$D631&amp;$BJ$1&amp;"")</f>
        <v>#REF!</v>
      </c>
      <c r="BK631" s="225"/>
      <c r="BL631" s="223"/>
      <c r="BM631" s="407"/>
      <c r="BN631" s="222" t="e" cm="1">
        <f t="array" aca="1" ref="BN631" ca="1">INDIRECT("'"&amp;$C631&amp;"'!"&amp;"$"&amp;$D631&amp;$BN$1&amp;"")</f>
        <v>#REF!</v>
      </c>
      <c r="BO631" s="224"/>
      <c r="BP631" s="223"/>
      <c r="BQ631" s="227" t="e" cm="1">
        <f t="array" aca="1" ref="BQ631" ca="1">INDIRECT("'"&amp;$C631&amp;"'!"&amp;"$"&amp;$D631&amp;$BQ$1&amp;"")</f>
        <v>#REF!</v>
      </c>
      <c r="BR631" s="225"/>
      <c r="BS631" s="225"/>
      <c r="BT631" s="223"/>
      <c r="BU631" s="227" t="e" cm="1">
        <f t="array" aca="1" ref="BU631" ca="1">INDIRECT("'"&amp;$C631&amp;"'!"&amp;"$"&amp;$D631&amp;$BU$1&amp;"")</f>
        <v>#REF!</v>
      </c>
      <c r="BV631" s="225"/>
      <c r="BW631" s="225"/>
      <c r="BX631" s="223"/>
      <c r="BY631" s="228"/>
      <c r="BZ631" s="225"/>
      <c r="CA631" s="225"/>
      <c r="CB631" s="223"/>
    </row>
    <row r="632" spans="1:80" ht="15" x14ac:dyDescent="0.2">
      <c r="A632" s="344">
        <f t="shared" si="49"/>
        <v>46017</v>
      </c>
      <c r="B632" s="261">
        <v>8.3333333333333301E-2</v>
      </c>
      <c r="C632" s="247">
        <f>DAY(A632)</f>
        <v>26</v>
      </c>
      <c r="D632" s="248" t="s">
        <v>136</v>
      </c>
      <c r="E632" s="229"/>
      <c r="F632" s="230"/>
      <c r="G632" s="231" t="e" cm="1">
        <f t="array" aca="1" ref="G632" ca="1">INDIRECT("'"&amp;$C632&amp;"'!"&amp;"$"&amp;$D632&amp;$G$1&amp;"")</f>
        <v>#REF!</v>
      </c>
      <c r="H632" s="232" t="s">
        <v>1</v>
      </c>
      <c r="I632" s="230" t="s">
        <v>1</v>
      </c>
      <c r="J632" s="231" t="e" cm="1">
        <f t="array" aca="1" ref="J632" ca="1">INDIRECT("'"&amp;$C632&amp;"'!"&amp;"$"&amp;$D632&amp;$J$1&amp;"")</f>
        <v>#REF!</v>
      </c>
      <c r="K632" s="232"/>
      <c r="L632" s="232"/>
      <c r="M632" s="233"/>
      <c r="N632" s="229" t="e" cm="1">
        <f t="array" aca="1" ref="N632" ca="1">INDIRECT("'"&amp;$C632&amp;"'!"&amp;"$"&amp;$D632&amp;$N$1&amp;"")</f>
        <v>#REF!</v>
      </c>
      <c r="O632" s="232"/>
      <c r="P632" s="232"/>
      <c r="Q632" s="230"/>
      <c r="R632" s="229" t="e" cm="1">
        <f t="array" aca="1" ref="R632" ca="1">INDIRECT("'"&amp;$C632&amp;"'!"&amp;"$"&amp;$D632&amp;$R$1&amp;"")</f>
        <v>#REF!</v>
      </c>
      <c r="S632" s="232"/>
      <c r="T632" s="232"/>
      <c r="U632" s="233"/>
      <c r="V632" s="229"/>
      <c r="W632" s="234" t="e" cm="1">
        <f t="array" aca="1" ref="W632" ca="1">INDIRECT("'"&amp;$C632&amp;"'!"&amp;"$"&amp;$D632&amp;$W$1&amp;"")</f>
        <v>#REF!</v>
      </c>
      <c r="X632" s="232"/>
      <c r="Y632" s="230"/>
      <c r="Z632" s="231"/>
      <c r="AA632" s="232"/>
      <c r="AB632" s="232"/>
      <c r="AC632" s="233"/>
      <c r="AD632" s="229"/>
      <c r="AE632" s="232"/>
      <c r="AF632" s="232"/>
      <c r="AG632" s="230"/>
      <c r="AH632" s="231"/>
      <c r="AI632" s="232"/>
      <c r="AJ632" s="232"/>
      <c r="AK632" s="233"/>
      <c r="AL632" s="229"/>
      <c r="AM632" s="232"/>
      <c r="AN632" s="232"/>
      <c r="AO632" s="233"/>
      <c r="AP632" s="229"/>
      <c r="AQ632" s="233"/>
      <c r="AR632" s="229" t="e" cm="1">
        <f t="array" aca="1" ref="AR632" ca="1">INDIRECT("'"&amp;$C632&amp;"'!"&amp;"$"&amp;$D632&amp;$AR$1&amp;"")</f>
        <v>#REF!</v>
      </c>
      <c r="AS632" s="232"/>
      <c r="AT632" s="230"/>
      <c r="AU632" s="231" t="e" cm="1">
        <f t="array" aca="1" ref="AU632" ca="1">INDIRECT("'"&amp;$C632&amp;"'!"&amp;"$"&amp;$D632&amp;$AU$1&amp;"")</f>
        <v>#REF!</v>
      </c>
      <c r="AV632" s="232"/>
      <c r="AW632" s="230"/>
      <c r="AX632" s="229"/>
      <c r="AY632" s="233"/>
      <c r="AZ632" s="232" t="e" cm="1">
        <f t="array" aca="1" ref="AZ632" ca="1">INDIRECT("'"&amp;$C632&amp;"'!"&amp;"$"&amp;$D632&amp;$AZ$1&amp;"")</f>
        <v>#REF!</v>
      </c>
      <c r="BA632" s="231"/>
      <c r="BB632" s="232"/>
      <c r="BC632" s="230"/>
      <c r="BD632" s="232" t="e" cm="1">
        <f t="array" aca="1" ref="BD632" ca="1">INDIRECT("'"&amp;$C632&amp;"'!"&amp;"$"&amp;$D632&amp;$BD$1&amp;"")</f>
        <v>#REF!</v>
      </c>
      <c r="BE632" s="231"/>
      <c r="BF632" s="232"/>
      <c r="BG632" s="230"/>
      <c r="BH632" s="234"/>
      <c r="BI632" s="230"/>
      <c r="BJ632" s="234" t="e" cm="1">
        <f t="array" aca="1" ref="BJ632" ca="1">INDIRECT("'"&amp;$C632&amp;"'!"&amp;"$"&amp;$D632&amp;$BJ$1&amp;"")</f>
        <v>#REF!</v>
      </c>
      <c r="BK632" s="232"/>
      <c r="BL632" s="230"/>
      <c r="BM632" s="408"/>
      <c r="BN632" s="229" t="e" cm="1">
        <f t="array" aca="1" ref="BN632" ca="1">INDIRECT("'"&amp;$C632&amp;"'!"&amp;"$"&amp;$D632&amp;$BN$1&amp;"")</f>
        <v>#REF!</v>
      </c>
      <c r="BO632" s="231"/>
      <c r="BP632" s="230"/>
      <c r="BQ632" s="234" t="e" cm="1">
        <f t="array" aca="1" ref="BQ632" ca="1">INDIRECT("'"&amp;$C632&amp;"'!"&amp;"$"&amp;$D632&amp;$BQ$1&amp;"")</f>
        <v>#REF!</v>
      </c>
      <c r="BR632" s="232"/>
      <c r="BS632" s="232"/>
      <c r="BT632" s="230"/>
      <c r="BU632" s="234" t="e" cm="1">
        <f t="array" aca="1" ref="BU632" ca="1">INDIRECT("'"&amp;$C632&amp;"'!"&amp;"$"&amp;$D632&amp;$BU$1&amp;"")</f>
        <v>#REF!</v>
      </c>
      <c r="BV632" s="232"/>
      <c r="BW632" s="232"/>
      <c r="BX632" s="230"/>
      <c r="BY632" s="235"/>
      <c r="BZ632" s="232"/>
      <c r="CA632" s="232"/>
      <c r="CB632" s="230"/>
    </row>
    <row r="633" spans="1:80" ht="15" x14ac:dyDescent="0.2">
      <c r="A633" s="344">
        <f t="shared" si="49"/>
        <v>46017</v>
      </c>
      <c r="B633" s="261">
        <v>0.125</v>
      </c>
      <c r="C633" s="247">
        <f>DAY(A633)</f>
        <v>26</v>
      </c>
      <c r="D633" s="248" t="s">
        <v>137</v>
      </c>
      <c r="E633" s="222"/>
      <c r="F633" s="223"/>
      <c r="G633" s="224" t="e" cm="1">
        <f t="array" aca="1" ref="G633" ca="1">INDIRECT("'"&amp;$C633&amp;"'!"&amp;"$"&amp;$D633&amp;$G$1&amp;"")</f>
        <v>#REF!</v>
      </c>
      <c r="H633" s="225" t="s">
        <v>1</v>
      </c>
      <c r="I633" s="223" t="s">
        <v>1</v>
      </c>
      <c r="J633" s="224" t="e" cm="1">
        <f t="array" aca="1" ref="J633" ca="1">INDIRECT("'"&amp;$C633&amp;"'!"&amp;"$"&amp;$D633&amp;$J$1&amp;"")</f>
        <v>#REF!</v>
      </c>
      <c r="K633" s="225"/>
      <c r="L633" s="225"/>
      <c r="M633" s="226"/>
      <c r="N633" s="222" t="e" cm="1">
        <f t="array" aca="1" ref="N633" ca="1">INDIRECT("'"&amp;$C633&amp;"'!"&amp;"$"&amp;$D633&amp;$N$1&amp;"")</f>
        <v>#REF!</v>
      </c>
      <c r="O633" s="225"/>
      <c r="P633" s="225"/>
      <c r="Q633" s="223"/>
      <c r="R633" s="352" t="e" cm="1">
        <f t="array" aca="1" ref="R633" ca="1">INDIRECT("'"&amp;$C633&amp;"'!"&amp;"$"&amp;$D633&amp;$R$1&amp;"")</f>
        <v>#REF!</v>
      </c>
      <c r="S633" s="225"/>
      <c r="T633" s="225"/>
      <c r="U633" s="226"/>
      <c r="V633" s="222"/>
      <c r="W633" s="227" t="e" cm="1">
        <f t="array" aca="1" ref="W633" ca="1">INDIRECT("'"&amp;$C633&amp;"'!"&amp;"$"&amp;$D633&amp;$W$1&amp;"")</f>
        <v>#REF!</v>
      </c>
      <c r="X633" s="225"/>
      <c r="Y633" s="223"/>
      <c r="Z633" s="224"/>
      <c r="AA633" s="225"/>
      <c r="AB633" s="225"/>
      <c r="AC633" s="226"/>
      <c r="AD633" s="222"/>
      <c r="AE633" s="225"/>
      <c r="AF633" s="225"/>
      <c r="AG633" s="223"/>
      <c r="AH633" s="224"/>
      <c r="AI633" s="225"/>
      <c r="AJ633" s="225"/>
      <c r="AK633" s="226"/>
      <c r="AL633" s="222"/>
      <c r="AM633" s="225"/>
      <c r="AN633" s="225"/>
      <c r="AO633" s="223"/>
      <c r="AP633" s="222"/>
      <c r="AQ633" s="226"/>
      <c r="AR633" s="222" t="e" cm="1">
        <f t="array" aca="1" ref="AR633" ca="1">INDIRECT("'"&amp;$C633&amp;"'!"&amp;"$"&amp;$D633&amp;$AR$1&amp;"")</f>
        <v>#REF!</v>
      </c>
      <c r="AS633" s="225"/>
      <c r="AT633" s="223"/>
      <c r="AU633" s="224" t="e" cm="1">
        <f t="array" aca="1" ref="AU633" ca="1">INDIRECT("'"&amp;$C633&amp;"'!"&amp;"$"&amp;$D633&amp;$AU$1&amp;"")</f>
        <v>#REF!</v>
      </c>
      <c r="AV633" s="225"/>
      <c r="AW633" s="223"/>
      <c r="AX633" s="222"/>
      <c r="AY633" s="226"/>
      <c r="AZ633" s="225" t="e" cm="1">
        <f t="array" aca="1" ref="AZ633" ca="1">INDIRECT("'"&amp;$C633&amp;"'!"&amp;"$"&amp;$D633&amp;$AZ$1&amp;"")</f>
        <v>#REF!</v>
      </c>
      <c r="BA633" s="224"/>
      <c r="BB633" s="225"/>
      <c r="BC633" s="223"/>
      <c r="BD633" s="225" t="e" cm="1">
        <f t="array" aca="1" ref="BD633" ca="1">INDIRECT("'"&amp;$C633&amp;"'!"&amp;"$"&amp;$D633&amp;$BD$1&amp;"")</f>
        <v>#REF!</v>
      </c>
      <c r="BE633" s="224"/>
      <c r="BF633" s="225"/>
      <c r="BG633" s="223"/>
      <c r="BH633" s="227"/>
      <c r="BI633" s="223"/>
      <c r="BJ633" s="227" t="e" cm="1">
        <f t="array" aca="1" ref="BJ633" ca="1">INDIRECT("'"&amp;$C633&amp;"'!"&amp;"$"&amp;$D633&amp;$BJ$1&amp;"")</f>
        <v>#REF!</v>
      </c>
      <c r="BK633" s="225"/>
      <c r="BL633" s="223"/>
      <c r="BM633" s="407"/>
      <c r="BN633" s="222" t="e" cm="1">
        <f t="array" aca="1" ref="BN633" ca="1">INDIRECT("'"&amp;$C633&amp;"'!"&amp;"$"&amp;$D633&amp;$BN$1&amp;"")</f>
        <v>#REF!</v>
      </c>
      <c r="BO633" s="224"/>
      <c r="BP633" s="223"/>
      <c r="BQ633" s="227" t="e" cm="1">
        <f t="array" aca="1" ref="BQ633" ca="1">INDIRECT("'"&amp;$C633&amp;"'!"&amp;"$"&amp;$D633&amp;$BQ$1&amp;"")</f>
        <v>#REF!</v>
      </c>
      <c r="BR633" s="225"/>
      <c r="BS633" s="225"/>
      <c r="BT633" s="223"/>
      <c r="BU633" s="227" t="e" cm="1">
        <f t="array" aca="1" ref="BU633" ca="1">INDIRECT("'"&amp;$C633&amp;"'!"&amp;"$"&amp;$D633&amp;$BU$1&amp;"")</f>
        <v>#REF!</v>
      </c>
      <c r="BV633" s="225"/>
      <c r="BW633" s="225"/>
      <c r="BX633" s="223"/>
      <c r="BY633" s="228"/>
      <c r="BZ633" s="225"/>
      <c r="CA633" s="225"/>
      <c r="CB633" s="223"/>
    </row>
    <row r="634" spans="1:80" ht="15" x14ac:dyDescent="0.2">
      <c r="A634" s="344">
        <f t="shared" si="49"/>
        <v>46017</v>
      </c>
      <c r="B634" s="261">
        <v>0.16666666666666699</v>
      </c>
      <c r="C634" s="247">
        <f>DAY(A634)</f>
        <v>26</v>
      </c>
      <c r="D634" s="248" t="s">
        <v>138</v>
      </c>
      <c r="E634" s="229"/>
      <c r="F634" s="230"/>
      <c r="G634" s="231" t="e" cm="1">
        <f t="array" aca="1" ref="G634" ca="1">INDIRECT("'"&amp;$C634&amp;"'!"&amp;"$"&amp;$D634&amp;$G$1&amp;"")</f>
        <v>#REF!</v>
      </c>
      <c r="H634" s="232" t="s">
        <v>1</v>
      </c>
      <c r="I634" s="230" t="s">
        <v>1</v>
      </c>
      <c r="J634" s="231" t="e" cm="1">
        <f t="array" aca="1" ref="J634" ca="1">INDIRECT("'"&amp;$C634&amp;"'!"&amp;"$"&amp;$D634&amp;$J$1&amp;"")</f>
        <v>#REF!</v>
      </c>
      <c r="K634" s="232"/>
      <c r="L634" s="232"/>
      <c r="M634" s="233"/>
      <c r="N634" s="229" t="e" cm="1">
        <f t="array" aca="1" ref="N634" ca="1">INDIRECT("'"&amp;$C634&amp;"'!"&amp;"$"&amp;$D634&amp;$N$1&amp;"")</f>
        <v>#REF!</v>
      </c>
      <c r="O634" s="232"/>
      <c r="P634" s="232"/>
      <c r="Q634" s="230"/>
      <c r="R634" s="229" t="e" cm="1">
        <f t="array" aca="1" ref="R634" ca="1">INDIRECT("'"&amp;$C634&amp;"'!"&amp;"$"&amp;$D634&amp;$R$1&amp;"")</f>
        <v>#REF!</v>
      </c>
      <c r="S634" s="232"/>
      <c r="T634" s="232"/>
      <c r="U634" s="233"/>
      <c r="V634" s="229"/>
      <c r="W634" s="234" t="e" cm="1">
        <f t="array" aca="1" ref="W634" ca="1">INDIRECT("'"&amp;$C634&amp;"'!"&amp;"$"&amp;$D634&amp;$W$1&amp;"")</f>
        <v>#REF!</v>
      </c>
      <c r="X634" s="232"/>
      <c r="Y634" s="230"/>
      <c r="Z634" s="231"/>
      <c r="AA634" s="232"/>
      <c r="AB634" s="232"/>
      <c r="AC634" s="233"/>
      <c r="AD634" s="229"/>
      <c r="AE634" s="232"/>
      <c r="AF634" s="232"/>
      <c r="AG634" s="230"/>
      <c r="AH634" s="231"/>
      <c r="AI634" s="232"/>
      <c r="AJ634" s="232"/>
      <c r="AK634" s="233"/>
      <c r="AL634" s="229"/>
      <c r="AM634" s="232"/>
      <c r="AN634" s="232"/>
      <c r="AO634" s="230"/>
      <c r="AP634" s="229"/>
      <c r="AQ634" s="233"/>
      <c r="AR634" s="229" t="e" cm="1">
        <f t="array" aca="1" ref="AR634" ca="1">INDIRECT("'"&amp;$C634&amp;"'!"&amp;"$"&amp;$D634&amp;$AR$1&amp;"")</f>
        <v>#REF!</v>
      </c>
      <c r="AS634" s="232"/>
      <c r="AT634" s="230"/>
      <c r="AU634" s="231" t="e" cm="1">
        <f t="array" aca="1" ref="AU634" ca="1">INDIRECT("'"&amp;$C634&amp;"'!"&amp;"$"&amp;$D634&amp;$AU$1&amp;"")</f>
        <v>#REF!</v>
      </c>
      <c r="AV634" s="232"/>
      <c r="AW634" s="230"/>
      <c r="AX634" s="229"/>
      <c r="AY634" s="233"/>
      <c r="AZ634" s="232" t="e" cm="1">
        <f t="array" aca="1" ref="AZ634" ca="1">INDIRECT("'"&amp;$C634&amp;"'!"&amp;"$"&amp;$D634&amp;$AZ$1&amp;"")</f>
        <v>#REF!</v>
      </c>
      <c r="BA634" s="231"/>
      <c r="BB634" s="232"/>
      <c r="BC634" s="230"/>
      <c r="BD634" s="232" t="e" cm="1">
        <f t="array" aca="1" ref="BD634" ca="1">INDIRECT("'"&amp;$C634&amp;"'!"&amp;"$"&amp;$D634&amp;$BD$1&amp;"")</f>
        <v>#REF!</v>
      </c>
      <c r="BE634" s="231"/>
      <c r="BF634" s="232"/>
      <c r="BG634" s="230"/>
      <c r="BH634" s="234"/>
      <c r="BI634" s="230"/>
      <c r="BJ634" s="234" t="e" cm="1">
        <f t="array" aca="1" ref="BJ634" ca="1">INDIRECT("'"&amp;$C634&amp;"'!"&amp;"$"&amp;$D634&amp;$BJ$1&amp;"")</f>
        <v>#REF!</v>
      </c>
      <c r="BK634" s="232"/>
      <c r="BL634" s="230"/>
      <c r="BM634" s="408"/>
      <c r="BN634" s="229" t="e" cm="1">
        <f t="array" aca="1" ref="BN634" ca="1">INDIRECT("'"&amp;$C634&amp;"'!"&amp;"$"&amp;$D634&amp;$BN$1&amp;"")</f>
        <v>#REF!</v>
      </c>
      <c r="BO634" s="231"/>
      <c r="BP634" s="230"/>
      <c r="BQ634" s="234" t="e" cm="1">
        <f t="array" aca="1" ref="BQ634" ca="1">INDIRECT("'"&amp;$C634&amp;"'!"&amp;"$"&amp;$D634&amp;$BQ$1&amp;"")</f>
        <v>#REF!</v>
      </c>
      <c r="BR634" s="232"/>
      <c r="BS634" s="232"/>
      <c r="BT634" s="230"/>
      <c r="BU634" s="234" t="e" cm="1">
        <f t="array" aca="1" ref="BU634" ca="1">INDIRECT("'"&amp;$C634&amp;"'!"&amp;"$"&amp;$D634&amp;$BU$1&amp;"")</f>
        <v>#REF!</v>
      </c>
      <c r="BV634" s="232"/>
      <c r="BW634" s="232"/>
      <c r="BX634" s="230"/>
      <c r="BY634" s="235"/>
      <c r="BZ634" s="232"/>
      <c r="CA634" s="232"/>
      <c r="CB634" s="230"/>
    </row>
    <row r="635" spans="1:80" ht="15" x14ac:dyDescent="0.2">
      <c r="A635" s="344">
        <f t="shared" si="49"/>
        <v>46017</v>
      </c>
      <c r="B635" s="261">
        <v>0.20833333333333301</v>
      </c>
      <c r="C635" s="247">
        <f t="shared" ref="C635:C653" si="50">DAY(A635)</f>
        <v>26</v>
      </c>
      <c r="D635" s="248" t="s">
        <v>139</v>
      </c>
      <c r="E635" s="222"/>
      <c r="F635" s="223"/>
      <c r="G635" s="224" t="e" cm="1">
        <f t="array" aca="1" ref="G635" ca="1">INDIRECT("'"&amp;$C635&amp;"'!"&amp;"$"&amp;$D635&amp;$G$1&amp;"")</f>
        <v>#REF!</v>
      </c>
      <c r="H635" s="225" t="s">
        <v>1</v>
      </c>
      <c r="I635" s="223" t="s">
        <v>1</v>
      </c>
      <c r="J635" s="224" t="e" cm="1">
        <f t="array" aca="1" ref="J635" ca="1">INDIRECT("'"&amp;$C635&amp;"'!"&amp;"$"&amp;$D635&amp;$J$1&amp;"")</f>
        <v>#REF!</v>
      </c>
      <c r="K635" s="225"/>
      <c r="L635" s="225"/>
      <c r="M635" s="226"/>
      <c r="N635" s="222" t="e" cm="1">
        <f t="array" aca="1" ref="N635" ca="1">INDIRECT("'"&amp;$C635&amp;"'!"&amp;"$"&amp;$D635&amp;$N$1&amp;"")</f>
        <v>#REF!</v>
      </c>
      <c r="O635" s="225"/>
      <c r="P635" s="225"/>
      <c r="Q635" s="223"/>
      <c r="R635" s="352" t="e" cm="1">
        <f t="array" aca="1" ref="R635" ca="1">INDIRECT("'"&amp;$C635&amp;"'!"&amp;"$"&amp;$D635&amp;$R$1&amp;"")</f>
        <v>#REF!</v>
      </c>
      <c r="S635" s="225"/>
      <c r="T635" s="225"/>
      <c r="U635" s="226"/>
      <c r="V635" s="222"/>
      <c r="W635" s="227" t="e" cm="1">
        <f t="array" aca="1" ref="W635" ca="1">INDIRECT("'"&amp;$C635&amp;"'!"&amp;"$"&amp;$D635&amp;$W$1&amp;"")</f>
        <v>#REF!</v>
      </c>
      <c r="X635" s="225"/>
      <c r="Y635" s="223"/>
      <c r="Z635" s="224"/>
      <c r="AA635" s="225"/>
      <c r="AB635" s="225"/>
      <c r="AC635" s="226"/>
      <c r="AD635" s="222"/>
      <c r="AE635" s="225"/>
      <c r="AF635" s="225"/>
      <c r="AG635" s="223"/>
      <c r="AH635" s="224"/>
      <c r="AI635" s="225"/>
      <c r="AJ635" s="225"/>
      <c r="AK635" s="226"/>
      <c r="AL635" s="222"/>
      <c r="AM635" s="225"/>
      <c r="AN635" s="225"/>
      <c r="AO635" s="223"/>
      <c r="AP635" s="222"/>
      <c r="AQ635" s="226"/>
      <c r="AR635" s="222" t="e" cm="1">
        <f t="array" aca="1" ref="AR635" ca="1">INDIRECT("'"&amp;$C635&amp;"'!"&amp;"$"&amp;$D635&amp;$AR$1&amp;"")</f>
        <v>#REF!</v>
      </c>
      <c r="AS635" s="225"/>
      <c r="AT635" s="223"/>
      <c r="AU635" s="224" t="e" cm="1">
        <f t="array" aca="1" ref="AU635" ca="1">INDIRECT("'"&amp;$C635&amp;"'!"&amp;"$"&amp;$D635&amp;$AU$1&amp;"")</f>
        <v>#REF!</v>
      </c>
      <c r="AV635" s="225"/>
      <c r="AW635" s="223"/>
      <c r="AX635" s="222"/>
      <c r="AY635" s="226"/>
      <c r="AZ635" s="225" t="e" cm="1">
        <f t="array" aca="1" ref="AZ635" ca="1">INDIRECT("'"&amp;$C635&amp;"'!"&amp;"$"&amp;$D635&amp;$AZ$1&amp;"")</f>
        <v>#REF!</v>
      </c>
      <c r="BA635" s="224"/>
      <c r="BB635" s="225"/>
      <c r="BC635" s="223"/>
      <c r="BD635" s="225" t="e" cm="1">
        <f t="array" aca="1" ref="BD635" ca="1">INDIRECT("'"&amp;$C635&amp;"'!"&amp;"$"&amp;$D635&amp;$BD$1&amp;"")</f>
        <v>#REF!</v>
      </c>
      <c r="BE635" s="224"/>
      <c r="BF635" s="225"/>
      <c r="BG635" s="223"/>
      <c r="BH635" s="227"/>
      <c r="BI635" s="223"/>
      <c r="BJ635" s="227" t="e" cm="1">
        <f t="array" aca="1" ref="BJ635" ca="1">INDIRECT("'"&amp;$C635&amp;"'!"&amp;"$"&amp;$D635&amp;$BJ$1&amp;"")</f>
        <v>#REF!</v>
      </c>
      <c r="BK635" s="225"/>
      <c r="BL635" s="223"/>
      <c r="BM635" s="407"/>
      <c r="BN635" s="222" t="e" cm="1">
        <f t="array" aca="1" ref="BN635" ca="1">INDIRECT("'"&amp;$C635&amp;"'!"&amp;"$"&amp;$D635&amp;$BN$1&amp;"")</f>
        <v>#REF!</v>
      </c>
      <c r="BO635" s="224"/>
      <c r="BP635" s="223"/>
      <c r="BQ635" s="227" t="e" cm="1">
        <f t="array" aca="1" ref="BQ635" ca="1">INDIRECT("'"&amp;$C635&amp;"'!"&amp;"$"&amp;$D635&amp;$BQ$1&amp;"")</f>
        <v>#REF!</v>
      </c>
      <c r="BR635" s="225"/>
      <c r="BS635" s="225"/>
      <c r="BT635" s="223"/>
      <c r="BU635" s="227" t="e" cm="1">
        <f t="array" aca="1" ref="BU635" ca="1">INDIRECT("'"&amp;$C635&amp;"'!"&amp;"$"&amp;$D635&amp;$BU$1&amp;"")</f>
        <v>#REF!</v>
      </c>
      <c r="BV635" s="225"/>
      <c r="BW635" s="225"/>
      <c r="BX635" s="223"/>
      <c r="BY635" s="228"/>
      <c r="BZ635" s="225"/>
      <c r="CA635" s="225"/>
      <c r="CB635" s="223"/>
    </row>
    <row r="636" spans="1:80" ht="15" x14ac:dyDescent="0.2">
      <c r="A636" s="344">
        <f t="shared" si="49"/>
        <v>46017</v>
      </c>
      <c r="B636" s="261">
        <v>0.25</v>
      </c>
      <c r="C636" s="247">
        <f t="shared" si="50"/>
        <v>26</v>
      </c>
      <c r="D636" s="248" t="s">
        <v>140</v>
      </c>
      <c r="E636" s="229"/>
      <c r="F636" s="230"/>
      <c r="G636" s="231" t="e" cm="1">
        <f t="array" aca="1" ref="G636" ca="1">INDIRECT("'"&amp;$C636&amp;"'!"&amp;"$"&amp;$D636&amp;$G$1&amp;"")</f>
        <v>#REF!</v>
      </c>
      <c r="H636" s="232" t="s">
        <v>1</v>
      </c>
      <c r="I636" s="230" t="s">
        <v>1</v>
      </c>
      <c r="J636" s="231" t="e" cm="1">
        <f t="array" aca="1" ref="J636" ca="1">INDIRECT("'"&amp;$C636&amp;"'!"&amp;"$"&amp;$D636&amp;$J$1&amp;"")</f>
        <v>#REF!</v>
      </c>
      <c r="K636" s="232"/>
      <c r="L636" s="232"/>
      <c r="M636" s="233"/>
      <c r="N636" s="229" t="e" cm="1">
        <f t="array" aca="1" ref="N636" ca="1">INDIRECT("'"&amp;$C636&amp;"'!"&amp;"$"&amp;$D636&amp;$N$1&amp;"")</f>
        <v>#REF!</v>
      </c>
      <c r="O636" s="232"/>
      <c r="P636" s="232"/>
      <c r="Q636" s="230"/>
      <c r="R636" s="229" t="e" cm="1">
        <f t="array" aca="1" ref="R636" ca="1">INDIRECT("'"&amp;$C636&amp;"'!"&amp;"$"&amp;$D636&amp;$R$1&amp;"")</f>
        <v>#REF!</v>
      </c>
      <c r="S636" s="232"/>
      <c r="T636" s="232"/>
      <c r="U636" s="233"/>
      <c r="V636" s="229"/>
      <c r="W636" s="234" t="e" cm="1">
        <f t="array" aca="1" ref="W636" ca="1">INDIRECT("'"&amp;$C636&amp;"'!"&amp;"$"&amp;$D636&amp;$W$1&amp;"")</f>
        <v>#REF!</v>
      </c>
      <c r="X636" s="232"/>
      <c r="Y636" s="230"/>
      <c r="Z636" s="231"/>
      <c r="AA636" s="232"/>
      <c r="AB636" s="232"/>
      <c r="AC636" s="233"/>
      <c r="AD636" s="229"/>
      <c r="AE636" s="232"/>
      <c r="AF636" s="232"/>
      <c r="AG636" s="230"/>
      <c r="AH636" s="231"/>
      <c r="AI636" s="232"/>
      <c r="AJ636" s="232"/>
      <c r="AK636" s="233"/>
      <c r="AL636" s="229"/>
      <c r="AM636" s="232"/>
      <c r="AN636" s="232"/>
      <c r="AO636" s="230"/>
      <c r="AP636" s="229"/>
      <c r="AQ636" s="233"/>
      <c r="AR636" s="229" t="e" cm="1">
        <f t="array" aca="1" ref="AR636" ca="1">INDIRECT("'"&amp;$C636&amp;"'!"&amp;"$"&amp;$D636&amp;$AR$1&amp;"")</f>
        <v>#REF!</v>
      </c>
      <c r="AS636" s="232"/>
      <c r="AT636" s="230"/>
      <c r="AU636" s="231" t="e" cm="1">
        <f t="array" aca="1" ref="AU636" ca="1">INDIRECT("'"&amp;$C636&amp;"'!"&amp;"$"&amp;$D636&amp;$AU$1&amp;"")</f>
        <v>#REF!</v>
      </c>
      <c r="AV636" s="232"/>
      <c r="AW636" s="230"/>
      <c r="AX636" s="229"/>
      <c r="AY636" s="233"/>
      <c r="AZ636" s="232" t="e" cm="1">
        <f t="array" aca="1" ref="AZ636" ca="1">INDIRECT("'"&amp;$C636&amp;"'!"&amp;"$"&amp;$D636&amp;$AZ$1&amp;"")</f>
        <v>#REF!</v>
      </c>
      <c r="BA636" s="231"/>
      <c r="BB636" s="232"/>
      <c r="BC636" s="230"/>
      <c r="BD636" s="232" t="e" cm="1">
        <f t="array" aca="1" ref="BD636" ca="1">INDIRECT("'"&amp;$C636&amp;"'!"&amp;"$"&amp;$D636&amp;$BD$1&amp;"")</f>
        <v>#REF!</v>
      </c>
      <c r="BE636" s="231"/>
      <c r="BF636" s="232"/>
      <c r="BG636" s="230"/>
      <c r="BH636" s="234"/>
      <c r="BI636" s="230"/>
      <c r="BJ636" s="234" t="e" cm="1">
        <f t="array" aca="1" ref="BJ636" ca="1">INDIRECT("'"&amp;$C636&amp;"'!"&amp;"$"&amp;$D636&amp;$BJ$1&amp;"")</f>
        <v>#REF!</v>
      </c>
      <c r="BK636" s="232"/>
      <c r="BL636" s="230"/>
      <c r="BM636" s="408"/>
      <c r="BN636" s="229" t="e" cm="1">
        <f t="array" aca="1" ref="BN636" ca="1">INDIRECT("'"&amp;$C636&amp;"'!"&amp;"$"&amp;$D636&amp;$BN$1&amp;"")</f>
        <v>#REF!</v>
      </c>
      <c r="BO636" s="231"/>
      <c r="BP636" s="230"/>
      <c r="BQ636" s="234" t="e" cm="1">
        <f t="array" aca="1" ref="BQ636" ca="1">INDIRECT("'"&amp;$C636&amp;"'!"&amp;"$"&amp;$D636&amp;$BQ$1&amp;"")</f>
        <v>#REF!</v>
      </c>
      <c r="BR636" s="232"/>
      <c r="BS636" s="232"/>
      <c r="BT636" s="230"/>
      <c r="BU636" s="234" t="e" cm="1">
        <f t="array" aca="1" ref="BU636" ca="1">INDIRECT("'"&amp;$C636&amp;"'!"&amp;"$"&amp;$D636&amp;$BU$1&amp;"")</f>
        <v>#REF!</v>
      </c>
      <c r="BV636" s="232"/>
      <c r="BW636" s="232"/>
      <c r="BX636" s="230"/>
      <c r="BY636" s="235"/>
      <c r="BZ636" s="232"/>
      <c r="CA636" s="232"/>
      <c r="CB636" s="230"/>
    </row>
    <row r="637" spans="1:80" ht="15" x14ac:dyDescent="0.2">
      <c r="A637" s="344">
        <f t="shared" si="49"/>
        <v>46017</v>
      </c>
      <c r="B637" s="261">
        <v>0.29166666666666702</v>
      </c>
      <c r="C637" s="247">
        <f t="shared" si="50"/>
        <v>26</v>
      </c>
      <c r="D637" s="248" t="s">
        <v>141</v>
      </c>
      <c r="E637" s="222"/>
      <c r="F637" s="223"/>
      <c r="G637" s="224" t="e" cm="1">
        <f t="array" aca="1" ref="G637" ca="1">INDIRECT("'"&amp;$C637&amp;"'!"&amp;"$"&amp;$D637&amp;$G$1&amp;"")</f>
        <v>#REF!</v>
      </c>
      <c r="H637" s="225" t="s">
        <v>1</v>
      </c>
      <c r="I637" s="223" t="s">
        <v>1</v>
      </c>
      <c r="J637" s="224" t="e" cm="1">
        <f t="array" aca="1" ref="J637" ca="1">INDIRECT("'"&amp;$C637&amp;"'!"&amp;"$"&amp;$D637&amp;$J$1&amp;"")</f>
        <v>#REF!</v>
      </c>
      <c r="K637" s="225"/>
      <c r="L637" s="225"/>
      <c r="M637" s="226"/>
      <c r="N637" s="222" t="e" cm="1">
        <f t="array" aca="1" ref="N637" ca="1">INDIRECT("'"&amp;$C637&amp;"'!"&amp;"$"&amp;$D637&amp;$N$1&amp;"")</f>
        <v>#REF!</v>
      </c>
      <c r="O637" s="225"/>
      <c r="P637" s="225"/>
      <c r="Q637" s="223"/>
      <c r="R637" s="352" t="e" cm="1">
        <f t="array" aca="1" ref="R637" ca="1">INDIRECT("'"&amp;$C637&amp;"'!"&amp;"$"&amp;$D637&amp;$R$1&amp;"")</f>
        <v>#REF!</v>
      </c>
      <c r="S637" s="225"/>
      <c r="T637" s="225"/>
      <c r="U637" s="226"/>
      <c r="V637" s="222"/>
      <c r="W637" s="227" t="e" cm="1">
        <f t="array" aca="1" ref="W637" ca="1">INDIRECT("'"&amp;$C637&amp;"'!"&amp;"$"&amp;$D637&amp;$W$1&amp;"")</f>
        <v>#REF!</v>
      </c>
      <c r="X637" s="225"/>
      <c r="Y637" s="223"/>
      <c r="Z637" s="224" t="e" cm="1">
        <f t="array" aca="1" ref="Z637" ca="1">INDIRECT("'"&amp;$C637&amp;"'!"&amp;"$"&amp;$D637&amp;$Z$1&amp;"")</f>
        <v>#REF!</v>
      </c>
      <c r="AA637" s="225" t="s">
        <v>1</v>
      </c>
      <c r="AB637" s="225" t="s">
        <v>1</v>
      </c>
      <c r="AC637" s="226" t="s">
        <v>1</v>
      </c>
      <c r="AD637" s="222" t="e" cm="1">
        <f t="array" aca="1" ref="AD637" ca="1">INDIRECT("'"&amp;$C637&amp;"'!"&amp;"$"&amp;$D637&amp;$AD$1&amp;"")</f>
        <v>#REF!</v>
      </c>
      <c r="AE637" s="225" t="s">
        <v>1</v>
      </c>
      <c r="AF637" s="225" t="s">
        <v>1</v>
      </c>
      <c r="AG637" s="223" t="s">
        <v>1</v>
      </c>
      <c r="AH637" s="224" t="e" cm="1">
        <f t="array" aca="1" ref="AH637" ca="1">INDIRECT("'"&amp;$C637&amp;"'!"&amp;"$"&amp;$D637&amp;$AH$1&amp;"")</f>
        <v>#REF!</v>
      </c>
      <c r="AI637" s="225" t="s">
        <v>1</v>
      </c>
      <c r="AJ637" s="225" t="s">
        <v>1</v>
      </c>
      <c r="AK637" s="226" t="s">
        <v>1</v>
      </c>
      <c r="AL637" s="222" t="e" cm="1">
        <f t="array" aca="1" ref="AL637" ca="1">INDIRECT("'"&amp;$C637&amp;"'!"&amp;"$"&amp;$D637&amp;$AL$1&amp;"")</f>
        <v>#REF!</v>
      </c>
      <c r="AM637" s="225" t="s">
        <v>1</v>
      </c>
      <c r="AN637" s="225" t="s">
        <v>1</v>
      </c>
      <c r="AO637" s="223" t="s">
        <v>1</v>
      </c>
      <c r="AP637" s="222"/>
      <c r="AQ637" s="226"/>
      <c r="AR637" s="222" t="e" cm="1">
        <f t="array" aca="1" ref="AR637" ca="1">INDIRECT("'"&amp;$C637&amp;"'!"&amp;"$"&amp;$D637&amp;$AR$1&amp;"")</f>
        <v>#REF!</v>
      </c>
      <c r="AS637" s="225"/>
      <c r="AT637" s="223"/>
      <c r="AU637" s="224" t="e" cm="1">
        <f t="array" aca="1" ref="AU637" ca="1">INDIRECT("'"&amp;$C637&amp;"'!"&amp;"$"&amp;$D637&amp;$AU$1&amp;"")</f>
        <v>#REF!</v>
      </c>
      <c r="AV637" s="225"/>
      <c r="AW637" s="223"/>
      <c r="AX637" s="222"/>
      <c r="AY637" s="226"/>
      <c r="AZ637" s="225" t="e" cm="1">
        <f t="array" aca="1" ref="AZ637" ca="1">INDIRECT("'"&amp;$C637&amp;"'!"&amp;"$"&amp;$D637&amp;$AZ$1&amp;"")</f>
        <v>#REF!</v>
      </c>
      <c r="BA637" s="224"/>
      <c r="BB637" s="225"/>
      <c r="BC637" s="223"/>
      <c r="BD637" s="225" t="e" cm="1">
        <f t="array" aca="1" ref="BD637" ca="1">INDIRECT("'"&amp;$C637&amp;"'!"&amp;"$"&amp;$D637&amp;$BD$1&amp;"")</f>
        <v>#REF!</v>
      </c>
      <c r="BE637" s="224"/>
      <c r="BF637" s="225"/>
      <c r="BG637" s="223"/>
      <c r="BH637" s="227"/>
      <c r="BI637" s="223"/>
      <c r="BJ637" s="227" t="e" cm="1">
        <f t="array" aca="1" ref="BJ637" ca="1">INDIRECT("'"&amp;$C637&amp;"'!"&amp;"$"&amp;$D637&amp;$BJ$1&amp;"")</f>
        <v>#REF!</v>
      </c>
      <c r="BK637" s="225"/>
      <c r="BL637" s="223"/>
      <c r="BM637" s="407"/>
      <c r="BN637" s="222" t="e" cm="1">
        <f t="array" aca="1" ref="BN637" ca="1">INDIRECT("'"&amp;$C637&amp;"'!"&amp;"$"&amp;$D637&amp;$BN$1&amp;"")</f>
        <v>#REF!</v>
      </c>
      <c r="BO637" s="224"/>
      <c r="BP637" s="223"/>
      <c r="BQ637" s="227" t="e" cm="1">
        <f t="array" aca="1" ref="BQ637" ca="1">INDIRECT("'"&amp;$C637&amp;"'!"&amp;"$"&amp;$D637&amp;$BQ$1&amp;"")</f>
        <v>#REF!</v>
      </c>
      <c r="BR637" s="225"/>
      <c r="BS637" s="225"/>
      <c r="BT637" s="223"/>
      <c r="BU637" s="228" t="e" cm="1">
        <f t="array" aca="1" ref="BU637" ca="1">INDIRECT("'"&amp;$C637&amp;"'!"&amp;"$"&amp;$D637&amp;$BU$1&amp;"")</f>
        <v>#REF!</v>
      </c>
      <c r="BV637" s="225"/>
      <c r="BW637" s="225"/>
      <c r="BX637" s="223"/>
      <c r="BY637" s="228"/>
      <c r="BZ637" s="225"/>
      <c r="CA637" s="225"/>
      <c r="CB637" s="223"/>
    </row>
    <row r="638" spans="1:80" ht="15" x14ac:dyDescent="0.2">
      <c r="A638" s="344">
        <f t="shared" si="49"/>
        <v>46017</v>
      </c>
      <c r="B638" s="261">
        <v>0.33333333333333398</v>
      </c>
      <c r="C638" s="247">
        <f t="shared" si="50"/>
        <v>26</v>
      </c>
      <c r="D638" s="248" t="s">
        <v>142</v>
      </c>
      <c r="E638" s="229"/>
      <c r="F638" s="230"/>
      <c r="G638" s="231" t="e" cm="1">
        <f t="array" aca="1" ref="G638" ca="1">INDIRECT("'"&amp;$C638&amp;"'!"&amp;"$"&amp;$D638&amp;$G$1&amp;"")</f>
        <v>#REF!</v>
      </c>
      <c r="H638" s="232" t="s">
        <v>1</v>
      </c>
      <c r="I638" s="230" t="s">
        <v>1</v>
      </c>
      <c r="J638" s="231" t="e" cm="1">
        <f t="array" aca="1" ref="J638" ca="1">INDIRECT("'"&amp;$C638&amp;"'!"&amp;"$"&amp;$D638&amp;$J$1&amp;"")</f>
        <v>#REF!</v>
      </c>
      <c r="K638" s="232"/>
      <c r="L638" s="232"/>
      <c r="M638" s="233"/>
      <c r="N638" s="229" t="e" cm="1">
        <f t="array" aca="1" ref="N638" ca="1">INDIRECT("'"&amp;$C638&amp;"'!"&amp;"$"&amp;$D638&amp;$N$1&amp;"")</f>
        <v>#REF!</v>
      </c>
      <c r="O638" s="232"/>
      <c r="P638" s="232"/>
      <c r="Q638" s="230"/>
      <c r="R638" s="229" t="e" cm="1">
        <f t="array" aca="1" ref="R638" ca="1">INDIRECT("'"&amp;$C638&amp;"'!"&amp;"$"&amp;$D638&amp;$R$1&amp;"")</f>
        <v>#REF!</v>
      </c>
      <c r="S638" s="232"/>
      <c r="T638" s="232"/>
      <c r="U638" s="233"/>
      <c r="V638" s="229"/>
      <c r="W638" s="234" t="e" cm="1">
        <f t="array" aca="1" ref="W638" ca="1">INDIRECT("'"&amp;$C638&amp;"'!"&amp;"$"&amp;$D638&amp;$W$1&amp;"")</f>
        <v>#REF!</v>
      </c>
      <c r="X638" s="232"/>
      <c r="Y638" s="230"/>
      <c r="Z638" s="231" t="e" cm="1">
        <f t="array" aca="1" ref="Z638" ca="1">INDIRECT("'"&amp;$C638&amp;"'!"&amp;"$"&amp;$D638&amp;$Z$1&amp;"")</f>
        <v>#REF!</v>
      </c>
      <c r="AA638" s="232" t="s">
        <v>1</v>
      </c>
      <c r="AB638" s="232" t="s">
        <v>1</v>
      </c>
      <c r="AC638" s="233" t="s">
        <v>1</v>
      </c>
      <c r="AD638" s="229" t="e" cm="1">
        <f t="array" aca="1" ref="AD638" ca="1">INDIRECT("'"&amp;$C638&amp;"'!"&amp;"$"&amp;$D638&amp;$AD$1&amp;"")</f>
        <v>#REF!</v>
      </c>
      <c r="AE638" s="232" t="s">
        <v>1</v>
      </c>
      <c r="AF638" s="232" t="s">
        <v>1</v>
      </c>
      <c r="AG638" s="230" t="s">
        <v>1</v>
      </c>
      <c r="AH638" s="231" t="e" cm="1">
        <f t="array" aca="1" ref="AH638" ca="1">INDIRECT("'"&amp;$C638&amp;"'!"&amp;"$"&amp;$D638&amp;$AH$1&amp;"")</f>
        <v>#REF!</v>
      </c>
      <c r="AI638" s="232" t="s">
        <v>1</v>
      </c>
      <c r="AJ638" s="232" t="s">
        <v>1</v>
      </c>
      <c r="AK638" s="233" t="s">
        <v>1</v>
      </c>
      <c r="AL638" s="229" t="e" cm="1">
        <f t="array" aca="1" ref="AL638" ca="1">INDIRECT("'"&amp;$C638&amp;"'!"&amp;"$"&amp;$D638&amp;$AL$1&amp;"")</f>
        <v>#REF!</v>
      </c>
      <c r="AM638" s="232" t="s">
        <v>1</v>
      </c>
      <c r="AN638" s="232" t="s">
        <v>1</v>
      </c>
      <c r="AO638" s="230" t="s">
        <v>1</v>
      </c>
      <c r="AP638" s="229"/>
      <c r="AQ638" s="233"/>
      <c r="AR638" s="229" t="e" cm="1">
        <f t="array" aca="1" ref="AR638" ca="1">INDIRECT("'"&amp;$C638&amp;"'!"&amp;"$"&amp;$D638&amp;$AR$1&amp;"")</f>
        <v>#REF!</v>
      </c>
      <c r="AS638" s="232"/>
      <c r="AT638" s="230"/>
      <c r="AU638" s="231" t="e" cm="1">
        <f t="array" aca="1" ref="AU638" ca="1">INDIRECT("'"&amp;$C638&amp;"'!"&amp;"$"&amp;$D638&amp;$AU$1&amp;"")</f>
        <v>#REF!</v>
      </c>
      <c r="AV638" s="232"/>
      <c r="AW638" s="230"/>
      <c r="AX638" s="229"/>
      <c r="AY638" s="233"/>
      <c r="AZ638" s="232" t="e" cm="1">
        <f t="array" aca="1" ref="AZ638" ca="1">INDIRECT("'"&amp;$C638&amp;"'!"&amp;"$"&amp;$D638&amp;$AZ$1&amp;"")</f>
        <v>#REF!</v>
      </c>
      <c r="BA638" s="231"/>
      <c r="BB638" s="232"/>
      <c r="BC638" s="230"/>
      <c r="BD638" s="232" t="e" cm="1">
        <f t="array" aca="1" ref="BD638" ca="1">INDIRECT("'"&amp;$C638&amp;"'!"&amp;"$"&amp;$D638&amp;$BD$1&amp;"")</f>
        <v>#REF!</v>
      </c>
      <c r="BE638" s="231"/>
      <c r="BF638" s="232"/>
      <c r="BG638" s="230"/>
      <c r="BH638" s="234"/>
      <c r="BI638" s="230"/>
      <c r="BJ638" s="234" t="e" cm="1">
        <f t="array" aca="1" ref="BJ638" ca="1">INDIRECT("'"&amp;$C638&amp;"'!"&amp;"$"&amp;$D638&amp;$BJ$1&amp;"")</f>
        <v>#REF!</v>
      </c>
      <c r="BK638" s="232"/>
      <c r="BL638" s="230"/>
      <c r="BM638" s="408"/>
      <c r="BN638" s="229" t="e" cm="1">
        <f t="array" aca="1" ref="BN638" ca="1">INDIRECT("'"&amp;$C638&amp;"'!"&amp;"$"&amp;$D638&amp;$BN$1&amp;"")</f>
        <v>#REF!</v>
      </c>
      <c r="BO638" s="231"/>
      <c r="BP638" s="230"/>
      <c r="BQ638" s="234" t="e" cm="1">
        <f t="array" aca="1" ref="BQ638" ca="1">INDIRECT("'"&amp;$C638&amp;"'!"&amp;"$"&amp;$D638&amp;$BQ$1&amp;"")</f>
        <v>#REF!</v>
      </c>
      <c r="BR638" s="232"/>
      <c r="BS638" s="232"/>
      <c r="BT638" s="230"/>
      <c r="BU638" s="235" t="e" cm="1">
        <f t="array" aca="1" ref="BU638" ca="1">INDIRECT("'"&amp;$C638&amp;"'!"&amp;"$"&amp;$D638&amp;$BU$1&amp;"")</f>
        <v>#REF!</v>
      </c>
      <c r="BV638" s="232"/>
      <c r="BW638" s="232"/>
      <c r="BX638" s="230"/>
      <c r="BY638" s="235"/>
      <c r="BZ638" s="232"/>
      <c r="CA638" s="232"/>
      <c r="CB638" s="230"/>
    </row>
    <row r="639" spans="1:80" ht="15" x14ac:dyDescent="0.2">
      <c r="A639" s="344">
        <f t="shared" si="49"/>
        <v>46017</v>
      </c>
      <c r="B639" s="261">
        <v>0.375</v>
      </c>
      <c r="C639" s="247">
        <f t="shared" si="50"/>
        <v>26</v>
      </c>
      <c r="D639" s="248" t="s">
        <v>143</v>
      </c>
      <c r="E639" s="222"/>
      <c r="F639" s="223"/>
      <c r="G639" s="224" t="e" cm="1">
        <f t="array" aca="1" ref="G639" ca="1">INDIRECT("'"&amp;$C639&amp;"'!"&amp;"$"&amp;$D639&amp;$G$1&amp;"")</f>
        <v>#REF!</v>
      </c>
      <c r="H639" s="225" t="s">
        <v>1</v>
      </c>
      <c r="I639" s="223" t="s">
        <v>1</v>
      </c>
      <c r="J639" s="224" t="e" cm="1">
        <f t="array" aca="1" ref="J639" ca="1">INDIRECT("'"&amp;$C639&amp;"'!"&amp;"$"&amp;$D639&amp;$J$1&amp;"")</f>
        <v>#REF!</v>
      </c>
      <c r="K639" s="225"/>
      <c r="L639" s="225"/>
      <c r="M639" s="226"/>
      <c r="N639" s="222" t="e" cm="1">
        <f t="array" aca="1" ref="N639" ca="1">INDIRECT("'"&amp;$C639&amp;"'!"&amp;"$"&amp;$D639&amp;$N$1&amp;"")</f>
        <v>#REF!</v>
      </c>
      <c r="O639" s="225"/>
      <c r="P639" s="225"/>
      <c r="Q639" s="223"/>
      <c r="R639" s="352" t="e" cm="1">
        <f t="array" aca="1" ref="R639" ca="1">INDIRECT("'"&amp;$C639&amp;"'!"&amp;"$"&amp;$D639&amp;$R$1&amp;"")</f>
        <v>#REF!</v>
      </c>
      <c r="S639" s="225"/>
      <c r="T639" s="225"/>
      <c r="U639" s="226"/>
      <c r="V639" s="222"/>
      <c r="W639" s="227" t="e" cm="1">
        <f t="array" aca="1" ref="W639" ca="1">INDIRECT("'"&amp;$C639&amp;"'!"&amp;"$"&amp;$D639&amp;$W$1&amp;"")</f>
        <v>#REF!</v>
      </c>
      <c r="X639" s="225"/>
      <c r="Y639" s="223"/>
      <c r="Z639" s="224" t="e" cm="1">
        <f t="array" aca="1" ref="Z639" ca="1">INDIRECT("'"&amp;$C639&amp;"'!"&amp;"$"&amp;$D639&amp;$Z$1&amp;"")</f>
        <v>#REF!</v>
      </c>
      <c r="AA639" s="225" t="s">
        <v>1</v>
      </c>
      <c r="AB639" s="225" t="s">
        <v>1</v>
      </c>
      <c r="AC639" s="226" t="s">
        <v>1</v>
      </c>
      <c r="AD639" s="222" t="e" cm="1">
        <f t="array" aca="1" ref="AD639" ca="1">INDIRECT("'"&amp;$C639&amp;"'!"&amp;"$"&amp;$D639&amp;$AD$1&amp;"")</f>
        <v>#REF!</v>
      </c>
      <c r="AE639" s="225" t="s">
        <v>1</v>
      </c>
      <c r="AF639" s="225" t="s">
        <v>1</v>
      </c>
      <c r="AG639" s="223" t="s">
        <v>1</v>
      </c>
      <c r="AH639" s="224" t="e" cm="1">
        <f t="array" aca="1" ref="AH639" ca="1">INDIRECT("'"&amp;$C639&amp;"'!"&amp;"$"&amp;$D639&amp;$AH$1&amp;"")</f>
        <v>#REF!</v>
      </c>
      <c r="AI639" s="225" t="s">
        <v>1</v>
      </c>
      <c r="AJ639" s="225" t="s">
        <v>1</v>
      </c>
      <c r="AK639" s="226" t="s">
        <v>1</v>
      </c>
      <c r="AL639" s="222" t="e" cm="1">
        <f t="array" aca="1" ref="AL639" ca="1">INDIRECT("'"&amp;$C639&amp;"'!"&amp;"$"&amp;$D639&amp;$AL$1&amp;"")</f>
        <v>#REF!</v>
      </c>
      <c r="AM639" s="225" t="s">
        <v>1</v>
      </c>
      <c r="AN639" s="225" t="s">
        <v>1</v>
      </c>
      <c r="AO639" s="223" t="s">
        <v>1</v>
      </c>
      <c r="AP639" s="222"/>
      <c r="AQ639" s="226"/>
      <c r="AR639" s="222" t="e" cm="1">
        <f t="array" aca="1" ref="AR639" ca="1">INDIRECT("'"&amp;$C639&amp;"'!"&amp;"$"&amp;$D639&amp;$AR$1&amp;"")</f>
        <v>#REF!</v>
      </c>
      <c r="AS639" s="225"/>
      <c r="AT639" s="223"/>
      <c r="AU639" s="224" t="e" cm="1">
        <f t="array" aca="1" ref="AU639" ca="1">INDIRECT("'"&amp;$C639&amp;"'!"&amp;"$"&amp;$D639&amp;$AU$1&amp;"")</f>
        <v>#REF!</v>
      </c>
      <c r="AV639" s="225"/>
      <c r="AW639" s="223"/>
      <c r="AX639" s="222"/>
      <c r="AY639" s="226"/>
      <c r="AZ639" s="225" t="e" cm="1">
        <f t="array" aca="1" ref="AZ639" ca="1">INDIRECT("'"&amp;$C639&amp;"'!"&amp;"$"&amp;$D639&amp;$AZ$1&amp;"")</f>
        <v>#REF!</v>
      </c>
      <c r="BA639" s="224"/>
      <c r="BB639" s="225"/>
      <c r="BC639" s="223"/>
      <c r="BD639" s="225" t="e" cm="1">
        <f t="array" aca="1" ref="BD639" ca="1">INDIRECT("'"&amp;$C639&amp;"'!"&amp;"$"&amp;$D639&amp;$BD$1&amp;"")</f>
        <v>#REF!</v>
      </c>
      <c r="BE639" s="224"/>
      <c r="BF639" s="225"/>
      <c r="BG639" s="223"/>
      <c r="BH639" s="227"/>
      <c r="BI639" s="223"/>
      <c r="BJ639" s="227" t="e" cm="1">
        <f t="array" aca="1" ref="BJ639" ca="1">INDIRECT("'"&amp;$C639&amp;"'!"&amp;"$"&amp;$D639&amp;$BJ$1&amp;"")</f>
        <v>#REF!</v>
      </c>
      <c r="BK639" s="225"/>
      <c r="BL639" s="223"/>
      <c r="BM639" s="407"/>
      <c r="BN639" s="222" t="e" cm="1">
        <f t="array" aca="1" ref="BN639" ca="1">INDIRECT("'"&amp;$C639&amp;"'!"&amp;"$"&amp;$D639&amp;$BN$1&amp;"")</f>
        <v>#REF!</v>
      </c>
      <c r="BO639" s="224"/>
      <c r="BP639" s="223"/>
      <c r="BQ639" s="227" t="e" cm="1">
        <f t="array" aca="1" ref="BQ639" ca="1">INDIRECT("'"&amp;$C639&amp;"'!"&amp;"$"&amp;$D639&amp;$BQ$1&amp;"")</f>
        <v>#REF!</v>
      </c>
      <c r="BR639" s="225"/>
      <c r="BS639" s="225"/>
      <c r="BT639" s="223"/>
      <c r="BU639" s="228" t="e" cm="1">
        <f t="array" aca="1" ref="BU639" ca="1">INDIRECT("'"&amp;$C639&amp;"'!"&amp;"$"&amp;$D639&amp;$BU$1&amp;"")</f>
        <v>#REF!</v>
      </c>
      <c r="BV639" s="225"/>
      <c r="BW639" s="225"/>
      <c r="BX639" s="223"/>
      <c r="BY639" s="228"/>
      <c r="BZ639" s="225"/>
      <c r="CA639" s="225"/>
      <c r="CB639" s="223"/>
    </row>
    <row r="640" spans="1:80" ht="15" x14ac:dyDescent="0.2">
      <c r="A640" s="344">
        <f t="shared" si="49"/>
        <v>46017</v>
      </c>
      <c r="B640" s="261">
        <v>0.41666666666666702</v>
      </c>
      <c r="C640" s="247">
        <f t="shared" si="50"/>
        <v>26</v>
      </c>
      <c r="D640" s="248" t="s">
        <v>144</v>
      </c>
      <c r="E640" s="229"/>
      <c r="F640" s="230"/>
      <c r="G640" s="231" t="e" cm="1">
        <f t="array" aca="1" ref="G640" ca="1">INDIRECT("'"&amp;$C640&amp;"'!"&amp;"$"&amp;$D640&amp;$G$1&amp;"")</f>
        <v>#REF!</v>
      </c>
      <c r="H640" s="232" t="s">
        <v>1</v>
      </c>
      <c r="I640" s="230" t="s">
        <v>1</v>
      </c>
      <c r="J640" s="231" t="e" cm="1">
        <f t="array" aca="1" ref="J640" ca="1">INDIRECT("'"&amp;$C640&amp;"'!"&amp;"$"&amp;$D640&amp;$J$1&amp;"")</f>
        <v>#REF!</v>
      </c>
      <c r="K640" s="232"/>
      <c r="L640" s="232"/>
      <c r="M640" s="233"/>
      <c r="N640" s="229" t="e" cm="1">
        <f t="array" aca="1" ref="N640" ca="1">INDIRECT("'"&amp;$C640&amp;"'!"&amp;"$"&amp;$D640&amp;$N$1&amp;"")</f>
        <v>#REF!</v>
      </c>
      <c r="O640" s="232"/>
      <c r="P640" s="232"/>
      <c r="Q640" s="230"/>
      <c r="R640" s="229" t="e" cm="1">
        <f t="array" aca="1" ref="R640" ca="1">INDIRECT("'"&amp;$C640&amp;"'!"&amp;"$"&amp;$D640&amp;$R$1&amp;"")</f>
        <v>#REF!</v>
      </c>
      <c r="S640" s="232"/>
      <c r="T640" s="232"/>
      <c r="U640" s="233"/>
      <c r="V640" s="229"/>
      <c r="W640" s="234" t="e" cm="1">
        <f t="array" aca="1" ref="W640" ca="1">INDIRECT("'"&amp;$C640&amp;"'!"&amp;"$"&amp;$D640&amp;$W$1&amp;"")</f>
        <v>#REF!</v>
      </c>
      <c r="X640" s="232"/>
      <c r="Y640" s="230"/>
      <c r="Z640" s="231" t="e" cm="1">
        <f t="array" aca="1" ref="Z640" ca="1">INDIRECT("'"&amp;$C640&amp;"'!"&amp;"$"&amp;$D640&amp;$Z$1&amp;"")</f>
        <v>#REF!</v>
      </c>
      <c r="AA640" s="232" t="s">
        <v>1</v>
      </c>
      <c r="AB640" s="232" t="s">
        <v>1</v>
      </c>
      <c r="AC640" s="233" t="s">
        <v>1</v>
      </c>
      <c r="AD640" s="229" t="e" cm="1">
        <f t="array" aca="1" ref="AD640" ca="1">INDIRECT("'"&amp;$C640&amp;"'!"&amp;"$"&amp;$D640&amp;$AD$1&amp;"")</f>
        <v>#REF!</v>
      </c>
      <c r="AE640" s="232" t="s">
        <v>1</v>
      </c>
      <c r="AF640" s="232" t="s">
        <v>1</v>
      </c>
      <c r="AG640" s="230" t="s">
        <v>1</v>
      </c>
      <c r="AH640" s="231" t="e" cm="1">
        <f t="array" aca="1" ref="AH640" ca="1">INDIRECT("'"&amp;$C640&amp;"'!"&amp;"$"&amp;$D640&amp;$AH$1&amp;"")</f>
        <v>#REF!</v>
      </c>
      <c r="AI640" s="232" t="s">
        <v>1</v>
      </c>
      <c r="AJ640" s="232" t="s">
        <v>1</v>
      </c>
      <c r="AK640" s="233" t="s">
        <v>1</v>
      </c>
      <c r="AL640" s="229" t="e" cm="1">
        <f t="array" aca="1" ref="AL640" ca="1">INDIRECT("'"&amp;$C640&amp;"'!"&amp;"$"&amp;$D640&amp;$AL$1&amp;"")</f>
        <v>#REF!</v>
      </c>
      <c r="AM640" s="232" t="s">
        <v>1</v>
      </c>
      <c r="AN640" s="232" t="s">
        <v>1</v>
      </c>
      <c r="AO640" s="230" t="s">
        <v>1</v>
      </c>
      <c r="AP640" s="229"/>
      <c r="AQ640" s="233"/>
      <c r="AR640" s="229" t="e" cm="1">
        <f t="array" aca="1" ref="AR640" ca="1">INDIRECT("'"&amp;$C640&amp;"'!"&amp;"$"&amp;$D640&amp;$AR$1&amp;"")</f>
        <v>#REF!</v>
      </c>
      <c r="AS640" s="232"/>
      <c r="AT640" s="230"/>
      <c r="AU640" s="231" t="e" cm="1">
        <f t="array" aca="1" ref="AU640" ca="1">INDIRECT("'"&amp;$C640&amp;"'!"&amp;"$"&amp;$D640&amp;$AU$1&amp;"")</f>
        <v>#REF!</v>
      </c>
      <c r="AV640" s="232"/>
      <c r="AW640" s="230"/>
      <c r="AX640" s="229"/>
      <c r="AY640" s="233"/>
      <c r="AZ640" s="232" t="e" cm="1">
        <f t="array" aca="1" ref="AZ640" ca="1">INDIRECT("'"&amp;$C640&amp;"'!"&amp;"$"&amp;$D640&amp;$AZ$1&amp;"")</f>
        <v>#REF!</v>
      </c>
      <c r="BA640" s="231"/>
      <c r="BB640" s="232"/>
      <c r="BC640" s="230"/>
      <c r="BD640" s="232" t="e" cm="1">
        <f t="array" aca="1" ref="BD640" ca="1">INDIRECT("'"&amp;$C640&amp;"'!"&amp;"$"&amp;$D640&amp;$BD$1&amp;"")</f>
        <v>#REF!</v>
      </c>
      <c r="BE640" s="231"/>
      <c r="BF640" s="232"/>
      <c r="BG640" s="230"/>
      <c r="BH640" s="234"/>
      <c r="BI640" s="230"/>
      <c r="BJ640" s="234" t="e" cm="1">
        <f t="array" aca="1" ref="BJ640" ca="1">INDIRECT("'"&amp;$C640&amp;"'!"&amp;"$"&amp;$D640&amp;$BJ$1&amp;"")</f>
        <v>#REF!</v>
      </c>
      <c r="BK640" s="232"/>
      <c r="BL640" s="230"/>
      <c r="BM640" s="408"/>
      <c r="BN640" s="229" t="e" cm="1">
        <f t="array" aca="1" ref="BN640" ca="1">INDIRECT("'"&amp;$C640&amp;"'!"&amp;"$"&amp;$D640&amp;$BN$1&amp;"")</f>
        <v>#REF!</v>
      </c>
      <c r="BO640" s="231"/>
      <c r="BP640" s="230"/>
      <c r="BQ640" s="234" t="e" cm="1">
        <f t="array" aca="1" ref="BQ640" ca="1">INDIRECT("'"&amp;$C640&amp;"'!"&amp;"$"&amp;$D640&amp;$BQ$1&amp;"")</f>
        <v>#REF!</v>
      </c>
      <c r="BR640" s="232"/>
      <c r="BS640" s="232"/>
      <c r="BT640" s="230"/>
      <c r="BU640" s="235" t="e" cm="1">
        <f t="array" aca="1" ref="BU640" ca="1">INDIRECT("'"&amp;$C640&amp;"'!"&amp;"$"&amp;$D640&amp;$BU$1&amp;"")</f>
        <v>#REF!</v>
      </c>
      <c r="BV640" s="232"/>
      <c r="BW640" s="232"/>
      <c r="BX640" s="230"/>
      <c r="BY640" s="235"/>
      <c r="BZ640" s="232"/>
      <c r="CA640" s="232"/>
      <c r="CB640" s="230"/>
    </row>
    <row r="641" spans="1:80" ht="15" x14ac:dyDescent="0.2">
      <c r="A641" s="344">
        <f t="shared" si="49"/>
        <v>46017</v>
      </c>
      <c r="B641" s="261">
        <v>0.45833333333333398</v>
      </c>
      <c r="C641" s="247">
        <f t="shared" si="50"/>
        <v>26</v>
      </c>
      <c r="D641" s="248" t="s">
        <v>145</v>
      </c>
      <c r="E641" s="222"/>
      <c r="F641" s="223"/>
      <c r="G641" s="224" t="e" cm="1">
        <f t="array" aca="1" ref="G641" ca="1">INDIRECT("'"&amp;$C641&amp;"'!"&amp;"$"&amp;$D641&amp;$G$1&amp;"")</f>
        <v>#REF!</v>
      </c>
      <c r="H641" s="225" t="s">
        <v>1</v>
      </c>
      <c r="I641" s="223" t="s">
        <v>1</v>
      </c>
      <c r="J641" s="224" t="e" cm="1">
        <f t="array" aca="1" ref="J641" ca="1">INDIRECT("'"&amp;$C641&amp;"'!"&amp;"$"&amp;$D641&amp;$J$1&amp;"")</f>
        <v>#REF!</v>
      </c>
      <c r="K641" s="225"/>
      <c r="L641" s="225"/>
      <c r="M641" s="226"/>
      <c r="N641" s="222" t="e" cm="1">
        <f t="array" aca="1" ref="N641" ca="1">INDIRECT("'"&amp;$C641&amp;"'!"&amp;"$"&amp;$D641&amp;$N$1&amp;"")</f>
        <v>#REF!</v>
      </c>
      <c r="O641" s="225"/>
      <c r="P641" s="225"/>
      <c r="Q641" s="223"/>
      <c r="R641" s="352" t="e" cm="1">
        <f t="array" aca="1" ref="R641" ca="1">INDIRECT("'"&amp;$C641&amp;"'!"&amp;"$"&amp;$D641&amp;$R$1&amp;"")</f>
        <v>#REF!</v>
      </c>
      <c r="S641" s="225"/>
      <c r="T641" s="225"/>
      <c r="U641" s="226"/>
      <c r="V641" s="222"/>
      <c r="W641" s="227" t="e" cm="1">
        <f t="array" aca="1" ref="W641" ca="1">INDIRECT("'"&amp;$C641&amp;"'!"&amp;"$"&amp;$D641&amp;$W$1&amp;"")</f>
        <v>#REF!</v>
      </c>
      <c r="X641" s="225"/>
      <c r="Y641" s="223"/>
      <c r="Z641" s="224" t="e" cm="1">
        <f t="array" aca="1" ref="Z641" ca="1">INDIRECT("'"&amp;$C641&amp;"'!"&amp;"$"&amp;$D641&amp;$Z$1&amp;"")</f>
        <v>#REF!</v>
      </c>
      <c r="AA641" s="225" t="s">
        <v>1</v>
      </c>
      <c r="AB641" s="225" t="s">
        <v>1</v>
      </c>
      <c r="AC641" s="226" t="s">
        <v>1</v>
      </c>
      <c r="AD641" s="222" t="e" cm="1">
        <f t="array" aca="1" ref="AD641" ca="1">INDIRECT("'"&amp;$C641&amp;"'!"&amp;"$"&amp;$D641&amp;$AD$1&amp;"")</f>
        <v>#REF!</v>
      </c>
      <c r="AE641" s="225" t="s">
        <v>1</v>
      </c>
      <c r="AF641" s="225" t="s">
        <v>1</v>
      </c>
      <c r="AG641" s="223" t="s">
        <v>1</v>
      </c>
      <c r="AH641" s="224" t="e" cm="1">
        <f t="array" aca="1" ref="AH641" ca="1">INDIRECT("'"&amp;$C641&amp;"'!"&amp;"$"&amp;$D641&amp;$AH$1&amp;"")</f>
        <v>#REF!</v>
      </c>
      <c r="AI641" s="225" t="s">
        <v>1</v>
      </c>
      <c r="AJ641" s="225" t="s">
        <v>1</v>
      </c>
      <c r="AK641" s="226" t="s">
        <v>1</v>
      </c>
      <c r="AL641" s="222" t="e" cm="1">
        <f t="array" aca="1" ref="AL641" ca="1">INDIRECT("'"&amp;$C641&amp;"'!"&amp;"$"&amp;$D641&amp;$AL$1&amp;"")</f>
        <v>#REF!</v>
      </c>
      <c r="AM641" s="225" t="s">
        <v>1</v>
      </c>
      <c r="AN641" s="225" t="s">
        <v>1</v>
      </c>
      <c r="AO641" s="223" t="s">
        <v>1</v>
      </c>
      <c r="AP641" s="222"/>
      <c r="AQ641" s="226"/>
      <c r="AR641" s="222" t="e" cm="1">
        <f t="array" aca="1" ref="AR641" ca="1">INDIRECT("'"&amp;$C641&amp;"'!"&amp;"$"&amp;$D641&amp;$AR$1&amp;"")</f>
        <v>#REF!</v>
      </c>
      <c r="AS641" s="225"/>
      <c r="AT641" s="223"/>
      <c r="AU641" s="224" t="e" cm="1">
        <f t="array" aca="1" ref="AU641" ca="1">INDIRECT("'"&amp;$C641&amp;"'!"&amp;"$"&amp;$D641&amp;$AU$1&amp;"")</f>
        <v>#REF!</v>
      </c>
      <c r="AV641" s="225"/>
      <c r="AW641" s="223"/>
      <c r="AX641" s="222"/>
      <c r="AY641" s="226"/>
      <c r="AZ641" s="225" t="e" cm="1">
        <f t="array" aca="1" ref="AZ641" ca="1">INDIRECT("'"&amp;$C641&amp;"'!"&amp;"$"&amp;$D641&amp;$AZ$1&amp;"")</f>
        <v>#REF!</v>
      </c>
      <c r="BA641" s="224"/>
      <c r="BB641" s="225"/>
      <c r="BC641" s="223"/>
      <c r="BD641" s="225" t="e" cm="1">
        <f t="array" aca="1" ref="BD641" ca="1">INDIRECT("'"&amp;$C641&amp;"'!"&amp;"$"&amp;$D641&amp;$BD$1&amp;"")</f>
        <v>#REF!</v>
      </c>
      <c r="BE641" s="224"/>
      <c r="BF641" s="225"/>
      <c r="BG641" s="223"/>
      <c r="BH641" s="227"/>
      <c r="BI641" s="223"/>
      <c r="BJ641" s="227" t="e" cm="1">
        <f t="array" aca="1" ref="BJ641" ca="1">INDIRECT("'"&amp;$C641&amp;"'!"&amp;"$"&amp;$D641&amp;$BJ$1&amp;"")</f>
        <v>#REF!</v>
      </c>
      <c r="BK641" s="225"/>
      <c r="BL641" s="223"/>
      <c r="BM641" s="407"/>
      <c r="BN641" s="222" t="e" cm="1">
        <f t="array" aca="1" ref="BN641" ca="1">INDIRECT("'"&amp;$C641&amp;"'!"&amp;"$"&amp;$D641&amp;$BN$1&amp;"")</f>
        <v>#REF!</v>
      </c>
      <c r="BO641" s="224"/>
      <c r="BP641" s="223"/>
      <c r="BQ641" s="227" t="e" cm="1">
        <f t="array" aca="1" ref="BQ641" ca="1">INDIRECT("'"&amp;$C641&amp;"'!"&amp;"$"&amp;$D641&amp;$BQ$1&amp;"")</f>
        <v>#REF!</v>
      </c>
      <c r="BR641" s="225"/>
      <c r="BS641" s="225"/>
      <c r="BT641" s="223"/>
      <c r="BU641" s="228" t="e" cm="1">
        <f t="array" aca="1" ref="BU641" ca="1">INDIRECT("'"&amp;$C641&amp;"'!"&amp;"$"&amp;$D641&amp;$BU$1&amp;"")</f>
        <v>#REF!</v>
      </c>
      <c r="BV641" s="225"/>
      <c r="BW641" s="225"/>
      <c r="BX641" s="223"/>
      <c r="BY641" s="228"/>
      <c r="BZ641" s="225"/>
      <c r="CA641" s="225"/>
      <c r="CB641" s="223"/>
    </row>
    <row r="642" spans="1:80" ht="15" x14ac:dyDescent="0.2">
      <c r="A642" s="344">
        <f t="shared" si="49"/>
        <v>46017</v>
      </c>
      <c r="B642" s="261">
        <v>0.5</v>
      </c>
      <c r="C642" s="247">
        <f t="shared" si="50"/>
        <v>26</v>
      </c>
      <c r="D642" s="248" t="s">
        <v>146</v>
      </c>
      <c r="E642" s="229"/>
      <c r="F642" s="230"/>
      <c r="G642" s="231" t="e" cm="1">
        <f t="array" aca="1" ref="G642" ca="1">INDIRECT("'"&amp;$C642&amp;"'!"&amp;"$"&amp;$D642&amp;$G$1&amp;"")</f>
        <v>#REF!</v>
      </c>
      <c r="H642" s="232" t="s">
        <v>1</v>
      </c>
      <c r="I642" s="230" t="s">
        <v>1</v>
      </c>
      <c r="J642" s="231" t="e" cm="1">
        <f t="array" aca="1" ref="J642" ca="1">INDIRECT("'"&amp;$C642&amp;"'!"&amp;"$"&amp;$D642&amp;$J$1&amp;"")</f>
        <v>#REF!</v>
      </c>
      <c r="K642" s="232"/>
      <c r="L642" s="232"/>
      <c r="M642" s="233"/>
      <c r="N642" s="229" t="e" cm="1">
        <f t="array" aca="1" ref="N642" ca="1">INDIRECT("'"&amp;$C642&amp;"'!"&amp;"$"&amp;$D642&amp;$N$1&amp;"")</f>
        <v>#REF!</v>
      </c>
      <c r="O642" s="232"/>
      <c r="P642" s="232"/>
      <c r="Q642" s="230"/>
      <c r="R642" s="229" t="e" cm="1">
        <f t="array" aca="1" ref="R642" ca="1">INDIRECT("'"&amp;$C642&amp;"'!"&amp;"$"&amp;$D642&amp;$R$1&amp;"")</f>
        <v>#REF!</v>
      </c>
      <c r="S642" s="232"/>
      <c r="T642" s="232"/>
      <c r="U642" s="233"/>
      <c r="V642" s="229"/>
      <c r="W642" s="234" t="e" cm="1">
        <f t="array" aca="1" ref="W642" ca="1">INDIRECT("'"&amp;$C642&amp;"'!"&amp;"$"&amp;$D642&amp;$W$1&amp;"")</f>
        <v>#REF!</v>
      </c>
      <c r="X642" s="232"/>
      <c r="Y642" s="230"/>
      <c r="Z642" s="231" t="e" cm="1">
        <f t="array" aca="1" ref="Z642" ca="1">INDIRECT("'"&amp;$C642&amp;"'!"&amp;"$"&amp;$D642&amp;$Z$1&amp;"")</f>
        <v>#REF!</v>
      </c>
      <c r="AA642" s="232" t="s">
        <v>1</v>
      </c>
      <c r="AB642" s="232" t="s">
        <v>1</v>
      </c>
      <c r="AC642" s="233" t="s">
        <v>1</v>
      </c>
      <c r="AD642" s="229" t="e" cm="1">
        <f t="array" aca="1" ref="AD642" ca="1">INDIRECT("'"&amp;$C642&amp;"'!"&amp;"$"&amp;$D642&amp;$AD$1&amp;"")</f>
        <v>#REF!</v>
      </c>
      <c r="AE642" s="232" t="s">
        <v>1</v>
      </c>
      <c r="AF642" s="232" t="s">
        <v>1</v>
      </c>
      <c r="AG642" s="230" t="s">
        <v>1</v>
      </c>
      <c r="AH642" s="231" t="e" cm="1">
        <f t="array" aca="1" ref="AH642" ca="1">INDIRECT("'"&amp;$C642&amp;"'!"&amp;"$"&amp;$D642&amp;$AH$1&amp;"")</f>
        <v>#REF!</v>
      </c>
      <c r="AI642" s="232" t="s">
        <v>1</v>
      </c>
      <c r="AJ642" s="232" t="s">
        <v>1</v>
      </c>
      <c r="AK642" s="233" t="s">
        <v>1</v>
      </c>
      <c r="AL642" s="229" t="e" cm="1">
        <f t="array" aca="1" ref="AL642" ca="1">INDIRECT("'"&amp;$C642&amp;"'!"&amp;"$"&amp;$D642&amp;$AL$1&amp;"")</f>
        <v>#REF!</v>
      </c>
      <c r="AM642" s="232" t="s">
        <v>1</v>
      </c>
      <c r="AN642" s="232" t="s">
        <v>1</v>
      </c>
      <c r="AO642" s="230" t="s">
        <v>1</v>
      </c>
      <c r="AP642" s="229"/>
      <c r="AQ642" s="233"/>
      <c r="AR642" s="229" t="e" cm="1">
        <f t="array" aca="1" ref="AR642" ca="1">INDIRECT("'"&amp;$C642&amp;"'!"&amp;"$"&amp;$D642&amp;$AR$1&amp;"")</f>
        <v>#REF!</v>
      </c>
      <c r="AS642" s="232"/>
      <c r="AT642" s="230"/>
      <c r="AU642" s="231" t="e" cm="1">
        <f t="array" aca="1" ref="AU642" ca="1">INDIRECT("'"&amp;$C642&amp;"'!"&amp;"$"&amp;$D642&amp;$AU$1&amp;"")</f>
        <v>#REF!</v>
      </c>
      <c r="AV642" s="232"/>
      <c r="AW642" s="230"/>
      <c r="AX642" s="229"/>
      <c r="AY642" s="233"/>
      <c r="AZ642" s="232" t="e" cm="1">
        <f t="array" aca="1" ref="AZ642" ca="1">INDIRECT("'"&amp;$C642&amp;"'!"&amp;"$"&amp;$D642&amp;$AZ$1&amp;"")</f>
        <v>#REF!</v>
      </c>
      <c r="BA642" s="231"/>
      <c r="BB642" s="232"/>
      <c r="BC642" s="230"/>
      <c r="BD642" s="232" t="e" cm="1">
        <f t="array" aca="1" ref="BD642" ca="1">INDIRECT("'"&amp;$C642&amp;"'!"&amp;"$"&amp;$D642&amp;$BD$1&amp;"")</f>
        <v>#REF!</v>
      </c>
      <c r="BE642" s="231"/>
      <c r="BF642" s="232"/>
      <c r="BG642" s="230"/>
      <c r="BH642" s="234"/>
      <c r="BI642" s="230"/>
      <c r="BJ642" s="234" t="e" cm="1">
        <f t="array" aca="1" ref="BJ642" ca="1">INDIRECT("'"&amp;$C642&amp;"'!"&amp;"$"&amp;$D642&amp;$BJ$1&amp;"")</f>
        <v>#REF!</v>
      </c>
      <c r="BK642" s="232"/>
      <c r="BL642" s="230"/>
      <c r="BM642" s="408"/>
      <c r="BN642" s="229" t="e" cm="1">
        <f t="array" aca="1" ref="BN642" ca="1">INDIRECT("'"&amp;$C642&amp;"'!"&amp;"$"&amp;$D642&amp;$BN$1&amp;"")</f>
        <v>#REF!</v>
      </c>
      <c r="BO642" s="231"/>
      <c r="BP642" s="230"/>
      <c r="BQ642" s="234" t="e" cm="1">
        <f t="array" aca="1" ref="BQ642" ca="1">INDIRECT("'"&amp;$C642&amp;"'!"&amp;"$"&amp;$D642&amp;$BQ$1&amp;"")</f>
        <v>#REF!</v>
      </c>
      <c r="BR642" s="232"/>
      <c r="BS642" s="232"/>
      <c r="BT642" s="230"/>
      <c r="BU642" s="235" t="e" cm="1">
        <f t="array" aca="1" ref="BU642" ca="1">INDIRECT("'"&amp;$C642&amp;"'!"&amp;"$"&amp;$D642&amp;$BU$1&amp;"")</f>
        <v>#REF!</v>
      </c>
      <c r="BV642" s="232"/>
      <c r="BW642" s="232"/>
      <c r="BX642" s="230"/>
      <c r="BY642" s="235"/>
      <c r="BZ642" s="232"/>
      <c r="CA642" s="232"/>
      <c r="CB642" s="230"/>
    </row>
    <row r="643" spans="1:80" ht="15" x14ac:dyDescent="0.2">
      <c r="A643" s="344">
        <f t="shared" si="49"/>
        <v>46017</v>
      </c>
      <c r="B643" s="261">
        <v>0.54166666666666696</v>
      </c>
      <c r="C643" s="247">
        <f t="shared" si="50"/>
        <v>26</v>
      </c>
      <c r="D643" s="248" t="s">
        <v>147</v>
      </c>
      <c r="E643" s="222"/>
      <c r="F643" s="223"/>
      <c r="G643" s="224" t="e" cm="1">
        <f t="array" aca="1" ref="G643" ca="1">INDIRECT("'"&amp;$C643&amp;"'!"&amp;"$"&amp;$D643&amp;$G$1&amp;"")</f>
        <v>#REF!</v>
      </c>
      <c r="H643" s="225" t="s">
        <v>1</v>
      </c>
      <c r="I643" s="223" t="s">
        <v>1</v>
      </c>
      <c r="J643" s="224" t="e" cm="1">
        <f t="array" aca="1" ref="J643" ca="1">INDIRECT("'"&amp;$C643&amp;"'!"&amp;"$"&amp;$D643&amp;$J$1&amp;"")</f>
        <v>#REF!</v>
      </c>
      <c r="K643" s="225"/>
      <c r="L643" s="225"/>
      <c r="M643" s="223"/>
      <c r="N643" s="222" t="e" cm="1">
        <f t="array" aca="1" ref="N643" ca="1">INDIRECT("'"&amp;$C643&amp;"'!"&amp;"$"&amp;$D643&amp;$N$1&amp;"")</f>
        <v>#REF!</v>
      </c>
      <c r="O643" s="225"/>
      <c r="P643" s="225"/>
      <c r="Q643" s="223"/>
      <c r="R643" s="352" t="e" cm="1">
        <f t="array" aca="1" ref="R643" ca="1">INDIRECT("'"&amp;$C643&amp;"'!"&amp;"$"&amp;$D643&amp;$R$1&amp;"")</f>
        <v>#REF!</v>
      </c>
      <c r="S643" s="225"/>
      <c r="T643" s="225"/>
      <c r="U643" s="226"/>
      <c r="V643" s="222"/>
      <c r="W643" s="227" t="e" cm="1">
        <f t="array" aca="1" ref="W643" ca="1">INDIRECT("'"&amp;$C643&amp;"'!"&amp;"$"&amp;$D643&amp;$W$1&amp;"")</f>
        <v>#REF!</v>
      </c>
      <c r="X643" s="225"/>
      <c r="Y643" s="223"/>
      <c r="Z643" s="224" t="e" cm="1">
        <f t="array" aca="1" ref="Z643" ca="1">INDIRECT("'"&amp;$C643&amp;"'!"&amp;"$"&amp;$D643&amp;$Z$1&amp;"")</f>
        <v>#REF!</v>
      </c>
      <c r="AA643" s="225" t="s">
        <v>1</v>
      </c>
      <c r="AB643" s="225" t="s">
        <v>1</v>
      </c>
      <c r="AC643" s="226" t="s">
        <v>1</v>
      </c>
      <c r="AD643" s="222" t="e" cm="1">
        <f t="array" aca="1" ref="AD643" ca="1">INDIRECT("'"&amp;$C643&amp;"'!"&amp;"$"&amp;$D643&amp;$AD$1&amp;"")</f>
        <v>#REF!</v>
      </c>
      <c r="AE643" s="225" t="s">
        <v>1</v>
      </c>
      <c r="AF643" s="225" t="s">
        <v>1</v>
      </c>
      <c r="AG643" s="223" t="s">
        <v>1</v>
      </c>
      <c r="AH643" s="224" t="e" cm="1">
        <f t="array" aca="1" ref="AH643" ca="1">INDIRECT("'"&amp;$C643&amp;"'!"&amp;"$"&amp;$D643&amp;$AH$1&amp;"")</f>
        <v>#REF!</v>
      </c>
      <c r="AI643" s="225" t="s">
        <v>1</v>
      </c>
      <c r="AJ643" s="225" t="s">
        <v>1</v>
      </c>
      <c r="AK643" s="226" t="s">
        <v>1</v>
      </c>
      <c r="AL643" s="222" t="e" cm="1">
        <f t="array" aca="1" ref="AL643" ca="1">INDIRECT("'"&amp;$C643&amp;"'!"&amp;"$"&amp;$D643&amp;$AL$1&amp;"")</f>
        <v>#REF!</v>
      </c>
      <c r="AM643" s="225" t="s">
        <v>1</v>
      </c>
      <c r="AN643" s="225" t="s">
        <v>1</v>
      </c>
      <c r="AO643" s="223" t="s">
        <v>1</v>
      </c>
      <c r="AP643" s="222"/>
      <c r="AQ643" s="226"/>
      <c r="AR643" s="222" t="e" cm="1">
        <f t="array" aca="1" ref="AR643" ca="1">INDIRECT("'"&amp;$C643&amp;"'!"&amp;"$"&amp;$D643&amp;$AR$1&amp;"")</f>
        <v>#REF!</v>
      </c>
      <c r="AS643" s="225"/>
      <c r="AT643" s="223"/>
      <c r="AU643" s="224" t="e" cm="1">
        <f t="array" aca="1" ref="AU643" ca="1">INDIRECT("'"&amp;$C643&amp;"'!"&amp;"$"&amp;$D643&amp;$AU$1&amp;"")</f>
        <v>#REF!</v>
      </c>
      <c r="AV643" s="225"/>
      <c r="AW643" s="223"/>
      <c r="AX643" s="222"/>
      <c r="AY643" s="226"/>
      <c r="AZ643" s="225" t="e" cm="1">
        <f t="array" aca="1" ref="AZ643" ca="1">INDIRECT("'"&amp;$C643&amp;"'!"&amp;"$"&amp;$D643&amp;$AZ$1&amp;"")</f>
        <v>#REF!</v>
      </c>
      <c r="BA643" s="224"/>
      <c r="BB643" s="225"/>
      <c r="BC643" s="223"/>
      <c r="BD643" s="225" t="e" cm="1">
        <f t="array" aca="1" ref="BD643" ca="1">INDIRECT("'"&amp;$C643&amp;"'!"&amp;"$"&amp;$D643&amp;$BD$1&amp;"")</f>
        <v>#REF!</v>
      </c>
      <c r="BE643" s="224"/>
      <c r="BF643" s="225"/>
      <c r="BG643" s="223"/>
      <c r="BH643" s="227"/>
      <c r="BI643" s="223"/>
      <c r="BJ643" s="227" t="e" cm="1">
        <f t="array" aca="1" ref="BJ643" ca="1">INDIRECT("'"&amp;$C643&amp;"'!"&amp;"$"&amp;$D643&amp;$BJ$1&amp;"")</f>
        <v>#REF!</v>
      </c>
      <c r="BK643" s="225"/>
      <c r="BL643" s="223"/>
      <c r="BM643" s="407"/>
      <c r="BN643" s="222" t="e" cm="1">
        <f t="array" aca="1" ref="BN643" ca="1">INDIRECT("'"&amp;$C643&amp;"'!"&amp;"$"&amp;$D643&amp;$BN$1&amp;"")</f>
        <v>#REF!</v>
      </c>
      <c r="BO643" s="224"/>
      <c r="BP643" s="223"/>
      <c r="BQ643" s="227" t="e" cm="1">
        <f t="array" aca="1" ref="BQ643" ca="1">INDIRECT("'"&amp;$C643&amp;"'!"&amp;"$"&amp;$D643&amp;$BQ$1&amp;"")</f>
        <v>#REF!</v>
      </c>
      <c r="BR643" s="225"/>
      <c r="BS643" s="225"/>
      <c r="BT643" s="223"/>
      <c r="BU643" s="228" t="e" cm="1">
        <f t="array" aca="1" ref="BU643" ca="1">INDIRECT("'"&amp;$C643&amp;"'!"&amp;"$"&amp;$D643&amp;$BU$1&amp;"")</f>
        <v>#REF!</v>
      </c>
      <c r="BV643" s="225"/>
      <c r="BW643" s="225"/>
      <c r="BX643" s="223"/>
      <c r="BY643" s="228"/>
      <c r="BZ643" s="225"/>
      <c r="CA643" s="225"/>
      <c r="CB643" s="223"/>
    </row>
    <row r="644" spans="1:80" ht="15" x14ac:dyDescent="0.2">
      <c r="A644" s="344">
        <f t="shared" si="49"/>
        <v>46017</v>
      </c>
      <c r="B644" s="261">
        <v>0.58333333333333404</v>
      </c>
      <c r="C644" s="247">
        <f t="shared" si="50"/>
        <v>26</v>
      </c>
      <c r="D644" s="248" t="s">
        <v>148</v>
      </c>
      <c r="E644" s="229"/>
      <c r="F644" s="230"/>
      <c r="G644" s="231" t="e" cm="1">
        <f t="array" aca="1" ref="G644" ca="1">INDIRECT("'"&amp;$C644&amp;"'!"&amp;"$"&amp;$D644&amp;$G$1&amp;"")</f>
        <v>#REF!</v>
      </c>
      <c r="H644" s="232" t="s">
        <v>1</v>
      </c>
      <c r="I644" s="230" t="s">
        <v>1</v>
      </c>
      <c r="J644" s="231" t="e" cm="1">
        <f t="array" aca="1" ref="J644" ca="1">INDIRECT("'"&amp;$C644&amp;"'!"&amp;"$"&amp;$D644&amp;$J$1&amp;"")</f>
        <v>#REF!</v>
      </c>
      <c r="K644" s="232"/>
      <c r="L644" s="232"/>
      <c r="M644" s="233"/>
      <c r="N644" s="229" t="e" cm="1">
        <f t="array" aca="1" ref="N644" ca="1">INDIRECT("'"&amp;$C644&amp;"'!"&amp;"$"&amp;$D644&amp;$N$1&amp;"")</f>
        <v>#REF!</v>
      </c>
      <c r="O644" s="232"/>
      <c r="P644" s="232"/>
      <c r="Q644" s="230"/>
      <c r="R644" s="229" t="e" cm="1">
        <f t="array" aca="1" ref="R644" ca="1">INDIRECT("'"&amp;$C644&amp;"'!"&amp;"$"&amp;$D644&amp;$R$1&amp;"")</f>
        <v>#REF!</v>
      </c>
      <c r="S644" s="232"/>
      <c r="T644" s="232"/>
      <c r="U644" s="233"/>
      <c r="V644" s="229"/>
      <c r="W644" s="234" t="e" cm="1">
        <f t="array" aca="1" ref="W644" ca="1">INDIRECT("'"&amp;$C644&amp;"'!"&amp;"$"&amp;$D644&amp;$W$1&amp;"")</f>
        <v>#REF!</v>
      </c>
      <c r="X644" s="232"/>
      <c r="Y644" s="230"/>
      <c r="Z644" s="231" t="e" cm="1">
        <f t="array" aca="1" ref="Z644" ca="1">INDIRECT("'"&amp;$C644&amp;"'!"&amp;"$"&amp;$D644&amp;$Z$1&amp;"")</f>
        <v>#REF!</v>
      </c>
      <c r="AA644" s="232" t="s">
        <v>1</v>
      </c>
      <c r="AB644" s="232" t="s">
        <v>1</v>
      </c>
      <c r="AC644" s="233" t="s">
        <v>1</v>
      </c>
      <c r="AD644" s="229" t="e" cm="1">
        <f t="array" aca="1" ref="AD644" ca="1">INDIRECT("'"&amp;$C644&amp;"'!"&amp;"$"&amp;$D644&amp;$AD$1&amp;"")</f>
        <v>#REF!</v>
      </c>
      <c r="AE644" s="232" t="s">
        <v>1</v>
      </c>
      <c r="AF644" s="232" t="s">
        <v>1</v>
      </c>
      <c r="AG644" s="230" t="s">
        <v>1</v>
      </c>
      <c r="AH644" s="231" t="e" cm="1">
        <f t="array" aca="1" ref="AH644" ca="1">INDIRECT("'"&amp;$C644&amp;"'!"&amp;"$"&amp;$D644&amp;$AH$1&amp;"")</f>
        <v>#REF!</v>
      </c>
      <c r="AI644" s="232" t="s">
        <v>1</v>
      </c>
      <c r="AJ644" s="232" t="s">
        <v>1</v>
      </c>
      <c r="AK644" s="233" t="s">
        <v>1</v>
      </c>
      <c r="AL644" s="229" t="e" cm="1">
        <f t="array" aca="1" ref="AL644" ca="1">INDIRECT("'"&amp;$C644&amp;"'!"&amp;"$"&amp;$D644&amp;$AL$1&amp;"")</f>
        <v>#REF!</v>
      </c>
      <c r="AM644" s="232" t="s">
        <v>1</v>
      </c>
      <c r="AN644" s="232" t="s">
        <v>1</v>
      </c>
      <c r="AO644" s="230" t="s">
        <v>1</v>
      </c>
      <c r="AP644" s="229"/>
      <c r="AQ644" s="233"/>
      <c r="AR644" s="229" t="e" cm="1">
        <f t="array" aca="1" ref="AR644" ca="1">INDIRECT("'"&amp;$C644&amp;"'!"&amp;"$"&amp;$D644&amp;$AR$1&amp;"")</f>
        <v>#REF!</v>
      </c>
      <c r="AS644" s="232"/>
      <c r="AT644" s="230"/>
      <c r="AU644" s="231" t="e" cm="1">
        <f t="array" aca="1" ref="AU644" ca="1">INDIRECT("'"&amp;$C644&amp;"'!"&amp;"$"&amp;$D644&amp;$AU$1&amp;"")</f>
        <v>#REF!</v>
      </c>
      <c r="AV644" s="232"/>
      <c r="AW644" s="230"/>
      <c r="AX644" s="229"/>
      <c r="AY644" s="233"/>
      <c r="AZ644" s="232" t="e" cm="1">
        <f t="array" aca="1" ref="AZ644" ca="1">INDIRECT("'"&amp;$C644&amp;"'!"&amp;"$"&amp;$D644&amp;$AZ$1&amp;"")</f>
        <v>#REF!</v>
      </c>
      <c r="BA644" s="231"/>
      <c r="BB644" s="232"/>
      <c r="BC644" s="230"/>
      <c r="BD644" s="232" t="e" cm="1">
        <f t="array" aca="1" ref="BD644" ca="1">INDIRECT("'"&amp;$C644&amp;"'!"&amp;"$"&amp;$D644&amp;$BD$1&amp;"")</f>
        <v>#REF!</v>
      </c>
      <c r="BE644" s="231"/>
      <c r="BF644" s="232"/>
      <c r="BG644" s="230"/>
      <c r="BH644" s="234"/>
      <c r="BI644" s="230"/>
      <c r="BJ644" s="234" t="e" cm="1">
        <f t="array" aca="1" ref="BJ644" ca="1">INDIRECT("'"&amp;$C644&amp;"'!"&amp;"$"&amp;$D644&amp;$BJ$1&amp;"")</f>
        <v>#REF!</v>
      </c>
      <c r="BK644" s="232"/>
      <c r="BL644" s="230"/>
      <c r="BM644" s="408"/>
      <c r="BN644" s="229" t="e" cm="1">
        <f t="array" aca="1" ref="BN644" ca="1">INDIRECT("'"&amp;$C644&amp;"'!"&amp;"$"&amp;$D644&amp;$BN$1&amp;"")</f>
        <v>#REF!</v>
      </c>
      <c r="BO644" s="231"/>
      <c r="BP644" s="230"/>
      <c r="BQ644" s="234" t="e" cm="1">
        <f t="array" aca="1" ref="BQ644" ca="1">INDIRECT("'"&amp;$C644&amp;"'!"&amp;"$"&amp;$D644&amp;$BQ$1&amp;"")</f>
        <v>#REF!</v>
      </c>
      <c r="BR644" s="232"/>
      <c r="BS644" s="232"/>
      <c r="BT644" s="230"/>
      <c r="BU644" s="235" t="e" cm="1">
        <f t="array" aca="1" ref="BU644" ca="1">INDIRECT("'"&amp;$C644&amp;"'!"&amp;"$"&amp;$D644&amp;$BU$1&amp;"")</f>
        <v>#REF!</v>
      </c>
      <c r="BV644" s="232"/>
      <c r="BW644" s="232"/>
      <c r="BX644" s="230"/>
      <c r="BY644" s="235"/>
      <c r="BZ644" s="232"/>
      <c r="CA644" s="232"/>
      <c r="CB644" s="230"/>
    </row>
    <row r="645" spans="1:80" ht="15" x14ac:dyDescent="0.2">
      <c r="A645" s="344">
        <f t="shared" si="49"/>
        <v>46017</v>
      </c>
      <c r="B645" s="261">
        <v>0.625</v>
      </c>
      <c r="C645" s="247">
        <f t="shared" si="50"/>
        <v>26</v>
      </c>
      <c r="D645" s="248" t="s">
        <v>149</v>
      </c>
      <c r="E645" s="222"/>
      <c r="F645" s="223"/>
      <c r="G645" s="224" t="e" cm="1">
        <f t="array" aca="1" ref="G645" ca="1">INDIRECT("'"&amp;$C645&amp;"'!"&amp;"$"&amp;$D645&amp;$G$1&amp;"")</f>
        <v>#REF!</v>
      </c>
      <c r="H645" s="225" t="s">
        <v>1</v>
      </c>
      <c r="I645" s="223" t="s">
        <v>1</v>
      </c>
      <c r="J645" s="224" t="e" cm="1">
        <f t="array" aca="1" ref="J645" ca="1">INDIRECT("'"&amp;$C645&amp;"'!"&amp;"$"&amp;$D645&amp;$J$1&amp;"")</f>
        <v>#REF!</v>
      </c>
      <c r="K645" s="225"/>
      <c r="L645" s="225"/>
      <c r="M645" s="226"/>
      <c r="N645" s="222" t="e" cm="1">
        <f t="array" aca="1" ref="N645" ca="1">INDIRECT("'"&amp;$C645&amp;"'!"&amp;"$"&amp;$D645&amp;$N$1&amp;"")</f>
        <v>#REF!</v>
      </c>
      <c r="O645" s="225"/>
      <c r="P645" s="225"/>
      <c r="Q645" s="223"/>
      <c r="R645" s="352" t="e" cm="1">
        <f t="array" aca="1" ref="R645" ca="1">INDIRECT("'"&amp;$C645&amp;"'!"&amp;"$"&amp;$D645&amp;$R$1&amp;"")</f>
        <v>#REF!</v>
      </c>
      <c r="S645" s="225"/>
      <c r="T645" s="225"/>
      <c r="U645" s="226"/>
      <c r="V645" s="222"/>
      <c r="W645" s="227" t="e" cm="1">
        <f t="array" aca="1" ref="W645" ca="1">INDIRECT("'"&amp;$C645&amp;"'!"&amp;"$"&amp;$D645&amp;$W$1&amp;"")</f>
        <v>#REF!</v>
      </c>
      <c r="X645" s="225"/>
      <c r="Y645" s="223"/>
      <c r="Z645" s="224" t="e" cm="1">
        <f t="array" aca="1" ref="Z645" ca="1">INDIRECT("'"&amp;$C645&amp;"'!"&amp;"$"&amp;$D645&amp;$Z$1&amp;"")</f>
        <v>#REF!</v>
      </c>
      <c r="AA645" s="225" t="s">
        <v>1</v>
      </c>
      <c r="AB645" s="225" t="s">
        <v>1</v>
      </c>
      <c r="AC645" s="226" t="s">
        <v>1</v>
      </c>
      <c r="AD645" s="222" t="e" cm="1">
        <f t="array" aca="1" ref="AD645" ca="1">INDIRECT("'"&amp;$C645&amp;"'!"&amp;"$"&amp;$D645&amp;$AD$1&amp;"")</f>
        <v>#REF!</v>
      </c>
      <c r="AE645" s="225" t="s">
        <v>1</v>
      </c>
      <c r="AF645" s="225" t="s">
        <v>1</v>
      </c>
      <c r="AG645" s="223" t="s">
        <v>1</v>
      </c>
      <c r="AH645" s="224" t="e" cm="1">
        <f t="array" aca="1" ref="AH645" ca="1">INDIRECT("'"&amp;$C645&amp;"'!"&amp;"$"&amp;$D645&amp;$AH$1&amp;"")</f>
        <v>#REF!</v>
      </c>
      <c r="AI645" s="225" t="s">
        <v>1</v>
      </c>
      <c r="AJ645" s="225" t="s">
        <v>1</v>
      </c>
      <c r="AK645" s="226" t="s">
        <v>1</v>
      </c>
      <c r="AL645" s="222" t="e" cm="1">
        <f t="array" aca="1" ref="AL645" ca="1">INDIRECT("'"&amp;$C645&amp;"'!"&amp;"$"&amp;$D645&amp;$AL$1&amp;"")</f>
        <v>#REF!</v>
      </c>
      <c r="AM645" s="225" t="s">
        <v>1</v>
      </c>
      <c r="AN645" s="225" t="s">
        <v>1</v>
      </c>
      <c r="AO645" s="223" t="s">
        <v>1</v>
      </c>
      <c r="AP645" s="222"/>
      <c r="AQ645" s="226"/>
      <c r="AR645" s="222" t="e" cm="1">
        <f t="array" aca="1" ref="AR645" ca="1">INDIRECT("'"&amp;$C645&amp;"'!"&amp;"$"&amp;$D645&amp;$AR$1&amp;"")</f>
        <v>#REF!</v>
      </c>
      <c r="AS645" s="225"/>
      <c r="AT645" s="223"/>
      <c r="AU645" s="224" t="e" cm="1">
        <f t="array" aca="1" ref="AU645" ca="1">INDIRECT("'"&amp;$C645&amp;"'!"&amp;"$"&amp;$D645&amp;$AU$1&amp;"")</f>
        <v>#REF!</v>
      </c>
      <c r="AV645" s="225"/>
      <c r="AW645" s="223"/>
      <c r="AX645" s="222"/>
      <c r="AY645" s="226"/>
      <c r="AZ645" s="225" t="e" cm="1">
        <f t="array" aca="1" ref="AZ645" ca="1">INDIRECT("'"&amp;$C645&amp;"'!"&amp;"$"&amp;$D645&amp;$AZ$1&amp;"")</f>
        <v>#REF!</v>
      </c>
      <c r="BA645" s="224"/>
      <c r="BB645" s="225"/>
      <c r="BC645" s="223"/>
      <c r="BD645" s="225" t="e" cm="1">
        <f t="array" aca="1" ref="BD645" ca="1">INDIRECT("'"&amp;$C645&amp;"'!"&amp;"$"&amp;$D645&amp;$BD$1&amp;"")</f>
        <v>#REF!</v>
      </c>
      <c r="BE645" s="224"/>
      <c r="BF645" s="225"/>
      <c r="BG645" s="223"/>
      <c r="BH645" s="227"/>
      <c r="BI645" s="223"/>
      <c r="BJ645" s="227" t="e" cm="1">
        <f t="array" aca="1" ref="BJ645" ca="1">INDIRECT("'"&amp;$C645&amp;"'!"&amp;"$"&amp;$D645&amp;$BJ$1&amp;"")</f>
        <v>#REF!</v>
      </c>
      <c r="BK645" s="225"/>
      <c r="BL645" s="223"/>
      <c r="BM645" s="407"/>
      <c r="BN645" s="222" t="e" cm="1">
        <f t="array" aca="1" ref="BN645" ca="1">INDIRECT("'"&amp;$C645&amp;"'!"&amp;"$"&amp;$D645&amp;$BN$1&amp;"")</f>
        <v>#REF!</v>
      </c>
      <c r="BO645" s="224"/>
      <c r="BP645" s="223"/>
      <c r="BQ645" s="227" t="e" cm="1">
        <f t="array" aca="1" ref="BQ645" ca="1">INDIRECT("'"&amp;$C645&amp;"'!"&amp;"$"&amp;$D645&amp;$BQ$1&amp;"")</f>
        <v>#REF!</v>
      </c>
      <c r="BR645" s="225"/>
      <c r="BS645" s="225"/>
      <c r="BT645" s="223"/>
      <c r="BU645" s="228" t="e" cm="1">
        <f t="array" aca="1" ref="BU645" ca="1">INDIRECT("'"&amp;$C645&amp;"'!"&amp;"$"&amp;$D645&amp;$BU$1&amp;"")</f>
        <v>#REF!</v>
      </c>
      <c r="BV645" s="225"/>
      <c r="BW645" s="225"/>
      <c r="BX645" s="223"/>
      <c r="BY645" s="228"/>
      <c r="BZ645" s="225"/>
      <c r="CA645" s="225"/>
      <c r="CB645" s="223"/>
    </row>
    <row r="646" spans="1:80" ht="15" x14ac:dyDescent="0.2">
      <c r="A646" s="344">
        <f t="shared" si="49"/>
        <v>46017</v>
      </c>
      <c r="B646" s="261">
        <v>0.66666666666666696</v>
      </c>
      <c r="C646" s="247">
        <f t="shared" si="50"/>
        <v>26</v>
      </c>
      <c r="D646" s="248" t="s">
        <v>150</v>
      </c>
      <c r="E646" s="229"/>
      <c r="F646" s="230"/>
      <c r="G646" s="231" t="e" cm="1">
        <f t="array" aca="1" ref="G646" ca="1">INDIRECT("'"&amp;$C646&amp;"'!"&amp;"$"&amp;$D646&amp;$G$1&amp;"")</f>
        <v>#REF!</v>
      </c>
      <c r="H646" s="232" t="s">
        <v>1</v>
      </c>
      <c r="I646" s="230" t="s">
        <v>1</v>
      </c>
      <c r="J646" s="231" t="e" cm="1">
        <f t="array" aca="1" ref="J646" ca="1">INDIRECT("'"&amp;$C646&amp;"'!"&amp;"$"&amp;$D646&amp;$J$1&amp;"")</f>
        <v>#REF!</v>
      </c>
      <c r="K646" s="232"/>
      <c r="L646" s="232"/>
      <c r="M646" s="233"/>
      <c r="N646" s="229" t="e" cm="1">
        <f t="array" aca="1" ref="N646" ca="1">INDIRECT("'"&amp;$C646&amp;"'!"&amp;"$"&amp;$D646&amp;$N$1&amp;"")</f>
        <v>#REF!</v>
      </c>
      <c r="O646" s="232"/>
      <c r="P646" s="232"/>
      <c r="Q646" s="230"/>
      <c r="R646" s="353" t="e" cm="1">
        <f t="array" aca="1" ref="R646" ca="1">INDIRECT("'"&amp;$C646&amp;"'!"&amp;"$"&amp;$D646&amp;$R$1&amp;"")</f>
        <v>#REF!</v>
      </c>
      <c r="S646" s="232"/>
      <c r="T646" s="232"/>
      <c r="U646" s="233"/>
      <c r="V646" s="229"/>
      <c r="W646" s="234" t="e" cm="1">
        <f t="array" aca="1" ref="W646" ca="1">INDIRECT("'"&amp;$C646&amp;"'!"&amp;"$"&amp;$D646&amp;$W$1&amp;"")</f>
        <v>#REF!</v>
      </c>
      <c r="X646" s="232"/>
      <c r="Y646" s="230"/>
      <c r="Z646" s="231" t="e" cm="1">
        <f t="array" aca="1" ref="Z646" ca="1">INDIRECT("'"&amp;$C646&amp;"'!"&amp;"$"&amp;$D646&amp;$Z$1&amp;"")</f>
        <v>#REF!</v>
      </c>
      <c r="AA646" s="232" t="s">
        <v>1</v>
      </c>
      <c r="AB646" s="232" t="s">
        <v>1</v>
      </c>
      <c r="AC646" s="233" t="s">
        <v>1</v>
      </c>
      <c r="AD646" s="229" t="e" cm="1">
        <f t="array" aca="1" ref="AD646" ca="1">INDIRECT("'"&amp;$C646&amp;"'!"&amp;"$"&amp;$D646&amp;$AD$1&amp;"")</f>
        <v>#REF!</v>
      </c>
      <c r="AE646" s="232" t="s">
        <v>1</v>
      </c>
      <c r="AF646" s="232" t="s">
        <v>1</v>
      </c>
      <c r="AG646" s="230" t="s">
        <v>1</v>
      </c>
      <c r="AH646" s="231" t="e" cm="1">
        <f t="array" aca="1" ref="AH646" ca="1">INDIRECT("'"&amp;$C646&amp;"'!"&amp;"$"&amp;$D646&amp;$AH$1&amp;"")</f>
        <v>#REF!</v>
      </c>
      <c r="AI646" s="232" t="s">
        <v>1</v>
      </c>
      <c r="AJ646" s="232" t="s">
        <v>1</v>
      </c>
      <c r="AK646" s="233" t="s">
        <v>1</v>
      </c>
      <c r="AL646" s="229" t="e" cm="1">
        <f t="array" aca="1" ref="AL646" ca="1">INDIRECT("'"&amp;$C646&amp;"'!"&amp;"$"&amp;$D646&amp;$AL$1&amp;"")</f>
        <v>#REF!</v>
      </c>
      <c r="AM646" s="232" t="s">
        <v>1</v>
      </c>
      <c r="AN646" s="232" t="s">
        <v>1</v>
      </c>
      <c r="AO646" s="230" t="s">
        <v>1</v>
      </c>
      <c r="AP646" s="229"/>
      <c r="AQ646" s="233"/>
      <c r="AR646" s="229" t="e" cm="1">
        <f t="array" aca="1" ref="AR646" ca="1">INDIRECT("'"&amp;$C646&amp;"'!"&amp;"$"&amp;$D646&amp;$AR$1&amp;"")</f>
        <v>#REF!</v>
      </c>
      <c r="AS646" s="232"/>
      <c r="AT646" s="230"/>
      <c r="AU646" s="231" t="e" cm="1">
        <f t="array" aca="1" ref="AU646" ca="1">INDIRECT("'"&amp;$C646&amp;"'!"&amp;"$"&amp;$D646&amp;$AU$1&amp;"")</f>
        <v>#REF!</v>
      </c>
      <c r="AV646" s="232"/>
      <c r="AW646" s="230"/>
      <c r="AX646" s="229"/>
      <c r="AY646" s="233"/>
      <c r="AZ646" s="232" t="e" cm="1">
        <f t="array" aca="1" ref="AZ646" ca="1">INDIRECT("'"&amp;$C646&amp;"'!"&amp;"$"&amp;$D646&amp;$AZ$1&amp;"")</f>
        <v>#REF!</v>
      </c>
      <c r="BA646" s="231"/>
      <c r="BB646" s="232"/>
      <c r="BC646" s="230"/>
      <c r="BD646" s="232" t="e" cm="1">
        <f t="array" aca="1" ref="BD646" ca="1">INDIRECT("'"&amp;$C646&amp;"'!"&amp;"$"&amp;$D646&amp;$BD$1&amp;"")</f>
        <v>#REF!</v>
      </c>
      <c r="BE646" s="231"/>
      <c r="BF646" s="232"/>
      <c r="BG646" s="230"/>
      <c r="BH646" s="234"/>
      <c r="BI646" s="230"/>
      <c r="BJ646" s="234" t="e" cm="1">
        <f t="array" aca="1" ref="BJ646" ca="1">INDIRECT("'"&amp;$C646&amp;"'!"&amp;"$"&amp;$D646&amp;$BJ$1&amp;"")</f>
        <v>#REF!</v>
      </c>
      <c r="BK646" s="232"/>
      <c r="BL646" s="230"/>
      <c r="BM646" s="408"/>
      <c r="BN646" s="229" t="e" cm="1">
        <f t="array" aca="1" ref="BN646" ca="1">INDIRECT("'"&amp;$C646&amp;"'!"&amp;"$"&amp;$D646&amp;$BN$1&amp;"")</f>
        <v>#REF!</v>
      </c>
      <c r="BO646" s="231"/>
      <c r="BP646" s="230"/>
      <c r="BQ646" s="234" t="e" cm="1">
        <f t="array" aca="1" ref="BQ646" ca="1">INDIRECT("'"&amp;$C646&amp;"'!"&amp;"$"&amp;$D646&amp;$BQ$1&amp;"")</f>
        <v>#REF!</v>
      </c>
      <c r="BR646" s="232"/>
      <c r="BS646" s="232"/>
      <c r="BT646" s="230"/>
      <c r="BU646" s="235" t="e" cm="1">
        <f t="array" aca="1" ref="BU646" ca="1">INDIRECT("'"&amp;$C646&amp;"'!"&amp;"$"&amp;$D646&amp;$BU$1&amp;"")</f>
        <v>#REF!</v>
      </c>
      <c r="BV646" s="232"/>
      <c r="BW646" s="232"/>
      <c r="BX646" s="230"/>
      <c r="BY646" s="235"/>
      <c r="BZ646" s="232"/>
      <c r="CA646" s="232"/>
      <c r="CB646" s="230"/>
    </row>
    <row r="647" spans="1:80" ht="15" x14ac:dyDescent="0.2">
      <c r="A647" s="344">
        <f t="shared" si="49"/>
        <v>46017</v>
      </c>
      <c r="B647" s="261">
        <v>0.70833333333333404</v>
      </c>
      <c r="C647" s="247">
        <f t="shared" si="50"/>
        <v>26</v>
      </c>
      <c r="D647" s="248" t="s">
        <v>151</v>
      </c>
      <c r="E647" s="222"/>
      <c r="F647" s="223"/>
      <c r="G647" s="224" t="e" cm="1">
        <f t="array" aca="1" ref="G647" ca="1">INDIRECT("'"&amp;$C647&amp;"'!"&amp;"$"&amp;$D647&amp;$G$1&amp;"")</f>
        <v>#REF!</v>
      </c>
      <c r="H647" s="225" t="s">
        <v>1</v>
      </c>
      <c r="I647" s="223" t="s">
        <v>1</v>
      </c>
      <c r="J647" s="224" t="e" cm="1">
        <f t="array" aca="1" ref="J647" ca="1">INDIRECT("'"&amp;$C647&amp;"'!"&amp;"$"&amp;$D647&amp;$J$1&amp;"")</f>
        <v>#REF!</v>
      </c>
      <c r="K647" s="225"/>
      <c r="L647" s="225"/>
      <c r="M647" s="226"/>
      <c r="N647" s="222" t="e" cm="1">
        <f t="array" aca="1" ref="N647" ca="1">INDIRECT("'"&amp;$C647&amp;"'!"&amp;"$"&amp;$D647&amp;$N$1&amp;"")</f>
        <v>#REF!</v>
      </c>
      <c r="O647" s="225"/>
      <c r="P647" s="225"/>
      <c r="Q647" s="226"/>
      <c r="R647" s="352" t="e" cm="1">
        <f t="array" aca="1" ref="R647" ca="1">INDIRECT("'"&amp;$C647&amp;"'!"&amp;"$"&amp;$D647&amp;$R$1&amp;"")</f>
        <v>#REF!</v>
      </c>
      <c r="S647" s="225"/>
      <c r="T647" s="225"/>
      <c r="U647" s="226"/>
      <c r="V647" s="222"/>
      <c r="W647" s="227" t="e" cm="1">
        <f t="array" aca="1" ref="W647" ca="1">INDIRECT("'"&amp;$C647&amp;"'!"&amp;"$"&amp;$D647&amp;$W$1&amp;"")</f>
        <v>#REF!</v>
      </c>
      <c r="X647" s="225"/>
      <c r="Y647" s="223"/>
      <c r="Z647" s="224" t="e" cm="1">
        <f t="array" aca="1" ref="Z647" ca="1">INDIRECT("'"&amp;$C647&amp;"'!"&amp;"$"&amp;$D647&amp;$Z$1&amp;"")</f>
        <v>#REF!</v>
      </c>
      <c r="AA647" s="225" t="s">
        <v>1</v>
      </c>
      <c r="AB647" s="225" t="s">
        <v>1</v>
      </c>
      <c r="AC647" s="226" t="s">
        <v>1</v>
      </c>
      <c r="AD647" s="222" t="e" cm="1">
        <f t="array" aca="1" ref="AD647" ca="1">INDIRECT("'"&amp;$C647&amp;"'!"&amp;"$"&amp;$D647&amp;$AD$1&amp;"")</f>
        <v>#REF!</v>
      </c>
      <c r="AE647" s="225" t="s">
        <v>1</v>
      </c>
      <c r="AF647" s="225" t="s">
        <v>1</v>
      </c>
      <c r="AG647" s="223" t="s">
        <v>1</v>
      </c>
      <c r="AH647" s="224" t="e" cm="1">
        <f t="array" aca="1" ref="AH647" ca="1">INDIRECT("'"&amp;$C647&amp;"'!"&amp;"$"&amp;$D647&amp;$AH$1&amp;"")</f>
        <v>#REF!</v>
      </c>
      <c r="AI647" s="225" t="s">
        <v>1</v>
      </c>
      <c r="AJ647" s="225" t="s">
        <v>1</v>
      </c>
      <c r="AK647" s="226" t="s">
        <v>1</v>
      </c>
      <c r="AL647" s="222" t="e" cm="1">
        <f t="array" aca="1" ref="AL647" ca="1">INDIRECT("'"&amp;$C647&amp;"'!"&amp;"$"&amp;$D647&amp;$AL$1&amp;"")</f>
        <v>#REF!</v>
      </c>
      <c r="AM647" s="225" t="s">
        <v>1</v>
      </c>
      <c r="AN647" s="225" t="s">
        <v>1</v>
      </c>
      <c r="AO647" s="223" t="s">
        <v>1</v>
      </c>
      <c r="AP647" s="222"/>
      <c r="AQ647" s="226"/>
      <c r="AR647" s="222" t="e" cm="1">
        <f t="array" aca="1" ref="AR647" ca="1">INDIRECT("'"&amp;$C647&amp;"'!"&amp;"$"&amp;$D647&amp;$AR$1&amp;"")</f>
        <v>#REF!</v>
      </c>
      <c r="AS647" s="225"/>
      <c r="AT647" s="223"/>
      <c r="AU647" s="224" t="e" cm="1">
        <f t="array" aca="1" ref="AU647" ca="1">INDIRECT("'"&amp;$C647&amp;"'!"&amp;"$"&amp;$D647&amp;$AU$1&amp;"")</f>
        <v>#REF!</v>
      </c>
      <c r="AV647" s="225"/>
      <c r="AW647" s="223"/>
      <c r="AX647" s="222"/>
      <c r="AY647" s="226"/>
      <c r="AZ647" s="225" t="e" cm="1">
        <f t="array" aca="1" ref="AZ647" ca="1">INDIRECT("'"&amp;$C647&amp;"'!"&amp;"$"&amp;$D647&amp;$AZ$1&amp;"")</f>
        <v>#REF!</v>
      </c>
      <c r="BA647" s="224"/>
      <c r="BB647" s="225"/>
      <c r="BC647" s="223"/>
      <c r="BD647" s="225" t="e" cm="1">
        <f t="array" aca="1" ref="BD647" ca="1">INDIRECT("'"&amp;$C647&amp;"'!"&amp;"$"&amp;$D647&amp;$BD$1&amp;"")</f>
        <v>#REF!</v>
      </c>
      <c r="BE647" s="224"/>
      <c r="BF647" s="225"/>
      <c r="BG647" s="223"/>
      <c r="BH647" s="227"/>
      <c r="BI647" s="223"/>
      <c r="BJ647" s="227" t="e" cm="1">
        <f t="array" aca="1" ref="BJ647" ca="1">INDIRECT("'"&amp;$C647&amp;"'!"&amp;"$"&amp;$D647&amp;$BJ$1&amp;"")</f>
        <v>#REF!</v>
      </c>
      <c r="BK647" s="225"/>
      <c r="BL647" s="223"/>
      <c r="BM647" s="407"/>
      <c r="BN647" s="222" t="e" cm="1">
        <f t="array" aca="1" ref="BN647" ca="1">INDIRECT("'"&amp;$C647&amp;"'!"&amp;"$"&amp;$D647&amp;$BN$1&amp;"")</f>
        <v>#REF!</v>
      </c>
      <c r="BO647" s="224"/>
      <c r="BP647" s="223"/>
      <c r="BQ647" s="227" t="e" cm="1">
        <f t="array" aca="1" ref="BQ647" ca="1">INDIRECT("'"&amp;$C647&amp;"'!"&amp;"$"&amp;$D647&amp;$BQ$1&amp;"")</f>
        <v>#REF!</v>
      </c>
      <c r="BR647" s="225"/>
      <c r="BS647" s="225"/>
      <c r="BT647" s="223"/>
      <c r="BU647" s="228" t="e" cm="1">
        <f t="array" aca="1" ref="BU647" ca="1">INDIRECT("'"&amp;$C647&amp;"'!"&amp;"$"&amp;$D647&amp;$BU$1&amp;"")</f>
        <v>#REF!</v>
      </c>
      <c r="BV647" s="225"/>
      <c r="BW647" s="225"/>
      <c r="BX647" s="223"/>
      <c r="BY647" s="228"/>
      <c r="BZ647" s="225"/>
      <c r="CA647" s="225"/>
      <c r="CB647" s="223"/>
    </row>
    <row r="648" spans="1:80" ht="15" x14ac:dyDescent="0.2">
      <c r="A648" s="344">
        <f t="shared" si="49"/>
        <v>46017</v>
      </c>
      <c r="B648" s="261">
        <v>0.750000000000001</v>
      </c>
      <c r="C648" s="247">
        <f t="shared" si="50"/>
        <v>26</v>
      </c>
      <c r="D648" s="248" t="s">
        <v>152</v>
      </c>
      <c r="E648" s="229"/>
      <c r="F648" s="230"/>
      <c r="G648" s="231" t="e" cm="1">
        <f t="array" aca="1" ref="G648" ca="1">INDIRECT("'"&amp;$C648&amp;"'!"&amp;"$"&amp;$D648&amp;$G$1&amp;"")</f>
        <v>#REF!</v>
      </c>
      <c r="H648" s="232" t="s">
        <v>1</v>
      </c>
      <c r="I648" s="230" t="s">
        <v>1</v>
      </c>
      <c r="J648" s="231" t="e" cm="1">
        <f t="array" aca="1" ref="J648" ca="1">INDIRECT("'"&amp;$C648&amp;"'!"&amp;"$"&amp;$D648&amp;$J$1&amp;"")</f>
        <v>#REF!</v>
      </c>
      <c r="K648" s="232"/>
      <c r="L648" s="232"/>
      <c r="M648" s="233"/>
      <c r="N648" s="229" t="e" cm="1">
        <f t="array" aca="1" ref="N648" ca="1">INDIRECT("'"&amp;$C648&amp;"'!"&amp;"$"&amp;$D648&amp;$N$1&amp;"")</f>
        <v>#REF!</v>
      </c>
      <c r="O648" s="232"/>
      <c r="P648" s="232"/>
      <c r="Q648" s="230"/>
      <c r="R648" s="229" t="e" cm="1">
        <f t="array" aca="1" ref="R648" ca="1">INDIRECT("'"&amp;$C648&amp;"'!"&amp;"$"&amp;$D648&amp;$R$1&amp;"")</f>
        <v>#REF!</v>
      </c>
      <c r="S648" s="232"/>
      <c r="T648" s="232"/>
      <c r="U648" s="233"/>
      <c r="V648" s="229"/>
      <c r="W648" s="234" t="e" cm="1">
        <f t="array" aca="1" ref="W648" ca="1">INDIRECT("'"&amp;$C648&amp;"'!"&amp;"$"&amp;$D648&amp;$W$1&amp;"")</f>
        <v>#REF!</v>
      </c>
      <c r="X648" s="232"/>
      <c r="Y648" s="230"/>
      <c r="Z648" s="231" t="e" cm="1">
        <f t="array" aca="1" ref="Z648" ca="1">INDIRECT("'"&amp;$C648&amp;"'!"&amp;"$"&amp;$D648&amp;$Z$1&amp;"")</f>
        <v>#REF!</v>
      </c>
      <c r="AA648" s="232" t="s">
        <v>1</v>
      </c>
      <c r="AB648" s="232" t="s">
        <v>1</v>
      </c>
      <c r="AC648" s="233" t="s">
        <v>1</v>
      </c>
      <c r="AD648" s="229" t="e" cm="1">
        <f t="array" aca="1" ref="AD648" ca="1">INDIRECT("'"&amp;$C648&amp;"'!"&amp;"$"&amp;$D648&amp;$AD$1&amp;"")</f>
        <v>#REF!</v>
      </c>
      <c r="AE648" s="232" t="s">
        <v>1</v>
      </c>
      <c r="AF648" s="232" t="s">
        <v>1</v>
      </c>
      <c r="AG648" s="230" t="s">
        <v>1</v>
      </c>
      <c r="AH648" s="231" t="e" cm="1">
        <f t="array" aca="1" ref="AH648" ca="1">INDIRECT("'"&amp;$C648&amp;"'!"&amp;"$"&amp;$D648&amp;$AH$1&amp;"")</f>
        <v>#REF!</v>
      </c>
      <c r="AI648" s="232" t="s">
        <v>1</v>
      </c>
      <c r="AJ648" s="232" t="s">
        <v>1</v>
      </c>
      <c r="AK648" s="233" t="s">
        <v>1</v>
      </c>
      <c r="AL648" s="229" t="e" cm="1">
        <f t="array" aca="1" ref="AL648" ca="1">INDIRECT("'"&amp;$C648&amp;"'!"&amp;"$"&amp;$D648&amp;$AL$1&amp;"")</f>
        <v>#REF!</v>
      </c>
      <c r="AM648" s="232" t="s">
        <v>1</v>
      </c>
      <c r="AN648" s="232" t="s">
        <v>1</v>
      </c>
      <c r="AO648" s="230" t="s">
        <v>1</v>
      </c>
      <c r="AP648" s="229"/>
      <c r="AQ648" s="233"/>
      <c r="AR648" s="229" t="e" cm="1">
        <f t="array" aca="1" ref="AR648" ca="1">INDIRECT("'"&amp;$C648&amp;"'!"&amp;"$"&amp;$D648&amp;$AR$1&amp;"")</f>
        <v>#REF!</v>
      </c>
      <c r="AS648" s="232"/>
      <c r="AT648" s="230"/>
      <c r="AU648" s="231" t="e" cm="1">
        <f t="array" aca="1" ref="AU648" ca="1">INDIRECT("'"&amp;$C648&amp;"'!"&amp;"$"&amp;$D648&amp;$AU$1&amp;"")</f>
        <v>#REF!</v>
      </c>
      <c r="AV648" s="232"/>
      <c r="AW648" s="230"/>
      <c r="AX648" s="229"/>
      <c r="AY648" s="233"/>
      <c r="AZ648" s="232" t="e" cm="1">
        <f t="array" aca="1" ref="AZ648" ca="1">INDIRECT("'"&amp;$C648&amp;"'!"&amp;"$"&amp;$D648&amp;$AZ$1&amp;"")</f>
        <v>#REF!</v>
      </c>
      <c r="BA648" s="231"/>
      <c r="BB648" s="232"/>
      <c r="BC648" s="230"/>
      <c r="BD648" s="232" t="e" cm="1">
        <f t="array" aca="1" ref="BD648" ca="1">INDIRECT("'"&amp;$C648&amp;"'!"&amp;"$"&amp;$D648&amp;$BD$1&amp;"")</f>
        <v>#REF!</v>
      </c>
      <c r="BE648" s="231"/>
      <c r="BF648" s="232"/>
      <c r="BG648" s="230"/>
      <c r="BH648" s="234"/>
      <c r="BI648" s="230"/>
      <c r="BJ648" s="234" t="e" cm="1">
        <f t="array" aca="1" ref="BJ648" ca="1">INDIRECT("'"&amp;$C648&amp;"'!"&amp;"$"&amp;$D648&amp;$BJ$1&amp;"")</f>
        <v>#REF!</v>
      </c>
      <c r="BK648" s="232"/>
      <c r="BL648" s="230"/>
      <c r="BM648" s="408"/>
      <c r="BN648" s="229" t="e" cm="1">
        <f t="array" aca="1" ref="BN648" ca="1">INDIRECT("'"&amp;$C648&amp;"'!"&amp;"$"&amp;$D648&amp;$BN$1&amp;"")</f>
        <v>#REF!</v>
      </c>
      <c r="BO648" s="231"/>
      <c r="BP648" s="230"/>
      <c r="BQ648" s="234" t="e" cm="1">
        <f t="array" aca="1" ref="BQ648" ca="1">INDIRECT("'"&amp;$C648&amp;"'!"&amp;"$"&amp;$D648&amp;$BQ$1&amp;"")</f>
        <v>#REF!</v>
      </c>
      <c r="BR648" s="232"/>
      <c r="BS648" s="232"/>
      <c r="BT648" s="230"/>
      <c r="BU648" s="235" t="e" cm="1">
        <f t="array" aca="1" ref="BU648" ca="1">INDIRECT("'"&amp;$C648&amp;"'!"&amp;"$"&amp;$D648&amp;$BU$1&amp;"")</f>
        <v>#REF!</v>
      </c>
      <c r="BV648" s="232"/>
      <c r="BW648" s="232"/>
      <c r="BX648" s="230"/>
      <c r="BY648" s="235"/>
      <c r="BZ648" s="232"/>
      <c r="CA648" s="232"/>
      <c r="CB648" s="230"/>
    </row>
    <row r="649" spans="1:80" ht="15" x14ac:dyDescent="0.2">
      <c r="A649" s="344">
        <f t="shared" si="49"/>
        <v>46017</v>
      </c>
      <c r="B649" s="261">
        <v>0.79166666666666696</v>
      </c>
      <c r="C649" s="247">
        <f t="shared" si="50"/>
        <v>26</v>
      </c>
      <c r="D649" s="248" t="s">
        <v>153</v>
      </c>
      <c r="E649" s="222"/>
      <c r="F649" s="223"/>
      <c r="G649" s="224" t="e" cm="1">
        <f t="array" aca="1" ref="G649" ca="1">INDIRECT("'"&amp;$C649&amp;"'!"&amp;"$"&amp;$D649&amp;$G$1&amp;"")</f>
        <v>#REF!</v>
      </c>
      <c r="H649" s="225" t="s">
        <v>1</v>
      </c>
      <c r="I649" s="223" t="s">
        <v>1</v>
      </c>
      <c r="J649" s="224" t="e" cm="1">
        <f t="array" aca="1" ref="J649" ca="1">INDIRECT("'"&amp;$C649&amp;"'!"&amp;"$"&amp;$D649&amp;$J$1&amp;"")</f>
        <v>#REF!</v>
      </c>
      <c r="K649" s="493"/>
      <c r="L649" s="225"/>
      <c r="M649" s="226"/>
      <c r="N649" s="222" t="e" cm="1">
        <f t="array" aca="1" ref="N649" ca="1">INDIRECT("'"&amp;$C649&amp;"'!"&amp;"$"&amp;$D649&amp;$N$1&amp;"")</f>
        <v>#REF!</v>
      </c>
      <c r="O649" s="225"/>
      <c r="P649" s="225"/>
      <c r="Q649" s="223"/>
      <c r="R649" s="352" t="e" cm="1">
        <f t="array" aca="1" ref="R649" ca="1">INDIRECT("'"&amp;$C649&amp;"'!"&amp;"$"&amp;$D649&amp;$R$1&amp;"")</f>
        <v>#REF!</v>
      </c>
      <c r="S649" s="225"/>
      <c r="T649" s="225"/>
      <c r="U649" s="226"/>
      <c r="V649" s="222"/>
      <c r="W649" s="227" t="e" cm="1">
        <f t="array" aca="1" ref="W649" ca="1">INDIRECT("'"&amp;$C649&amp;"'!"&amp;"$"&amp;$D649&amp;$W$1&amp;"")</f>
        <v>#REF!</v>
      </c>
      <c r="X649" s="225"/>
      <c r="Y649" s="223"/>
      <c r="Z649" s="224" t="e" cm="1">
        <f t="array" aca="1" ref="Z649" ca="1">INDIRECT("'"&amp;$C649&amp;"'!"&amp;"$"&amp;$D649&amp;$Z$1&amp;"")</f>
        <v>#REF!</v>
      </c>
      <c r="AA649" s="225" t="s">
        <v>1</v>
      </c>
      <c r="AB649" s="225" t="s">
        <v>1</v>
      </c>
      <c r="AC649" s="226" t="s">
        <v>1</v>
      </c>
      <c r="AD649" s="222" t="e" cm="1">
        <f t="array" aca="1" ref="AD649" ca="1">INDIRECT("'"&amp;$C649&amp;"'!"&amp;"$"&amp;$D649&amp;$AD$1&amp;"")</f>
        <v>#REF!</v>
      </c>
      <c r="AE649" s="225" t="s">
        <v>1</v>
      </c>
      <c r="AF649" s="225" t="s">
        <v>1</v>
      </c>
      <c r="AG649" s="223" t="s">
        <v>1</v>
      </c>
      <c r="AH649" s="224" t="e" cm="1">
        <f t="array" aca="1" ref="AH649" ca="1">INDIRECT("'"&amp;$C649&amp;"'!"&amp;"$"&amp;$D649&amp;$AH$1&amp;"")</f>
        <v>#REF!</v>
      </c>
      <c r="AI649" s="225" t="s">
        <v>1</v>
      </c>
      <c r="AJ649" s="225" t="s">
        <v>1</v>
      </c>
      <c r="AK649" s="226" t="s">
        <v>1</v>
      </c>
      <c r="AL649" s="222" t="e" cm="1">
        <f t="array" aca="1" ref="AL649" ca="1">INDIRECT("'"&amp;$C649&amp;"'!"&amp;"$"&amp;$D649&amp;$AL$1&amp;"")</f>
        <v>#REF!</v>
      </c>
      <c r="AM649" s="225" t="s">
        <v>1</v>
      </c>
      <c r="AN649" s="225" t="s">
        <v>1</v>
      </c>
      <c r="AO649" s="223" t="s">
        <v>1</v>
      </c>
      <c r="AP649" s="222"/>
      <c r="AQ649" s="226"/>
      <c r="AR649" s="222" t="e" cm="1">
        <f t="array" aca="1" ref="AR649" ca="1">INDIRECT("'"&amp;$C649&amp;"'!"&amp;"$"&amp;$D649&amp;$AR$1&amp;"")</f>
        <v>#REF!</v>
      </c>
      <c r="AS649" s="225"/>
      <c r="AT649" s="223"/>
      <c r="AU649" s="224" t="e" cm="1">
        <f t="array" aca="1" ref="AU649" ca="1">INDIRECT("'"&amp;$C649&amp;"'!"&amp;"$"&amp;$D649&amp;$AU$1&amp;"")</f>
        <v>#REF!</v>
      </c>
      <c r="AV649" s="225"/>
      <c r="AW649" s="223"/>
      <c r="AX649" s="222"/>
      <c r="AY649" s="226"/>
      <c r="AZ649" s="225" t="e" cm="1">
        <f t="array" aca="1" ref="AZ649" ca="1">INDIRECT("'"&amp;$C649&amp;"'!"&amp;"$"&amp;$D649&amp;$AZ$1&amp;"")</f>
        <v>#REF!</v>
      </c>
      <c r="BA649" s="224"/>
      <c r="BB649" s="225"/>
      <c r="BC649" s="223"/>
      <c r="BD649" s="225" t="e" cm="1">
        <f t="array" aca="1" ref="BD649" ca="1">INDIRECT("'"&amp;$C649&amp;"'!"&amp;"$"&amp;$D649&amp;$BD$1&amp;"")</f>
        <v>#REF!</v>
      </c>
      <c r="BE649" s="224"/>
      <c r="BF649" s="225"/>
      <c r="BG649" s="223"/>
      <c r="BH649" s="227"/>
      <c r="BI649" s="223"/>
      <c r="BJ649" s="227" t="e" cm="1">
        <f t="array" aca="1" ref="BJ649" ca="1">INDIRECT("'"&amp;$C649&amp;"'!"&amp;"$"&amp;$D649&amp;$BJ$1&amp;"")</f>
        <v>#REF!</v>
      </c>
      <c r="BK649" s="225"/>
      <c r="BL649" s="223"/>
      <c r="BM649" s="407"/>
      <c r="BN649" s="222" t="e" cm="1">
        <f t="array" aca="1" ref="BN649" ca="1">INDIRECT("'"&amp;$C649&amp;"'!"&amp;"$"&amp;$D649&amp;$BN$1&amp;"")</f>
        <v>#REF!</v>
      </c>
      <c r="BO649" s="224"/>
      <c r="BP649" s="223"/>
      <c r="BQ649" s="227" t="e" cm="1">
        <f t="array" aca="1" ref="BQ649" ca="1">INDIRECT("'"&amp;$C649&amp;"'!"&amp;"$"&amp;$D649&amp;$BQ$1&amp;"")</f>
        <v>#REF!</v>
      </c>
      <c r="BR649" s="225"/>
      <c r="BS649" s="225"/>
      <c r="BT649" s="223"/>
      <c r="BU649" s="228" t="e" cm="1">
        <f t="array" aca="1" ref="BU649" ca="1">INDIRECT("'"&amp;$C649&amp;"'!"&amp;"$"&amp;$D649&amp;$BU$1&amp;"")</f>
        <v>#REF!</v>
      </c>
      <c r="BV649" s="225"/>
      <c r="BW649" s="225"/>
      <c r="BX649" s="223"/>
      <c r="BY649" s="228"/>
      <c r="BZ649" s="225"/>
      <c r="CA649" s="225"/>
      <c r="CB649" s="223"/>
    </row>
    <row r="650" spans="1:80" ht="15" x14ac:dyDescent="0.2">
      <c r="A650" s="344">
        <f t="shared" si="49"/>
        <v>46017</v>
      </c>
      <c r="B650" s="261">
        <v>0.83333333333333337</v>
      </c>
      <c r="C650" s="247">
        <f t="shared" si="50"/>
        <v>26</v>
      </c>
      <c r="D650" s="248" t="s">
        <v>154</v>
      </c>
      <c r="E650" s="229"/>
      <c r="F650" s="230"/>
      <c r="G650" s="231" t="e" cm="1">
        <f t="array" aca="1" ref="G650" ca="1">INDIRECT("'"&amp;$C650&amp;"'!"&amp;"$"&amp;$D650&amp;$G$1&amp;"")</f>
        <v>#REF!</v>
      </c>
      <c r="H650" s="232" t="s">
        <v>1</v>
      </c>
      <c r="I650" s="230" t="s">
        <v>1</v>
      </c>
      <c r="J650" s="231" t="e" cm="1">
        <f t="array" aca="1" ref="J650" ca="1">INDIRECT("'"&amp;$C650&amp;"'!"&amp;"$"&amp;$D650&amp;$J$1&amp;"")</f>
        <v>#REF!</v>
      </c>
      <c r="K650" s="232"/>
      <c r="L650" s="232"/>
      <c r="M650" s="233"/>
      <c r="N650" s="229" t="e" cm="1">
        <f t="array" aca="1" ref="N650" ca="1">INDIRECT("'"&amp;$C650&amp;"'!"&amp;"$"&amp;$D650&amp;$N$1&amp;"")</f>
        <v>#REF!</v>
      </c>
      <c r="O650" s="232"/>
      <c r="P650" s="232"/>
      <c r="Q650" s="230"/>
      <c r="R650" s="229" t="e" cm="1">
        <f t="array" aca="1" ref="R650" ca="1">INDIRECT("'"&amp;$C650&amp;"'!"&amp;"$"&amp;$D650&amp;$R$1&amp;"")</f>
        <v>#REF!</v>
      </c>
      <c r="S650" s="232"/>
      <c r="T650" s="232"/>
      <c r="U650" s="233"/>
      <c r="V650" s="229"/>
      <c r="W650" s="234" t="e" cm="1">
        <f t="array" aca="1" ref="W650" ca="1">INDIRECT("'"&amp;$C650&amp;"'!"&amp;"$"&amp;$D650&amp;$W$1&amp;"")</f>
        <v>#REF!</v>
      </c>
      <c r="X650" s="232"/>
      <c r="Y650" s="230"/>
      <c r="Z650" s="231" t="e" cm="1">
        <f t="array" aca="1" ref="Z650" ca="1">INDIRECT("'"&amp;$C650&amp;"'!"&amp;"$"&amp;$D650&amp;$Z$1&amp;"")</f>
        <v>#REF!</v>
      </c>
      <c r="AA650" s="232" t="s">
        <v>1</v>
      </c>
      <c r="AB650" s="232" t="s">
        <v>1</v>
      </c>
      <c r="AC650" s="233" t="s">
        <v>1</v>
      </c>
      <c r="AD650" s="229" t="e" cm="1">
        <f t="array" aca="1" ref="AD650" ca="1">INDIRECT("'"&amp;$C650&amp;"'!"&amp;"$"&amp;$D650&amp;$AD$1&amp;"")</f>
        <v>#REF!</v>
      </c>
      <c r="AE650" s="232" t="s">
        <v>1</v>
      </c>
      <c r="AF650" s="232" t="s">
        <v>1</v>
      </c>
      <c r="AG650" s="230" t="s">
        <v>1</v>
      </c>
      <c r="AH650" s="231" t="e" cm="1">
        <f t="array" aca="1" ref="AH650" ca="1">INDIRECT("'"&amp;$C650&amp;"'!"&amp;"$"&amp;$D650&amp;$AH$1&amp;"")</f>
        <v>#REF!</v>
      </c>
      <c r="AI650" s="232" t="s">
        <v>1</v>
      </c>
      <c r="AJ650" s="232" t="s">
        <v>1</v>
      </c>
      <c r="AK650" s="233" t="s">
        <v>1</v>
      </c>
      <c r="AL650" s="229" t="e" cm="1">
        <f t="array" aca="1" ref="AL650" ca="1">INDIRECT("'"&amp;$C650&amp;"'!"&amp;"$"&amp;$D650&amp;$AL$1&amp;"")</f>
        <v>#REF!</v>
      </c>
      <c r="AM650" s="232" t="s">
        <v>1</v>
      </c>
      <c r="AN650" s="232" t="s">
        <v>1</v>
      </c>
      <c r="AO650" s="230" t="s">
        <v>1</v>
      </c>
      <c r="AP650" s="229"/>
      <c r="AQ650" s="233"/>
      <c r="AR650" s="229" t="e" cm="1">
        <f t="array" aca="1" ref="AR650" ca="1">INDIRECT("'"&amp;$C650&amp;"'!"&amp;"$"&amp;$D650&amp;$AR$1&amp;"")</f>
        <v>#REF!</v>
      </c>
      <c r="AS650" s="232"/>
      <c r="AT650" s="230"/>
      <c r="AU650" s="231" t="e" cm="1">
        <f t="array" aca="1" ref="AU650" ca="1">INDIRECT("'"&amp;$C650&amp;"'!"&amp;"$"&amp;$D650&amp;$AU$1&amp;"")</f>
        <v>#REF!</v>
      </c>
      <c r="AV650" s="232"/>
      <c r="AW650" s="230"/>
      <c r="AX650" s="229"/>
      <c r="AY650" s="233"/>
      <c r="AZ650" s="232" t="e" cm="1">
        <f t="array" aca="1" ref="AZ650" ca="1">INDIRECT("'"&amp;$C650&amp;"'!"&amp;"$"&amp;$D650&amp;$AZ$1&amp;"")</f>
        <v>#REF!</v>
      </c>
      <c r="BA650" s="231"/>
      <c r="BB650" s="232"/>
      <c r="BC650" s="230"/>
      <c r="BD650" s="232" t="e" cm="1">
        <f t="array" aca="1" ref="BD650" ca="1">INDIRECT("'"&amp;$C650&amp;"'!"&amp;"$"&amp;$D650&amp;$BD$1&amp;"")</f>
        <v>#REF!</v>
      </c>
      <c r="BE650" s="231"/>
      <c r="BF650" s="232"/>
      <c r="BG650" s="230"/>
      <c r="BH650" s="234"/>
      <c r="BI650" s="230"/>
      <c r="BJ650" s="234" t="e" cm="1">
        <f t="array" aca="1" ref="BJ650" ca="1">INDIRECT("'"&amp;$C650&amp;"'!"&amp;"$"&amp;$D650&amp;$BJ$1&amp;"")</f>
        <v>#REF!</v>
      </c>
      <c r="BK650" s="232"/>
      <c r="BL650" s="230"/>
      <c r="BM650" s="408"/>
      <c r="BN650" s="229" t="e" cm="1">
        <f t="array" aca="1" ref="BN650" ca="1">INDIRECT("'"&amp;$C650&amp;"'!"&amp;"$"&amp;$D650&amp;$BN$1&amp;"")</f>
        <v>#REF!</v>
      </c>
      <c r="BO650" s="231"/>
      <c r="BP650" s="230"/>
      <c r="BQ650" s="234" t="e" cm="1">
        <f t="array" aca="1" ref="BQ650" ca="1">INDIRECT("'"&amp;$C650&amp;"'!"&amp;"$"&amp;$D650&amp;$BQ$1&amp;"")</f>
        <v>#REF!</v>
      </c>
      <c r="BR650" s="232"/>
      <c r="BS650" s="232"/>
      <c r="BT650" s="230"/>
      <c r="BU650" s="235" t="e" cm="1">
        <f t="array" aca="1" ref="BU650" ca="1">INDIRECT("'"&amp;$C650&amp;"'!"&amp;"$"&amp;$D650&amp;$BU$1&amp;"")</f>
        <v>#REF!</v>
      </c>
      <c r="BV650" s="232"/>
      <c r="BW650" s="232"/>
      <c r="BX650" s="230"/>
      <c r="BY650" s="235"/>
      <c r="BZ650" s="232"/>
      <c r="CA650" s="232"/>
      <c r="CB650" s="230"/>
    </row>
    <row r="651" spans="1:80" ht="15" x14ac:dyDescent="0.2">
      <c r="A651" s="344">
        <f t="shared" si="49"/>
        <v>46017</v>
      </c>
      <c r="B651" s="261">
        <v>0.875000000000001</v>
      </c>
      <c r="C651" s="247">
        <f t="shared" si="50"/>
        <v>26</v>
      </c>
      <c r="D651" s="248" t="s">
        <v>155</v>
      </c>
      <c r="E651" s="222"/>
      <c r="F651" s="223"/>
      <c r="G651" s="224" t="e" cm="1">
        <f t="array" aca="1" ref="G651" ca="1">INDIRECT("'"&amp;$C651&amp;"'!"&amp;"$"&amp;$D651&amp;$G$1&amp;"")</f>
        <v>#REF!</v>
      </c>
      <c r="H651" s="225" t="s">
        <v>1</v>
      </c>
      <c r="I651" s="223" t="s">
        <v>1</v>
      </c>
      <c r="J651" s="224" t="e" cm="1">
        <f t="array" aca="1" ref="J651" ca="1">INDIRECT("'"&amp;$C651&amp;"'!"&amp;"$"&amp;$D651&amp;$J$1&amp;"")</f>
        <v>#REF!</v>
      </c>
      <c r="K651" s="225"/>
      <c r="L651" s="225"/>
      <c r="M651" s="226"/>
      <c r="N651" s="222" t="e" cm="1">
        <f t="array" aca="1" ref="N651" ca="1">INDIRECT("'"&amp;$C651&amp;"'!"&amp;"$"&amp;$D651&amp;$N$1&amp;"")</f>
        <v>#REF!</v>
      </c>
      <c r="O651" s="225"/>
      <c r="P651" s="225"/>
      <c r="Q651" s="223"/>
      <c r="R651" s="352" t="e" cm="1">
        <f t="array" aca="1" ref="R651" ca="1">INDIRECT("'"&amp;$C651&amp;"'!"&amp;"$"&amp;$D651&amp;$R$1&amp;"")</f>
        <v>#REF!</v>
      </c>
      <c r="S651" s="225"/>
      <c r="T651" s="225"/>
      <c r="U651" s="226"/>
      <c r="V651" s="222"/>
      <c r="W651" s="227" t="e" cm="1">
        <f t="array" aca="1" ref="W651" ca="1">INDIRECT("'"&amp;$C651&amp;"'!"&amp;"$"&amp;$D651&amp;$W$1&amp;"")</f>
        <v>#REF!</v>
      </c>
      <c r="X651" s="225"/>
      <c r="Y651" s="223"/>
      <c r="Z651" s="224" t="e" cm="1">
        <f t="array" aca="1" ref="Z651" ca="1">INDIRECT("'"&amp;$C651&amp;"'!"&amp;"$"&amp;$D651&amp;$Z$1&amp;"")</f>
        <v>#REF!</v>
      </c>
      <c r="AA651" s="225" t="s">
        <v>1</v>
      </c>
      <c r="AB651" s="225" t="s">
        <v>1</v>
      </c>
      <c r="AC651" s="226" t="s">
        <v>1</v>
      </c>
      <c r="AD651" s="222" t="e" cm="1">
        <f t="array" aca="1" ref="AD651" ca="1">INDIRECT("'"&amp;$C651&amp;"'!"&amp;"$"&amp;$D651&amp;$AD$1&amp;"")</f>
        <v>#REF!</v>
      </c>
      <c r="AE651" s="225" t="s">
        <v>1</v>
      </c>
      <c r="AF651" s="225" t="s">
        <v>1</v>
      </c>
      <c r="AG651" s="223" t="s">
        <v>1</v>
      </c>
      <c r="AH651" s="224" t="e" cm="1">
        <f t="array" aca="1" ref="AH651" ca="1">INDIRECT("'"&amp;$C651&amp;"'!"&amp;"$"&amp;$D651&amp;$AH$1&amp;"")</f>
        <v>#REF!</v>
      </c>
      <c r="AI651" s="225" t="s">
        <v>1</v>
      </c>
      <c r="AJ651" s="225" t="s">
        <v>1</v>
      </c>
      <c r="AK651" s="226" t="s">
        <v>1</v>
      </c>
      <c r="AL651" s="222" t="e" cm="1">
        <f t="array" aca="1" ref="AL651" ca="1">INDIRECT("'"&amp;$C651&amp;"'!"&amp;"$"&amp;$D651&amp;$AL$1&amp;"")</f>
        <v>#REF!</v>
      </c>
      <c r="AM651" s="225" t="s">
        <v>1</v>
      </c>
      <c r="AN651" s="225" t="s">
        <v>1</v>
      </c>
      <c r="AO651" s="223" t="s">
        <v>1</v>
      </c>
      <c r="AP651" s="222"/>
      <c r="AQ651" s="226"/>
      <c r="AR651" s="222" t="e" cm="1">
        <f t="array" aca="1" ref="AR651" ca="1">INDIRECT("'"&amp;$C651&amp;"'!"&amp;"$"&amp;$D651&amp;$AR$1&amp;"")</f>
        <v>#REF!</v>
      </c>
      <c r="AS651" s="225"/>
      <c r="AT651" s="223"/>
      <c r="AU651" s="224" t="e" cm="1">
        <f t="array" aca="1" ref="AU651" ca="1">INDIRECT("'"&amp;$C651&amp;"'!"&amp;"$"&amp;$D651&amp;$AU$1&amp;"")</f>
        <v>#REF!</v>
      </c>
      <c r="AV651" s="225"/>
      <c r="AW651" s="223"/>
      <c r="AX651" s="222"/>
      <c r="AY651" s="226"/>
      <c r="AZ651" s="225" t="e" cm="1">
        <f t="array" aca="1" ref="AZ651" ca="1">INDIRECT("'"&amp;$C651&amp;"'!"&amp;"$"&amp;$D651&amp;$AZ$1&amp;"")</f>
        <v>#REF!</v>
      </c>
      <c r="BA651" s="224"/>
      <c r="BB651" s="225"/>
      <c r="BC651" s="223"/>
      <c r="BD651" s="225" t="e" cm="1">
        <f t="array" aca="1" ref="BD651" ca="1">INDIRECT("'"&amp;$C651&amp;"'!"&amp;"$"&amp;$D651&amp;$BD$1&amp;"")</f>
        <v>#REF!</v>
      </c>
      <c r="BE651" s="224"/>
      <c r="BF651" s="225"/>
      <c r="BG651" s="223"/>
      <c r="BH651" s="227"/>
      <c r="BI651" s="223"/>
      <c r="BJ651" s="227" t="e" cm="1">
        <f t="array" aca="1" ref="BJ651" ca="1">INDIRECT("'"&amp;$C651&amp;"'!"&amp;"$"&amp;$D651&amp;$BJ$1&amp;"")</f>
        <v>#REF!</v>
      </c>
      <c r="BK651" s="225"/>
      <c r="BL651" s="223"/>
      <c r="BM651" s="407"/>
      <c r="BN651" s="222" t="e" cm="1">
        <f t="array" aca="1" ref="BN651" ca="1">INDIRECT("'"&amp;$C651&amp;"'!"&amp;"$"&amp;$D651&amp;$BN$1&amp;"")</f>
        <v>#REF!</v>
      </c>
      <c r="BO651" s="224"/>
      <c r="BP651" s="223"/>
      <c r="BQ651" s="227" t="e" cm="1">
        <f t="array" aca="1" ref="BQ651" ca="1">INDIRECT("'"&amp;$C651&amp;"'!"&amp;"$"&amp;$D651&amp;$BQ$1&amp;"")</f>
        <v>#REF!</v>
      </c>
      <c r="BR651" s="225"/>
      <c r="BS651" s="225"/>
      <c r="BT651" s="223"/>
      <c r="BU651" s="228" t="e" cm="1">
        <f t="array" aca="1" ref="BU651" ca="1">INDIRECT("'"&amp;$C651&amp;"'!"&amp;"$"&amp;$D651&amp;$BU$1&amp;"")</f>
        <v>#REF!</v>
      </c>
      <c r="BV651" s="225"/>
      <c r="BW651" s="225"/>
      <c r="BX651" s="223"/>
      <c r="BY651" s="228"/>
      <c r="BZ651" s="225"/>
      <c r="CA651" s="225"/>
      <c r="CB651" s="223"/>
    </row>
    <row r="652" spans="1:80" ht="15" x14ac:dyDescent="0.2">
      <c r="A652" s="344">
        <f t="shared" si="49"/>
        <v>46017</v>
      </c>
      <c r="B652" s="261">
        <v>0.91666666666666696</v>
      </c>
      <c r="C652" s="247">
        <f t="shared" si="50"/>
        <v>26</v>
      </c>
      <c r="D652" s="248" t="s">
        <v>156</v>
      </c>
      <c r="E652" s="229"/>
      <c r="F652" s="230"/>
      <c r="G652" s="231" t="e" cm="1">
        <f t="array" aca="1" ref="G652" ca="1">INDIRECT("'"&amp;$C652&amp;"'!"&amp;"$"&amp;$D652&amp;$G$1&amp;"")</f>
        <v>#REF!</v>
      </c>
      <c r="H652" s="232" t="s">
        <v>1</v>
      </c>
      <c r="I652" s="230" t="s">
        <v>1</v>
      </c>
      <c r="J652" s="231" t="e" cm="1">
        <f t="array" aca="1" ref="J652" ca="1">INDIRECT("'"&amp;$C652&amp;"'!"&amp;"$"&amp;$D652&amp;$J$1&amp;"")</f>
        <v>#REF!</v>
      </c>
      <c r="K652" s="232"/>
      <c r="L652" s="232"/>
      <c r="M652" s="233"/>
      <c r="N652" s="229" t="e" cm="1">
        <f t="array" aca="1" ref="N652" ca="1">INDIRECT("'"&amp;$C652&amp;"'!"&amp;"$"&amp;$D652&amp;$N$1&amp;"")</f>
        <v>#REF!</v>
      </c>
      <c r="O652" s="232"/>
      <c r="P652" s="232"/>
      <c r="Q652" s="230"/>
      <c r="R652" s="229" t="e" cm="1">
        <f t="array" aca="1" ref="R652" ca="1">INDIRECT("'"&amp;$C652&amp;"'!"&amp;"$"&amp;$D652&amp;$R$1&amp;"")</f>
        <v>#REF!</v>
      </c>
      <c r="S652" s="232"/>
      <c r="T652" s="232"/>
      <c r="U652" s="233"/>
      <c r="V652" s="229"/>
      <c r="W652" s="234" t="e" cm="1">
        <f t="array" aca="1" ref="W652" ca="1">INDIRECT("'"&amp;$C652&amp;"'!"&amp;"$"&amp;$D652&amp;$W$1&amp;"")</f>
        <v>#REF!</v>
      </c>
      <c r="X652" s="232"/>
      <c r="Y652" s="230"/>
      <c r="Z652" s="231" t="e" cm="1">
        <f t="array" aca="1" ref="Z652" ca="1">INDIRECT("'"&amp;$C652&amp;"'!"&amp;"$"&amp;$D652&amp;$Z$1&amp;"")</f>
        <v>#REF!</v>
      </c>
      <c r="AA652" s="232" t="s">
        <v>1</v>
      </c>
      <c r="AB652" s="232" t="s">
        <v>1</v>
      </c>
      <c r="AC652" s="233" t="s">
        <v>1</v>
      </c>
      <c r="AD652" s="229" t="e" cm="1">
        <f t="array" aca="1" ref="AD652" ca="1">INDIRECT("'"&amp;$C652&amp;"'!"&amp;"$"&amp;$D652&amp;$AD$1&amp;"")</f>
        <v>#REF!</v>
      </c>
      <c r="AE652" s="232" t="s">
        <v>1</v>
      </c>
      <c r="AF652" s="232" t="s">
        <v>1</v>
      </c>
      <c r="AG652" s="230" t="s">
        <v>1</v>
      </c>
      <c r="AH652" s="231" t="e" cm="1">
        <f t="array" aca="1" ref="AH652" ca="1">INDIRECT("'"&amp;$C652&amp;"'!"&amp;"$"&amp;$D652&amp;$AH$1&amp;"")</f>
        <v>#REF!</v>
      </c>
      <c r="AI652" s="232" t="s">
        <v>1</v>
      </c>
      <c r="AJ652" s="232" t="s">
        <v>1</v>
      </c>
      <c r="AK652" s="233" t="s">
        <v>1</v>
      </c>
      <c r="AL652" s="229" t="e" cm="1">
        <f t="array" aca="1" ref="AL652" ca="1">INDIRECT("'"&amp;$C652&amp;"'!"&amp;"$"&amp;$D652&amp;$AL$1&amp;"")</f>
        <v>#REF!</v>
      </c>
      <c r="AM652" s="232" t="s">
        <v>1</v>
      </c>
      <c r="AN652" s="232" t="s">
        <v>1</v>
      </c>
      <c r="AO652" s="230" t="s">
        <v>1</v>
      </c>
      <c r="AP652" s="229"/>
      <c r="AQ652" s="233"/>
      <c r="AR652" s="229" t="e" cm="1">
        <f t="array" aca="1" ref="AR652" ca="1">INDIRECT("'"&amp;$C652&amp;"'!"&amp;"$"&amp;$D652&amp;$AR$1&amp;"")</f>
        <v>#REF!</v>
      </c>
      <c r="AS652" s="232"/>
      <c r="AT652" s="230"/>
      <c r="AU652" s="231" t="e" cm="1">
        <f t="array" aca="1" ref="AU652" ca="1">INDIRECT("'"&amp;$C652&amp;"'!"&amp;"$"&amp;$D652&amp;$AU$1&amp;"")</f>
        <v>#REF!</v>
      </c>
      <c r="AV652" s="232"/>
      <c r="AW652" s="230"/>
      <c r="AX652" s="229"/>
      <c r="AY652" s="233"/>
      <c r="AZ652" s="232" t="e" cm="1">
        <f t="array" aca="1" ref="AZ652" ca="1">INDIRECT("'"&amp;$C652&amp;"'!"&amp;"$"&amp;$D652&amp;$AZ$1&amp;"")</f>
        <v>#REF!</v>
      </c>
      <c r="BA652" s="231"/>
      <c r="BB652" s="232"/>
      <c r="BC652" s="230"/>
      <c r="BD652" s="232" t="e" cm="1">
        <f t="array" aca="1" ref="BD652" ca="1">INDIRECT("'"&amp;$C652&amp;"'!"&amp;"$"&amp;$D652&amp;$BD$1&amp;"")</f>
        <v>#REF!</v>
      </c>
      <c r="BE652" s="231"/>
      <c r="BF652" s="232"/>
      <c r="BG652" s="230"/>
      <c r="BH652" s="234"/>
      <c r="BI652" s="230"/>
      <c r="BJ652" s="234" t="e" cm="1">
        <f t="array" aca="1" ref="BJ652" ca="1">INDIRECT("'"&amp;$C652&amp;"'!"&amp;"$"&amp;$D652&amp;$BJ$1&amp;"")</f>
        <v>#REF!</v>
      </c>
      <c r="BK652" s="232"/>
      <c r="BL652" s="230"/>
      <c r="BM652" s="408"/>
      <c r="BN652" s="229" t="e" cm="1">
        <f t="array" aca="1" ref="BN652" ca="1">INDIRECT("'"&amp;$C652&amp;"'!"&amp;"$"&amp;$D652&amp;$BN$1&amp;"")</f>
        <v>#REF!</v>
      </c>
      <c r="BO652" s="231"/>
      <c r="BP652" s="230"/>
      <c r="BQ652" s="234" t="e" cm="1">
        <f t="array" aca="1" ref="BQ652" ca="1">INDIRECT("'"&amp;$C652&amp;"'!"&amp;"$"&amp;$D652&amp;$BQ$1&amp;"")</f>
        <v>#REF!</v>
      </c>
      <c r="BR652" s="232"/>
      <c r="BS652" s="232"/>
      <c r="BT652" s="230"/>
      <c r="BU652" s="235" t="e" cm="1">
        <f t="array" aca="1" ref="BU652" ca="1">INDIRECT("'"&amp;$C652&amp;"'!"&amp;"$"&amp;$D652&amp;$BU$1&amp;"")</f>
        <v>#REF!</v>
      </c>
      <c r="BV652" s="232"/>
      <c r="BW652" s="232"/>
      <c r="BX652" s="230"/>
      <c r="BY652" s="235"/>
      <c r="BZ652" s="232"/>
      <c r="CA652" s="232"/>
      <c r="CB652" s="230"/>
    </row>
    <row r="653" spans="1:80" ht="15.75" thickBot="1" x14ac:dyDescent="0.25">
      <c r="A653" s="345">
        <f t="shared" si="49"/>
        <v>46017</v>
      </c>
      <c r="B653" s="262">
        <v>0.95833333333333404</v>
      </c>
      <c r="C653" s="249">
        <f t="shared" si="50"/>
        <v>26</v>
      </c>
      <c r="D653" s="250" t="s">
        <v>157</v>
      </c>
      <c r="E653" s="236"/>
      <c r="F653" s="237"/>
      <c r="G653" s="238" t="e" cm="1">
        <f t="array" aca="1" ref="G653" ca="1">INDIRECT("'"&amp;$C653&amp;"'!"&amp;"$"&amp;$D653&amp;$G$1&amp;"")</f>
        <v>#REF!</v>
      </c>
      <c r="H653" s="239" t="s">
        <v>1</v>
      </c>
      <c r="I653" s="237" t="s">
        <v>1</v>
      </c>
      <c r="J653" s="238" t="e" cm="1">
        <f t="array" aca="1" ref="J653" ca="1">INDIRECT("'"&amp;$C653&amp;"'!"&amp;"$"&amp;$D653&amp;$J$1&amp;"")</f>
        <v>#REF!</v>
      </c>
      <c r="K653" s="239"/>
      <c r="L653" s="239"/>
      <c r="M653" s="240"/>
      <c r="N653" s="236" t="e" cm="1">
        <f t="array" aca="1" ref="N653" ca="1">INDIRECT("'"&amp;$C653&amp;"'!"&amp;"$"&amp;$D653&amp;$N$1&amp;"")</f>
        <v>#REF!</v>
      </c>
      <c r="O653" s="239"/>
      <c r="P653" s="239"/>
      <c r="Q653" s="237"/>
      <c r="R653" s="354" t="e" cm="1">
        <f t="array" aca="1" ref="R653" ca="1">INDIRECT("'"&amp;$C653&amp;"'!"&amp;"$"&amp;$D653&amp;$R$1&amp;"")</f>
        <v>#REF!</v>
      </c>
      <c r="S653" s="239"/>
      <c r="T653" s="239"/>
      <c r="U653" s="240"/>
      <c r="V653" s="236"/>
      <c r="W653" s="241" t="e" cm="1">
        <f t="array" aca="1" ref="W653" ca="1">INDIRECT("'"&amp;$C653&amp;"'!"&amp;"$"&amp;$D653&amp;$W$1&amp;"")</f>
        <v>#REF!</v>
      </c>
      <c r="X653" s="239"/>
      <c r="Y653" s="237"/>
      <c r="Z653" s="238" t="e" cm="1">
        <f t="array" aca="1" ref="Z653" ca="1">INDIRECT("'"&amp;$C653&amp;"'!"&amp;"$"&amp;$D653&amp;$Z$1&amp;"")</f>
        <v>#REF!</v>
      </c>
      <c r="AA653" s="239" t="s">
        <v>1</v>
      </c>
      <c r="AB653" s="239" t="s">
        <v>1</v>
      </c>
      <c r="AC653" s="240" t="s">
        <v>1</v>
      </c>
      <c r="AD653" s="236" t="e" cm="1">
        <f t="array" aca="1" ref="AD653" ca="1">INDIRECT("'"&amp;$C653&amp;"'!"&amp;"$"&amp;$D653&amp;$AD$1&amp;"")</f>
        <v>#REF!</v>
      </c>
      <c r="AE653" s="239" t="s">
        <v>1</v>
      </c>
      <c r="AF653" s="239" t="s">
        <v>1</v>
      </c>
      <c r="AG653" s="237" t="s">
        <v>1</v>
      </c>
      <c r="AH653" s="238" t="e" cm="1">
        <f t="array" aca="1" ref="AH653" ca="1">INDIRECT("'"&amp;$C653&amp;"'!"&amp;"$"&amp;$D653&amp;$AH$1&amp;"")</f>
        <v>#REF!</v>
      </c>
      <c r="AI653" s="239" t="s">
        <v>1</v>
      </c>
      <c r="AJ653" s="239" t="s">
        <v>1</v>
      </c>
      <c r="AK653" s="240" t="s">
        <v>1</v>
      </c>
      <c r="AL653" s="236" t="e" cm="1">
        <f t="array" aca="1" ref="AL653" ca="1">INDIRECT("'"&amp;$C653&amp;"'!"&amp;"$"&amp;$D653&amp;$AL$1&amp;"")</f>
        <v>#REF!</v>
      </c>
      <c r="AM653" s="239" t="s">
        <v>1</v>
      </c>
      <c r="AN653" s="239" t="s">
        <v>1</v>
      </c>
      <c r="AO653" s="237" t="s">
        <v>1</v>
      </c>
      <c r="AP653" s="236"/>
      <c r="AQ653" s="240"/>
      <c r="AR653" s="236" t="e" cm="1">
        <f t="array" aca="1" ref="AR653" ca="1">INDIRECT("'"&amp;$C653&amp;"'!"&amp;"$"&amp;$D653&amp;$AR$1&amp;"")</f>
        <v>#REF!</v>
      </c>
      <c r="AS653" s="239"/>
      <c r="AT653" s="237"/>
      <c r="AU653" s="238" t="e" cm="1">
        <f t="array" aca="1" ref="AU653" ca="1">INDIRECT("'"&amp;$C653&amp;"'!"&amp;"$"&amp;$D653&amp;$AU$1&amp;"")</f>
        <v>#REF!</v>
      </c>
      <c r="AV653" s="239"/>
      <c r="AW653" s="237"/>
      <c r="AX653" s="236"/>
      <c r="AY653" s="240"/>
      <c r="AZ653" s="239" t="e" cm="1">
        <f t="array" aca="1" ref="AZ653" ca="1">INDIRECT("'"&amp;$C653&amp;"'!"&amp;"$"&amp;$D653&amp;$AZ$1&amp;"")</f>
        <v>#REF!</v>
      </c>
      <c r="BA653" s="238"/>
      <c r="BB653" s="239"/>
      <c r="BC653" s="237"/>
      <c r="BD653" s="239" t="e" cm="1">
        <f t="array" aca="1" ref="BD653" ca="1">INDIRECT("'"&amp;$C653&amp;"'!"&amp;"$"&amp;$D653&amp;$BD$1&amp;"")</f>
        <v>#REF!</v>
      </c>
      <c r="BE653" s="238"/>
      <c r="BF653" s="239"/>
      <c r="BG653" s="237"/>
      <c r="BH653" s="241"/>
      <c r="BI653" s="237"/>
      <c r="BJ653" s="241" t="e" cm="1">
        <f t="array" aca="1" ref="BJ653" ca="1">INDIRECT("'"&amp;$C653&amp;"'!"&amp;"$"&amp;$D653&amp;$BJ$1&amp;"")</f>
        <v>#REF!</v>
      </c>
      <c r="BK653" s="239"/>
      <c r="BL653" s="237"/>
      <c r="BM653" s="409"/>
      <c r="BN653" s="236" t="e" cm="1">
        <f t="array" aca="1" ref="BN653" ca="1">INDIRECT("'"&amp;$C653&amp;"'!"&amp;"$"&amp;$D653&amp;$BN$1&amp;"")</f>
        <v>#REF!</v>
      </c>
      <c r="BO653" s="238"/>
      <c r="BP653" s="237"/>
      <c r="BQ653" s="241" t="e" cm="1">
        <f t="array" aca="1" ref="BQ653" ca="1">INDIRECT("'"&amp;$C653&amp;"'!"&amp;"$"&amp;$D653&amp;$BQ$1&amp;"")</f>
        <v>#REF!</v>
      </c>
      <c r="BR653" s="239"/>
      <c r="BS653" s="239"/>
      <c r="BT653" s="237"/>
      <c r="BU653" s="242" t="e" cm="1">
        <f t="array" aca="1" ref="BU653" ca="1">INDIRECT("'"&amp;$C653&amp;"'!"&amp;"$"&amp;$D653&amp;$BU$1&amp;"")</f>
        <v>#REF!</v>
      </c>
      <c r="BV653" s="239"/>
      <c r="BW653" s="239"/>
      <c r="BX653" s="237"/>
      <c r="BY653" s="242"/>
      <c r="BZ653" s="239"/>
      <c r="CA653" s="239"/>
      <c r="CB653" s="237"/>
    </row>
    <row r="654" spans="1:80" ht="15" thickBot="1" x14ac:dyDescent="0.25">
      <c r="BI654" s="243"/>
    </row>
    <row r="655" spans="1:80" ht="15" x14ac:dyDescent="0.2">
      <c r="A655" s="263">
        <f>A630+1</f>
        <v>46018</v>
      </c>
      <c r="B655" s="260">
        <v>0</v>
      </c>
      <c r="C655" s="245">
        <f>DAY(A655)</f>
        <v>27</v>
      </c>
      <c r="D655" s="246" t="s">
        <v>134</v>
      </c>
      <c r="E655" s="216"/>
      <c r="F655" s="217"/>
      <c r="G655" s="218" t="e" cm="1">
        <f t="array" aca="1" ref="G655" ca="1">INDIRECT("'"&amp;$C655&amp;"'!"&amp;"$"&amp;$D655&amp;$G$1&amp;"")</f>
        <v>#REF!</v>
      </c>
      <c r="H655" s="219" t="s">
        <v>1</v>
      </c>
      <c r="I655" s="217" t="s">
        <v>1</v>
      </c>
      <c r="J655" s="218" t="e" cm="1">
        <f t="array" aca="1" ref="J655" ca="1">INDIRECT("'"&amp;$C655&amp;"'!"&amp;"$"&amp;$D655&amp;$J$1&amp;"")</f>
        <v>#REF!</v>
      </c>
      <c r="K655" s="219"/>
      <c r="L655" s="219"/>
      <c r="M655" s="220"/>
      <c r="N655" s="216" t="e" cm="1">
        <f t="array" aca="1" ref="N655" ca="1">INDIRECT("'"&amp;$C655&amp;"'!"&amp;"$"&amp;$D655&amp;$N$1&amp;"")</f>
        <v>#REF!</v>
      </c>
      <c r="O655" s="219"/>
      <c r="P655" s="219"/>
      <c r="Q655" s="217"/>
      <c r="R655" s="351" t="e" cm="1">
        <f t="array" aca="1" ref="R655" ca="1">INDIRECT("'"&amp;$C655&amp;"'!"&amp;"$"&amp;$D655&amp;$R$1&amp;"")</f>
        <v>#REF!</v>
      </c>
      <c r="S655" s="219"/>
      <c r="T655" s="219"/>
      <c r="U655" s="220"/>
      <c r="V655" s="216"/>
      <c r="W655" s="221" t="e" cm="1">
        <f t="array" aca="1" ref="W655" ca="1">INDIRECT("'"&amp;$C655&amp;"'!"&amp;"$"&amp;$D655&amp;$W$1&amp;"")</f>
        <v>#REF!</v>
      </c>
      <c r="X655" s="219"/>
      <c r="Y655" s="217"/>
      <c r="Z655" s="218"/>
      <c r="AA655" s="219"/>
      <c r="AB655" s="219"/>
      <c r="AC655" s="220"/>
      <c r="AD655" s="216"/>
      <c r="AE655" s="219"/>
      <c r="AF655" s="219"/>
      <c r="AG655" s="217"/>
      <c r="AH655" s="218"/>
      <c r="AI655" s="219"/>
      <c r="AJ655" s="219"/>
      <c r="AK655" s="217"/>
      <c r="AL655" s="216"/>
      <c r="AM655" s="219"/>
      <c r="AN655" s="219"/>
      <c r="AO655" s="217"/>
      <c r="AP655" s="216"/>
      <c r="AQ655" s="220"/>
      <c r="AR655" s="216" t="e" cm="1">
        <f t="array" aca="1" ref="AR655" ca="1">INDIRECT("'"&amp;$C655&amp;"'!"&amp;"$"&amp;$D655&amp;$AR$1&amp;"")</f>
        <v>#REF!</v>
      </c>
      <c r="AS655" s="219"/>
      <c r="AT655" s="217"/>
      <c r="AU655" s="218" t="e" cm="1">
        <f t="array" aca="1" ref="AU655" ca="1">INDIRECT("'"&amp;$C655&amp;"'!"&amp;"$"&amp;$D655&amp;$AU$1&amp;"")</f>
        <v>#REF!</v>
      </c>
      <c r="AV655" s="219"/>
      <c r="AW655" s="217"/>
      <c r="AX655" s="216"/>
      <c r="AY655" s="220"/>
      <c r="AZ655" s="219" t="e" cm="1">
        <f t="array" aca="1" ref="AZ655" ca="1">INDIRECT("'"&amp;$C655&amp;"'!"&amp;"$"&amp;$D655&amp;$AZ$1&amp;"")</f>
        <v>#REF!</v>
      </c>
      <c r="BA655" s="218"/>
      <c r="BB655" s="219"/>
      <c r="BC655" s="217"/>
      <c r="BD655" s="219" t="e" cm="1">
        <f t="array" aca="1" ref="BD655" ca="1">INDIRECT("'"&amp;$C655&amp;"'!"&amp;"$"&amp;$D655&amp;$BD$1&amp;"")</f>
        <v>#REF!</v>
      </c>
      <c r="BE655" s="218"/>
      <c r="BF655" s="219"/>
      <c r="BG655" s="217"/>
      <c r="BH655" s="221"/>
      <c r="BI655" s="217"/>
      <c r="BJ655" s="221" t="e" cm="1">
        <f t="array" aca="1" ref="BJ655" ca="1">INDIRECT("'"&amp;$C655&amp;"'!"&amp;"$"&amp;$D655&amp;$BJ$1&amp;"")</f>
        <v>#REF!</v>
      </c>
      <c r="BK655" s="219"/>
      <c r="BL655" s="217"/>
      <c r="BM655" s="406"/>
      <c r="BN655" s="216" t="e" cm="1">
        <f t="array" aca="1" ref="BN655" ca="1">INDIRECT("'"&amp;$C655&amp;"'!"&amp;"$"&amp;$D655&amp;$BN$1&amp;"")</f>
        <v>#REF!</v>
      </c>
      <c r="BO655" s="218"/>
      <c r="BP655" s="217"/>
      <c r="BQ655" s="221" t="e" cm="1">
        <f t="array" aca="1" ref="BQ655" ca="1">INDIRECT("'"&amp;$C655&amp;"'!"&amp;"$"&amp;$D655&amp;$BQ$1&amp;"")</f>
        <v>#REF!</v>
      </c>
      <c r="BR655" s="219"/>
      <c r="BS655" s="219"/>
      <c r="BT655" s="217"/>
      <c r="BU655" s="221" t="e" cm="1">
        <f t="array" aca="1" ref="BU655" ca="1">INDIRECT("'"&amp;$C655&amp;"'!"&amp;"$"&amp;$D655&amp;$BU$1&amp;"")</f>
        <v>#REF!</v>
      </c>
      <c r="BV655" s="219"/>
      <c r="BW655" s="219"/>
      <c r="BX655" s="217"/>
      <c r="BY655" s="274"/>
      <c r="BZ655" s="219"/>
      <c r="CA655" s="219"/>
      <c r="CB655" s="217"/>
    </row>
    <row r="656" spans="1:80" ht="15" x14ac:dyDescent="0.2">
      <c r="A656" s="344">
        <f t="shared" ref="A656:A678" si="51">A631+1</f>
        <v>46018</v>
      </c>
      <c r="B656" s="261">
        <v>4.1666666666666699E-2</v>
      </c>
      <c r="C656" s="247">
        <f>DAY(A656)</f>
        <v>27</v>
      </c>
      <c r="D656" s="248" t="s">
        <v>135</v>
      </c>
      <c r="E656" s="222"/>
      <c r="F656" s="223"/>
      <c r="G656" s="224" t="e" cm="1">
        <f t="array" aca="1" ref="G656" ca="1">INDIRECT("'"&amp;$C656&amp;"'!"&amp;"$"&amp;$D656&amp;$G$1&amp;"")</f>
        <v>#REF!</v>
      </c>
      <c r="H656" s="225" t="s">
        <v>1</v>
      </c>
      <c r="I656" s="223" t="s">
        <v>1</v>
      </c>
      <c r="J656" s="224" t="e" cm="1">
        <f t="array" aca="1" ref="J656" ca="1">INDIRECT("'"&amp;$C656&amp;"'!"&amp;"$"&amp;$D656&amp;$J$1&amp;"")</f>
        <v>#REF!</v>
      </c>
      <c r="K656" s="225"/>
      <c r="L656" s="225"/>
      <c r="M656" s="226"/>
      <c r="N656" s="222" t="e" cm="1">
        <f t="array" aca="1" ref="N656" ca="1">INDIRECT("'"&amp;$C656&amp;"'!"&amp;"$"&amp;$D656&amp;$N$1&amp;"")</f>
        <v>#REF!</v>
      </c>
      <c r="O656" s="225"/>
      <c r="P656" s="225"/>
      <c r="Q656" s="223"/>
      <c r="R656" s="352" t="e" cm="1">
        <f t="array" aca="1" ref="R656" ca="1">INDIRECT("'"&amp;$C656&amp;"'!"&amp;"$"&amp;$D656&amp;$R$1&amp;"")</f>
        <v>#REF!</v>
      </c>
      <c r="S656" s="225"/>
      <c r="T656" s="225"/>
      <c r="U656" s="226"/>
      <c r="V656" s="222"/>
      <c r="W656" s="227" t="e" cm="1">
        <f t="array" aca="1" ref="W656" ca="1">INDIRECT("'"&amp;$C656&amp;"'!"&amp;"$"&amp;$D656&amp;$W$1&amp;"")</f>
        <v>#REF!</v>
      </c>
      <c r="X656" s="225"/>
      <c r="Y656" s="223"/>
      <c r="Z656" s="224"/>
      <c r="AA656" s="225"/>
      <c r="AB656" s="225"/>
      <c r="AC656" s="226"/>
      <c r="AD656" s="222"/>
      <c r="AE656" s="225"/>
      <c r="AF656" s="225"/>
      <c r="AG656" s="223"/>
      <c r="AH656" s="224"/>
      <c r="AI656" s="225"/>
      <c r="AJ656" s="225"/>
      <c r="AK656" s="226"/>
      <c r="AL656" s="222"/>
      <c r="AM656" s="225"/>
      <c r="AN656" s="225"/>
      <c r="AO656" s="223"/>
      <c r="AP656" s="222"/>
      <c r="AQ656" s="226"/>
      <c r="AR656" s="222" t="e" cm="1">
        <f t="array" aca="1" ref="AR656" ca="1">INDIRECT("'"&amp;$C656&amp;"'!"&amp;"$"&amp;$D656&amp;$AR$1&amp;"")</f>
        <v>#REF!</v>
      </c>
      <c r="AS656" s="225"/>
      <c r="AT656" s="223"/>
      <c r="AU656" s="224" t="e" cm="1">
        <f t="array" aca="1" ref="AU656" ca="1">INDIRECT("'"&amp;$C656&amp;"'!"&amp;"$"&amp;$D656&amp;$AU$1&amp;"")</f>
        <v>#REF!</v>
      </c>
      <c r="AV656" s="225"/>
      <c r="AW656" s="223"/>
      <c r="AX656" s="222"/>
      <c r="AY656" s="226"/>
      <c r="AZ656" s="225" t="e" cm="1">
        <f t="array" aca="1" ref="AZ656" ca="1">INDIRECT("'"&amp;$C656&amp;"'!"&amp;"$"&amp;$D656&amp;$AZ$1&amp;"")</f>
        <v>#REF!</v>
      </c>
      <c r="BA656" s="224"/>
      <c r="BB656" s="225"/>
      <c r="BC656" s="223"/>
      <c r="BD656" s="225" t="e" cm="1">
        <f t="array" aca="1" ref="BD656" ca="1">INDIRECT("'"&amp;$C656&amp;"'!"&amp;"$"&amp;$D656&amp;$BD$1&amp;"")</f>
        <v>#REF!</v>
      </c>
      <c r="BE656" s="224"/>
      <c r="BF656" s="225"/>
      <c r="BG656" s="223"/>
      <c r="BH656" s="227"/>
      <c r="BI656" s="223"/>
      <c r="BJ656" s="227" t="e" cm="1">
        <f t="array" aca="1" ref="BJ656" ca="1">INDIRECT("'"&amp;$C656&amp;"'!"&amp;"$"&amp;$D656&amp;$BJ$1&amp;"")</f>
        <v>#REF!</v>
      </c>
      <c r="BK656" s="225"/>
      <c r="BL656" s="223"/>
      <c r="BM656" s="407"/>
      <c r="BN656" s="222" t="e" cm="1">
        <f t="array" aca="1" ref="BN656" ca="1">INDIRECT("'"&amp;$C656&amp;"'!"&amp;"$"&amp;$D656&amp;$BN$1&amp;"")</f>
        <v>#REF!</v>
      </c>
      <c r="BO656" s="224"/>
      <c r="BP656" s="223"/>
      <c r="BQ656" s="227" t="e" cm="1">
        <f t="array" aca="1" ref="BQ656" ca="1">INDIRECT("'"&amp;$C656&amp;"'!"&amp;"$"&amp;$D656&amp;$BQ$1&amp;"")</f>
        <v>#REF!</v>
      </c>
      <c r="BR656" s="225"/>
      <c r="BS656" s="225"/>
      <c r="BT656" s="223"/>
      <c r="BU656" s="227" t="e" cm="1">
        <f t="array" aca="1" ref="BU656" ca="1">INDIRECT("'"&amp;$C656&amp;"'!"&amp;"$"&amp;$D656&amp;$BU$1&amp;"")</f>
        <v>#REF!</v>
      </c>
      <c r="BV656" s="225"/>
      <c r="BW656" s="225"/>
      <c r="BX656" s="223"/>
      <c r="BY656" s="228"/>
      <c r="BZ656" s="225"/>
      <c r="CA656" s="225"/>
      <c r="CB656" s="223"/>
    </row>
    <row r="657" spans="1:80" ht="15" x14ac:dyDescent="0.2">
      <c r="A657" s="344">
        <f t="shared" si="51"/>
        <v>46018</v>
      </c>
      <c r="B657" s="261">
        <v>8.3333333333333301E-2</v>
      </c>
      <c r="C657" s="247">
        <f>DAY(A657)</f>
        <v>27</v>
      </c>
      <c r="D657" s="248" t="s">
        <v>136</v>
      </c>
      <c r="E657" s="229"/>
      <c r="F657" s="230"/>
      <c r="G657" s="231" t="e" cm="1">
        <f t="array" aca="1" ref="G657" ca="1">INDIRECT("'"&amp;$C657&amp;"'!"&amp;"$"&amp;$D657&amp;$G$1&amp;"")</f>
        <v>#REF!</v>
      </c>
      <c r="H657" s="232" t="s">
        <v>1</v>
      </c>
      <c r="I657" s="230" t="s">
        <v>1</v>
      </c>
      <c r="J657" s="231" t="e" cm="1">
        <f t="array" aca="1" ref="J657" ca="1">INDIRECT("'"&amp;$C657&amp;"'!"&amp;"$"&amp;$D657&amp;$J$1&amp;"")</f>
        <v>#REF!</v>
      </c>
      <c r="K657" s="232"/>
      <c r="L657" s="232"/>
      <c r="M657" s="233"/>
      <c r="N657" s="229" t="e" cm="1">
        <f t="array" aca="1" ref="N657" ca="1">INDIRECT("'"&amp;$C657&amp;"'!"&amp;"$"&amp;$D657&amp;$N$1&amp;"")</f>
        <v>#REF!</v>
      </c>
      <c r="O657" s="232"/>
      <c r="P657" s="232"/>
      <c r="Q657" s="230"/>
      <c r="R657" s="229" t="e" cm="1">
        <f t="array" aca="1" ref="R657" ca="1">INDIRECT("'"&amp;$C657&amp;"'!"&amp;"$"&amp;$D657&amp;$R$1&amp;"")</f>
        <v>#REF!</v>
      </c>
      <c r="S657" s="232"/>
      <c r="T657" s="232"/>
      <c r="U657" s="233"/>
      <c r="V657" s="229"/>
      <c r="W657" s="234" t="e" cm="1">
        <f t="array" aca="1" ref="W657" ca="1">INDIRECT("'"&amp;$C657&amp;"'!"&amp;"$"&amp;$D657&amp;$W$1&amp;"")</f>
        <v>#REF!</v>
      </c>
      <c r="X657" s="232"/>
      <c r="Y657" s="230"/>
      <c r="Z657" s="231"/>
      <c r="AA657" s="232"/>
      <c r="AB657" s="232"/>
      <c r="AC657" s="233"/>
      <c r="AD657" s="229"/>
      <c r="AE657" s="232"/>
      <c r="AF657" s="232"/>
      <c r="AG657" s="230"/>
      <c r="AH657" s="231"/>
      <c r="AI657" s="232"/>
      <c r="AJ657" s="232"/>
      <c r="AK657" s="233"/>
      <c r="AL657" s="229"/>
      <c r="AM657" s="232"/>
      <c r="AN657" s="232"/>
      <c r="AO657" s="233"/>
      <c r="AP657" s="229"/>
      <c r="AQ657" s="233"/>
      <c r="AR657" s="229" t="e" cm="1">
        <f t="array" aca="1" ref="AR657" ca="1">INDIRECT("'"&amp;$C657&amp;"'!"&amp;"$"&amp;$D657&amp;$AR$1&amp;"")</f>
        <v>#REF!</v>
      </c>
      <c r="AS657" s="232"/>
      <c r="AT657" s="230"/>
      <c r="AU657" s="231" t="e" cm="1">
        <f t="array" aca="1" ref="AU657" ca="1">INDIRECT("'"&amp;$C657&amp;"'!"&amp;"$"&amp;$D657&amp;$AU$1&amp;"")</f>
        <v>#REF!</v>
      </c>
      <c r="AV657" s="232"/>
      <c r="AW657" s="230"/>
      <c r="AX657" s="229"/>
      <c r="AY657" s="233"/>
      <c r="AZ657" s="232" t="e" cm="1">
        <f t="array" aca="1" ref="AZ657" ca="1">INDIRECT("'"&amp;$C657&amp;"'!"&amp;"$"&amp;$D657&amp;$AZ$1&amp;"")</f>
        <v>#REF!</v>
      </c>
      <c r="BA657" s="231"/>
      <c r="BB657" s="232"/>
      <c r="BC657" s="230"/>
      <c r="BD657" s="232" t="e" cm="1">
        <f t="array" aca="1" ref="BD657" ca="1">INDIRECT("'"&amp;$C657&amp;"'!"&amp;"$"&amp;$D657&amp;$BD$1&amp;"")</f>
        <v>#REF!</v>
      </c>
      <c r="BE657" s="231"/>
      <c r="BF657" s="232"/>
      <c r="BG657" s="230"/>
      <c r="BH657" s="234"/>
      <c r="BI657" s="230"/>
      <c r="BJ657" s="234" t="e" cm="1">
        <f t="array" aca="1" ref="BJ657" ca="1">INDIRECT("'"&amp;$C657&amp;"'!"&amp;"$"&amp;$D657&amp;$BJ$1&amp;"")</f>
        <v>#REF!</v>
      </c>
      <c r="BK657" s="232"/>
      <c r="BL657" s="230"/>
      <c r="BM657" s="408"/>
      <c r="BN657" s="229" t="e" cm="1">
        <f t="array" aca="1" ref="BN657" ca="1">INDIRECT("'"&amp;$C657&amp;"'!"&amp;"$"&amp;$D657&amp;$BN$1&amp;"")</f>
        <v>#REF!</v>
      </c>
      <c r="BO657" s="231"/>
      <c r="BP657" s="230"/>
      <c r="BQ657" s="234" t="e" cm="1">
        <f t="array" aca="1" ref="BQ657" ca="1">INDIRECT("'"&amp;$C657&amp;"'!"&amp;"$"&amp;$D657&amp;$BQ$1&amp;"")</f>
        <v>#REF!</v>
      </c>
      <c r="BR657" s="232"/>
      <c r="BS657" s="232"/>
      <c r="BT657" s="230"/>
      <c r="BU657" s="234" t="e" cm="1">
        <f t="array" aca="1" ref="BU657" ca="1">INDIRECT("'"&amp;$C657&amp;"'!"&amp;"$"&amp;$D657&amp;$BU$1&amp;"")</f>
        <v>#REF!</v>
      </c>
      <c r="BV657" s="232"/>
      <c r="BW657" s="232"/>
      <c r="BX657" s="230"/>
      <c r="BY657" s="235"/>
      <c r="BZ657" s="232"/>
      <c r="CA657" s="232"/>
      <c r="CB657" s="230"/>
    </row>
    <row r="658" spans="1:80" ht="15" x14ac:dyDescent="0.2">
      <c r="A658" s="344">
        <f t="shared" si="51"/>
        <v>46018</v>
      </c>
      <c r="B658" s="261">
        <v>0.125</v>
      </c>
      <c r="C658" s="247">
        <f>DAY(A658)</f>
        <v>27</v>
      </c>
      <c r="D658" s="248" t="s">
        <v>137</v>
      </c>
      <c r="E658" s="222"/>
      <c r="F658" s="223"/>
      <c r="G658" s="224" t="e" cm="1">
        <f t="array" aca="1" ref="G658" ca="1">INDIRECT("'"&amp;$C658&amp;"'!"&amp;"$"&amp;$D658&amp;$G$1&amp;"")</f>
        <v>#REF!</v>
      </c>
      <c r="H658" s="225" t="s">
        <v>1</v>
      </c>
      <c r="I658" s="223" t="s">
        <v>1</v>
      </c>
      <c r="J658" s="224" t="e" cm="1">
        <f t="array" aca="1" ref="J658" ca="1">INDIRECT("'"&amp;$C658&amp;"'!"&amp;"$"&amp;$D658&amp;$J$1&amp;"")</f>
        <v>#REF!</v>
      </c>
      <c r="K658" s="225"/>
      <c r="L658" s="225"/>
      <c r="M658" s="226"/>
      <c r="N658" s="222" t="e" cm="1">
        <f t="array" aca="1" ref="N658" ca="1">INDIRECT("'"&amp;$C658&amp;"'!"&amp;"$"&amp;$D658&amp;$N$1&amp;"")</f>
        <v>#REF!</v>
      </c>
      <c r="O658" s="225"/>
      <c r="P658" s="225"/>
      <c r="Q658" s="223"/>
      <c r="R658" s="352" t="e" cm="1">
        <f t="array" aca="1" ref="R658" ca="1">INDIRECT("'"&amp;$C658&amp;"'!"&amp;"$"&amp;$D658&amp;$R$1&amp;"")</f>
        <v>#REF!</v>
      </c>
      <c r="S658" s="225"/>
      <c r="T658" s="225"/>
      <c r="U658" s="226"/>
      <c r="V658" s="222"/>
      <c r="W658" s="227" t="e" cm="1">
        <f t="array" aca="1" ref="W658" ca="1">INDIRECT("'"&amp;$C658&amp;"'!"&amp;"$"&amp;$D658&amp;$W$1&amp;"")</f>
        <v>#REF!</v>
      </c>
      <c r="X658" s="225"/>
      <c r="Y658" s="223"/>
      <c r="Z658" s="224"/>
      <c r="AA658" s="225"/>
      <c r="AB658" s="225"/>
      <c r="AC658" s="226"/>
      <c r="AD658" s="222"/>
      <c r="AE658" s="225"/>
      <c r="AF658" s="225"/>
      <c r="AG658" s="223"/>
      <c r="AH658" s="224"/>
      <c r="AI658" s="225"/>
      <c r="AJ658" s="225"/>
      <c r="AK658" s="226"/>
      <c r="AL658" s="222"/>
      <c r="AM658" s="225"/>
      <c r="AN658" s="225"/>
      <c r="AO658" s="223"/>
      <c r="AP658" s="222"/>
      <c r="AQ658" s="226"/>
      <c r="AR658" s="222" t="e" cm="1">
        <f t="array" aca="1" ref="AR658" ca="1">INDIRECT("'"&amp;$C658&amp;"'!"&amp;"$"&amp;$D658&amp;$AR$1&amp;"")</f>
        <v>#REF!</v>
      </c>
      <c r="AS658" s="225"/>
      <c r="AT658" s="223"/>
      <c r="AU658" s="224" t="e" cm="1">
        <f t="array" aca="1" ref="AU658" ca="1">INDIRECT("'"&amp;$C658&amp;"'!"&amp;"$"&amp;$D658&amp;$AU$1&amp;"")</f>
        <v>#REF!</v>
      </c>
      <c r="AV658" s="225"/>
      <c r="AW658" s="223"/>
      <c r="AX658" s="222"/>
      <c r="AY658" s="226"/>
      <c r="AZ658" s="225" t="e" cm="1">
        <f t="array" aca="1" ref="AZ658" ca="1">INDIRECT("'"&amp;$C658&amp;"'!"&amp;"$"&amp;$D658&amp;$AZ$1&amp;"")</f>
        <v>#REF!</v>
      </c>
      <c r="BA658" s="224"/>
      <c r="BB658" s="225"/>
      <c r="BC658" s="223"/>
      <c r="BD658" s="225" t="e" cm="1">
        <f t="array" aca="1" ref="BD658" ca="1">INDIRECT("'"&amp;$C658&amp;"'!"&amp;"$"&amp;$D658&amp;$BD$1&amp;"")</f>
        <v>#REF!</v>
      </c>
      <c r="BE658" s="224"/>
      <c r="BF658" s="225"/>
      <c r="BG658" s="223"/>
      <c r="BH658" s="227"/>
      <c r="BI658" s="223"/>
      <c r="BJ658" s="227" t="e" cm="1">
        <f t="array" aca="1" ref="BJ658" ca="1">INDIRECT("'"&amp;$C658&amp;"'!"&amp;"$"&amp;$D658&amp;$BJ$1&amp;"")</f>
        <v>#REF!</v>
      </c>
      <c r="BK658" s="225"/>
      <c r="BL658" s="223"/>
      <c r="BM658" s="407"/>
      <c r="BN658" s="222" t="e" cm="1">
        <f t="array" aca="1" ref="BN658" ca="1">INDIRECT("'"&amp;$C658&amp;"'!"&amp;"$"&amp;$D658&amp;$BN$1&amp;"")</f>
        <v>#REF!</v>
      </c>
      <c r="BO658" s="224"/>
      <c r="BP658" s="223"/>
      <c r="BQ658" s="227" t="e" cm="1">
        <f t="array" aca="1" ref="BQ658" ca="1">INDIRECT("'"&amp;$C658&amp;"'!"&amp;"$"&amp;$D658&amp;$BQ$1&amp;"")</f>
        <v>#REF!</v>
      </c>
      <c r="BR658" s="225"/>
      <c r="BS658" s="225"/>
      <c r="BT658" s="223"/>
      <c r="BU658" s="227" t="e" cm="1">
        <f t="array" aca="1" ref="BU658" ca="1">INDIRECT("'"&amp;$C658&amp;"'!"&amp;"$"&amp;$D658&amp;$BU$1&amp;"")</f>
        <v>#REF!</v>
      </c>
      <c r="BV658" s="225"/>
      <c r="BW658" s="225"/>
      <c r="BX658" s="223"/>
      <c r="BY658" s="228"/>
      <c r="BZ658" s="225"/>
      <c r="CA658" s="225"/>
      <c r="CB658" s="223"/>
    </row>
    <row r="659" spans="1:80" ht="15" x14ac:dyDescent="0.2">
      <c r="A659" s="344">
        <f t="shared" si="51"/>
        <v>46018</v>
      </c>
      <c r="B659" s="261">
        <v>0.16666666666666699</v>
      </c>
      <c r="C659" s="247">
        <f>DAY(A659)</f>
        <v>27</v>
      </c>
      <c r="D659" s="248" t="s">
        <v>138</v>
      </c>
      <c r="E659" s="229"/>
      <c r="F659" s="230"/>
      <c r="G659" s="231" t="e" cm="1">
        <f t="array" aca="1" ref="G659" ca="1">INDIRECT("'"&amp;$C659&amp;"'!"&amp;"$"&amp;$D659&amp;$G$1&amp;"")</f>
        <v>#REF!</v>
      </c>
      <c r="H659" s="232" t="s">
        <v>1</v>
      </c>
      <c r="I659" s="230" t="s">
        <v>1</v>
      </c>
      <c r="J659" s="231" t="e" cm="1">
        <f t="array" aca="1" ref="J659" ca="1">INDIRECT("'"&amp;$C659&amp;"'!"&amp;"$"&amp;$D659&amp;$J$1&amp;"")</f>
        <v>#REF!</v>
      </c>
      <c r="K659" s="232"/>
      <c r="L659" s="232"/>
      <c r="M659" s="233"/>
      <c r="N659" s="229" t="e" cm="1">
        <f t="array" aca="1" ref="N659" ca="1">INDIRECT("'"&amp;$C659&amp;"'!"&amp;"$"&amp;$D659&amp;$N$1&amp;"")</f>
        <v>#REF!</v>
      </c>
      <c r="O659" s="232"/>
      <c r="P659" s="232"/>
      <c r="Q659" s="230"/>
      <c r="R659" s="229" t="e" cm="1">
        <f t="array" aca="1" ref="R659" ca="1">INDIRECT("'"&amp;$C659&amp;"'!"&amp;"$"&amp;$D659&amp;$R$1&amp;"")</f>
        <v>#REF!</v>
      </c>
      <c r="S659" s="232"/>
      <c r="T659" s="232"/>
      <c r="U659" s="233"/>
      <c r="V659" s="229"/>
      <c r="W659" s="234" t="e" cm="1">
        <f t="array" aca="1" ref="W659" ca="1">INDIRECT("'"&amp;$C659&amp;"'!"&amp;"$"&amp;$D659&amp;$W$1&amp;"")</f>
        <v>#REF!</v>
      </c>
      <c r="X659" s="232"/>
      <c r="Y659" s="230"/>
      <c r="Z659" s="231"/>
      <c r="AA659" s="232"/>
      <c r="AB659" s="232"/>
      <c r="AC659" s="233"/>
      <c r="AD659" s="229"/>
      <c r="AE659" s="232"/>
      <c r="AF659" s="232"/>
      <c r="AG659" s="230"/>
      <c r="AH659" s="231"/>
      <c r="AI659" s="232"/>
      <c r="AJ659" s="232"/>
      <c r="AK659" s="233"/>
      <c r="AL659" s="229"/>
      <c r="AM659" s="232"/>
      <c r="AN659" s="232"/>
      <c r="AO659" s="230"/>
      <c r="AP659" s="229"/>
      <c r="AQ659" s="233"/>
      <c r="AR659" s="229" t="e" cm="1">
        <f t="array" aca="1" ref="AR659" ca="1">INDIRECT("'"&amp;$C659&amp;"'!"&amp;"$"&amp;$D659&amp;$AR$1&amp;"")</f>
        <v>#REF!</v>
      </c>
      <c r="AS659" s="232"/>
      <c r="AT659" s="230"/>
      <c r="AU659" s="231" t="e" cm="1">
        <f t="array" aca="1" ref="AU659" ca="1">INDIRECT("'"&amp;$C659&amp;"'!"&amp;"$"&amp;$D659&amp;$AU$1&amp;"")</f>
        <v>#REF!</v>
      </c>
      <c r="AV659" s="232"/>
      <c r="AW659" s="230"/>
      <c r="AX659" s="229"/>
      <c r="AY659" s="233"/>
      <c r="AZ659" s="232" t="e" cm="1">
        <f t="array" aca="1" ref="AZ659" ca="1">INDIRECT("'"&amp;$C659&amp;"'!"&amp;"$"&amp;$D659&amp;$AZ$1&amp;"")</f>
        <v>#REF!</v>
      </c>
      <c r="BA659" s="231"/>
      <c r="BB659" s="232"/>
      <c r="BC659" s="230"/>
      <c r="BD659" s="232" t="e" cm="1">
        <f t="array" aca="1" ref="BD659" ca="1">INDIRECT("'"&amp;$C659&amp;"'!"&amp;"$"&amp;$D659&amp;$BD$1&amp;"")</f>
        <v>#REF!</v>
      </c>
      <c r="BE659" s="231"/>
      <c r="BF659" s="232"/>
      <c r="BG659" s="230"/>
      <c r="BH659" s="234"/>
      <c r="BI659" s="230"/>
      <c r="BJ659" s="234" t="e" cm="1">
        <f t="array" aca="1" ref="BJ659" ca="1">INDIRECT("'"&amp;$C659&amp;"'!"&amp;"$"&amp;$D659&amp;$BJ$1&amp;"")</f>
        <v>#REF!</v>
      </c>
      <c r="BK659" s="232"/>
      <c r="BL659" s="230"/>
      <c r="BM659" s="408"/>
      <c r="BN659" s="229" t="e" cm="1">
        <f t="array" aca="1" ref="BN659" ca="1">INDIRECT("'"&amp;$C659&amp;"'!"&amp;"$"&amp;$D659&amp;$BN$1&amp;"")</f>
        <v>#REF!</v>
      </c>
      <c r="BO659" s="231"/>
      <c r="BP659" s="230"/>
      <c r="BQ659" s="234" t="e" cm="1">
        <f t="array" aca="1" ref="BQ659" ca="1">INDIRECT("'"&amp;$C659&amp;"'!"&amp;"$"&amp;$D659&amp;$BQ$1&amp;"")</f>
        <v>#REF!</v>
      </c>
      <c r="BR659" s="232"/>
      <c r="BS659" s="232"/>
      <c r="BT659" s="230"/>
      <c r="BU659" s="234" t="e" cm="1">
        <f t="array" aca="1" ref="BU659" ca="1">INDIRECT("'"&amp;$C659&amp;"'!"&amp;"$"&amp;$D659&amp;$BU$1&amp;"")</f>
        <v>#REF!</v>
      </c>
      <c r="BV659" s="232"/>
      <c r="BW659" s="232"/>
      <c r="BX659" s="230"/>
      <c r="BY659" s="235"/>
      <c r="BZ659" s="232"/>
      <c r="CA659" s="232"/>
      <c r="CB659" s="230"/>
    </row>
    <row r="660" spans="1:80" ht="15" x14ac:dyDescent="0.2">
      <c r="A660" s="344">
        <f t="shared" si="51"/>
        <v>46018</v>
      </c>
      <c r="B660" s="261">
        <v>0.20833333333333301</v>
      </c>
      <c r="C660" s="247">
        <f t="shared" ref="C660:C678" si="52">DAY(A660)</f>
        <v>27</v>
      </c>
      <c r="D660" s="248" t="s">
        <v>139</v>
      </c>
      <c r="E660" s="222"/>
      <c r="F660" s="223"/>
      <c r="G660" s="224" t="e" cm="1">
        <f t="array" aca="1" ref="G660" ca="1">INDIRECT("'"&amp;$C660&amp;"'!"&amp;"$"&amp;$D660&amp;$G$1&amp;"")</f>
        <v>#REF!</v>
      </c>
      <c r="H660" s="225" t="s">
        <v>1</v>
      </c>
      <c r="I660" s="223" t="s">
        <v>1</v>
      </c>
      <c r="J660" s="224" t="e" cm="1">
        <f t="array" aca="1" ref="J660" ca="1">INDIRECT("'"&amp;$C660&amp;"'!"&amp;"$"&amp;$D660&amp;$J$1&amp;"")</f>
        <v>#REF!</v>
      </c>
      <c r="K660" s="225"/>
      <c r="L660" s="225"/>
      <c r="M660" s="226"/>
      <c r="N660" s="222" t="e" cm="1">
        <f t="array" aca="1" ref="N660" ca="1">INDIRECT("'"&amp;$C660&amp;"'!"&amp;"$"&amp;$D660&amp;$N$1&amp;"")</f>
        <v>#REF!</v>
      </c>
      <c r="O660" s="225"/>
      <c r="P660" s="225"/>
      <c r="Q660" s="223"/>
      <c r="R660" s="352" t="e" cm="1">
        <f t="array" aca="1" ref="R660" ca="1">INDIRECT("'"&amp;$C660&amp;"'!"&amp;"$"&amp;$D660&amp;$R$1&amp;"")</f>
        <v>#REF!</v>
      </c>
      <c r="S660" s="225"/>
      <c r="T660" s="225"/>
      <c r="U660" s="226"/>
      <c r="V660" s="222"/>
      <c r="W660" s="227" t="e" cm="1">
        <f t="array" aca="1" ref="W660" ca="1">INDIRECT("'"&amp;$C660&amp;"'!"&amp;"$"&amp;$D660&amp;$W$1&amp;"")</f>
        <v>#REF!</v>
      </c>
      <c r="X660" s="225"/>
      <c r="Y660" s="223"/>
      <c r="Z660" s="224"/>
      <c r="AA660" s="225"/>
      <c r="AB660" s="225"/>
      <c r="AC660" s="226"/>
      <c r="AD660" s="222"/>
      <c r="AE660" s="225"/>
      <c r="AF660" s="225"/>
      <c r="AG660" s="223"/>
      <c r="AH660" s="224"/>
      <c r="AI660" s="225"/>
      <c r="AJ660" s="225"/>
      <c r="AK660" s="226"/>
      <c r="AL660" s="222"/>
      <c r="AM660" s="225"/>
      <c r="AN660" s="225"/>
      <c r="AO660" s="223"/>
      <c r="AP660" s="222"/>
      <c r="AQ660" s="226"/>
      <c r="AR660" s="222" t="e" cm="1">
        <f t="array" aca="1" ref="AR660" ca="1">INDIRECT("'"&amp;$C660&amp;"'!"&amp;"$"&amp;$D660&amp;$AR$1&amp;"")</f>
        <v>#REF!</v>
      </c>
      <c r="AS660" s="225"/>
      <c r="AT660" s="223"/>
      <c r="AU660" s="224" t="e" cm="1">
        <f t="array" aca="1" ref="AU660" ca="1">INDIRECT("'"&amp;$C660&amp;"'!"&amp;"$"&amp;$D660&amp;$AU$1&amp;"")</f>
        <v>#REF!</v>
      </c>
      <c r="AV660" s="225"/>
      <c r="AW660" s="223"/>
      <c r="AX660" s="222"/>
      <c r="AY660" s="226"/>
      <c r="AZ660" s="225" t="e" cm="1">
        <f t="array" aca="1" ref="AZ660" ca="1">INDIRECT("'"&amp;$C660&amp;"'!"&amp;"$"&amp;$D660&amp;$AZ$1&amp;"")</f>
        <v>#REF!</v>
      </c>
      <c r="BA660" s="224"/>
      <c r="BB660" s="225"/>
      <c r="BC660" s="223"/>
      <c r="BD660" s="225" t="e" cm="1">
        <f t="array" aca="1" ref="BD660" ca="1">INDIRECT("'"&amp;$C660&amp;"'!"&amp;"$"&amp;$D660&amp;$BD$1&amp;"")</f>
        <v>#REF!</v>
      </c>
      <c r="BE660" s="224"/>
      <c r="BF660" s="225"/>
      <c r="BG660" s="223"/>
      <c r="BH660" s="227"/>
      <c r="BI660" s="223"/>
      <c r="BJ660" s="227" t="e" cm="1">
        <f t="array" aca="1" ref="BJ660" ca="1">INDIRECT("'"&amp;$C660&amp;"'!"&amp;"$"&amp;$D660&amp;$BJ$1&amp;"")</f>
        <v>#REF!</v>
      </c>
      <c r="BK660" s="225"/>
      <c r="BL660" s="223"/>
      <c r="BM660" s="407"/>
      <c r="BN660" s="222" t="e" cm="1">
        <f t="array" aca="1" ref="BN660" ca="1">INDIRECT("'"&amp;$C660&amp;"'!"&amp;"$"&amp;$D660&amp;$BN$1&amp;"")</f>
        <v>#REF!</v>
      </c>
      <c r="BO660" s="224"/>
      <c r="BP660" s="223"/>
      <c r="BQ660" s="227" t="e" cm="1">
        <f t="array" aca="1" ref="BQ660" ca="1">INDIRECT("'"&amp;$C660&amp;"'!"&amp;"$"&amp;$D660&amp;$BQ$1&amp;"")</f>
        <v>#REF!</v>
      </c>
      <c r="BR660" s="225"/>
      <c r="BS660" s="225"/>
      <c r="BT660" s="223"/>
      <c r="BU660" s="227" t="e" cm="1">
        <f t="array" aca="1" ref="BU660" ca="1">INDIRECT("'"&amp;$C660&amp;"'!"&amp;"$"&amp;$D660&amp;$BU$1&amp;"")</f>
        <v>#REF!</v>
      </c>
      <c r="BV660" s="225"/>
      <c r="BW660" s="225"/>
      <c r="BX660" s="223"/>
      <c r="BY660" s="228"/>
      <c r="BZ660" s="225"/>
      <c r="CA660" s="225"/>
      <c r="CB660" s="223"/>
    </row>
    <row r="661" spans="1:80" ht="15" x14ac:dyDescent="0.2">
      <c r="A661" s="344">
        <f t="shared" si="51"/>
        <v>46018</v>
      </c>
      <c r="B661" s="261">
        <v>0.25</v>
      </c>
      <c r="C661" s="247">
        <f t="shared" si="52"/>
        <v>27</v>
      </c>
      <c r="D661" s="248" t="s">
        <v>140</v>
      </c>
      <c r="E661" s="229"/>
      <c r="F661" s="230"/>
      <c r="G661" s="231" t="e" cm="1">
        <f t="array" aca="1" ref="G661" ca="1">INDIRECT("'"&amp;$C661&amp;"'!"&amp;"$"&amp;$D661&amp;$G$1&amp;"")</f>
        <v>#REF!</v>
      </c>
      <c r="H661" s="232" t="s">
        <v>1</v>
      </c>
      <c r="I661" s="230" t="s">
        <v>1</v>
      </c>
      <c r="J661" s="231" t="e" cm="1">
        <f t="array" aca="1" ref="J661" ca="1">INDIRECT("'"&amp;$C661&amp;"'!"&amp;"$"&amp;$D661&amp;$J$1&amp;"")</f>
        <v>#REF!</v>
      </c>
      <c r="K661" s="232"/>
      <c r="L661" s="232"/>
      <c r="M661" s="233"/>
      <c r="N661" s="229" t="e" cm="1">
        <f t="array" aca="1" ref="N661" ca="1">INDIRECT("'"&amp;$C661&amp;"'!"&amp;"$"&amp;$D661&amp;$N$1&amp;"")</f>
        <v>#REF!</v>
      </c>
      <c r="O661" s="232"/>
      <c r="P661" s="232"/>
      <c r="Q661" s="230"/>
      <c r="R661" s="229" t="e" cm="1">
        <f t="array" aca="1" ref="R661" ca="1">INDIRECT("'"&amp;$C661&amp;"'!"&amp;"$"&amp;$D661&amp;$R$1&amp;"")</f>
        <v>#REF!</v>
      </c>
      <c r="S661" s="232"/>
      <c r="T661" s="232"/>
      <c r="U661" s="233"/>
      <c r="V661" s="229"/>
      <c r="W661" s="234" t="e" cm="1">
        <f t="array" aca="1" ref="W661" ca="1">INDIRECT("'"&amp;$C661&amp;"'!"&amp;"$"&amp;$D661&amp;$W$1&amp;"")</f>
        <v>#REF!</v>
      </c>
      <c r="X661" s="232"/>
      <c r="Y661" s="230"/>
      <c r="Z661" s="231"/>
      <c r="AA661" s="232"/>
      <c r="AB661" s="232"/>
      <c r="AC661" s="233"/>
      <c r="AD661" s="229"/>
      <c r="AE661" s="232"/>
      <c r="AF661" s="232"/>
      <c r="AG661" s="230"/>
      <c r="AH661" s="231"/>
      <c r="AI661" s="232"/>
      <c r="AJ661" s="232"/>
      <c r="AK661" s="233"/>
      <c r="AL661" s="229"/>
      <c r="AM661" s="232"/>
      <c r="AN661" s="232"/>
      <c r="AO661" s="230"/>
      <c r="AP661" s="229"/>
      <c r="AQ661" s="233"/>
      <c r="AR661" s="229" t="e" cm="1">
        <f t="array" aca="1" ref="AR661" ca="1">INDIRECT("'"&amp;$C661&amp;"'!"&amp;"$"&amp;$D661&amp;$AR$1&amp;"")</f>
        <v>#REF!</v>
      </c>
      <c r="AS661" s="232"/>
      <c r="AT661" s="230"/>
      <c r="AU661" s="231" t="e" cm="1">
        <f t="array" aca="1" ref="AU661" ca="1">INDIRECT("'"&amp;$C661&amp;"'!"&amp;"$"&amp;$D661&amp;$AU$1&amp;"")</f>
        <v>#REF!</v>
      </c>
      <c r="AV661" s="232"/>
      <c r="AW661" s="230"/>
      <c r="AX661" s="229"/>
      <c r="AY661" s="233"/>
      <c r="AZ661" s="232" t="e" cm="1">
        <f t="array" aca="1" ref="AZ661" ca="1">INDIRECT("'"&amp;$C661&amp;"'!"&amp;"$"&amp;$D661&amp;$AZ$1&amp;"")</f>
        <v>#REF!</v>
      </c>
      <c r="BA661" s="231"/>
      <c r="BB661" s="232"/>
      <c r="BC661" s="230"/>
      <c r="BD661" s="232" t="e" cm="1">
        <f t="array" aca="1" ref="BD661" ca="1">INDIRECT("'"&amp;$C661&amp;"'!"&amp;"$"&amp;$D661&amp;$BD$1&amp;"")</f>
        <v>#REF!</v>
      </c>
      <c r="BE661" s="231"/>
      <c r="BF661" s="232"/>
      <c r="BG661" s="230"/>
      <c r="BH661" s="234"/>
      <c r="BI661" s="230"/>
      <c r="BJ661" s="234" t="e" cm="1">
        <f t="array" aca="1" ref="BJ661" ca="1">INDIRECT("'"&amp;$C661&amp;"'!"&amp;"$"&amp;$D661&amp;$BJ$1&amp;"")</f>
        <v>#REF!</v>
      </c>
      <c r="BK661" s="232"/>
      <c r="BL661" s="230"/>
      <c r="BM661" s="408"/>
      <c r="BN661" s="229" t="e" cm="1">
        <f t="array" aca="1" ref="BN661" ca="1">INDIRECT("'"&amp;$C661&amp;"'!"&amp;"$"&amp;$D661&amp;$BN$1&amp;"")</f>
        <v>#REF!</v>
      </c>
      <c r="BO661" s="231"/>
      <c r="BP661" s="230"/>
      <c r="BQ661" s="234" t="e" cm="1">
        <f t="array" aca="1" ref="BQ661" ca="1">INDIRECT("'"&amp;$C661&amp;"'!"&amp;"$"&amp;$D661&amp;$BQ$1&amp;"")</f>
        <v>#REF!</v>
      </c>
      <c r="BR661" s="232"/>
      <c r="BS661" s="232"/>
      <c r="BT661" s="230"/>
      <c r="BU661" s="234" t="e" cm="1">
        <f t="array" aca="1" ref="BU661" ca="1">INDIRECT("'"&amp;$C661&amp;"'!"&amp;"$"&amp;$D661&amp;$BU$1&amp;"")</f>
        <v>#REF!</v>
      </c>
      <c r="BV661" s="232"/>
      <c r="BW661" s="232"/>
      <c r="BX661" s="230"/>
      <c r="BY661" s="235"/>
      <c r="BZ661" s="232"/>
      <c r="CA661" s="232"/>
      <c r="CB661" s="230"/>
    </row>
    <row r="662" spans="1:80" ht="15" x14ac:dyDescent="0.2">
      <c r="A662" s="344">
        <f t="shared" si="51"/>
        <v>46018</v>
      </c>
      <c r="B662" s="261">
        <v>0.29166666666666702</v>
      </c>
      <c r="C662" s="247">
        <f t="shared" si="52"/>
        <v>27</v>
      </c>
      <c r="D662" s="248" t="s">
        <v>141</v>
      </c>
      <c r="E662" s="222"/>
      <c r="F662" s="223"/>
      <c r="G662" s="224" t="e" cm="1">
        <f t="array" aca="1" ref="G662" ca="1">INDIRECT("'"&amp;$C662&amp;"'!"&amp;"$"&amp;$D662&amp;$G$1&amp;"")</f>
        <v>#REF!</v>
      </c>
      <c r="H662" s="225" t="s">
        <v>1</v>
      </c>
      <c r="I662" s="223" t="s">
        <v>1</v>
      </c>
      <c r="J662" s="224" t="e" cm="1">
        <f t="array" aca="1" ref="J662" ca="1">INDIRECT("'"&amp;$C662&amp;"'!"&amp;"$"&amp;$D662&amp;$J$1&amp;"")</f>
        <v>#REF!</v>
      </c>
      <c r="K662" s="225"/>
      <c r="L662" s="225"/>
      <c r="M662" s="226"/>
      <c r="N662" s="222" t="e" cm="1">
        <f t="array" aca="1" ref="N662" ca="1">INDIRECT("'"&amp;$C662&amp;"'!"&amp;"$"&amp;$D662&amp;$N$1&amp;"")</f>
        <v>#REF!</v>
      </c>
      <c r="O662" s="225"/>
      <c r="P662" s="225"/>
      <c r="Q662" s="223"/>
      <c r="R662" s="352" t="e" cm="1">
        <f t="array" aca="1" ref="R662" ca="1">INDIRECT("'"&amp;$C662&amp;"'!"&amp;"$"&amp;$D662&amp;$R$1&amp;"")</f>
        <v>#REF!</v>
      </c>
      <c r="S662" s="225"/>
      <c r="T662" s="225"/>
      <c r="U662" s="226"/>
      <c r="V662" s="222"/>
      <c r="W662" s="227" t="e" cm="1">
        <f t="array" aca="1" ref="W662" ca="1">INDIRECT("'"&amp;$C662&amp;"'!"&amp;"$"&amp;$D662&amp;$W$1&amp;"")</f>
        <v>#REF!</v>
      </c>
      <c r="X662" s="225"/>
      <c r="Y662" s="223"/>
      <c r="Z662" s="224" t="e" cm="1">
        <f t="array" aca="1" ref="Z662" ca="1">INDIRECT("'"&amp;$C662&amp;"'!"&amp;"$"&amp;$D662&amp;$Z$1&amp;"")</f>
        <v>#REF!</v>
      </c>
      <c r="AA662" s="225" t="s">
        <v>1</v>
      </c>
      <c r="AB662" s="225" t="s">
        <v>1</v>
      </c>
      <c r="AC662" s="226" t="s">
        <v>1</v>
      </c>
      <c r="AD662" s="222" t="e" cm="1">
        <f t="array" aca="1" ref="AD662" ca="1">INDIRECT("'"&amp;$C662&amp;"'!"&amp;"$"&amp;$D662&amp;$AD$1&amp;"")</f>
        <v>#REF!</v>
      </c>
      <c r="AE662" s="225" t="s">
        <v>1</v>
      </c>
      <c r="AF662" s="225" t="s">
        <v>1</v>
      </c>
      <c r="AG662" s="223" t="s">
        <v>1</v>
      </c>
      <c r="AH662" s="224" t="e" cm="1">
        <f t="array" aca="1" ref="AH662" ca="1">INDIRECT("'"&amp;$C662&amp;"'!"&amp;"$"&amp;$D662&amp;$AH$1&amp;"")</f>
        <v>#REF!</v>
      </c>
      <c r="AI662" s="225" t="s">
        <v>1</v>
      </c>
      <c r="AJ662" s="225" t="s">
        <v>1</v>
      </c>
      <c r="AK662" s="226" t="s">
        <v>1</v>
      </c>
      <c r="AL662" s="222" t="e" cm="1">
        <f t="array" aca="1" ref="AL662" ca="1">INDIRECT("'"&amp;$C662&amp;"'!"&amp;"$"&amp;$D662&amp;$AL$1&amp;"")</f>
        <v>#REF!</v>
      </c>
      <c r="AM662" s="225" t="s">
        <v>1</v>
      </c>
      <c r="AN662" s="225" t="s">
        <v>1</v>
      </c>
      <c r="AO662" s="223" t="s">
        <v>1</v>
      </c>
      <c r="AP662" s="222"/>
      <c r="AQ662" s="226"/>
      <c r="AR662" s="222" t="e" cm="1">
        <f t="array" aca="1" ref="AR662" ca="1">INDIRECT("'"&amp;$C662&amp;"'!"&amp;"$"&amp;$D662&amp;$AR$1&amp;"")</f>
        <v>#REF!</v>
      </c>
      <c r="AS662" s="225"/>
      <c r="AT662" s="223"/>
      <c r="AU662" s="224" t="e" cm="1">
        <f t="array" aca="1" ref="AU662" ca="1">INDIRECT("'"&amp;$C662&amp;"'!"&amp;"$"&amp;$D662&amp;$AU$1&amp;"")</f>
        <v>#REF!</v>
      </c>
      <c r="AV662" s="225"/>
      <c r="AW662" s="223"/>
      <c r="AX662" s="222"/>
      <c r="AY662" s="226"/>
      <c r="AZ662" s="225" t="e" cm="1">
        <f t="array" aca="1" ref="AZ662" ca="1">INDIRECT("'"&amp;$C662&amp;"'!"&amp;"$"&amp;$D662&amp;$AZ$1&amp;"")</f>
        <v>#REF!</v>
      </c>
      <c r="BA662" s="224"/>
      <c r="BB662" s="225"/>
      <c r="BC662" s="223"/>
      <c r="BD662" s="225" t="e" cm="1">
        <f t="array" aca="1" ref="BD662" ca="1">INDIRECT("'"&amp;$C662&amp;"'!"&amp;"$"&amp;$D662&amp;$BD$1&amp;"")</f>
        <v>#REF!</v>
      </c>
      <c r="BE662" s="224"/>
      <c r="BF662" s="225"/>
      <c r="BG662" s="223"/>
      <c r="BH662" s="227"/>
      <c r="BI662" s="223"/>
      <c r="BJ662" s="227" t="e" cm="1">
        <f t="array" aca="1" ref="BJ662" ca="1">INDIRECT("'"&amp;$C662&amp;"'!"&amp;"$"&amp;$D662&amp;$BJ$1&amp;"")</f>
        <v>#REF!</v>
      </c>
      <c r="BK662" s="225"/>
      <c r="BL662" s="223"/>
      <c r="BM662" s="407"/>
      <c r="BN662" s="222" t="e" cm="1">
        <f t="array" aca="1" ref="BN662" ca="1">INDIRECT("'"&amp;$C662&amp;"'!"&amp;"$"&amp;$D662&amp;$BN$1&amp;"")</f>
        <v>#REF!</v>
      </c>
      <c r="BO662" s="224"/>
      <c r="BP662" s="223"/>
      <c r="BQ662" s="227" t="e" cm="1">
        <f t="array" aca="1" ref="BQ662" ca="1">INDIRECT("'"&amp;$C662&amp;"'!"&amp;"$"&amp;$D662&amp;$BQ$1&amp;"")</f>
        <v>#REF!</v>
      </c>
      <c r="BR662" s="225"/>
      <c r="BS662" s="225"/>
      <c r="BT662" s="223"/>
      <c r="BU662" s="228" t="e" cm="1">
        <f t="array" aca="1" ref="BU662" ca="1">INDIRECT("'"&amp;$C662&amp;"'!"&amp;"$"&amp;$D662&amp;$BU$1&amp;"")</f>
        <v>#REF!</v>
      </c>
      <c r="BV662" s="225"/>
      <c r="BW662" s="225"/>
      <c r="BX662" s="223"/>
      <c r="BY662" s="228"/>
      <c r="BZ662" s="225"/>
      <c r="CA662" s="225"/>
      <c r="CB662" s="223"/>
    </row>
    <row r="663" spans="1:80" ht="15" x14ac:dyDescent="0.2">
      <c r="A663" s="344">
        <f t="shared" si="51"/>
        <v>46018</v>
      </c>
      <c r="B663" s="261">
        <v>0.33333333333333398</v>
      </c>
      <c r="C663" s="247">
        <f t="shared" si="52"/>
        <v>27</v>
      </c>
      <c r="D663" s="248" t="s">
        <v>142</v>
      </c>
      <c r="E663" s="229"/>
      <c r="F663" s="230"/>
      <c r="G663" s="231" t="e" cm="1">
        <f t="array" aca="1" ref="G663" ca="1">INDIRECT("'"&amp;$C663&amp;"'!"&amp;"$"&amp;$D663&amp;$G$1&amp;"")</f>
        <v>#REF!</v>
      </c>
      <c r="H663" s="232" t="s">
        <v>1</v>
      </c>
      <c r="I663" s="230" t="s">
        <v>1</v>
      </c>
      <c r="J663" s="231" t="e" cm="1">
        <f t="array" aca="1" ref="J663" ca="1">INDIRECT("'"&amp;$C663&amp;"'!"&amp;"$"&amp;$D663&amp;$J$1&amp;"")</f>
        <v>#REF!</v>
      </c>
      <c r="K663" s="232"/>
      <c r="L663" s="232"/>
      <c r="M663" s="233"/>
      <c r="N663" s="229" t="e" cm="1">
        <f t="array" aca="1" ref="N663" ca="1">INDIRECT("'"&amp;$C663&amp;"'!"&amp;"$"&amp;$D663&amp;$N$1&amp;"")</f>
        <v>#REF!</v>
      </c>
      <c r="O663" s="232"/>
      <c r="P663" s="232"/>
      <c r="Q663" s="230"/>
      <c r="R663" s="229" t="e" cm="1">
        <f t="array" aca="1" ref="R663" ca="1">INDIRECT("'"&amp;$C663&amp;"'!"&amp;"$"&amp;$D663&amp;$R$1&amp;"")</f>
        <v>#REF!</v>
      </c>
      <c r="S663" s="232"/>
      <c r="T663" s="232"/>
      <c r="U663" s="233"/>
      <c r="V663" s="229"/>
      <c r="W663" s="234" t="e" cm="1">
        <f t="array" aca="1" ref="W663" ca="1">INDIRECT("'"&amp;$C663&amp;"'!"&amp;"$"&amp;$D663&amp;$W$1&amp;"")</f>
        <v>#REF!</v>
      </c>
      <c r="X663" s="232"/>
      <c r="Y663" s="230"/>
      <c r="Z663" s="231" t="e" cm="1">
        <f t="array" aca="1" ref="Z663" ca="1">INDIRECT("'"&amp;$C663&amp;"'!"&amp;"$"&amp;$D663&amp;$Z$1&amp;"")</f>
        <v>#REF!</v>
      </c>
      <c r="AA663" s="232" t="s">
        <v>1</v>
      </c>
      <c r="AB663" s="232" t="s">
        <v>1</v>
      </c>
      <c r="AC663" s="233" t="s">
        <v>1</v>
      </c>
      <c r="AD663" s="229" t="e" cm="1">
        <f t="array" aca="1" ref="AD663" ca="1">INDIRECT("'"&amp;$C663&amp;"'!"&amp;"$"&amp;$D663&amp;$AD$1&amp;"")</f>
        <v>#REF!</v>
      </c>
      <c r="AE663" s="232" t="s">
        <v>1</v>
      </c>
      <c r="AF663" s="232" t="s">
        <v>1</v>
      </c>
      <c r="AG663" s="230" t="s">
        <v>1</v>
      </c>
      <c r="AH663" s="231" t="e" cm="1">
        <f t="array" aca="1" ref="AH663" ca="1">INDIRECT("'"&amp;$C663&amp;"'!"&amp;"$"&amp;$D663&amp;$AH$1&amp;"")</f>
        <v>#REF!</v>
      </c>
      <c r="AI663" s="232" t="s">
        <v>1</v>
      </c>
      <c r="AJ663" s="232" t="s">
        <v>1</v>
      </c>
      <c r="AK663" s="233" t="s">
        <v>1</v>
      </c>
      <c r="AL663" s="229" t="e" cm="1">
        <f t="array" aca="1" ref="AL663" ca="1">INDIRECT("'"&amp;$C663&amp;"'!"&amp;"$"&amp;$D663&amp;$AL$1&amp;"")</f>
        <v>#REF!</v>
      </c>
      <c r="AM663" s="232" t="s">
        <v>1</v>
      </c>
      <c r="AN663" s="232" t="s">
        <v>1</v>
      </c>
      <c r="AO663" s="230" t="s">
        <v>1</v>
      </c>
      <c r="AP663" s="229"/>
      <c r="AQ663" s="233"/>
      <c r="AR663" s="229" t="e" cm="1">
        <f t="array" aca="1" ref="AR663" ca="1">INDIRECT("'"&amp;$C663&amp;"'!"&amp;"$"&amp;$D663&amp;$AR$1&amp;"")</f>
        <v>#REF!</v>
      </c>
      <c r="AS663" s="232"/>
      <c r="AT663" s="230"/>
      <c r="AU663" s="231" t="e" cm="1">
        <f t="array" aca="1" ref="AU663" ca="1">INDIRECT("'"&amp;$C663&amp;"'!"&amp;"$"&amp;$D663&amp;$AU$1&amp;"")</f>
        <v>#REF!</v>
      </c>
      <c r="AV663" s="232"/>
      <c r="AW663" s="230"/>
      <c r="AX663" s="229"/>
      <c r="AY663" s="233"/>
      <c r="AZ663" s="232" t="e" cm="1">
        <f t="array" aca="1" ref="AZ663" ca="1">INDIRECT("'"&amp;$C663&amp;"'!"&amp;"$"&amp;$D663&amp;$AZ$1&amp;"")</f>
        <v>#REF!</v>
      </c>
      <c r="BA663" s="231"/>
      <c r="BB663" s="232"/>
      <c r="BC663" s="230"/>
      <c r="BD663" s="232" t="e" cm="1">
        <f t="array" aca="1" ref="BD663" ca="1">INDIRECT("'"&amp;$C663&amp;"'!"&amp;"$"&amp;$D663&amp;$BD$1&amp;"")</f>
        <v>#REF!</v>
      </c>
      <c r="BE663" s="231"/>
      <c r="BF663" s="232"/>
      <c r="BG663" s="230"/>
      <c r="BH663" s="234"/>
      <c r="BI663" s="230"/>
      <c r="BJ663" s="234" t="e" cm="1">
        <f t="array" aca="1" ref="BJ663" ca="1">INDIRECT("'"&amp;$C663&amp;"'!"&amp;"$"&amp;$D663&amp;$BJ$1&amp;"")</f>
        <v>#REF!</v>
      </c>
      <c r="BK663" s="232"/>
      <c r="BL663" s="230"/>
      <c r="BM663" s="408"/>
      <c r="BN663" s="229" t="e" cm="1">
        <f t="array" aca="1" ref="BN663" ca="1">INDIRECT("'"&amp;$C663&amp;"'!"&amp;"$"&amp;$D663&amp;$BN$1&amp;"")</f>
        <v>#REF!</v>
      </c>
      <c r="BO663" s="231"/>
      <c r="BP663" s="230"/>
      <c r="BQ663" s="234" t="e" cm="1">
        <f t="array" aca="1" ref="BQ663" ca="1">INDIRECT("'"&amp;$C663&amp;"'!"&amp;"$"&amp;$D663&amp;$BQ$1&amp;"")</f>
        <v>#REF!</v>
      </c>
      <c r="BR663" s="232"/>
      <c r="BS663" s="232"/>
      <c r="BT663" s="230"/>
      <c r="BU663" s="235" t="e" cm="1">
        <f t="array" aca="1" ref="BU663" ca="1">INDIRECT("'"&amp;$C663&amp;"'!"&amp;"$"&amp;$D663&amp;$BU$1&amp;"")</f>
        <v>#REF!</v>
      </c>
      <c r="BV663" s="232"/>
      <c r="BW663" s="232"/>
      <c r="BX663" s="230"/>
      <c r="BY663" s="235"/>
      <c r="BZ663" s="232"/>
      <c r="CA663" s="232"/>
      <c r="CB663" s="230"/>
    </row>
    <row r="664" spans="1:80" ht="15" x14ac:dyDescent="0.2">
      <c r="A664" s="344">
        <f t="shared" si="51"/>
        <v>46018</v>
      </c>
      <c r="B664" s="261">
        <v>0.375</v>
      </c>
      <c r="C664" s="247">
        <f t="shared" si="52"/>
        <v>27</v>
      </c>
      <c r="D664" s="248" t="s">
        <v>143</v>
      </c>
      <c r="E664" s="222"/>
      <c r="F664" s="223"/>
      <c r="G664" s="224" t="e" cm="1">
        <f t="array" aca="1" ref="G664" ca="1">INDIRECT("'"&amp;$C664&amp;"'!"&amp;"$"&amp;$D664&amp;$G$1&amp;"")</f>
        <v>#REF!</v>
      </c>
      <c r="H664" s="225" t="s">
        <v>1</v>
      </c>
      <c r="I664" s="223" t="s">
        <v>1</v>
      </c>
      <c r="J664" s="224" t="e" cm="1">
        <f t="array" aca="1" ref="J664" ca="1">INDIRECT("'"&amp;$C664&amp;"'!"&amp;"$"&amp;$D664&amp;$J$1&amp;"")</f>
        <v>#REF!</v>
      </c>
      <c r="K664" s="225"/>
      <c r="L664" s="225"/>
      <c r="M664" s="226"/>
      <c r="N664" s="222" t="e" cm="1">
        <f t="array" aca="1" ref="N664" ca="1">INDIRECT("'"&amp;$C664&amp;"'!"&amp;"$"&amp;$D664&amp;$N$1&amp;"")</f>
        <v>#REF!</v>
      </c>
      <c r="O664" s="225"/>
      <c r="P664" s="225"/>
      <c r="Q664" s="223"/>
      <c r="R664" s="352" t="e" cm="1">
        <f t="array" aca="1" ref="R664" ca="1">INDIRECT("'"&amp;$C664&amp;"'!"&amp;"$"&amp;$D664&amp;$R$1&amp;"")</f>
        <v>#REF!</v>
      </c>
      <c r="S664" s="225"/>
      <c r="T664" s="225"/>
      <c r="U664" s="226"/>
      <c r="V664" s="222"/>
      <c r="W664" s="227" t="e" cm="1">
        <f t="array" aca="1" ref="W664" ca="1">INDIRECT("'"&amp;$C664&amp;"'!"&amp;"$"&amp;$D664&amp;$W$1&amp;"")</f>
        <v>#REF!</v>
      </c>
      <c r="X664" s="225"/>
      <c r="Y664" s="223"/>
      <c r="Z664" s="224" t="e" cm="1">
        <f t="array" aca="1" ref="Z664" ca="1">INDIRECT("'"&amp;$C664&amp;"'!"&amp;"$"&amp;$D664&amp;$Z$1&amp;"")</f>
        <v>#REF!</v>
      </c>
      <c r="AA664" s="225" t="s">
        <v>1</v>
      </c>
      <c r="AB664" s="225" t="s">
        <v>1</v>
      </c>
      <c r="AC664" s="226" t="s">
        <v>1</v>
      </c>
      <c r="AD664" s="222" t="e" cm="1">
        <f t="array" aca="1" ref="AD664" ca="1">INDIRECT("'"&amp;$C664&amp;"'!"&amp;"$"&amp;$D664&amp;$AD$1&amp;"")</f>
        <v>#REF!</v>
      </c>
      <c r="AE664" s="225" t="s">
        <v>1</v>
      </c>
      <c r="AF664" s="225" t="s">
        <v>1</v>
      </c>
      <c r="AG664" s="223" t="s">
        <v>1</v>
      </c>
      <c r="AH664" s="224" t="e" cm="1">
        <f t="array" aca="1" ref="AH664" ca="1">INDIRECT("'"&amp;$C664&amp;"'!"&amp;"$"&amp;$D664&amp;$AH$1&amp;"")</f>
        <v>#REF!</v>
      </c>
      <c r="AI664" s="225" t="s">
        <v>1</v>
      </c>
      <c r="AJ664" s="225" t="s">
        <v>1</v>
      </c>
      <c r="AK664" s="226" t="s">
        <v>1</v>
      </c>
      <c r="AL664" s="222" t="e" cm="1">
        <f t="array" aca="1" ref="AL664" ca="1">INDIRECT("'"&amp;$C664&amp;"'!"&amp;"$"&amp;$D664&amp;$AL$1&amp;"")</f>
        <v>#REF!</v>
      </c>
      <c r="AM664" s="225" t="s">
        <v>1</v>
      </c>
      <c r="AN664" s="225" t="s">
        <v>1</v>
      </c>
      <c r="AO664" s="223" t="s">
        <v>1</v>
      </c>
      <c r="AP664" s="222"/>
      <c r="AQ664" s="226"/>
      <c r="AR664" s="222" t="e" cm="1">
        <f t="array" aca="1" ref="AR664" ca="1">INDIRECT("'"&amp;$C664&amp;"'!"&amp;"$"&amp;$D664&amp;$AR$1&amp;"")</f>
        <v>#REF!</v>
      </c>
      <c r="AS664" s="225"/>
      <c r="AT664" s="223"/>
      <c r="AU664" s="224" t="e" cm="1">
        <f t="array" aca="1" ref="AU664" ca="1">INDIRECT("'"&amp;$C664&amp;"'!"&amp;"$"&amp;$D664&amp;$AU$1&amp;"")</f>
        <v>#REF!</v>
      </c>
      <c r="AV664" s="225"/>
      <c r="AW664" s="223"/>
      <c r="AX664" s="222"/>
      <c r="AY664" s="226"/>
      <c r="AZ664" s="225" t="e" cm="1">
        <f t="array" aca="1" ref="AZ664" ca="1">INDIRECT("'"&amp;$C664&amp;"'!"&amp;"$"&amp;$D664&amp;$AZ$1&amp;"")</f>
        <v>#REF!</v>
      </c>
      <c r="BA664" s="224"/>
      <c r="BB664" s="225"/>
      <c r="BC664" s="223"/>
      <c r="BD664" s="225" t="e" cm="1">
        <f t="array" aca="1" ref="BD664" ca="1">INDIRECT("'"&amp;$C664&amp;"'!"&amp;"$"&amp;$D664&amp;$BD$1&amp;"")</f>
        <v>#REF!</v>
      </c>
      <c r="BE664" s="224"/>
      <c r="BF664" s="225"/>
      <c r="BG664" s="223"/>
      <c r="BH664" s="227"/>
      <c r="BI664" s="223"/>
      <c r="BJ664" s="227" t="e" cm="1">
        <f t="array" aca="1" ref="BJ664" ca="1">INDIRECT("'"&amp;$C664&amp;"'!"&amp;"$"&amp;$D664&amp;$BJ$1&amp;"")</f>
        <v>#REF!</v>
      </c>
      <c r="BK664" s="225"/>
      <c r="BL664" s="223"/>
      <c r="BM664" s="407"/>
      <c r="BN664" s="222" t="e" cm="1">
        <f t="array" aca="1" ref="BN664" ca="1">INDIRECT("'"&amp;$C664&amp;"'!"&amp;"$"&amp;$D664&amp;$BN$1&amp;"")</f>
        <v>#REF!</v>
      </c>
      <c r="BO664" s="224"/>
      <c r="BP664" s="223"/>
      <c r="BQ664" s="227" t="e" cm="1">
        <f t="array" aca="1" ref="BQ664" ca="1">INDIRECT("'"&amp;$C664&amp;"'!"&amp;"$"&amp;$D664&amp;$BQ$1&amp;"")</f>
        <v>#REF!</v>
      </c>
      <c r="BR664" s="225"/>
      <c r="BS664" s="225"/>
      <c r="BT664" s="223"/>
      <c r="BU664" s="228" t="e" cm="1">
        <f t="array" aca="1" ref="BU664" ca="1">INDIRECT("'"&amp;$C664&amp;"'!"&amp;"$"&amp;$D664&amp;$BU$1&amp;"")</f>
        <v>#REF!</v>
      </c>
      <c r="BV664" s="225"/>
      <c r="BW664" s="225"/>
      <c r="BX664" s="223"/>
      <c r="BY664" s="228"/>
      <c r="BZ664" s="225"/>
      <c r="CA664" s="225"/>
      <c r="CB664" s="223"/>
    </row>
    <row r="665" spans="1:80" ht="15" x14ac:dyDescent="0.2">
      <c r="A665" s="344">
        <f t="shared" si="51"/>
        <v>46018</v>
      </c>
      <c r="B665" s="261">
        <v>0.41666666666666702</v>
      </c>
      <c r="C665" s="247">
        <f t="shared" si="52"/>
        <v>27</v>
      </c>
      <c r="D665" s="248" t="s">
        <v>144</v>
      </c>
      <c r="E665" s="229"/>
      <c r="F665" s="230"/>
      <c r="G665" s="231" t="e" cm="1">
        <f t="array" aca="1" ref="G665" ca="1">INDIRECT("'"&amp;$C665&amp;"'!"&amp;"$"&amp;$D665&amp;$G$1&amp;"")</f>
        <v>#REF!</v>
      </c>
      <c r="H665" s="232" t="s">
        <v>1</v>
      </c>
      <c r="I665" s="230" t="s">
        <v>1</v>
      </c>
      <c r="J665" s="231" t="e" cm="1">
        <f t="array" aca="1" ref="J665" ca="1">INDIRECT("'"&amp;$C665&amp;"'!"&amp;"$"&amp;$D665&amp;$J$1&amp;"")</f>
        <v>#REF!</v>
      </c>
      <c r="K665" s="232"/>
      <c r="L665" s="232"/>
      <c r="M665" s="233"/>
      <c r="N665" s="229" t="e" cm="1">
        <f t="array" aca="1" ref="N665" ca="1">INDIRECT("'"&amp;$C665&amp;"'!"&amp;"$"&amp;$D665&amp;$N$1&amp;"")</f>
        <v>#REF!</v>
      </c>
      <c r="O665" s="232"/>
      <c r="P665" s="232"/>
      <c r="Q665" s="230"/>
      <c r="R665" s="229" t="e" cm="1">
        <f t="array" aca="1" ref="R665" ca="1">INDIRECT("'"&amp;$C665&amp;"'!"&amp;"$"&amp;$D665&amp;$R$1&amp;"")</f>
        <v>#REF!</v>
      </c>
      <c r="S665" s="232"/>
      <c r="T665" s="232"/>
      <c r="U665" s="233"/>
      <c r="V665" s="229"/>
      <c r="W665" s="234" t="e" cm="1">
        <f t="array" aca="1" ref="W665" ca="1">INDIRECT("'"&amp;$C665&amp;"'!"&amp;"$"&amp;$D665&amp;$W$1&amp;"")</f>
        <v>#REF!</v>
      </c>
      <c r="X665" s="232"/>
      <c r="Y665" s="230"/>
      <c r="Z665" s="231" t="e" cm="1">
        <f t="array" aca="1" ref="Z665" ca="1">INDIRECT("'"&amp;$C665&amp;"'!"&amp;"$"&amp;$D665&amp;$Z$1&amp;"")</f>
        <v>#REF!</v>
      </c>
      <c r="AA665" s="232" t="s">
        <v>1</v>
      </c>
      <c r="AB665" s="232" t="s">
        <v>1</v>
      </c>
      <c r="AC665" s="233" t="s">
        <v>1</v>
      </c>
      <c r="AD665" s="229" t="e" cm="1">
        <f t="array" aca="1" ref="AD665" ca="1">INDIRECT("'"&amp;$C665&amp;"'!"&amp;"$"&amp;$D665&amp;$AD$1&amp;"")</f>
        <v>#REF!</v>
      </c>
      <c r="AE665" s="232" t="s">
        <v>1</v>
      </c>
      <c r="AF665" s="232" t="s">
        <v>1</v>
      </c>
      <c r="AG665" s="230" t="s">
        <v>1</v>
      </c>
      <c r="AH665" s="231" t="e" cm="1">
        <f t="array" aca="1" ref="AH665" ca="1">INDIRECT("'"&amp;$C665&amp;"'!"&amp;"$"&amp;$D665&amp;$AH$1&amp;"")</f>
        <v>#REF!</v>
      </c>
      <c r="AI665" s="232" t="s">
        <v>1</v>
      </c>
      <c r="AJ665" s="232" t="s">
        <v>1</v>
      </c>
      <c r="AK665" s="233" t="s">
        <v>1</v>
      </c>
      <c r="AL665" s="229" t="e" cm="1">
        <f t="array" aca="1" ref="AL665" ca="1">INDIRECT("'"&amp;$C665&amp;"'!"&amp;"$"&amp;$D665&amp;$AL$1&amp;"")</f>
        <v>#REF!</v>
      </c>
      <c r="AM665" s="232" t="s">
        <v>1</v>
      </c>
      <c r="AN665" s="232" t="s">
        <v>1</v>
      </c>
      <c r="AO665" s="230" t="s">
        <v>1</v>
      </c>
      <c r="AP665" s="229"/>
      <c r="AQ665" s="233"/>
      <c r="AR665" s="229" t="e" cm="1">
        <f t="array" aca="1" ref="AR665" ca="1">INDIRECT("'"&amp;$C665&amp;"'!"&amp;"$"&amp;$D665&amp;$AR$1&amp;"")</f>
        <v>#REF!</v>
      </c>
      <c r="AS665" s="232"/>
      <c r="AT665" s="230"/>
      <c r="AU665" s="231" t="e" cm="1">
        <f t="array" aca="1" ref="AU665" ca="1">INDIRECT("'"&amp;$C665&amp;"'!"&amp;"$"&amp;$D665&amp;$AU$1&amp;"")</f>
        <v>#REF!</v>
      </c>
      <c r="AV665" s="232"/>
      <c r="AW665" s="230"/>
      <c r="AX665" s="229"/>
      <c r="AY665" s="233"/>
      <c r="AZ665" s="232" t="e" cm="1">
        <f t="array" aca="1" ref="AZ665" ca="1">INDIRECT("'"&amp;$C665&amp;"'!"&amp;"$"&amp;$D665&amp;$AZ$1&amp;"")</f>
        <v>#REF!</v>
      </c>
      <c r="BA665" s="231"/>
      <c r="BB665" s="232"/>
      <c r="BC665" s="230"/>
      <c r="BD665" s="232" t="e" cm="1">
        <f t="array" aca="1" ref="BD665" ca="1">INDIRECT("'"&amp;$C665&amp;"'!"&amp;"$"&amp;$D665&amp;$BD$1&amp;"")</f>
        <v>#REF!</v>
      </c>
      <c r="BE665" s="231"/>
      <c r="BF665" s="232"/>
      <c r="BG665" s="230"/>
      <c r="BH665" s="234"/>
      <c r="BI665" s="230"/>
      <c r="BJ665" s="234" t="e" cm="1">
        <f t="array" aca="1" ref="BJ665" ca="1">INDIRECT("'"&amp;$C665&amp;"'!"&amp;"$"&amp;$D665&amp;$BJ$1&amp;"")</f>
        <v>#REF!</v>
      </c>
      <c r="BK665" s="232"/>
      <c r="BL665" s="230"/>
      <c r="BM665" s="408"/>
      <c r="BN665" s="229" t="e" cm="1">
        <f t="array" aca="1" ref="BN665" ca="1">INDIRECT("'"&amp;$C665&amp;"'!"&amp;"$"&amp;$D665&amp;$BN$1&amp;"")</f>
        <v>#REF!</v>
      </c>
      <c r="BO665" s="231"/>
      <c r="BP665" s="230"/>
      <c r="BQ665" s="234" t="e" cm="1">
        <f t="array" aca="1" ref="BQ665" ca="1">INDIRECT("'"&amp;$C665&amp;"'!"&amp;"$"&amp;$D665&amp;$BQ$1&amp;"")</f>
        <v>#REF!</v>
      </c>
      <c r="BR665" s="232"/>
      <c r="BS665" s="232"/>
      <c r="BT665" s="230"/>
      <c r="BU665" s="235" t="e" cm="1">
        <f t="array" aca="1" ref="BU665" ca="1">INDIRECT("'"&amp;$C665&amp;"'!"&amp;"$"&amp;$D665&amp;$BU$1&amp;"")</f>
        <v>#REF!</v>
      </c>
      <c r="BV665" s="232"/>
      <c r="BW665" s="232"/>
      <c r="BX665" s="230"/>
      <c r="BY665" s="235"/>
      <c r="BZ665" s="232"/>
      <c r="CA665" s="232"/>
      <c r="CB665" s="230"/>
    </row>
    <row r="666" spans="1:80" ht="15" x14ac:dyDescent="0.2">
      <c r="A666" s="344">
        <f t="shared" si="51"/>
        <v>46018</v>
      </c>
      <c r="B666" s="261">
        <v>0.45833333333333398</v>
      </c>
      <c r="C666" s="247">
        <f t="shared" si="52"/>
        <v>27</v>
      </c>
      <c r="D666" s="248" t="s">
        <v>145</v>
      </c>
      <c r="E666" s="222"/>
      <c r="F666" s="223"/>
      <c r="G666" s="224" t="e" cm="1">
        <f t="array" aca="1" ref="G666" ca="1">INDIRECT("'"&amp;$C666&amp;"'!"&amp;"$"&amp;$D666&amp;$G$1&amp;"")</f>
        <v>#REF!</v>
      </c>
      <c r="H666" s="225" t="s">
        <v>1</v>
      </c>
      <c r="I666" s="223" t="s">
        <v>1</v>
      </c>
      <c r="J666" s="224" t="e" cm="1">
        <f t="array" aca="1" ref="J666" ca="1">INDIRECT("'"&amp;$C666&amp;"'!"&amp;"$"&amp;$D666&amp;$J$1&amp;"")</f>
        <v>#REF!</v>
      </c>
      <c r="K666" s="225"/>
      <c r="L666" s="225"/>
      <c r="M666" s="226"/>
      <c r="N666" s="222" t="e" cm="1">
        <f t="array" aca="1" ref="N666" ca="1">INDIRECT("'"&amp;$C666&amp;"'!"&amp;"$"&amp;$D666&amp;$N$1&amp;"")</f>
        <v>#REF!</v>
      </c>
      <c r="O666" s="225"/>
      <c r="P666" s="225"/>
      <c r="Q666" s="223"/>
      <c r="R666" s="352" t="e" cm="1">
        <f t="array" aca="1" ref="R666" ca="1">INDIRECT("'"&amp;$C666&amp;"'!"&amp;"$"&amp;$D666&amp;$R$1&amp;"")</f>
        <v>#REF!</v>
      </c>
      <c r="S666" s="225"/>
      <c r="T666" s="225"/>
      <c r="U666" s="226"/>
      <c r="V666" s="222"/>
      <c r="W666" s="227" t="e" cm="1">
        <f t="array" aca="1" ref="W666" ca="1">INDIRECT("'"&amp;$C666&amp;"'!"&amp;"$"&amp;$D666&amp;$W$1&amp;"")</f>
        <v>#REF!</v>
      </c>
      <c r="X666" s="225"/>
      <c r="Y666" s="223"/>
      <c r="Z666" s="224" t="e" cm="1">
        <f t="array" aca="1" ref="Z666" ca="1">INDIRECT("'"&amp;$C666&amp;"'!"&amp;"$"&amp;$D666&amp;$Z$1&amp;"")</f>
        <v>#REF!</v>
      </c>
      <c r="AA666" s="225" t="s">
        <v>1</v>
      </c>
      <c r="AB666" s="225" t="s">
        <v>1</v>
      </c>
      <c r="AC666" s="226" t="s">
        <v>1</v>
      </c>
      <c r="AD666" s="222" t="e" cm="1">
        <f t="array" aca="1" ref="AD666" ca="1">INDIRECT("'"&amp;$C666&amp;"'!"&amp;"$"&amp;$D666&amp;$AD$1&amp;"")</f>
        <v>#REF!</v>
      </c>
      <c r="AE666" s="225" t="s">
        <v>1</v>
      </c>
      <c r="AF666" s="225" t="s">
        <v>1</v>
      </c>
      <c r="AG666" s="223" t="s">
        <v>1</v>
      </c>
      <c r="AH666" s="224" t="e" cm="1">
        <f t="array" aca="1" ref="AH666" ca="1">INDIRECT("'"&amp;$C666&amp;"'!"&amp;"$"&amp;$D666&amp;$AH$1&amp;"")</f>
        <v>#REF!</v>
      </c>
      <c r="AI666" s="225" t="s">
        <v>1</v>
      </c>
      <c r="AJ666" s="225" t="s">
        <v>1</v>
      </c>
      <c r="AK666" s="226" t="s">
        <v>1</v>
      </c>
      <c r="AL666" s="222" t="e" cm="1">
        <f t="array" aca="1" ref="AL666" ca="1">INDIRECT("'"&amp;$C666&amp;"'!"&amp;"$"&amp;$D666&amp;$AL$1&amp;"")</f>
        <v>#REF!</v>
      </c>
      <c r="AM666" s="225" t="s">
        <v>1</v>
      </c>
      <c r="AN666" s="225" t="s">
        <v>1</v>
      </c>
      <c r="AO666" s="223" t="s">
        <v>1</v>
      </c>
      <c r="AP666" s="222"/>
      <c r="AQ666" s="226"/>
      <c r="AR666" s="222" t="e" cm="1">
        <f t="array" aca="1" ref="AR666" ca="1">INDIRECT("'"&amp;$C666&amp;"'!"&amp;"$"&amp;$D666&amp;$AR$1&amp;"")</f>
        <v>#REF!</v>
      </c>
      <c r="AS666" s="225"/>
      <c r="AT666" s="223"/>
      <c r="AU666" s="224" t="e" cm="1">
        <f t="array" aca="1" ref="AU666" ca="1">INDIRECT("'"&amp;$C666&amp;"'!"&amp;"$"&amp;$D666&amp;$AU$1&amp;"")</f>
        <v>#REF!</v>
      </c>
      <c r="AV666" s="225"/>
      <c r="AW666" s="223"/>
      <c r="AX666" s="222"/>
      <c r="AY666" s="226"/>
      <c r="AZ666" s="225" t="e" cm="1">
        <f t="array" aca="1" ref="AZ666" ca="1">INDIRECT("'"&amp;$C666&amp;"'!"&amp;"$"&amp;$D666&amp;$AZ$1&amp;"")</f>
        <v>#REF!</v>
      </c>
      <c r="BA666" s="224"/>
      <c r="BB666" s="225"/>
      <c r="BC666" s="223"/>
      <c r="BD666" s="225" t="e" cm="1">
        <f t="array" aca="1" ref="BD666" ca="1">INDIRECT("'"&amp;$C666&amp;"'!"&amp;"$"&amp;$D666&amp;$BD$1&amp;"")</f>
        <v>#REF!</v>
      </c>
      <c r="BE666" s="224"/>
      <c r="BF666" s="225"/>
      <c r="BG666" s="223"/>
      <c r="BH666" s="227"/>
      <c r="BI666" s="223"/>
      <c r="BJ666" s="227" t="e" cm="1">
        <f t="array" aca="1" ref="BJ666" ca="1">INDIRECT("'"&amp;$C666&amp;"'!"&amp;"$"&amp;$D666&amp;$BJ$1&amp;"")</f>
        <v>#REF!</v>
      </c>
      <c r="BK666" s="225"/>
      <c r="BL666" s="223"/>
      <c r="BM666" s="407"/>
      <c r="BN666" s="222" t="e" cm="1">
        <f t="array" aca="1" ref="BN666" ca="1">INDIRECT("'"&amp;$C666&amp;"'!"&amp;"$"&amp;$D666&amp;$BN$1&amp;"")</f>
        <v>#REF!</v>
      </c>
      <c r="BO666" s="224"/>
      <c r="BP666" s="223"/>
      <c r="BQ666" s="227" t="e" cm="1">
        <f t="array" aca="1" ref="BQ666" ca="1">INDIRECT("'"&amp;$C666&amp;"'!"&amp;"$"&amp;$D666&amp;$BQ$1&amp;"")</f>
        <v>#REF!</v>
      </c>
      <c r="BR666" s="225"/>
      <c r="BS666" s="225"/>
      <c r="BT666" s="223"/>
      <c r="BU666" s="228" t="e" cm="1">
        <f t="array" aca="1" ref="BU666" ca="1">INDIRECT("'"&amp;$C666&amp;"'!"&amp;"$"&amp;$D666&amp;$BU$1&amp;"")</f>
        <v>#REF!</v>
      </c>
      <c r="BV666" s="225"/>
      <c r="BW666" s="225"/>
      <c r="BX666" s="223"/>
      <c r="BY666" s="228"/>
      <c r="BZ666" s="225"/>
      <c r="CA666" s="225"/>
      <c r="CB666" s="223"/>
    </row>
    <row r="667" spans="1:80" ht="15" x14ac:dyDescent="0.2">
      <c r="A667" s="344">
        <f t="shared" si="51"/>
        <v>46018</v>
      </c>
      <c r="B667" s="261">
        <v>0.5</v>
      </c>
      <c r="C667" s="247">
        <f t="shared" si="52"/>
        <v>27</v>
      </c>
      <c r="D667" s="248" t="s">
        <v>146</v>
      </c>
      <c r="E667" s="229"/>
      <c r="F667" s="230"/>
      <c r="G667" s="231" t="e" cm="1">
        <f t="array" aca="1" ref="G667" ca="1">INDIRECT("'"&amp;$C667&amp;"'!"&amp;"$"&amp;$D667&amp;$G$1&amp;"")</f>
        <v>#REF!</v>
      </c>
      <c r="H667" s="232" t="s">
        <v>1</v>
      </c>
      <c r="I667" s="230" t="s">
        <v>1</v>
      </c>
      <c r="J667" s="231" t="e" cm="1">
        <f t="array" aca="1" ref="J667" ca="1">INDIRECT("'"&amp;$C667&amp;"'!"&amp;"$"&amp;$D667&amp;$J$1&amp;"")</f>
        <v>#REF!</v>
      </c>
      <c r="K667" s="232"/>
      <c r="L667" s="232"/>
      <c r="M667" s="233"/>
      <c r="N667" s="229" t="e" cm="1">
        <f t="array" aca="1" ref="N667" ca="1">INDIRECT("'"&amp;$C667&amp;"'!"&amp;"$"&amp;$D667&amp;$N$1&amp;"")</f>
        <v>#REF!</v>
      </c>
      <c r="O667" s="232"/>
      <c r="P667" s="232"/>
      <c r="Q667" s="230"/>
      <c r="R667" s="229" t="e" cm="1">
        <f t="array" aca="1" ref="R667" ca="1">INDIRECT("'"&amp;$C667&amp;"'!"&amp;"$"&amp;$D667&amp;$R$1&amp;"")</f>
        <v>#REF!</v>
      </c>
      <c r="S667" s="232"/>
      <c r="T667" s="232"/>
      <c r="U667" s="233"/>
      <c r="V667" s="229"/>
      <c r="W667" s="234" t="e" cm="1">
        <f t="array" aca="1" ref="W667" ca="1">INDIRECT("'"&amp;$C667&amp;"'!"&amp;"$"&amp;$D667&amp;$W$1&amp;"")</f>
        <v>#REF!</v>
      </c>
      <c r="X667" s="232"/>
      <c r="Y667" s="230"/>
      <c r="Z667" s="231" t="e" cm="1">
        <f t="array" aca="1" ref="Z667" ca="1">INDIRECT("'"&amp;$C667&amp;"'!"&amp;"$"&amp;$D667&amp;$Z$1&amp;"")</f>
        <v>#REF!</v>
      </c>
      <c r="AA667" s="232" t="s">
        <v>1</v>
      </c>
      <c r="AB667" s="232" t="s">
        <v>1</v>
      </c>
      <c r="AC667" s="233" t="s">
        <v>1</v>
      </c>
      <c r="AD667" s="229" t="e" cm="1">
        <f t="array" aca="1" ref="AD667" ca="1">INDIRECT("'"&amp;$C667&amp;"'!"&amp;"$"&amp;$D667&amp;$AD$1&amp;"")</f>
        <v>#REF!</v>
      </c>
      <c r="AE667" s="232" t="s">
        <v>1</v>
      </c>
      <c r="AF667" s="232" t="s">
        <v>1</v>
      </c>
      <c r="AG667" s="230" t="s">
        <v>1</v>
      </c>
      <c r="AH667" s="231" t="e" cm="1">
        <f t="array" aca="1" ref="AH667" ca="1">INDIRECT("'"&amp;$C667&amp;"'!"&amp;"$"&amp;$D667&amp;$AH$1&amp;"")</f>
        <v>#REF!</v>
      </c>
      <c r="AI667" s="232" t="s">
        <v>1</v>
      </c>
      <c r="AJ667" s="232" t="s">
        <v>1</v>
      </c>
      <c r="AK667" s="233" t="s">
        <v>1</v>
      </c>
      <c r="AL667" s="229" t="e" cm="1">
        <f t="array" aca="1" ref="AL667" ca="1">INDIRECT("'"&amp;$C667&amp;"'!"&amp;"$"&amp;$D667&amp;$AL$1&amp;"")</f>
        <v>#REF!</v>
      </c>
      <c r="AM667" s="232" t="s">
        <v>1</v>
      </c>
      <c r="AN667" s="232" t="s">
        <v>1</v>
      </c>
      <c r="AO667" s="230" t="s">
        <v>1</v>
      </c>
      <c r="AP667" s="229"/>
      <c r="AQ667" s="233"/>
      <c r="AR667" s="229" t="e" cm="1">
        <f t="array" aca="1" ref="AR667" ca="1">INDIRECT("'"&amp;$C667&amp;"'!"&amp;"$"&amp;$D667&amp;$AR$1&amp;"")</f>
        <v>#REF!</v>
      </c>
      <c r="AS667" s="232"/>
      <c r="AT667" s="230"/>
      <c r="AU667" s="231" t="e" cm="1">
        <f t="array" aca="1" ref="AU667" ca="1">INDIRECT("'"&amp;$C667&amp;"'!"&amp;"$"&amp;$D667&amp;$AU$1&amp;"")</f>
        <v>#REF!</v>
      </c>
      <c r="AV667" s="232"/>
      <c r="AW667" s="230"/>
      <c r="AX667" s="229"/>
      <c r="AY667" s="233"/>
      <c r="AZ667" s="232" t="e" cm="1">
        <f t="array" aca="1" ref="AZ667" ca="1">INDIRECT("'"&amp;$C667&amp;"'!"&amp;"$"&amp;$D667&amp;$AZ$1&amp;"")</f>
        <v>#REF!</v>
      </c>
      <c r="BA667" s="231"/>
      <c r="BB667" s="232"/>
      <c r="BC667" s="230"/>
      <c r="BD667" s="232" t="e" cm="1">
        <f t="array" aca="1" ref="BD667" ca="1">INDIRECT("'"&amp;$C667&amp;"'!"&amp;"$"&amp;$D667&amp;$BD$1&amp;"")</f>
        <v>#REF!</v>
      </c>
      <c r="BE667" s="231"/>
      <c r="BF667" s="232"/>
      <c r="BG667" s="230"/>
      <c r="BH667" s="234"/>
      <c r="BI667" s="230"/>
      <c r="BJ667" s="234" t="e" cm="1">
        <f t="array" aca="1" ref="BJ667" ca="1">INDIRECT("'"&amp;$C667&amp;"'!"&amp;"$"&amp;$D667&amp;$BJ$1&amp;"")</f>
        <v>#REF!</v>
      </c>
      <c r="BK667" s="232"/>
      <c r="BL667" s="230"/>
      <c r="BM667" s="408"/>
      <c r="BN667" s="229" t="e" cm="1">
        <f t="array" aca="1" ref="BN667" ca="1">INDIRECT("'"&amp;$C667&amp;"'!"&amp;"$"&amp;$D667&amp;$BN$1&amp;"")</f>
        <v>#REF!</v>
      </c>
      <c r="BO667" s="231"/>
      <c r="BP667" s="230"/>
      <c r="BQ667" s="234" t="e" cm="1">
        <f t="array" aca="1" ref="BQ667" ca="1">INDIRECT("'"&amp;$C667&amp;"'!"&amp;"$"&amp;$D667&amp;$BQ$1&amp;"")</f>
        <v>#REF!</v>
      </c>
      <c r="BR667" s="232"/>
      <c r="BS667" s="232"/>
      <c r="BT667" s="230"/>
      <c r="BU667" s="235" t="e" cm="1">
        <f t="array" aca="1" ref="BU667" ca="1">INDIRECT("'"&amp;$C667&amp;"'!"&amp;"$"&amp;$D667&amp;$BU$1&amp;"")</f>
        <v>#REF!</v>
      </c>
      <c r="BV667" s="232"/>
      <c r="BW667" s="232"/>
      <c r="BX667" s="230"/>
      <c r="BY667" s="235"/>
      <c r="BZ667" s="232"/>
      <c r="CA667" s="232"/>
      <c r="CB667" s="230"/>
    </row>
    <row r="668" spans="1:80" ht="15" x14ac:dyDescent="0.2">
      <c r="A668" s="344">
        <f t="shared" si="51"/>
        <v>46018</v>
      </c>
      <c r="B668" s="261">
        <v>0.54166666666666696</v>
      </c>
      <c r="C668" s="247">
        <f t="shared" si="52"/>
        <v>27</v>
      </c>
      <c r="D668" s="248" t="s">
        <v>147</v>
      </c>
      <c r="E668" s="222"/>
      <c r="F668" s="223"/>
      <c r="G668" s="224" t="e" cm="1">
        <f t="array" aca="1" ref="G668" ca="1">INDIRECT("'"&amp;$C668&amp;"'!"&amp;"$"&amp;$D668&amp;$G$1&amp;"")</f>
        <v>#REF!</v>
      </c>
      <c r="H668" s="225" t="s">
        <v>1</v>
      </c>
      <c r="I668" s="223" t="s">
        <v>1</v>
      </c>
      <c r="J668" s="224" t="e" cm="1">
        <f t="array" aca="1" ref="J668" ca="1">INDIRECT("'"&amp;$C668&amp;"'!"&amp;"$"&amp;$D668&amp;$J$1&amp;"")</f>
        <v>#REF!</v>
      </c>
      <c r="K668" s="225"/>
      <c r="L668" s="225"/>
      <c r="M668" s="223"/>
      <c r="N668" s="222" t="e" cm="1">
        <f t="array" aca="1" ref="N668" ca="1">INDIRECT("'"&amp;$C668&amp;"'!"&amp;"$"&amp;$D668&amp;$N$1&amp;"")</f>
        <v>#REF!</v>
      </c>
      <c r="O668" s="225"/>
      <c r="P668" s="225"/>
      <c r="Q668" s="223"/>
      <c r="R668" s="352" t="e" cm="1">
        <f t="array" aca="1" ref="R668" ca="1">INDIRECT("'"&amp;$C668&amp;"'!"&amp;"$"&amp;$D668&amp;$R$1&amp;"")</f>
        <v>#REF!</v>
      </c>
      <c r="S668" s="225"/>
      <c r="T668" s="225"/>
      <c r="U668" s="226"/>
      <c r="V668" s="222"/>
      <c r="W668" s="227" t="e" cm="1">
        <f t="array" aca="1" ref="W668" ca="1">INDIRECT("'"&amp;$C668&amp;"'!"&amp;"$"&amp;$D668&amp;$W$1&amp;"")</f>
        <v>#REF!</v>
      </c>
      <c r="X668" s="225"/>
      <c r="Y668" s="223"/>
      <c r="Z668" s="224" t="e" cm="1">
        <f t="array" aca="1" ref="Z668" ca="1">INDIRECT("'"&amp;$C668&amp;"'!"&amp;"$"&amp;$D668&amp;$Z$1&amp;"")</f>
        <v>#REF!</v>
      </c>
      <c r="AA668" s="225" t="s">
        <v>1</v>
      </c>
      <c r="AB668" s="225" t="s">
        <v>1</v>
      </c>
      <c r="AC668" s="226" t="s">
        <v>1</v>
      </c>
      <c r="AD668" s="222" t="e" cm="1">
        <f t="array" aca="1" ref="AD668" ca="1">INDIRECT("'"&amp;$C668&amp;"'!"&amp;"$"&amp;$D668&amp;$AD$1&amp;"")</f>
        <v>#REF!</v>
      </c>
      <c r="AE668" s="225" t="s">
        <v>1</v>
      </c>
      <c r="AF668" s="225" t="s">
        <v>1</v>
      </c>
      <c r="AG668" s="223" t="s">
        <v>1</v>
      </c>
      <c r="AH668" s="224" t="e" cm="1">
        <f t="array" aca="1" ref="AH668" ca="1">INDIRECT("'"&amp;$C668&amp;"'!"&amp;"$"&amp;$D668&amp;$AH$1&amp;"")</f>
        <v>#REF!</v>
      </c>
      <c r="AI668" s="225" t="s">
        <v>1</v>
      </c>
      <c r="AJ668" s="225" t="s">
        <v>1</v>
      </c>
      <c r="AK668" s="226" t="s">
        <v>1</v>
      </c>
      <c r="AL668" s="222" t="e" cm="1">
        <f t="array" aca="1" ref="AL668" ca="1">INDIRECT("'"&amp;$C668&amp;"'!"&amp;"$"&amp;$D668&amp;$AL$1&amp;"")</f>
        <v>#REF!</v>
      </c>
      <c r="AM668" s="225" t="s">
        <v>1</v>
      </c>
      <c r="AN668" s="225" t="s">
        <v>1</v>
      </c>
      <c r="AO668" s="223" t="s">
        <v>1</v>
      </c>
      <c r="AP668" s="222"/>
      <c r="AQ668" s="226"/>
      <c r="AR668" s="222" t="e" cm="1">
        <f t="array" aca="1" ref="AR668" ca="1">INDIRECT("'"&amp;$C668&amp;"'!"&amp;"$"&amp;$D668&amp;$AR$1&amp;"")</f>
        <v>#REF!</v>
      </c>
      <c r="AS668" s="225"/>
      <c r="AT668" s="223"/>
      <c r="AU668" s="224" t="e" cm="1">
        <f t="array" aca="1" ref="AU668" ca="1">INDIRECT("'"&amp;$C668&amp;"'!"&amp;"$"&amp;$D668&amp;$AU$1&amp;"")</f>
        <v>#REF!</v>
      </c>
      <c r="AV668" s="225"/>
      <c r="AW668" s="223"/>
      <c r="AX668" s="222"/>
      <c r="AY668" s="226"/>
      <c r="AZ668" s="225" t="e" cm="1">
        <f t="array" aca="1" ref="AZ668" ca="1">INDIRECT("'"&amp;$C668&amp;"'!"&amp;"$"&amp;$D668&amp;$AZ$1&amp;"")</f>
        <v>#REF!</v>
      </c>
      <c r="BA668" s="224"/>
      <c r="BB668" s="225"/>
      <c r="BC668" s="223"/>
      <c r="BD668" s="225" t="e" cm="1">
        <f t="array" aca="1" ref="BD668" ca="1">INDIRECT("'"&amp;$C668&amp;"'!"&amp;"$"&amp;$D668&amp;$BD$1&amp;"")</f>
        <v>#REF!</v>
      </c>
      <c r="BE668" s="224"/>
      <c r="BF668" s="225"/>
      <c r="BG668" s="223"/>
      <c r="BH668" s="227"/>
      <c r="BI668" s="223"/>
      <c r="BJ668" s="227" t="e" cm="1">
        <f t="array" aca="1" ref="BJ668" ca="1">INDIRECT("'"&amp;$C668&amp;"'!"&amp;"$"&amp;$D668&amp;$BJ$1&amp;"")</f>
        <v>#REF!</v>
      </c>
      <c r="BK668" s="225"/>
      <c r="BL668" s="223"/>
      <c r="BM668" s="407"/>
      <c r="BN668" s="222" t="e" cm="1">
        <f t="array" aca="1" ref="BN668" ca="1">INDIRECT("'"&amp;$C668&amp;"'!"&amp;"$"&amp;$D668&amp;$BN$1&amp;"")</f>
        <v>#REF!</v>
      </c>
      <c r="BO668" s="224"/>
      <c r="BP668" s="223"/>
      <c r="BQ668" s="227" t="e" cm="1">
        <f t="array" aca="1" ref="BQ668" ca="1">INDIRECT("'"&amp;$C668&amp;"'!"&amp;"$"&amp;$D668&amp;$BQ$1&amp;"")</f>
        <v>#REF!</v>
      </c>
      <c r="BR668" s="225"/>
      <c r="BS668" s="225"/>
      <c r="BT668" s="223"/>
      <c r="BU668" s="228" t="e" cm="1">
        <f t="array" aca="1" ref="BU668" ca="1">INDIRECT("'"&amp;$C668&amp;"'!"&amp;"$"&amp;$D668&amp;$BU$1&amp;"")</f>
        <v>#REF!</v>
      </c>
      <c r="BV668" s="225"/>
      <c r="BW668" s="225"/>
      <c r="BX668" s="223"/>
      <c r="BY668" s="228"/>
      <c r="BZ668" s="225"/>
      <c r="CA668" s="225"/>
      <c r="CB668" s="223"/>
    </row>
    <row r="669" spans="1:80" ht="15" x14ac:dyDescent="0.2">
      <c r="A669" s="344">
        <f t="shared" si="51"/>
        <v>46018</v>
      </c>
      <c r="B669" s="261">
        <v>0.58333333333333404</v>
      </c>
      <c r="C669" s="247">
        <f t="shared" si="52"/>
        <v>27</v>
      </c>
      <c r="D669" s="248" t="s">
        <v>148</v>
      </c>
      <c r="E669" s="229"/>
      <c r="F669" s="230"/>
      <c r="G669" s="231" t="e" cm="1">
        <f t="array" aca="1" ref="G669" ca="1">INDIRECT("'"&amp;$C669&amp;"'!"&amp;"$"&amp;$D669&amp;$G$1&amp;"")</f>
        <v>#REF!</v>
      </c>
      <c r="H669" s="232" t="s">
        <v>1</v>
      </c>
      <c r="I669" s="230" t="s">
        <v>1</v>
      </c>
      <c r="J669" s="231" t="e" cm="1">
        <f t="array" aca="1" ref="J669" ca="1">INDIRECT("'"&amp;$C669&amp;"'!"&amp;"$"&amp;$D669&amp;$J$1&amp;"")</f>
        <v>#REF!</v>
      </c>
      <c r="K669" s="232"/>
      <c r="L669" s="232"/>
      <c r="M669" s="233"/>
      <c r="N669" s="229" t="e" cm="1">
        <f t="array" aca="1" ref="N669" ca="1">INDIRECT("'"&amp;$C669&amp;"'!"&amp;"$"&amp;$D669&amp;$N$1&amp;"")</f>
        <v>#REF!</v>
      </c>
      <c r="O669" s="232"/>
      <c r="P669" s="232"/>
      <c r="Q669" s="230"/>
      <c r="R669" s="229" t="e" cm="1">
        <f t="array" aca="1" ref="R669" ca="1">INDIRECT("'"&amp;$C669&amp;"'!"&amp;"$"&amp;$D669&amp;$R$1&amp;"")</f>
        <v>#REF!</v>
      </c>
      <c r="S669" s="232"/>
      <c r="T669" s="232"/>
      <c r="U669" s="233"/>
      <c r="V669" s="229"/>
      <c r="W669" s="234" t="e" cm="1">
        <f t="array" aca="1" ref="W669" ca="1">INDIRECT("'"&amp;$C669&amp;"'!"&amp;"$"&amp;$D669&amp;$W$1&amp;"")</f>
        <v>#REF!</v>
      </c>
      <c r="X669" s="232"/>
      <c r="Y669" s="230"/>
      <c r="Z669" s="231" t="e" cm="1">
        <f t="array" aca="1" ref="Z669" ca="1">INDIRECT("'"&amp;$C669&amp;"'!"&amp;"$"&amp;$D669&amp;$Z$1&amp;"")</f>
        <v>#REF!</v>
      </c>
      <c r="AA669" s="232" t="s">
        <v>1</v>
      </c>
      <c r="AB669" s="232" t="s">
        <v>1</v>
      </c>
      <c r="AC669" s="233" t="s">
        <v>1</v>
      </c>
      <c r="AD669" s="229" t="e" cm="1">
        <f t="array" aca="1" ref="AD669" ca="1">INDIRECT("'"&amp;$C669&amp;"'!"&amp;"$"&amp;$D669&amp;$AD$1&amp;"")</f>
        <v>#REF!</v>
      </c>
      <c r="AE669" s="232" t="s">
        <v>1</v>
      </c>
      <c r="AF669" s="232" t="s">
        <v>1</v>
      </c>
      <c r="AG669" s="230" t="s">
        <v>1</v>
      </c>
      <c r="AH669" s="231" t="e" cm="1">
        <f t="array" aca="1" ref="AH669" ca="1">INDIRECT("'"&amp;$C669&amp;"'!"&amp;"$"&amp;$D669&amp;$AH$1&amp;"")</f>
        <v>#REF!</v>
      </c>
      <c r="AI669" s="232" t="s">
        <v>1</v>
      </c>
      <c r="AJ669" s="232" t="s">
        <v>1</v>
      </c>
      <c r="AK669" s="233" t="s">
        <v>1</v>
      </c>
      <c r="AL669" s="229" t="e" cm="1">
        <f t="array" aca="1" ref="AL669" ca="1">INDIRECT("'"&amp;$C669&amp;"'!"&amp;"$"&amp;$D669&amp;$AL$1&amp;"")</f>
        <v>#REF!</v>
      </c>
      <c r="AM669" s="232" t="s">
        <v>1</v>
      </c>
      <c r="AN669" s="232" t="s">
        <v>1</v>
      </c>
      <c r="AO669" s="230" t="s">
        <v>1</v>
      </c>
      <c r="AP669" s="229"/>
      <c r="AQ669" s="233"/>
      <c r="AR669" s="229" t="e" cm="1">
        <f t="array" aca="1" ref="AR669" ca="1">INDIRECT("'"&amp;$C669&amp;"'!"&amp;"$"&amp;$D669&amp;$AR$1&amp;"")</f>
        <v>#REF!</v>
      </c>
      <c r="AS669" s="232"/>
      <c r="AT669" s="230"/>
      <c r="AU669" s="231" t="e" cm="1">
        <f t="array" aca="1" ref="AU669" ca="1">INDIRECT("'"&amp;$C669&amp;"'!"&amp;"$"&amp;$D669&amp;$AU$1&amp;"")</f>
        <v>#REF!</v>
      </c>
      <c r="AV669" s="232"/>
      <c r="AW669" s="230"/>
      <c r="AX669" s="229"/>
      <c r="AY669" s="233"/>
      <c r="AZ669" s="232" t="e" cm="1">
        <f t="array" aca="1" ref="AZ669" ca="1">INDIRECT("'"&amp;$C669&amp;"'!"&amp;"$"&amp;$D669&amp;$AZ$1&amp;"")</f>
        <v>#REF!</v>
      </c>
      <c r="BA669" s="231"/>
      <c r="BB669" s="232"/>
      <c r="BC669" s="230"/>
      <c r="BD669" s="232" t="e" cm="1">
        <f t="array" aca="1" ref="BD669" ca="1">INDIRECT("'"&amp;$C669&amp;"'!"&amp;"$"&amp;$D669&amp;$BD$1&amp;"")</f>
        <v>#REF!</v>
      </c>
      <c r="BE669" s="231"/>
      <c r="BF669" s="232"/>
      <c r="BG669" s="230"/>
      <c r="BH669" s="234"/>
      <c r="BI669" s="230"/>
      <c r="BJ669" s="234" t="e" cm="1">
        <f t="array" aca="1" ref="BJ669" ca="1">INDIRECT("'"&amp;$C669&amp;"'!"&amp;"$"&amp;$D669&amp;$BJ$1&amp;"")</f>
        <v>#REF!</v>
      </c>
      <c r="BK669" s="232"/>
      <c r="BL669" s="230"/>
      <c r="BM669" s="408"/>
      <c r="BN669" s="229" t="e" cm="1">
        <f t="array" aca="1" ref="BN669" ca="1">INDIRECT("'"&amp;$C669&amp;"'!"&amp;"$"&amp;$D669&amp;$BN$1&amp;"")</f>
        <v>#REF!</v>
      </c>
      <c r="BO669" s="231"/>
      <c r="BP669" s="230"/>
      <c r="BQ669" s="234" t="e" cm="1">
        <f t="array" aca="1" ref="BQ669" ca="1">INDIRECT("'"&amp;$C669&amp;"'!"&amp;"$"&amp;$D669&amp;$BQ$1&amp;"")</f>
        <v>#REF!</v>
      </c>
      <c r="BR669" s="232"/>
      <c r="BS669" s="232"/>
      <c r="BT669" s="230"/>
      <c r="BU669" s="235" t="e" cm="1">
        <f t="array" aca="1" ref="BU669" ca="1">INDIRECT("'"&amp;$C669&amp;"'!"&amp;"$"&amp;$D669&amp;$BU$1&amp;"")</f>
        <v>#REF!</v>
      </c>
      <c r="BV669" s="232"/>
      <c r="BW669" s="232"/>
      <c r="BX669" s="230"/>
      <c r="BY669" s="235"/>
      <c r="BZ669" s="232"/>
      <c r="CA669" s="232"/>
      <c r="CB669" s="230"/>
    </row>
    <row r="670" spans="1:80" ht="15" x14ac:dyDescent="0.2">
      <c r="A670" s="344">
        <f t="shared" si="51"/>
        <v>46018</v>
      </c>
      <c r="B670" s="261">
        <v>0.625</v>
      </c>
      <c r="C670" s="247">
        <f t="shared" si="52"/>
        <v>27</v>
      </c>
      <c r="D670" s="248" t="s">
        <v>149</v>
      </c>
      <c r="E670" s="222"/>
      <c r="F670" s="223"/>
      <c r="G670" s="224" t="e" cm="1">
        <f t="array" aca="1" ref="G670" ca="1">INDIRECT("'"&amp;$C670&amp;"'!"&amp;"$"&amp;$D670&amp;$G$1&amp;"")</f>
        <v>#REF!</v>
      </c>
      <c r="H670" s="225" t="s">
        <v>1</v>
      </c>
      <c r="I670" s="223" t="s">
        <v>1</v>
      </c>
      <c r="J670" s="224" t="e" cm="1">
        <f t="array" aca="1" ref="J670" ca="1">INDIRECT("'"&amp;$C670&amp;"'!"&amp;"$"&amp;$D670&amp;$J$1&amp;"")</f>
        <v>#REF!</v>
      </c>
      <c r="K670" s="225"/>
      <c r="L670" s="225"/>
      <c r="M670" s="226"/>
      <c r="N670" s="222" t="e" cm="1">
        <f t="array" aca="1" ref="N670" ca="1">INDIRECT("'"&amp;$C670&amp;"'!"&amp;"$"&amp;$D670&amp;$N$1&amp;"")</f>
        <v>#REF!</v>
      </c>
      <c r="O670" s="225"/>
      <c r="P670" s="225"/>
      <c r="Q670" s="223"/>
      <c r="R670" s="352" t="e" cm="1">
        <f t="array" aca="1" ref="R670" ca="1">INDIRECT("'"&amp;$C670&amp;"'!"&amp;"$"&amp;$D670&amp;$R$1&amp;"")</f>
        <v>#REF!</v>
      </c>
      <c r="S670" s="225"/>
      <c r="T670" s="225"/>
      <c r="U670" s="226"/>
      <c r="V670" s="222"/>
      <c r="W670" s="227" t="e" cm="1">
        <f t="array" aca="1" ref="W670" ca="1">INDIRECT("'"&amp;$C670&amp;"'!"&amp;"$"&amp;$D670&amp;$W$1&amp;"")</f>
        <v>#REF!</v>
      </c>
      <c r="X670" s="225"/>
      <c r="Y670" s="223"/>
      <c r="Z670" s="224" t="e" cm="1">
        <f t="array" aca="1" ref="Z670" ca="1">INDIRECT("'"&amp;$C670&amp;"'!"&amp;"$"&amp;$D670&amp;$Z$1&amp;"")</f>
        <v>#REF!</v>
      </c>
      <c r="AA670" s="225" t="s">
        <v>1</v>
      </c>
      <c r="AB670" s="225" t="s">
        <v>1</v>
      </c>
      <c r="AC670" s="226" t="s">
        <v>1</v>
      </c>
      <c r="AD670" s="222" t="e" cm="1">
        <f t="array" aca="1" ref="AD670" ca="1">INDIRECT("'"&amp;$C670&amp;"'!"&amp;"$"&amp;$D670&amp;$AD$1&amp;"")</f>
        <v>#REF!</v>
      </c>
      <c r="AE670" s="225" t="s">
        <v>1</v>
      </c>
      <c r="AF670" s="225" t="s">
        <v>1</v>
      </c>
      <c r="AG670" s="223" t="s">
        <v>1</v>
      </c>
      <c r="AH670" s="224" t="e" cm="1">
        <f t="array" aca="1" ref="AH670" ca="1">INDIRECT("'"&amp;$C670&amp;"'!"&amp;"$"&amp;$D670&amp;$AH$1&amp;"")</f>
        <v>#REF!</v>
      </c>
      <c r="AI670" s="225" t="s">
        <v>1</v>
      </c>
      <c r="AJ670" s="225" t="s">
        <v>1</v>
      </c>
      <c r="AK670" s="226" t="s">
        <v>1</v>
      </c>
      <c r="AL670" s="222" t="e" cm="1">
        <f t="array" aca="1" ref="AL670" ca="1">INDIRECT("'"&amp;$C670&amp;"'!"&amp;"$"&amp;$D670&amp;$AL$1&amp;"")</f>
        <v>#REF!</v>
      </c>
      <c r="AM670" s="225" t="s">
        <v>1</v>
      </c>
      <c r="AN670" s="225" t="s">
        <v>1</v>
      </c>
      <c r="AO670" s="223" t="s">
        <v>1</v>
      </c>
      <c r="AP670" s="222"/>
      <c r="AQ670" s="226"/>
      <c r="AR670" s="222" t="e" cm="1">
        <f t="array" aca="1" ref="AR670" ca="1">INDIRECT("'"&amp;$C670&amp;"'!"&amp;"$"&amp;$D670&amp;$AR$1&amp;"")</f>
        <v>#REF!</v>
      </c>
      <c r="AS670" s="225"/>
      <c r="AT670" s="223"/>
      <c r="AU670" s="224" t="e" cm="1">
        <f t="array" aca="1" ref="AU670" ca="1">INDIRECT("'"&amp;$C670&amp;"'!"&amp;"$"&amp;$D670&amp;$AU$1&amp;"")</f>
        <v>#REF!</v>
      </c>
      <c r="AV670" s="225"/>
      <c r="AW670" s="223"/>
      <c r="AX670" s="222"/>
      <c r="AY670" s="226"/>
      <c r="AZ670" s="225" t="e" cm="1">
        <f t="array" aca="1" ref="AZ670" ca="1">INDIRECT("'"&amp;$C670&amp;"'!"&amp;"$"&amp;$D670&amp;$AZ$1&amp;"")</f>
        <v>#REF!</v>
      </c>
      <c r="BA670" s="224"/>
      <c r="BB670" s="225"/>
      <c r="BC670" s="223"/>
      <c r="BD670" s="225" t="e" cm="1">
        <f t="array" aca="1" ref="BD670" ca="1">INDIRECT("'"&amp;$C670&amp;"'!"&amp;"$"&amp;$D670&amp;$BD$1&amp;"")</f>
        <v>#REF!</v>
      </c>
      <c r="BE670" s="224"/>
      <c r="BF670" s="225"/>
      <c r="BG670" s="223"/>
      <c r="BH670" s="227"/>
      <c r="BI670" s="223"/>
      <c r="BJ670" s="227" t="e" cm="1">
        <f t="array" aca="1" ref="BJ670" ca="1">INDIRECT("'"&amp;$C670&amp;"'!"&amp;"$"&amp;$D670&amp;$BJ$1&amp;"")</f>
        <v>#REF!</v>
      </c>
      <c r="BK670" s="225"/>
      <c r="BL670" s="223"/>
      <c r="BM670" s="407"/>
      <c r="BN670" s="222" t="e" cm="1">
        <f t="array" aca="1" ref="BN670" ca="1">INDIRECT("'"&amp;$C670&amp;"'!"&amp;"$"&amp;$D670&amp;$BN$1&amp;"")</f>
        <v>#REF!</v>
      </c>
      <c r="BO670" s="224"/>
      <c r="BP670" s="223"/>
      <c r="BQ670" s="227" t="e" cm="1">
        <f t="array" aca="1" ref="BQ670" ca="1">INDIRECT("'"&amp;$C670&amp;"'!"&amp;"$"&amp;$D670&amp;$BQ$1&amp;"")</f>
        <v>#REF!</v>
      </c>
      <c r="BR670" s="225"/>
      <c r="BS670" s="225"/>
      <c r="BT670" s="223"/>
      <c r="BU670" s="228" t="e" cm="1">
        <f t="array" aca="1" ref="BU670" ca="1">INDIRECT("'"&amp;$C670&amp;"'!"&amp;"$"&amp;$D670&amp;$BU$1&amp;"")</f>
        <v>#REF!</v>
      </c>
      <c r="BV670" s="225"/>
      <c r="BW670" s="225"/>
      <c r="BX670" s="223"/>
      <c r="BY670" s="228"/>
      <c r="BZ670" s="225"/>
      <c r="CA670" s="225"/>
      <c r="CB670" s="223"/>
    </row>
    <row r="671" spans="1:80" ht="15" x14ac:dyDescent="0.2">
      <c r="A671" s="344">
        <f t="shared" si="51"/>
        <v>46018</v>
      </c>
      <c r="B671" s="261">
        <v>0.66666666666666696</v>
      </c>
      <c r="C671" s="247">
        <f t="shared" si="52"/>
        <v>27</v>
      </c>
      <c r="D671" s="248" t="s">
        <v>150</v>
      </c>
      <c r="E671" s="229"/>
      <c r="F671" s="230"/>
      <c r="G671" s="231" t="e" cm="1">
        <f t="array" aca="1" ref="G671" ca="1">INDIRECT("'"&amp;$C671&amp;"'!"&amp;"$"&amp;$D671&amp;$G$1&amp;"")</f>
        <v>#REF!</v>
      </c>
      <c r="H671" s="232" t="s">
        <v>1</v>
      </c>
      <c r="I671" s="230" t="s">
        <v>1</v>
      </c>
      <c r="J671" s="231" t="e" cm="1">
        <f t="array" aca="1" ref="J671" ca="1">INDIRECT("'"&amp;$C671&amp;"'!"&amp;"$"&amp;$D671&amp;$J$1&amp;"")</f>
        <v>#REF!</v>
      </c>
      <c r="K671" s="232"/>
      <c r="L671" s="232"/>
      <c r="M671" s="233"/>
      <c r="N671" s="229" t="e" cm="1">
        <f t="array" aca="1" ref="N671" ca="1">INDIRECT("'"&amp;$C671&amp;"'!"&amp;"$"&amp;$D671&amp;$N$1&amp;"")</f>
        <v>#REF!</v>
      </c>
      <c r="O671" s="232"/>
      <c r="P671" s="232"/>
      <c r="Q671" s="230"/>
      <c r="R671" s="353" t="e" cm="1">
        <f t="array" aca="1" ref="R671" ca="1">INDIRECT("'"&amp;$C671&amp;"'!"&amp;"$"&amp;$D671&amp;$R$1&amp;"")</f>
        <v>#REF!</v>
      </c>
      <c r="S671" s="232"/>
      <c r="T671" s="232"/>
      <c r="U671" s="233"/>
      <c r="V671" s="229"/>
      <c r="W671" s="234" t="e" cm="1">
        <f t="array" aca="1" ref="W671" ca="1">INDIRECT("'"&amp;$C671&amp;"'!"&amp;"$"&amp;$D671&amp;$W$1&amp;"")</f>
        <v>#REF!</v>
      </c>
      <c r="X671" s="232"/>
      <c r="Y671" s="230"/>
      <c r="Z671" s="231" t="e" cm="1">
        <f t="array" aca="1" ref="Z671" ca="1">INDIRECT("'"&amp;$C671&amp;"'!"&amp;"$"&amp;$D671&amp;$Z$1&amp;"")</f>
        <v>#REF!</v>
      </c>
      <c r="AA671" s="232" t="s">
        <v>1</v>
      </c>
      <c r="AB671" s="232" t="s">
        <v>1</v>
      </c>
      <c r="AC671" s="233" t="s">
        <v>1</v>
      </c>
      <c r="AD671" s="229" t="e" cm="1">
        <f t="array" aca="1" ref="AD671" ca="1">INDIRECT("'"&amp;$C671&amp;"'!"&amp;"$"&amp;$D671&amp;$AD$1&amp;"")</f>
        <v>#REF!</v>
      </c>
      <c r="AE671" s="232" t="s">
        <v>1</v>
      </c>
      <c r="AF671" s="232" t="s">
        <v>1</v>
      </c>
      <c r="AG671" s="230" t="s">
        <v>1</v>
      </c>
      <c r="AH671" s="231" t="e" cm="1">
        <f t="array" aca="1" ref="AH671" ca="1">INDIRECT("'"&amp;$C671&amp;"'!"&amp;"$"&amp;$D671&amp;$AH$1&amp;"")</f>
        <v>#REF!</v>
      </c>
      <c r="AI671" s="232" t="s">
        <v>1</v>
      </c>
      <c r="AJ671" s="232" t="s">
        <v>1</v>
      </c>
      <c r="AK671" s="233" t="s">
        <v>1</v>
      </c>
      <c r="AL671" s="229" t="e" cm="1">
        <f t="array" aca="1" ref="AL671" ca="1">INDIRECT("'"&amp;$C671&amp;"'!"&amp;"$"&amp;$D671&amp;$AL$1&amp;"")</f>
        <v>#REF!</v>
      </c>
      <c r="AM671" s="232" t="s">
        <v>1</v>
      </c>
      <c r="AN671" s="232" t="s">
        <v>1</v>
      </c>
      <c r="AO671" s="230" t="s">
        <v>1</v>
      </c>
      <c r="AP671" s="229"/>
      <c r="AQ671" s="233"/>
      <c r="AR671" s="229" t="e" cm="1">
        <f t="array" aca="1" ref="AR671" ca="1">INDIRECT("'"&amp;$C671&amp;"'!"&amp;"$"&amp;$D671&amp;$AR$1&amp;"")</f>
        <v>#REF!</v>
      </c>
      <c r="AS671" s="232"/>
      <c r="AT671" s="230"/>
      <c r="AU671" s="231" t="e" cm="1">
        <f t="array" aca="1" ref="AU671" ca="1">INDIRECT("'"&amp;$C671&amp;"'!"&amp;"$"&amp;$D671&amp;$AU$1&amp;"")</f>
        <v>#REF!</v>
      </c>
      <c r="AV671" s="232"/>
      <c r="AW671" s="230"/>
      <c r="AX671" s="229"/>
      <c r="AY671" s="233"/>
      <c r="AZ671" s="232" t="e" cm="1">
        <f t="array" aca="1" ref="AZ671" ca="1">INDIRECT("'"&amp;$C671&amp;"'!"&amp;"$"&amp;$D671&amp;$AZ$1&amp;"")</f>
        <v>#REF!</v>
      </c>
      <c r="BA671" s="231"/>
      <c r="BB671" s="232"/>
      <c r="BC671" s="230"/>
      <c r="BD671" s="232" t="e" cm="1">
        <f t="array" aca="1" ref="BD671" ca="1">INDIRECT("'"&amp;$C671&amp;"'!"&amp;"$"&amp;$D671&amp;$BD$1&amp;"")</f>
        <v>#REF!</v>
      </c>
      <c r="BE671" s="231"/>
      <c r="BF671" s="232"/>
      <c r="BG671" s="230"/>
      <c r="BH671" s="234"/>
      <c r="BI671" s="230"/>
      <c r="BJ671" s="234" t="e" cm="1">
        <f t="array" aca="1" ref="BJ671" ca="1">INDIRECT("'"&amp;$C671&amp;"'!"&amp;"$"&amp;$D671&amp;$BJ$1&amp;"")</f>
        <v>#REF!</v>
      </c>
      <c r="BK671" s="232"/>
      <c r="BL671" s="230"/>
      <c r="BM671" s="408"/>
      <c r="BN671" s="229" t="e" cm="1">
        <f t="array" aca="1" ref="BN671" ca="1">INDIRECT("'"&amp;$C671&amp;"'!"&amp;"$"&amp;$D671&amp;$BN$1&amp;"")</f>
        <v>#REF!</v>
      </c>
      <c r="BO671" s="231"/>
      <c r="BP671" s="230"/>
      <c r="BQ671" s="234" t="e" cm="1">
        <f t="array" aca="1" ref="BQ671" ca="1">INDIRECT("'"&amp;$C671&amp;"'!"&amp;"$"&amp;$D671&amp;$BQ$1&amp;"")</f>
        <v>#REF!</v>
      </c>
      <c r="BR671" s="232"/>
      <c r="BS671" s="232"/>
      <c r="BT671" s="230"/>
      <c r="BU671" s="235" t="e" cm="1">
        <f t="array" aca="1" ref="BU671" ca="1">INDIRECT("'"&amp;$C671&amp;"'!"&amp;"$"&amp;$D671&amp;$BU$1&amp;"")</f>
        <v>#REF!</v>
      </c>
      <c r="BV671" s="232"/>
      <c r="BW671" s="232"/>
      <c r="BX671" s="230"/>
      <c r="BY671" s="235"/>
      <c r="BZ671" s="232"/>
      <c r="CA671" s="232"/>
      <c r="CB671" s="230"/>
    </row>
    <row r="672" spans="1:80" ht="15" x14ac:dyDescent="0.2">
      <c r="A672" s="344">
        <f t="shared" si="51"/>
        <v>46018</v>
      </c>
      <c r="B672" s="261">
        <v>0.70833333333333404</v>
      </c>
      <c r="C672" s="247">
        <f t="shared" si="52"/>
        <v>27</v>
      </c>
      <c r="D672" s="248" t="s">
        <v>151</v>
      </c>
      <c r="E672" s="222"/>
      <c r="F672" s="223"/>
      <c r="G672" s="224" t="e" cm="1">
        <f t="array" aca="1" ref="G672" ca="1">INDIRECT("'"&amp;$C672&amp;"'!"&amp;"$"&amp;$D672&amp;$G$1&amp;"")</f>
        <v>#REF!</v>
      </c>
      <c r="H672" s="225" t="s">
        <v>1</v>
      </c>
      <c r="I672" s="223" t="s">
        <v>1</v>
      </c>
      <c r="J672" s="224" t="e" cm="1">
        <f t="array" aca="1" ref="J672" ca="1">INDIRECT("'"&amp;$C672&amp;"'!"&amp;"$"&amp;$D672&amp;$J$1&amp;"")</f>
        <v>#REF!</v>
      </c>
      <c r="K672" s="225"/>
      <c r="L672" s="225"/>
      <c r="M672" s="226"/>
      <c r="N672" s="222" t="e" cm="1">
        <f t="array" aca="1" ref="N672" ca="1">INDIRECT("'"&amp;$C672&amp;"'!"&amp;"$"&amp;$D672&amp;$N$1&amp;"")</f>
        <v>#REF!</v>
      </c>
      <c r="O672" s="225"/>
      <c r="P672" s="225"/>
      <c r="Q672" s="226"/>
      <c r="R672" s="352" t="e" cm="1">
        <f t="array" aca="1" ref="R672" ca="1">INDIRECT("'"&amp;$C672&amp;"'!"&amp;"$"&amp;$D672&amp;$R$1&amp;"")</f>
        <v>#REF!</v>
      </c>
      <c r="S672" s="225"/>
      <c r="T672" s="225"/>
      <c r="U672" s="226"/>
      <c r="V672" s="222"/>
      <c r="W672" s="227" t="e" cm="1">
        <f t="array" aca="1" ref="W672" ca="1">INDIRECT("'"&amp;$C672&amp;"'!"&amp;"$"&amp;$D672&amp;$W$1&amp;"")</f>
        <v>#REF!</v>
      </c>
      <c r="X672" s="225"/>
      <c r="Y672" s="223"/>
      <c r="Z672" s="224" t="e" cm="1">
        <f t="array" aca="1" ref="Z672" ca="1">INDIRECT("'"&amp;$C672&amp;"'!"&amp;"$"&amp;$D672&amp;$Z$1&amp;"")</f>
        <v>#REF!</v>
      </c>
      <c r="AA672" s="225" t="s">
        <v>1</v>
      </c>
      <c r="AB672" s="225" t="s">
        <v>1</v>
      </c>
      <c r="AC672" s="226" t="s">
        <v>1</v>
      </c>
      <c r="AD672" s="222" t="e" cm="1">
        <f t="array" aca="1" ref="AD672" ca="1">INDIRECT("'"&amp;$C672&amp;"'!"&amp;"$"&amp;$D672&amp;$AD$1&amp;"")</f>
        <v>#REF!</v>
      </c>
      <c r="AE672" s="225" t="s">
        <v>1</v>
      </c>
      <c r="AF672" s="225" t="s">
        <v>1</v>
      </c>
      <c r="AG672" s="223" t="s">
        <v>1</v>
      </c>
      <c r="AH672" s="224" t="e" cm="1">
        <f t="array" aca="1" ref="AH672" ca="1">INDIRECT("'"&amp;$C672&amp;"'!"&amp;"$"&amp;$D672&amp;$AH$1&amp;"")</f>
        <v>#REF!</v>
      </c>
      <c r="AI672" s="225" t="s">
        <v>1</v>
      </c>
      <c r="AJ672" s="225" t="s">
        <v>1</v>
      </c>
      <c r="AK672" s="226" t="s">
        <v>1</v>
      </c>
      <c r="AL672" s="222" t="e" cm="1">
        <f t="array" aca="1" ref="AL672" ca="1">INDIRECT("'"&amp;$C672&amp;"'!"&amp;"$"&amp;$D672&amp;$AL$1&amp;"")</f>
        <v>#REF!</v>
      </c>
      <c r="AM672" s="225" t="s">
        <v>1</v>
      </c>
      <c r="AN672" s="225" t="s">
        <v>1</v>
      </c>
      <c r="AO672" s="223" t="s">
        <v>1</v>
      </c>
      <c r="AP672" s="222"/>
      <c r="AQ672" s="226"/>
      <c r="AR672" s="222" t="e" cm="1">
        <f t="array" aca="1" ref="AR672" ca="1">INDIRECT("'"&amp;$C672&amp;"'!"&amp;"$"&amp;$D672&amp;$AR$1&amp;"")</f>
        <v>#REF!</v>
      </c>
      <c r="AS672" s="225"/>
      <c r="AT672" s="223"/>
      <c r="AU672" s="224" t="e" cm="1">
        <f t="array" aca="1" ref="AU672" ca="1">INDIRECT("'"&amp;$C672&amp;"'!"&amp;"$"&amp;$D672&amp;$AU$1&amp;"")</f>
        <v>#REF!</v>
      </c>
      <c r="AV672" s="225"/>
      <c r="AW672" s="223"/>
      <c r="AX672" s="222"/>
      <c r="AY672" s="226"/>
      <c r="AZ672" s="225" t="e" cm="1">
        <f t="array" aca="1" ref="AZ672" ca="1">INDIRECT("'"&amp;$C672&amp;"'!"&amp;"$"&amp;$D672&amp;$AZ$1&amp;"")</f>
        <v>#REF!</v>
      </c>
      <c r="BA672" s="224"/>
      <c r="BB672" s="225"/>
      <c r="BC672" s="223"/>
      <c r="BD672" s="225" t="e" cm="1">
        <f t="array" aca="1" ref="BD672" ca="1">INDIRECT("'"&amp;$C672&amp;"'!"&amp;"$"&amp;$D672&amp;$BD$1&amp;"")</f>
        <v>#REF!</v>
      </c>
      <c r="BE672" s="224"/>
      <c r="BF672" s="225"/>
      <c r="BG672" s="223"/>
      <c r="BH672" s="227"/>
      <c r="BI672" s="223"/>
      <c r="BJ672" s="227" t="e" cm="1">
        <f t="array" aca="1" ref="BJ672" ca="1">INDIRECT("'"&amp;$C672&amp;"'!"&amp;"$"&amp;$D672&amp;$BJ$1&amp;"")</f>
        <v>#REF!</v>
      </c>
      <c r="BK672" s="225"/>
      <c r="BL672" s="223"/>
      <c r="BM672" s="407"/>
      <c r="BN672" s="222" t="e" cm="1">
        <f t="array" aca="1" ref="BN672" ca="1">INDIRECT("'"&amp;$C672&amp;"'!"&amp;"$"&amp;$D672&amp;$BN$1&amp;"")</f>
        <v>#REF!</v>
      </c>
      <c r="BO672" s="224"/>
      <c r="BP672" s="223"/>
      <c r="BQ672" s="227" t="e" cm="1">
        <f t="array" aca="1" ref="BQ672" ca="1">INDIRECT("'"&amp;$C672&amp;"'!"&amp;"$"&amp;$D672&amp;$BQ$1&amp;"")</f>
        <v>#REF!</v>
      </c>
      <c r="BR672" s="225"/>
      <c r="BS672" s="225"/>
      <c r="BT672" s="223"/>
      <c r="BU672" s="228" t="e" cm="1">
        <f t="array" aca="1" ref="BU672" ca="1">INDIRECT("'"&amp;$C672&amp;"'!"&amp;"$"&amp;$D672&amp;$BU$1&amp;"")</f>
        <v>#REF!</v>
      </c>
      <c r="BV672" s="225"/>
      <c r="BW672" s="225"/>
      <c r="BX672" s="223"/>
      <c r="BY672" s="228"/>
      <c r="BZ672" s="225"/>
      <c r="CA672" s="225"/>
      <c r="CB672" s="223"/>
    </row>
    <row r="673" spans="1:80" ht="15" x14ac:dyDescent="0.2">
      <c r="A673" s="344">
        <f t="shared" si="51"/>
        <v>46018</v>
      </c>
      <c r="B673" s="261">
        <v>0.750000000000001</v>
      </c>
      <c r="C673" s="247">
        <f t="shared" si="52"/>
        <v>27</v>
      </c>
      <c r="D673" s="248" t="s">
        <v>152</v>
      </c>
      <c r="E673" s="229"/>
      <c r="F673" s="230"/>
      <c r="G673" s="231" t="e" cm="1">
        <f t="array" aca="1" ref="G673" ca="1">INDIRECT("'"&amp;$C673&amp;"'!"&amp;"$"&amp;$D673&amp;$G$1&amp;"")</f>
        <v>#REF!</v>
      </c>
      <c r="H673" s="232" t="s">
        <v>1</v>
      </c>
      <c r="I673" s="230" t="s">
        <v>1</v>
      </c>
      <c r="J673" s="231" t="e" cm="1">
        <f t="array" aca="1" ref="J673" ca="1">INDIRECT("'"&amp;$C673&amp;"'!"&amp;"$"&amp;$D673&amp;$J$1&amp;"")</f>
        <v>#REF!</v>
      </c>
      <c r="K673" s="232"/>
      <c r="L673" s="232"/>
      <c r="M673" s="233"/>
      <c r="N673" s="229" t="e" cm="1">
        <f t="array" aca="1" ref="N673" ca="1">INDIRECT("'"&amp;$C673&amp;"'!"&amp;"$"&amp;$D673&amp;$N$1&amp;"")</f>
        <v>#REF!</v>
      </c>
      <c r="O673" s="232"/>
      <c r="P673" s="232"/>
      <c r="Q673" s="230"/>
      <c r="R673" s="229" t="e" cm="1">
        <f t="array" aca="1" ref="R673" ca="1">INDIRECT("'"&amp;$C673&amp;"'!"&amp;"$"&amp;$D673&amp;$R$1&amp;"")</f>
        <v>#REF!</v>
      </c>
      <c r="S673" s="232"/>
      <c r="T673" s="232"/>
      <c r="U673" s="233"/>
      <c r="V673" s="229"/>
      <c r="W673" s="234" t="e" cm="1">
        <f t="array" aca="1" ref="W673" ca="1">INDIRECT("'"&amp;$C673&amp;"'!"&amp;"$"&amp;$D673&amp;$W$1&amp;"")</f>
        <v>#REF!</v>
      </c>
      <c r="X673" s="232"/>
      <c r="Y673" s="230"/>
      <c r="Z673" s="231" t="e" cm="1">
        <f t="array" aca="1" ref="Z673" ca="1">INDIRECT("'"&amp;$C673&amp;"'!"&amp;"$"&amp;$D673&amp;$Z$1&amp;"")</f>
        <v>#REF!</v>
      </c>
      <c r="AA673" s="232" t="s">
        <v>1</v>
      </c>
      <c r="AB673" s="232" t="s">
        <v>1</v>
      </c>
      <c r="AC673" s="233" t="s">
        <v>1</v>
      </c>
      <c r="AD673" s="229" t="e" cm="1">
        <f t="array" aca="1" ref="AD673" ca="1">INDIRECT("'"&amp;$C673&amp;"'!"&amp;"$"&amp;$D673&amp;$AD$1&amp;"")</f>
        <v>#REF!</v>
      </c>
      <c r="AE673" s="232" t="s">
        <v>1</v>
      </c>
      <c r="AF673" s="232" t="s">
        <v>1</v>
      </c>
      <c r="AG673" s="230" t="s">
        <v>1</v>
      </c>
      <c r="AH673" s="231" t="e" cm="1">
        <f t="array" aca="1" ref="AH673" ca="1">INDIRECT("'"&amp;$C673&amp;"'!"&amp;"$"&amp;$D673&amp;$AH$1&amp;"")</f>
        <v>#REF!</v>
      </c>
      <c r="AI673" s="232" t="s">
        <v>1</v>
      </c>
      <c r="AJ673" s="232" t="s">
        <v>1</v>
      </c>
      <c r="AK673" s="233" t="s">
        <v>1</v>
      </c>
      <c r="AL673" s="229" t="e" cm="1">
        <f t="array" aca="1" ref="AL673" ca="1">INDIRECT("'"&amp;$C673&amp;"'!"&amp;"$"&amp;$D673&amp;$AL$1&amp;"")</f>
        <v>#REF!</v>
      </c>
      <c r="AM673" s="232" t="s">
        <v>1</v>
      </c>
      <c r="AN673" s="232" t="s">
        <v>1</v>
      </c>
      <c r="AO673" s="230" t="s">
        <v>1</v>
      </c>
      <c r="AP673" s="229"/>
      <c r="AQ673" s="233"/>
      <c r="AR673" s="229" t="e" cm="1">
        <f t="array" aca="1" ref="AR673" ca="1">INDIRECT("'"&amp;$C673&amp;"'!"&amp;"$"&amp;$D673&amp;$AR$1&amp;"")</f>
        <v>#REF!</v>
      </c>
      <c r="AS673" s="232"/>
      <c r="AT673" s="230"/>
      <c r="AU673" s="231" t="e" cm="1">
        <f t="array" aca="1" ref="AU673" ca="1">INDIRECT("'"&amp;$C673&amp;"'!"&amp;"$"&amp;$D673&amp;$AU$1&amp;"")</f>
        <v>#REF!</v>
      </c>
      <c r="AV673" s="232"/>
      <c r="AW673" s="230"/>
      <c r="AX673" s="229"/>
      <c r="AY673" s="233"/>
      <c r="AZ673" s="232" t="e" cm="1">
        <f t="array" aca="1" ref="AZ673" ca="1">INDIRECT("'"&amp;$C673&amp;"'!"&amp;"$"&amp;$D673&amp;$AZ$1&amp;"")</f>
        <v>#REF!</v>
      </c>
      <c r="BA673" s="231"/>
      <c r="BB673" s="232"/>
      <c r="BC673" s="230"/>
      <c r="BD673" s="232" t="e" cm="1">
        <f t="array" aca="1" ref="BD673" ca="1">INDIRECT("'"&amp;$C673&amp;"'!"&amp;"$"&amp;$D673&amp;$BD$1&amp;"")</f>
        <v>#REF!</v>
      </c>
      <c r="BE673" s="231"/>
      <c r="BF673" s="232"/>
      <c r="BG673" s="230"/>
      <c r="BH673" s="234"/>
      <c r="BI673" s="230"/>
      <c r="BJ673" s="234" t="e" cm="1">
        <f t="array" aca="1" ref="BJ673" ca="1">INDIRECT("'"&amp;$C673&amp;"'!"&amp;"$"&amp;$D673&amp;$BJ$1&amp;"")</f>
        <v>#REF!</v>
      </c>
      <c r="BK673" s="232"/>
      <c r="BL673" s="230"/>
      <c r="BM673" s="408"/>
      <c r="BN673" s="229" t="e" cm="1">
        <f t="array" aca="1" ref="BN673" ca="1">INDIRECT("'"&amp;$C673&amp;"'!"&amp;"$"&amp;$D673&amp;$BN$1&amp;"")</f>
        <v>#REF!</v>
      </c>
      <c r="BO673" s="231"/>
      <c r="BP673" s="230"/>
      <c r="BQ673" s="234" t="e" cm="1">
        <f t="array" aca="1" ref="BQ673" ca="1">INDIRECT("'"&amp;$C673&amp;"'!"&amp;"$"&amp;$D673&amp;$BQ$1&amp;"")</f>
        <v>#REF!</v>
      </c>
      <c r="BR673" s="232"/>
      <c r="BS673" s="232"/>
      <c r="BT673" s="230"/>
      <c r="BU673" s="235" t="e" cm="1">
        <f t="array" aca="1" ref="BU673" ca="1">INDIRECT("'"&amp;$C673&amp;"'!"&amp;"$"&amp;$D673&amp;$BU$1&amp;"")</f>
        <v>#REF!</v>
      </c>
      <c r="BV673" s="232"/>
      <c r="BW673" s="232"/>
      <c r="BX673" s="230"/>
      <c r="BY673" s="235"/>
      <c r="BZ673" s="232"/>
      <c r="CA673" s="232"/>
      <c r="CB673" s="230"/>
    </row>
    <row r="674" spans="1:80" ht="15" x14ac:dyDescent="0.2">
      <c r="A674" s="344">
        <f t="shared" si="51"/>
        <v>46018</v>
      </c>
      <c r="B674" s="261">
        <v>0.79166666666666696</v>
      </c>
      <c r="C674" s="247">
        <f t="shared" si="52"/>
        <v>27</v>
      </c>
      <c r="D674" s="248" t="s">
        <v>153</v>
      </c>
      <c r="E674" s="222"/>
      <c r="F674" s="223"/>
      <c r="G674" s="224" t="e" cm="1">
        <f t="array" aca="1" ref="G674" ca="1">INDIRECT("'"&amp;$C674&amp;"'!"&amp;"$"&amp;$D674&amp;$G$1&amp;"")</f>
        <v>#REF!</v>
      </c>
      <c r="H674" s="225" t="s">
        <v>1</v>
      </c>
      <c r="I674" s="223" t="s">
        <v>1</v>
      </c>
      <c r="J674" s="224" t="e" cm="1">
        <f t="array" aca="1" ref="J674" ca="1">INDIRECT("'"&amp;$C674&amp;"'!"&amp;"$"&amp;$D674&amp;$J$1&amp;"")</f>
        <v>#REF!</v>
      </c>
      <c r="K674" s="493"/>
      <c r="L674" s="225"/>
      <c r="M674" s="226"/>
      <c r="N674" s="222" t="e" cm="1">
        <f t="array" aca="1" ref="N674" ca="1">INDIRECT("'"&amp;$C674&amp;"'!"&amp;"$"&amp;$D674&amp;$N$1&amp;"")</f>
        <v>#REF!</v>
      </c>
      <c r="O674" s="225"/>
      <c r="P674" s="225"/>
      <c r="Q674" s="223"/>
      <c r="R674" s="352" t="e" cm="1">
        <f t="array" aca="1" ref="R674" ca="1">INDIRECT("'"&amp;$C674&amp;"'!"&amp;"$"&amp;$D674&amp;$R$1&amp;"")</f>
        <v>#REF!</v>
      </c>
      <c r="S674" s="225"/>
      <c r="T674" s="225"/>
      <c r="U674" s="226"/>
      <c r="V674" s="222"/>
      <c r="W674" s="227" t="e" cm="1">
        <f t="array" aca="1" ref="W674" ca="1">INDIRECT("'"&amp;$C674&amp;"'!"&amp;"$"&amp;$D674&amp;$W$1&amp;"")</f>
        <v>#REF!</v>
      </c>
      <c r="X674" s="225"/>
      <c r="Y674" s="223"/>
      <c r="Z674" s="224" t="e" cm="1">
        <f t="array" aca="1" ref="Z674" ca="1">INDIRECT("'"&amp;$C674&amp;"'!"&amp;"$"&amp;$D674&amp;$Z$1&amp;"")</f>
        <v>#REF!</v>
      </c>
      <c r="AA674" s="225" t="s">
        <v>1</v>
      </c>
      <c r="AB674" s="225" t="s">
        <v>1</v>
      </c>
      <c r="AC674" s="226" t="s">
        <v>1</v>
      </c>
      <c r="AD674" s="222" t="e" cm="1">
        <f t="array" aca="1" ref="AD674" ca="1">INDIRECT("'"&amp;$C674&amp;"'!"&amp;"$"&amp;$D674&amp;$AD$1&amp;"")</f>
        <v>#REF!</v>
      </c>
      <c r="AE674" s="225" t="s">
        <v>1</v>
      </c>
      <c r="AF674" s="225" t="s">
        <v>1</v>
      </c>
      <c r="AG674" s="223" t="s">
        <v>1</v>
      </c>
      <c r="AH674" s="224" t="e" cm="1">
        <f t="array" aca="1" ref="AH674" ca="1">INDIRECT("'"&amp;$C674&amp;"'!"&amp;"$"&amp;$D674&amp;$AH$1&amp;"")</f>
        <v>#REF!</v>
      </c>
      <c r="AI674" s="225" t="s">
        <v>1</v>
      </c>
      <c r="AJ674" s="225" t="s">
        <v>1</v>
      </c>
      <c r="AK674" s="226" t="s">
        <v>1</v>
      </c>
      <c r="AL674" s="222" t="e" cm="1">
        <f t="array" aca="1" ref="AL674" ca="1">INDIRECT("'"&amp;$C674&amp;"'!"&amp;"$"&amp;$D674&amp;$AL$1&amp;"")</f>
        <v>#REF!</v>
      </c>
      <c r="AM674" s="225" t="s">
        <v>1</v>
      </c>
      <c r="AN674" s="225" t="s">
        <v>1</v>
      </c>
      <c r="AO674" s="223" t="s">
        <v>1</v>
      </c>
      <c r="AP674" s="222"/>
      <c r="AQ674" s="226"/>
      <c r="AR674" s="222" t="e" cm="1">
        <f t="array" aca="1" ref="AR674" ca="1">INDIRECT("'"&amp;$C674&amp;"'!"&amp;"$"&amp;$D674&amp;$AR$1&amp;"")</f>
        <v>#REF!</v>
      </c>
      <c r="AS674" s="225"/>
      <c r="AT674" s="223"/>
      <c r="AU674" s="224" t="e" cm="1">
        <f t="array" aca="1" ref="AU674" ca="1">INDIRECT("'"&amp;$C674&amp;"'!"&amp;"$"&amp;$D674&amp;$AU$1&amp;"")</f>
        <v>#REF!</v>
      </c>
      <c r="AV674" s="225"/>
      <c r="AW674" s="223"/>
      <c r="AX674" s="222"/>
      <c r="AY674" s="226"/>
      <c r="AZ674" s="225" t="e" cm="1">
        <f t="array" aca="1" ref="AZ674" ca="1">INDIRECT("'"&amp;$C674&amp;"'!"&amp;"$"&amp;$D674&amp;$AZ$1&amp;"")</f>
        <v>#REF!</v>
      </c>
      <c r="BA674" s="224"/>
      <c r="BB674" s="225"/>
      <c r="BC674" s="223"/>
      <c r="BD674" s="225" t="e" cm="1">
        <f t="array" aca="1" ref="BD674" ca="1">INDIRECT("'"&amp;$C674&amp;"'!"&amp;"$"&amp;$D674&amp;$BD$1&amp;"")</f>
        <v>#REF!</v>
      </c>
      <c r="BE674" s="224"/>
      <c r="BF674" s="225"/>
      <c r="BG674" s="223"/>
      <c r="BH674" s="227"/>
      <c r="BI674" s="223"/>
      <c r="BJ674" s="227" t="e" cm="1">
        <f t="array" aca="1" ref="BJ674" ca="1">INDIRECT("'"&amp;$C674&amp;"'!"&amp;"$"&amp;$D674&amp;$BJ$1&amp;"")</f>
        <v>#REF!</v>
      </c>
      <c r="BK674" s="225"/>
      <c r="BL674" s="223"/>
      <c r="BM674" s="407"/>
      <c r="BN674" s="222" t="e" cm="1">
        <f t="array" aca="1" ref="BN674" ca="1">INDIRECT("'"&amp;$C674&amp;"'!"&amp;"$"&amp;$D674&amp;$BN$1&amp;"")</f>
        <v>#REF!</v>
      </c>
      <c r="BO674" s="224"/>
      <c r="BP674" s="223"/>
      <c r="BQ674" s="227" t="e" cm="1">
        <f t="array" aca="1" ref="BQ674" ca="1">INDIRECT("'"&amp;$C674&amp;"'!"&amp;"$"&amp;$D674&amp;$BQ$1&amp;"")</f>
        <v>#REF!</v>
      </c>
      <c r="BR674" s="225"/>
      <c r="BS674" s="225"/>
      <c r="BT674" s="223"/>
      <c r="BU674" s="228" t="e" cm="1">
        <f t="array" aca="1" ref="BU674" ca="1">INDIRECT("'"&amp;$C674&amp;"'!"&amp;"$"&amp;$D674&amp;$BU$1&amp;"")</f>
        <v>#REF!</v>
      </c>
      <c r="BV674" s="225"/>
      <c r="BW674" s="225"/>
      <c r="BX674" s="223"/>
      <c r="BY674" s="228"/>
      <c r="BZ674" s="225"/>
      <c r="CA674" s="225"/>
      <c r="CB674" s="223"/>
    </row>
    <row r="675" spans="1:80" ht="15" x14ac:dyDescent="0.2">
      <c r="A675" s="344">
        <f t="shared" si="51"/>
        <v>46018</v>
      </c>
      <c r="B675" s="261">
        <v>0.83333333333333337</v>
      </c>
      <c r="C675" s="247">
        <f t="shared" si="52"/>
        <v>27</v>
      </c>
      <c r="D675" s="248" t="s">
        <v>154</v>
      </c>
      <c r="E675" s="229"/>
      <c r="F675" s="230"/>
      <c r="G675" s="231" t="e" cm="1">
        <f t="array" aca="1" ref="G675" ca="1">INDIRECT("'"&amp;$C675&amp;"'!"&amp;"$"&amp;$D675&amp;$G$1&amp;"")</f>
        <v>#REF!</v>
      </c>
      <c r="H675" s="232" t="s">
        <v>1</v>
      </c>
      <c r="I675" s="230" t="s">
        <v>1</v>
      </c>
      <c r="J675" s="231" t="e" cm="1">
        <f t="array" aca="1" ref="J675" ca="1">INDIRECT("'"&amp;$C675&amp;"'!"&amp;"$"&amp;$D675&amp;$J$1&amp;"")</f>
        <v>#REF!</v>
      </c>
      <c r="K675" s="232"/>
      <c r="L675" s="232"/>
      <c r="M675" s="233"/>
      <c r="N675" s="229" t="e" cm="1">
        <f t="array" aca="1" ref="N675" ca="1">INDIRECT("'"&amp;$C675&amp;"'!"&amp;"$"&amp;$D675&amp;$N$1&amp;"")</f>
        <v>#REF!</v>
      </c>
      <c r="O675" s="232"/>
      <c r="P675" s="232"/>
      <c r="Q675" s="230"/>
      <c r="R675" s="229" t="e" cm="1">
        <f t="array" aca="1" ref="R675" ca="1">INDIRECT("'"&amp;$C675&amp;"'!"&amp;"$"&amp;$D675&amp;$R$1&amp;"")</f>
        <v>#REF!</v>
      </c>
      <c r="S675" s="232"/>
      <c r="T675" s="232"/>
      <c r="U675" s="233"/>
      <c r="V675" s="229"/>
      <c r="W675" s="234" t="e" cm="1">
        <f t="array" aca="1" ref="W675" ca="1">INDIRECT("'"&amp;$C675&amp;"'!"&amp;"$"&amp;$D675&amp;$W$1&amp;"")</f>
        <v>#REF!</v>
      </c>
      <c r="X675" s="232"/>
      <c r="Y675" s="230"/>
      <c r="Z675" s="231" t="e" cm="1">
        <f t="array" aca="1" ref="Z675" ca="1">INDIRECT("'"&amp;$C675&amp;"'!"&amp;"$"&amp;$D675&amp;$Z$1&amp;"")</f>
        <v>#REF!</v>
      </c>
      <c r="AA675" s="232" t="s">
        <v>1</v>
      </c>
      <c r="AB675" s="232" t="s">
        <v>1</v>
      </c>
      <c r="AC675" s="233" t="s">
        <v>1</v>
      </c>
      <c r="AD675" s="229" t="e" cm="1">
        <f t="array" aca="1" ref="AD675" ca="1">INDIRECT("'"&amp;$C675&amp;"'!"&amp;"$"&amp;$D675&amp;$AD$1&amp;"")</f>
        <v>#REF!</v>
      </c>
      <c r="AE675" s="232" t="s">
        <v>1</v>
      </c>
      <c r="AF675" s="232" t="s">
        <v>1</v>
      </c>
      <c r="AG675" s="230" t="s">
        <v>1</v>
      </c>
      <c r="AH675" s="231" t="e" cm="1">
        <f t="array" aca="1" ref="AH675" ca="1">INDIRECT("'"&amp;$C675&amp;"'!"&amp;"$"&amp;$D675&amp;$AH$1&amp;"")</f>
        <v>#REF!</v>
      </c>
      <c r="AI675" s="232" t="s">
        <v>1</v>
      </c>
      <c r="AJ675" s="232" t="s">
        <v>1</v>
      </c>
      <c r="AK675" s="233" t="s">
        <v>1</v>
      </c>
      <c r="AL675" s="229" t="e" cm="1">
        <f t="array" aca="1" ref="AL675" ca="1">INDIRECT("'"&amp;$C675&amp;"'!"&amp;"$"&amp;$D675&amp;$AL$1&amp;"")</f>
        <v>#REF!</v>
      </c>
      <c r="AM675" s="232" t="s">
        <v>1</v>
      </c>
      <c r="AN675" s="232" t="s">
        <v>1</v>
      </c>
      <c r="AO675" s="230" t="s">
        <v>1</v>
      </c>
      <c r="AP675" s="229"/>
      <c r="AQ675" s="233"/>
      <c r="AR675" s="229" t="e" cm="1">
        <f t="array" aca="1" ref="AR675" ca="1">INDIRECT("'"&amp;$C675&amp;"'!"&amp;"$"&amp;$D675&amp;$AR$1&amp;"")</f>
        <v>#REF!</v>
      </c>
      <c r="AS675" s="232"/>
      <c r="AT675" s="230"/>
      <c r="AU675" s="231" t="e" cm="1">
        <f t="array" aca="1" ref="AU675" ca="1">INDIRECT("'"&amp;$C675&amp;"'!"&amp;"$"&amp;$D675&amp;$AU$1&amp;"")</f>
        <v>#REF!</v>
      </c>
      <c r="AV675" s="232"/>
      <c r="AW675" s="230"/>
      <c r="AX675" s="229"/>
      <c r="AY675" s="233"/>
      <c r="AZ675" s="232" t="e" cm="1">
        <f t="array" aca="1" ref="AZ675" ca="1">INDIRECT("'"&amp;$C675&amp;"'!"&amp;"$"&amp;$D675&amp;$AZ$1&amp;"")</f>
        <v>#REF!</v>
      </c>
      <c r="BA675" s="231"/>
      <c r="BB675" s="232"/>
      <c r="BC675" s="230"/>
      <c r="BD675" s="232" t="e" cm="1">
        <f t="array" aca="1" ref="BD675" ca="1">INDIRECT("'"&amp;$C675&amp;"'!"&amp;"$"&amp;$D675&amp;$BD$1&amp;"")</f>
        <v>#REF!</v>
      </c>
      <c r="BE675" s="231"/>
      <c r="BF675" s="232"/>
      <c r="BG675" s="230"/>
      <c r="BH675" s="234"/>
      <c r="BI675" s="230"/>
      <c r="BJ675" s="234" t="e" cm="1">
        <f t="array" aca="1" ref="BJ675" ca="1">INDIRECT("'"&amp;$C675&amp;"'!"&amp;"$"&amp;$D675&amp;$BJ$1&amp;"")</f>
        <v>#REF!</v>
      </c>
      <c r="BK675" s="232"/>
      <c r="BL675" s="230"/>
      <c r="BM675" s="408"/>
      <c r="BN675" s="229" t="e" cm="1">
        <f t="array" aca="1" ref="BN675" ca="1">INDIRECT("'"&amp;$C675&amp;"'!"&amp;"$"&amp;$D675&amp;$BN$1&amp;"")</f>
        <v>#REF!</v>
      </c>
      <c r="BO675" s="231"/>
      <c r="BP675" s="230"/>
      <c r="BQ675" s="234" t="e" cm="1">
        <f t="array" aca="1" ref="BQ675" ca="1">INDIRECT("'"&amp;$C675&amp;"'!"&amp;"$"&amp;$D675&amp;$BQ$1&amp;"")</f>
        <v>#REF!</v>
      </c>
      <c r="BR675" s="232"/>
      <c r="BS675" s="232"/>
      <c r="BT675" s="230"/>
      <c r="BU675" s="235" t="e" cm="1">
        <f t="array" aca="1" ref="BU675" ca="1">INDIRECT("'"&amp;$C675&amp;"'!"&amp;"$"&amp;$D675&amp;$BU$1&amp;"")</f>
        <v>#REF!</v>
      </c>
      <c r="BV675" s="232"/>
      <c r="BW675" s="232"/>
      <c r="BX675" s="230"/>
      <c r="BY675" s="235"/>
      <c r="BZ675" s="232"/>
      <c r="CA675" s="232"/>
      <c r="CB675" s="230"/>
    </row>
    <row r="676" spans="1:80" ht="15" x14ac:dyDescent="0.2">
      <c r="A676" s="344">
        <f t="shared" si="51"/>
        <v>46018</v>
      </c>
      <c r="B676" s="261">
        <v>0.875000000000001</v>
      </c>
      <c r="C676" s="247">
        <f t="shared" si="52"/>
        <v>27</v>
      </c>
      <c r="D676" s="248" t="s">
        <v>155</v>
      </c>
      <c r="E676" s="222"/>
      <c r="F676" s="223"/>
      <c r="G676" s="224" t="e" cm="1">
        <f t="array" aca="1" ref="G676" ca="1">INDIRECT("'"&amp;$C676&amp;"'!"&amp;"$"&amp;$D676&amp;$G$1&amp;"")</f>
        <v>#REF!</v>
      </c>
      <c r="H676" s="225" t="s">
        <v>1</v>
      </c>
      <c r="I676" s="223" t="s">
        <v>1</v>
      </c>
      <c r="J676" s="224" t="e" cm="1">
        <f t="array" aca="1" ref="J676" ca="1">INDIRECT("'"&amp;$C676&amp;"'!"&amp;"$"&amp;$D676&amp;$J$1&amp;"")</f>
        <v>#REF!</v>
      </c>
      <c r="K676" s="225"/>
      <c r="L676" s="225"/>
      <c r="M676" s="226"/>
      <c r="N676" s="222" t="e" cm="1">
        <f t="array" aca="1" ref="N676" ca="1">INDIRECT("'"&amp;$C676&amp;"'!"&amp;"$"&amp;$D676&amp;$N$1&amp;"")</f>
        <v>#REF!</v>
      </c>
      <c r="O676" s="225"/>
      <c r="P676" s="225"/>
      <c r="Q676" s="223"/>
      <c r="R676" s="352" t="e" cm="1">
        <f t="array" aca="1" ref="R676" ca="1">INDIRECT("'"&amp;$C676&amp;"'!"&amp;"$"&amp;$D676&amp;$R$1&amp;"")</f>
        <v>#REF!</v>
      </c>
      <c r="S676" s="225"/>
      <c r="T676" s="225"/>
      <c r="U676" s="226"/>
      <c r="V676" s="222"/>
      <c r="W676" s="227" t="e" cm="1">
        <f t="array" aca="1" ref="W676" ca="1">INDIRECT("'"&amp;$C676&amp;"'!"&amp;"$"&amp;$D676&amp;$W$1&amp;"")</f>
        <v>#REF!</v>
      </c>
      <c r="X676" s="225"/>
      <c r="Y676" s="223"/>
      <c r="Z676" s="224" t="e" cm="1">
        <f t="array" aca="1" ref="Z676" ca="1">INDIRECT("'"&amp;$C676&amp;"'!"&amp;"$"&amp;$D676&amp;$Z$1&amp;"")</f>
        <v>#REF!</v>
      </c>
      <c r="AA676" s="225" t="s">
        <v>1</v>
      </c>
      <c r="AB676" s="225" t="s">
        <v>1</v>
      </c>
      <c r="AC676" s="226" t="s">
        <v>1</v>
      </c>
      <c r="AD676" s="222" t="e" cm="1">
        <f t="array" aca="1" ref="AD676" ca="1">INDIRECT("'"&amp;$C676&amp;"'!"&amp;"$"&amp;$D676&amp;$AD$1&amp;"")</f>
        <v>#REF!</v>
      </c>
      <c r="AE676" s="225" t="s">
        <v>1</v>
      </c>
      <c r="AF676" s="225" t="s">
        <v>1</v>
      </c>
      <c r="AG676" s="223" t="s">
        <v>1</v>
      </c>
      <c r="AH676" s="224" t="e" cm="1">
        <f t="array" aca="1" ref="AH676" ca="1">INDIRECT("'"&amp;$C676&amp;"'!"&amp;"$"&amp;$D676&amp;$AH$1&amp;"")</f>
        <v>#REF!</v>
      </c>
      <c r="AI676" s="225" t="s">
        <v>1</v>
      </c>
      <c r="AJ676" s="225" t="s">
        <v>1</v>
      </c>
      <c r="AK676" s="226" t="s">
        <v>1</v>
      </c>
      <c r="AL676" s="222" t="e" cm="1">
        <f t="array" aca="1" ref="AL676" ca="1">INDIRECT("'"&amp;$C676&amp;"'!"&amp;"$"&amp;$D676&amp;$AL$1&amp;"")</f>
        <v>#REF!</v>
      </c>
      <c r="AM676" s="225" t="s">
        <v>1</v>
      </c>
      <c r="AN676" s="225" t="s">
        <v>1</v>
      </c>
      <c r="AO676" s="223" t="s">
        <v>1</v>
      </c>
      <c r="AP676" s="222"/>
      <c r="AQ676" s="226"/>
      <c r="AR676" s="222" t="e" cm="1">
        <f t="array" aca="1" ref="AR676" ca="1">INDIRECT("'"&amp;$C676&amp;"'!"&amp;"$"&amp;$D676&amp;$AR$1&amp;"")</f>
        <v>#REF!</v>
      </c>
      <c r="AS676" s="225"/>
      <c r="AT676" s="223"/>
      <c r="AU676" s="224" t="e" cm="1">
        <f t="array" aca="1" ref="AU676" ca="1">INDIRECT("'"&amp;$C676&amp;"'!"&amp;"$"&amp;$D676&amp;$AU$1&amp;"")</f>
        <v>#REF!</v>
      </c>
      <c r="AV676" s="225"/>
      <c r="AW676" s="223"/>
      <c r="AX676" s="222"/>
      <c r="AY676" s="226"/>
      <c r="AZ676" s="225" t="e" cm="1">
        <f t="array" aca="1" ref="AZ676" ca="1">INDIRECT("'"&amp;$C676&amp;"'!"&amp;"$"&amp;$D676&amp;$AZ$1&amp;"")</f>
        <v>#REF!</v>
      </c>
      <c r="BA676" s="224"/>
      <c r="BB676" s="225"/>
      <c r="BC676" s="223"/>
      <c r="BD676" s="225" t="e" cm="1">
        <f t="array" aca="1" ref="BD676" ca="1">INDIRECT("'"&amp;$C676&amp;"'!"&amp;"$"&amp;$D676&amp;$BD$1&amp;"")</f>
        <v>#REF!</v>
      </c>
      <c r="BE676" s="224"/>
      <c r="BF676" s="225"/>
      <c r="BG676" s="223"/>
      <c r="BH676" s="227"/>
      <c r="BI676" s="223"/>
      <c r="BJ676" s="227" t="e" cm="1">
        <f t="array" aca="1" ref="BJ676" ca="1">INDIRECT("'"&amp;$C676&amp;"'!"&amp;"$"&amp;$D676&amp;$BJ$1&amp;"")</f>
        <v>#REF!</v>
      </c>
      <c r="BK676" s="225"/>
      <c r="BL676" s="223"/>
      <c r="BM676" s="407"/>
      <c r="BN676" s="222" t="e" cm="1">
        <f t="array" aca="1" ref="BN676" ca="1">INDIRECT("'"&amp;$C676&amp;"'!"&amp;"$"&amp;$D676&amp;$BN$1&amp;"")</f>
        <v>#REF!</v>
      </c>
      <c r="BO676" s="224"/>
      <c r="BP676" s="223"/>
      <c r="BQ676" s="227" t="e" cm="1">
        <f t="array" aca="1" ref="BQ676" ca="1">INDIRECT("'"&amp;$C676&amp;"'!"&amp;"$"&amp;$D676&amp;$BQ$1&amp;"")</f>
        <v>#REF!</v>
      </c>
      <c r="BR676" s="225"/>
      <c r="BS676" s="225"/>
      <c r="BT676" s="223"/>
      <c r="BU676" s="228" t="e" cm="1">
        <f t="array" aca="1" ref="BU676" ca="1">INDIRECT("'"&amp;$C676&amp;"'!"&amp;"$"&amp;$D676&amp;$BU$1&amp;"")</f>
        <v>#REF!</v>
      </c>
      <c r="BV676" s="225"/>
      <c r="BW676" s="225"/>
      <c r="BX676" s="223"/>
      <c r="BY676" s="228"/>
      <c r="BZ676" s="225"/>
      <c r="CA676" s="225"/>
      <c r="CB676" s="223"/>
    </row>
    <row r="677" spans="1:80" ht="15" x14ac:dyDescent="0.2">
      <c r="A677" s="344">
        <f t="shared" si="51"/>
        <v>46018</v>
      </c>
      <c r="B677" s="261">
        <v>0.91666666666666696</v>
      </c>
      <c r="C677" s="247">
        <f t="shared" si="52"/>
        <v>27</v>
      </c>
      <c r="D677" s="248" t="s">
        <v>156</v>
      </c>
      <c r="E677" s="229"/>
      <c r="F677" s="230"/>
      <c r="G677" s="231" t="e" cm="1">
        <f t="array" aca="1" ref="G677" ca="1">INDIRECT("'"&amp;$C677&amp;"'!"&amp;"$"&amp;$D677&amp;$G$1&amp;"")</f>
        <v>#REF!</v>
      </c>
      <c r="H677" s="232" t="s">
        <v>1</v>
      </c>
      <c r="I677" s="230" t="s">
        <v>1</v>
      </c>
      <c r="J677" s="231" t="e" cm="1">
        <f t="array" aca="1" ref="J677" ca="1">INDIRECT("'"&amp;$C677&amp;"'!"&amp;"$"&amp;$D677&amp;$J$1&amp;"")</f>
        <v>#REF!</v>
      </c>
      <c r="K677" s="232"/>
      <c r="L677" s="232"/>
      <c r="M677" s="233"/>
      <c r="N677" s="229" t="e" cm="1">
        <f t="array" aca="1" ref="N677" ca="1">INDIRECT("'"&amp;$C677&amp;"'!"&amp;"$"&amp;$D677&amp;$N$1&amp;"")</f>
        <v>#REF!</v>
      </c>
      <c r="O677" s="232"/>
      <c r="P677" s="232"/>
      <c r="Q677" s="230"/>
      <c r="R677" s="229" t="e" cm="1">
        <f t="array" aca="1" ref="R677" ca="1">INDIRECT("'"&amp;$C677&amp;"'!"&amp;"$"&amp;$D677&amp;$R$1&amp;"")</f>
        <v>#REF!</v>
      </c>
      <c r="S677" s="232"/>
      <c r="T677" s="232"/>
      <c r="U677" s="233"/>
      <c r="V677" s="229"/>
      <c r="W677" s="234" t="e" cm="1">
        <f t="array" aca="1" ref="W677" ca="1">INDIRECT("'"&amp;$C677&amp;"'!"&amp;"$"&amp;$D677&amp;$W$1&amp;"")</f>
        <v>#REF!</v>
      </c>
      <c r="X677" s="232"/>
      <c r="Y677" s="230"/>
      <c r="Z677" s="231" t="e" cm="1">
        <f t="array" aca="1" ref="Z677" ca="1">INDIRECT("'"&amp;$C677&amp;"'!"&amp;"$"&amp;$D677&amp;$Z$1&amp;"")</f>
        <v>#REF!</v>
      </c>
      <c r="AA677" s="232" t="s">
        <v>1</v>
      </c>
      <c r="AB677" s="232" t="s">
        <v>1</v>
      </c>
      <c r="AC677" s="233" t="s">
        <v>1</v>
      </c>
      <c r="AD677" s="229" t="e" cm="1">
        <f t="array" aca="1" ref="AD677" ca="1">INDIRECT("'"&amp;$C677&amp;"'!"&amp;"$"&amp;$D677&amp;$AD$1&amp;"")</f>
        <v>#REF!</v>
      </c>
      <c r="AE677" s="232" t="s">
        <v>1</v>
      </c>
      <c r="AF677" s="232" t="s">
        <v>1</v>
      </c>
      <c r="AG677" s="230" t="s">
        <v>1</v>
      </c>
      <c r="AH677" s="231" t="e" cm="1">
        <f t="array" aca="1" ref="AH677" ca="1">INDIRECT("'"&amp;$C677&amp;"'!"&amp;"$"&amp;$D677&amp;$AH$1&amp;"")</f>
        <v>#REF!</v>
      </c>
      <c r="AI677" s="232" t="s">
        <v>1</v>
      </c>
      <c r="AJ677" s="232" t="s">
        <v>1</v>
      </c>
      <c r="AK677" s="233" t="s">
        <v>1</v>
      </c>
      <c r="AL677" s="229" t="e" cm="1">
        <f t="array" aca="1" ref="AL677" ca="1">INDIRECT("'"&amp;$C677&amp;"'!"&amp;"$"&amp;$D677&amp;$AL$1&amp;"")</f>
        <v>#REF!</v>
      </c>
      <c r="AM677" s="232" t="s">
        <v>1</v>
      </c>
      <c r="AN677" s="232" t="s">
        <v>1</v>
      </c>
      <c r="AO677" s="230" t="s">
        <v>1</v>
      </c>
      <c r="AP677" s="229"/>
      <c r="AQ677" s="233"/>
      <c r="AR677" s="229" t="e" cm="1">
        <f t="array" aca="1" ref="AR677" ca="1">INDIRECT("'"&amp;$C677&amp;"'!"&amp;"$"&amp;$D677&amp;$AR$1&amp;"")</f>
        <v>#REF!</v>
      </c>
      <c r="AS677" s="232"/>
      <c r="AT677" s="230"/>
      <c r="AU677" s="231" t="e" cm="1">
        <f t="array" aca="1" ref="AU677" ca="1">INDIRECT("'"&amp;$C677&amp;"'!"&amp;"$"&amp;$D677&amp;$AU$1&amp;"")</f>
        <v>#REF!</v>
      </c>
      <c r="AV677" s="232"/>
      <c r="AW677" s="230"/>
      <c r="AX677" s="229"/>
      <c r="AY677" s="233"/>
      <c r="AZ677" s="232" t="e" cm="1">
        <f t="array" aca="1" ref="AZ677" ca="1">INDIRECT("'"&amp;$C677&amp;"'!"&amp;"$"&amp;$D677&amp;$AZ$1&amp;"")</f>
        <v>#REF!</v>
      </c>
      <c r="BA677" s="231"/>
      <c r="BB677" s="232"/>
      <c r="BC677" s="230"/>
      <c r="BD677" s="232" t="e" cm="1">
        <f t="array" aca="1" ref="BD677" ca="1">INDIRECT("'"&amp;$C677&amp;"'!"&amp;"$"&amp;$D677&amp;$BD$1&amp;"")</f>
        <v>#REF!</v>
      </c>
      <c r="BE677" s="231"/>
      <c r="BF677" s="232"/>
      <c r="BG677" s="230"/>
      <c r="BH677" s="234"/>
      <c r="BI677" s="230"/>
      <c r="BJ677" s="234" t="e" cm="1">
        <f t="array" aca="1" ref="BJ677" ca="1">INDIRECT("'"&amp;$C677&amp;"'!"&amp;"$"&amp;$D677&amp;$BJ$1&amp;"")</f>
        <v>#REF!</v>
      </c>
      <c r="BK677" s="232"/>
      <c r="BL677" s="230"/>
      <c r="BM677" s="408"/>
      <c r="BN677" s="229" t="e" cm="1">
        <f t="array" aca="1" ref="BN677" ca="1">INDIRECT("'"&amp;$C677&amp;"'!"&amp;"$"&amp;$D677&amp;$BN$1&amp;"")</f>
        <v>#REF!</v>
      </c>
      <c r="BO677" s="231"/>
      <c r="BP677" s="230"/>
      <c r="BQ677" s="234" t="e" cm="1">
        <f t="array" aca="1" ref="BQ677" ca="1">INDIRECT("'"&amp;$C677&amp;"'!"&amp;"$"&amp;$D677&amp;$BQ$1&amp;"")</f>
        <v>#REF!</v>
      </c>
      <c r="BR677" s="232"/>
      <c r="BS677" s="232"/>
      <c r="BT677" s="230"/>
      <c r="BU677" s="235" t="e" cm="1">
        <f t="array" aca="1" ref="BU677" ca="1">INDIRECT("'"&amp;$C677&amp;"'!"&amp;"$"&amp;$D677&amp;$BU$1&amp;"")</f>
        <v>#REF!</v>
      </c>
      <c r="BV677" s="232"/>
      <c r="BW677" s="232"/>
      <c r="BX677" s="230"/>
      <c r="BY677" s="235"/>
      <c r="BZ677" s="232"/>
      <c r="CA677" s="232"/>
      <c r="CB677" s="230"/>
    </row>
    <row r="678" spans="1:80" ht="15.75" thickBot="1" x14ac:dyDescent="0.25">
      <c r="A678" s="345">
        <f t="shared" si="51"/>
        <v>46018</v>
      </c>
      <c r="B678" s="262">
        <v>0.95833333333333404</v>
      </c>
      <c r="C678" s="249">
        <f t="shared" si="52"/>
        <v>27</v>
      </c>
      <c r="D678" s="250" t="s">
        <v>157</v>
      </c>
      <c r="E678" s="236"/>
      <c r="F678" s="237"/>
      <c r="G678" s="238" t="e" cm="1">
        <f t="array" aca="1" ref="G678" ca="1">INDIRECT("'"&amp;$C678&amp;"'!"&amp;"$"&amp;$D678&amp;$G$1&amp;"")</f>
        <v>#REF!</v>
      </c>
      <c r="H678" s="239" t="s">
        <v>1</v>
      </c>
      <c r="I678" s="237" t="s">
        <v>1</v>
      </c>
      <c r="J678" s="238" t="e" cm="1">
        <f t="array" aca="1" ref="J678" ca="1">INDIRECT("'"&amp;$C678&amp;"'!"&amp;"$"&amp;$D678&amp;$J$1&amp;"")</f>
        <v>#REF!</v>
      </c>
      <c r="K678" s="239"/>
      <c r="L678" s="239"/>
      <c r="M678" s="240"/>
      <c r="N678" s="236" t="e" cm="1">
        <f t="array" aca="1" ref="N678" ca="1">INDIRECT("'"&amp;$C678&amp;"'!"&amp;"$"&amp;$D678&amp;$N$1&amp;"")</f>
        <v>#REF!</v>
      </c>
      <c r="O678" s="239"/>
      <c r="P678" s="239"/>
      <c r="Q678" s="237"/>
      <c r="R678" s="354" t="e" cm="1">
        <f t="array" aca="1" ref="R678" ca="1">INDIRECT("'"&amp;$C678&amp;"'!"&amp;"$"&amp;$D678&amp;$R$1&amp;"")</f>
        <v>#REF!</v>
      </c>
      <c r="S678" s="239"/>
      <c r="T678" s="239"/>
      <c r="U678" s="240"/>
      <c r="V678" s="236"/>
      <c r="W678" s="241" t="e" cm="1">
        <f t="array" aca="1" ref="W678" ca="1">INDIRECT("'"&amp;$C678&amp;"'!"&amp;"$"&amp;$D678&amp;$W$1&amp;"")</f>
        <v>#REF!</v>
      </c>
      <c r="X678" s="239"/>
      <c r="Y678" s="237"/>
      <c r="Z678" s="238" t="e" cm="1">
        <f t="array" aca="1" ref="Z678" ca="1">INDIRECT("'"&amp;$C678&amp;"'!"&amp;"$"&amp;$D678&amp;$Z$1&amp;"")</f>
        <v>#REF!</v>
      </c>
      <c r="AA678" s="239" t="s">
        <v>1</v>
      </c>
      <c r="AB678" s="239" t="s">
        <v>1</v>
      </c>
      <c r="AC678" s="240" t="s">
        <v>1</v>
      </c>
      <c r="AD678" s="236" t="e" cm="1">
        <f t="array" aca="1" ref="AD678" ca="1">INDIRECT("'"&amp;$C678&amp;"'!"&amp;"$"&amp;$D678&amp;$AD$1&amp;"")</f>
        <v>#REF!</v>
      </c>
      <c r="AE678" s="239" t="s">
        <v>1</v>
      </c>
      <c r="AF678" s="239" t="s">
        <v>1</v>
      </c>
      <c r="AG678" s="237" t="s">
        <v>1</v>
      </c>
      <c r="AH678" s="238" t="e" cm="1">
        <f t="array" aca="1" ref="AH678" ca="1">INDIRECT("'"&amp;$C678&amp;"'!"&amp;"$"&amp;$D678&amp;$AH$1&amp;"")</f>
        <v>#REF!</v>
      </c>
      <c r="AI678" s="239" t="s">
        <v>1</v>
      </c>
      <c r="AJ678" s="239" t="s">
        <v>1</v>
      </c>
      <c r="AK678" s="240" t="s">
        <v>1</v>
      </c>
      <c r="AL678" s="236" t="e" cm="1">
        <f t="array" aca="1" ref="AL678" ca="1">INDIRECT("'"&amp;$C678&amp;"'!"&amp;"$"&amp;$D678&amp;$AL$1&amp;"")</f>
        <v>#REF!</v>
      </c>
      <c r="AM678" s="239" t="s">
        <v>1</v>
      </c>
      <c r="AN678" s="239" t="s">
        <v>1</v>
      </c>
      <c r="AO678" s="237" t="s">
        <v>1</v>
      </c>
      <c r="AP678" s="236"/>
      <c r="AQ678" s="240"/>
      <c r="AR678" s="236" t="e" cm="1">
        <f t="array" aca="1" ref="AR678" ca="1">INDIRECT("'"&amp;$C678&amp;"'!"&amp;"$"&amp;$D678&amp;$AR$1&amp;"")</f>
        <v>#REF!</v>
      </c>
      <c r="AS678" s="239"/>
      <c r="AT678" s="237"/>
      <c r="AU678" s="238" t="e" cm="1">
        <f t="array" aca="1" ref="AU678" ca="1">INDIRECT("'"&amp;$C678&amp;"'!"&amp;"$"&amp;$D678&amp;$AU$1&amp;"")</f>
        <v>#REF!</v>
      </c>
      <c r="AV678" s="239"/>
      <c r="AW678" s="237"/>
      <c r="AX678" s="236"/>
      <c r="AY678" s="240"/>
      <c r="AZ678" s="239" t="e" cm="1">
        <f t="array" aca="1" ref="AZ678" ca="1">INDIRECT("'"&amp;$C678&amp;"'!"&amp;"$"&amp;$D678&amp;$AZ$1&amp;"")</f>
        <v>#REF!</v>
      </c>
      <c r="BA678" s="238"/>
      <c r="BB678" s="239"/>
      <c r="BC678" s="237"/>
      <c r="BD678" s="239" t="e" cm="1">
        <f t="array" aca="1" ref="BD678" ca="1">INDIRECT("'"&amp;$C678&amp;"'!"&amp;"$"&amp;$D678&amp;$BD$1&amp;"")</f>
        <v>#REF!</v>
      </c>
      <c r="BE678" s="238"/>
      <c r="BF678" s="239"/>
      <c r="BG678" s="237"/>
      <c r="BH678" s="241"/>
      <c r="BI678" s="237"/>
      <c r="BJ678" s="241" t="e" cm="1">
        <f t="array" aca="1" ref="BJ678" ca="1">INDIRECT("'"&amp;$C678&amp;"'!"&amp;"$"&amp;$D678&amp;$BJ$1&amp;"")</f>
        <v>#REF!</v>
      </c>
      <c r="BK678" s="239"/>
      <c r="BL678" s="237"/>
      <c r="BM678" s="409"/>
      <c r="BN678" s="236" t="e" cm="1">
        <f t="array" aca="1" ref="BN678" ca="1">INDIRECT("'"&amp;$C678&amp;"'!"&amp;"$"&amp;$D678&amp;$BN$1&amp;"")</f>
        <v>#REF!</v>
      </c>
      <c r="BO678" s="238"/>
      <c r="BP678" s="237"/>
      <c r="BQ678" s="241" t="e" cm="1">
        <f t="array" aca="1" ref="BQ678" ca="1">INDIRECT("'"&amp;$C678&amp;"'!"&amp;"$"&amp;$D678&amp;$BQ$1&amp;"")</f>
        <v>#REF!</v>
      </c>
      <c r="BR678" s="239"/>
      <c r="BS678" s="239"/>
      <c r="BT678" s="237"/>
      <c r="BU678" s="242" t="e" cm="1">
        <f t="array" aca="1" ref="BU678" ca="1">INDIRECT("'"&amp;$C678&amp;"'!"&amp;"$"&amp;$D678&amp;$BU$1&amp;"")</f>
        <v>#REF!</v>
      </c>
      <c r="BV678" s="239"/>
      <c r="BW678" s="239"/>
      <c r="BX678" s="237"/>
      <c r="BY678" s="242"/>
      <c r="BZ678" s="239"/>
      <c r="CA678" s="239"/>
      <c r="CB678" s="237"/>
    </row>
    <row r="679" spans="1:80" ht="15" thickBot="1" x14ac:dyDescent="0.25">
      <c r="BI679" s="243"/>
    </row>
    <row r="680" spans="1:80" ht="15" x14ac:dyDescent="0.2">
      <c r="A680" s="263">
        <f>A655+1</f>
        <v>46019</v>
      </c>
      <c r="B680" s="260">
        <v>0</v>
      </c>
      <c r="C680" s="245">
        <f>DAY(A680)</f>
        <v>28</v>
      </c>
      <c r="D680" s="246" t="s">
        <v>134</v>
      </c>
      <c r="E680" s="216"/>
      <c r="F680" s="217"/>
      <c r="G680" s="218" t="e" cm="1">
        <f t="array" aca="1" ref="G680" ca="1">INDIRECT("'"&amp;$C680&amp;"'!"&amp;"$"&amp;$D680&amp;$G$1&amp;"")</f>
        <v>#REF!</v>
      </c>
      <c r="H680" s="219" t="s">
        <v>1</v>
      </c>
      <c r="I680" s="217" t="s">
        <v>1</v>
      </c>
      <c r="J680" s="218" t="e" cm="1">
        <f t="array" aca="1" ref="J680" ca="1">INDIRECT("'"&amp;$C680&amp;"'!"&amp;"$"&amp;$D680&amp;$J$1&amp;"")</f>
        <v>#REF!</v>
      </c>
      <c r="K680" s="219"/>
      <c r="L680" s="219"/>
      <c r="M680" s="220"/>
      <c r="N680" s="216" t="e" cm="1">
        <f t="array" aca="1" ref="N680" ca="1">INDIRECT("'"&amp;$C680&amp;"'!"&amp;"$"&amp;$D680&amp;$N$1&amp;"")</f>
        <v>#REF!</v>
      </c>
      <c r="O680" s="219"/>
      <c r="P680" s="219"/>
      <c r="Q680" s="217"/>
      <c r="R680" s="351" t="e" cm="1">
        <f t="array" aca="1" ref="R680" ca="1">INDIRECT("'"&amp;$C680&amp;"'!"&amp;"$"&amp;$D680&amp;$R$1&amp;"")</f>
        <v>#REF!</v>
      </c>
      <c r="S680" s="219"/>
      <c r="T680" s="219"/>
      <c r="U680" s="220"/>
      <c r="V680" s="216"/>
      <c r="W680" s="221" t="e" cm="1">
        <f t="array" aca="1" ref="W680" ca="1">INDIRECT("'"&amp;$C680&amp;"'!"&amp;"$"&amp;$D680&amp;$W$1&amp;"")</f>
        <v>#REF!</v>
      </c>
      <c r="X680" s="219"/>
      <c r="Y680" s="217"/>
      <c r="Z680" s="218"/>
      <c r="AA680" s="219"/>
      <c r="AB680" s="219"/>
      <c r="AC680" s="220"/>
      <c r="AD680" s="216"/>
      <c r="AE680" s="219"/>
      <c r="AF680" s="219"/>
      <c r="AG680" s="217"/>
      <c r="AH680" s="218"/>
      <c r="AI680" s="219"/>
      <c r="AJ680" s="219"/>
      <c r="AK680" s="217"/>
      <c r="AL680" s="216"/>
      <c r="AM680" s="219"/>
      <c r="AN680" s="219"/>
      <c r="AO680" s="217"/>
      <c r="AP680" s="216"/>
      <c r="AQ680" s="220"/>
      <c r="AR680" s="216" t="e" cm="1">
        <f t="array" aca="1" ref="AR680" ca="1">INDIRECT("'"&amp;$C680&amp;"'!"&amp;"$"&amp;$D680&amp;$AR$1&amp;"")</f>
        <v>#REF!</v>
      </c>
      <c r="AS680" s="219"/>
      <c r="AT680" s="217"/>
      <c r="AU680" s="218" t="e" cm="1">
        <f t="array" aca="1" ref="AU680" ca="1">INDIRECT("'"&amp;$C680&amp;"'!"&amp;"$"&amp;$D680&amp;$AU$1&amp;"")</f>
        <v>#REF!</v>
      </c>
      <c r="AV680" s="219"/>
      <c r="AW680" s="217"/>
      <c r="AX680" s="216"/>
      <c r="AY680" s="220"/>
      <c r="AZ680" s="219" t="e" cm="1">
        <f t="array" aca="1" ref="AZ680" ca="1">INDIRECT("'"&amp;$C680&amp;"'!"&amp;"$"&amp;$D680&amp;$AZ$1&amp;"")</f>
        <v>#REF!</v>
      </c>
      <c r="BA680" s="218"/>
      <c r="BB680" s="219"/>
      <c r="BC680" s="217"/>
      <c r="BD680" s="219" t="e" cm="1">
        <f t="array" aca="1" ref="BD680" ca="1">INDIRECT("'"&amp;$C680&amp;"'!"&amp;"$"&amp;$D680&amp;$BD$1&amp;"")</f>
        <v>#REF!</v>
      </c>
      <c r="BE680" s="218"/>
      <c r="BF680" s="219"/>
      <c r="BG680" s="217"/>
      <c r="BH680" s="221"/>
      <c r="BI680" s="217"/>
      <c r="BJ680" s="221" t="e" cm="1">
        <f t="array" aca="1" ref="BJ680" ca="1">INDIRECT("'"&amp;$C680&amp;"'!"&amp;"$"&amp;$D680&amp;$BJ$1&amp;"")</f>
        <v>#REF!</v>
      </c>
      <c r="BK680" s="219"/>
      <c r="BL680" s="217"/>
      <c r="BM680" s="406"/>
      <c r="BN680" s="216" t="e" cm="1">
        <f t="array" aca="1" ref="BN680" ca="1">INDIRECT("'"&amp;$C680&amp;"'!"&amp;"$"&amp;$D680&amp;$BN$1&amp;"")</f>
        <v>#REF!</v>
      </c>
      <c r="BO680" s="218"/>
      <c r="BP680" s="217"/>
      <c r="BQ680" s="221" t="e" cm="1">
        <f t="array" aca="1" ref="BQ680" ca="1">INDIRECT("'"&amp;$C680&amp;"'!"&amp;"$"&amp;$D680&amp;$BQ$1&amp;"")</f>
        <v>#REF!</v>
      </c>
      <c r="BR680" s="219"/>
      <c r="BS680" s="219"/>
      <c r="BT680" s="217"/>
      <c r="BU680" s="221" t="e" cm="1">
        <f t="array" aca="1" ref="BU680" ca="1">INDIRECT("'"&amp;$C680&amp;"'!"&amp;"$"&amp;$D680&amp;$BU$1&amp;"")</f>
        <v>#REF!</v>
      </c>
      <c r="BV680" s="219"/>
      <c r="BW680" s="219"/>
      <c r="BX680" s="217"/>
      <c r="BY680" s="274"/>
      <c r="BZ680" s="219"/>
      <c r="CA680" s="219"/>
      <c r="CB680" s="217"/>
    </row>
    <row r="681" spans="1:80" ht="15" x14ac:dyDescent="0.2">
      <c r="A681" s="344">
        <f t="shared" ref="A681:A703" si="53">A656+1</f>
        <v>46019</v>
      </c>
      <c r="B681" s="261">
        <v>4.1666666666666699E-2</v>
      </c>
      <c r="C681" s="247">
        <f>DAY(A681)</f>
        <v>28</v>
      </c>
      <c r="D681" s="248" t="s">
        <v>135</v>
      </c>
      <c r="E681" s="222"/>
      <c r="F681" s="223"/>
      <c r="G681" s="224" t="e" cm="1">
        <f t="array" aca="1" ref="G681" ca="1">INDIRECT("'"&amp;$C681&amp;"'!"&amp;"$"&amp;$D681&amp;$G$1&amp;"")</f>
        <v>#REF!</v>
      </c>
      <c r="H681" s="225" t="s">
        <v>1</v>
      </c>
      <c r="I681" s="223" t="s">
        <v>1</v>
      </c>
      <c r="J681" s="224" t="e" cm="1">
        <f t="array" aca="1" ref="J681" ca="1">INDIRECT("'"&amp;$C681&amp;"'!"&amp;"$"&amp;$D681&amp;$J$1&amp;"")</f>
        <v>#REF!</v>
      </c>
      <c r="K681" s="225"/>
      <c r="L681" s="225"/>
      <c r="M681" s="226"/>
      <c r="N681" s="222" t="e" cm="1">
        <f t="array" aca="1" ref="N681" ca="1">INDIRECT("'"&amp;$C681&amp;"'!"&amp;"$"&amp;$D681&amp;$N$1&amp;"")</f>
        <v>#REF!</v>
      </c>
      <c r="O681" s="225"/>
      <c r="P681" s="225"/>
      <c r="Q681" s="223"/>
      <c r="R681" s="352" t="e" cm="1">
        <f t="array" aca="1" ref="R681" ca="1">INDIRECT("'"&amp;$C681&amp;"'!"&amp;"$"&amp;$D681&amp;$R$1&amp;"")</f>
        <v>#REF!</v>
      </c>
      <c r="S681" s="225"/>
      <c r="T681" s="225"/>
      <c r="U681" s="226"/>
      <c r="V681" s="222"/>
      <c r="W681" s="227" t="e" cm="1">
        <f t="array" aca="1" ref="W681" ca="1">INDIRECT("'"&amp;$C681&amp;"'!"&amp;"$"&amp;$D681&amp;$W$1&amp;"")</f>
        <v>#REF!</v>
      </c>
      <c r="X681" s="225"/>
      <c r="Y681" s="223"/>
      <c r="Z681" s="224"/>
      <c r="AA681" s="225"/>
      <c r="AB681" s="225"/>
      <c r="AC681" s="226"/>
      <c r="AD681" s="222"/>
      <c r="AE681" s="225"/>
      <c r="AF681" s="225"/>
      <c r="AG681" s="223"/>
      <c r="AH681" s="224"/>
      <c r="AI681" s="225"/>
      <c r="AJ681" s="225"/>
      <c r="AK681" s="226"/>
      <c r="AL681" s="222"/>
      <c r="AM681" s="225"/>
      <c r="AN681" s="225"/>
      <c r="AO681" s="223"/>
      <c r="AP681" s="222"/>
      <c r="AQ681" s="226"/>
      <c r="AR681" s="222" t="e" cm="1">
        <f t="array" aca="1" ref="AR681" ca="1">INDIRECT("'"&amp;$C681&amp;"'!"&amp;"$"&amp;$D681&amp;$AR$1&amp;"")</f>
        <v>#REF!</v>
      </c>
      <c r="AS681" s="225"/>
      <c r="AT681" s="223"/>
      <c r="AU681" s="224" t="e" cm="1">
        <f t="array" aca="1" ref="AU681" ca="1">INDIRECT("'"&amp;$C681&amp;"'!"&amp;"$"&amp;$D681&amp;$AU$1&amp;"")</f>
        <v>#REF!</v>
      </c>
      <c r="AV681" s="225"/>
      <c r="AW681" s="223"/>
      <c r="AX681" s="222"/>
      <c r="AY681" s="226"/>
      <c r="AZ681" s="225" t="e" cm="1">
        <f t="array" aca="1" ref="AZ681" ca="1">INDIRECT("'"&amp;$C681&amp;"'!"&amp;"$"&amp;$D681&amp;$AZ$1&amp;"")</f>
        <v>#REF!</v>
      </c>
      <c r="BA681" s="224"/>
      <c r="BB681" s="225"/>
      <c r="BC681" s="223"/>
      <c r="BD681" s="225" t="e" cm="1">
        <f t="array" aca="1" ref="BD681" ca="1">INDIRECT("'"&amp;$C681&amp;"'!"&amp;"$"&amp;$D681&amp;$BD$1&amp;"")</f>
        <v>#REF!</v>
      </c>
      <c r="BE681" s="224"/>
      <c r="BF681" s="225"/>
      <c r="BG681" s="223"/>
      <c r="BH681" s="227"/>
      <c r="BI681" s="223"/>
      <c r="BJ681" s="227" t="e" cm="1">
        <f t="array" aca="1" ref="BJ681" ca="1">INDIRECT("'"&amp;$C681&amp;"'!"&amp;"$"&amp;$D681&amp;$BJ$1&amp;"")</f>
        <v>#REF!</v>
      </c>
      <c r="BK681" s="225"/>
      <c r="BL681" s="223"/>
      <c r="BM681" s="407"/>
      <c r="BN681" s="222" t="e" cm="1">
        <f t="array" aca="1" ref="BN681" ca="1">INDIRECT("'"&amp;$C681&amp;"'!"&amp;"$"&amp;$D681&amp;$BN$1&amp;"")</f>
        <v>#REF!</v>
      </c>
      <c r="BO681" s="224"/>
      <c r="BP681" s="223"/>
      <c r="BQ681" s="227" t="e" cm="1">
        <f t="array" aca="1" ref="BQ681" ca="1">INDIRECT("'"&amp;$C681&amp;"'!"&amp;"$"&amp;$D681&amp;$BQ$1&amp;"")</f>
        <v>#REF!</v>
      </c>
      <c r="BR681" s="225"/>
      <c r="BS681" s="225"/>
      <c r="BT681" s="223"/>
      <c r="BU681" s="227" t="e" cm="1">
        <f t="array" aca="1" ref="BU681" ca="1">INDIRECT("'"&amp;$C681&amp;"'!"&amp;"$"&amp;$D681&amp;$BU$1&amp;"")</f>
        <v>#REF!</v>
      </c>
      <c r="BV681" s="225"/>
      <c r="BW681" s="225"/>
      <c r="BX681" s="223"/>
      <c r="BY681" s="228"/>
      <c r="BZ681" s="225"/>
      <c r="CA681" s="225"/>
      <c r="CB681" s="223"/>
    </row>
    <row r="682" spans="1:80" ht="15" x14ac:dyDescent="0.2">
      <c r="A682" s="344">
        <f t="shared" si="53"/>
        <v>46019</v>
      </c>
      <c r="B682" s="261">
        <v>8.3333333333333301E-2</v>
      </c>
      <c r="C682" s="247">
        <f>DAY(A682)</f>
        <v>28</v>
      </c>
      <c r="D682" s="248" t="s">
        <v>136</v>
      </c>
      <c r="E682" s="229"/>
      <c r="F682" s="230"/>
      <c r="G682" s="231" t="e" cm="1">
        <f t="array" aca="1" ref="G682" ca="1">INDIRECT("'"&amp;$C682&amp;"'!"&amp;"$"&amp;$D682&amp;$G$1&amp;"")</f>
        <v>#REF!</v>
      </c>
      <c r="H682" s="232" t="s">
        <v>1</v>
      </c>
      <c r="I682" s="230" t="s">
        <v>1</v>
      </c>
      <c r="J682" s="231" t="e" cm="1">
        <f t="array" aca="1" ref="J682" ca="1">INDIRECT("'"&amp;$C682&amp;"'!"&amp;"$"&amp;$D682&amp;$J$1&amp;"")</f>
        <v>#REF!</v>
      </c>
      <c r="K682" s="232"/>
      <c r="L682" s="232"/>
      <c r="M682" s="233"/>
      <c r="N682" s="229" t="e" cm="1">
        <f t="array" aca="1" ref="N682" ca="1">INDIRECT("'"&amp;$C682&amp;"'!"&amp;"$"&amp;$D682&amp;$N$1&amp;"")</f>
        <v>#REF!</v>
      </c>
      <c r="O682" s="232"/>
      <c r="P682" s="232"/>
      <c r="Q682" s="230"/>
      <c r="R682" s="229" t="e" cm="1">
        <f t="array" aca="1" ref="R682" ca="1">INDIRECT("'"&amp;$C682&amp;"'!"&amp;"$"&amp;$D682&amp;$R$1&amp;"")</f>
        <v>#REF!</v>
      </c>
      <c r="S682" s="232"/>
      <c r="T682" s="232"/>
      <c r="U682" s="233"/>
      <c r="V682" s="229"/>
      <c r="W682" s="234" t="e" cm="1">
        <f t="array" aca="1" ref="W682" ca="1">INDIRECT("'"&amp;$C682&amp;"'!"&amp;"$"&amp;$D682&amp;$W$1&amp;"")</f>
        <v>#REF!</v>
      </c>
      <c r="X682" s="232"/>
      <c r="Y682" s="230"/>
      <c r="Z682" s="231"/>
      <c r="AA682" s="232"/>
      <c r="AB682" s="232"/>
      <c r="AC682" s="233"/>
      <c r="AD682" s="229"/>
      <c r="AE682" s="232"/>
      <c r="AF682" s="232"/>
      <c r="AG682" s="230"/>
      <c r="AH682" s="231"/>
      <c r="AI682" s="232"/>
      <c r="AJ682" s="232"/>
      <c r="AK682" s="233"/>
      <c r="AL682" s="229"/>
      <c r="AM682" s="232"/>
      <c r="AN682" s="232"/>
      <c r="AO682" s="233"/>
      <c r="AP682" s="229"/>
      <c r="AQ682" s="233"/>
      <c r="AR682" s="229" t="e" cm="1">
        <f t="array" aca="1" ref="AR682" ca="1">INDIRECT("'"&amp;$C682&amp;"'!"&amp;"$"&amp;$D682&amp;$AR$1&amp;"")</f>
        <v>#REF!</v>
      </c>
      <c r="AS682" s="232"/>
      <c r="AT682" s="230"/>
      <c r="AU682" s="231" t="e" cm="1">
        <f t="array" aca="1" ref="AU682" ca="1">INDIRECT("'"&amp;$C682&amp;"'!"&amp;"$"&amp;$D682&amp;$AU$1&amp;"")</f>
        <v>#REF!</v>
      </c>
      <c r="AV682" s="232"/>
      <c r="AW682" s="230"/>
      <c r="AX682" s="229"/>
      <c r="AY682" s="233"/>
      <c r="AZ682" s="232" t="e" cm="1">
        <f t="array" aca="1" ref="AZ682" ca="1">INDIRECT("'"&amp;$C682&amp;"'!"&amp;"$"&amp;$D682&amp;$AZ$1&amp;"")</f>
        <v>#REF!</v>
      </c>
      <c r="BA682" s="231"/>
      <c r="BB682" s="232"/>
      <c r="BC682" s="230"/>
      <c r="BD682" s="232" t="e" cm="1">
        <f t="array" aca="1" ref="BD682" ca="1">INDIRECT("'"&amp;$C682&amp;"'!"&amp;"$"&amp;$D682&amp;$BD$1&amp;"")</f>
        <v>#REF!</v>
      </c>
      <c r="BE682" s="231"/>
      <c r="BF682" s="232"/>
      <c r="BG682" s="230"/>
      <c r="BH682" s="234"/>
      <c r="BI682" s="230"/>
      <c r="BJ682" s="234" t="e" cm="1">
        <f t="array" aca="1" ref="BJ682" ca="1">INDIRECT("'"&amp;$C682&amp;"'!"&amp;"$"&amp;$D682&amp;$BJ$1&amp;"")</f>
        <v>#REF!</v>
      </c>
      <c r="BK682" s="232"/>
      <c r="BL682" s="230"/>
      <c r="BM682" s="408"/>
      <c r="BN682" s="229" t="e" cm="1">
        <f t="array" aca="1" ref="BN682" ca="1">INDIRECT("'"&amp;$C682&amp;"'!"&amp;"$"&amp;$D682&amp;$BN$1&amp;"")</f>
        <v>#REF!</v>
      </c>
      <c r="BO682" s="231"/>
      <c r="BP682" s="230"/>
      <c r="BQ682" s="234" t="e" cm="1">
        <f t="array" aca="1" ref="BQ682" ca="1">INDIRECT("'"&amp;$C682&amp;"'!"&amp;"$"&amp;$D682&amp;$BQ$1&amp;"")</f>
        <v>#REF!</v>
      </c>
      <c r="BR682" s="232"/>
      <c r="BS682" s="232"/>
      <c r="BT682" s="230"/>
      <c r="BU682" s="234" t="e" cm="1">
        <f t="array" aca="1" ref="BU682" ca="1">INDIRECT("'"&amp;$C682&amp;"'!"&amp;"$"&amp;$D682&amp;$BU$1&amp;"")</f>
        <v>#REF!</v>
      </c>
      <c r="BV682" s="232"/>
      <c r="BW682" s="232"/>
      <c r="BX682" s="230"/>
      <c r="BY682" s="235"/>
      <c r="BZ682" s="232"/>
      <c r="CA682" s="232"/>
      <c r="CB682" s="230"/>
    </row>
    <row r="683" spans="1:80" ht="15" x14ac:dyDescent="0.2">
      <c r="A683" s="344">
        <f t="shared" si="53"/>
        <v>46019</v>
      </c>
      <c r="B683" s="261">
        <v>0.125</v>
      </c>
      <c r="C683" s="247">
        <f>DAY(A683)</f>
        <v>28</v>
      </c>
      <c r="D683" s="248" t="s">
        <v>137</v>
      </c>
      <c r="E683" s="222"/>
      <c r="F683" s="223"/>
      <c r="G683" s="224" t="e" cm="1">
        <f t="array" aca="1" ref="G683" ca="1">INDIRECT("'"&amp;$C683&amp;"'!"&amp;"$"&amp;$D683&amp;$G$1&amp;"")</f>
        <v>#REF!</v>
      </c>
      <c r="H683" s="225" t="s">
        <v>1</v>
      </c>
      <c r="I683" s="223" t="s">
        <v>1</v>
      </c>
      <c r="J683" s="224" t="e" cm="1">
        <f t="array" aca="1" ref="J683" ca="1">INDIRECT("'"&amp;$C683&amp;"'!"&amp;"$"&amp;$D683&amp;$J$1&amp;"")</f>
        <v>#REF!</v>
      </c>
      <c r="K683" s="225"/>
      <c r="L683" s="225"/>
      <c r="M683" s="226"/>
      <c r="N683" s="222" t="e" cm="1">
        <f t="array" aca="1" ref="N683" ca="1">INDIRECT("'"&amp;$C683&amp;"'!"&amp;"$"&amp;$D683&amp;$N$1&amp;"")</f>
        <v>#REF!</v>
      </c>
      <c r="O683" s="225"/>
      <c r="P683" s="225"/>
      <c r="Q683" s="223"/>
      <c r="R683" s="352" t="e" cm="1">
        <f t="array" aca="1" ref="R683" ca="1">INDIRECT("'"&amp;$C683&amp;"'!"&amp;"$"&amp;$D683&amp;$R$1&amp;"")</f>
        <v>#REF!</v>
      </c>
      <c r="S683" s="225"/>
      <c r="T683" s="225"/>
      <c r="U683" s="226"/>
      <c r="V683" s="222"/>
      <c r="W683" s="227" t="e" cm="1">
        <f t="array" aca="1" ref="W683" ca="1">INDIRECT("'"&amp;$C683&amp;"'!"&amp;"$"&amp;$D683&amp;$W$1&amp;"")</f>
        <v>#REF!</v>
      </c>
      <c r="X683" s="225"/>
      <c r="Y683" s="223"/>
      <c r="Z683" s="224"/>
      <c r="AA683" s="225"/>
      <c r="AB683" s="225"/>
      <c r="AC683" s="226"/>
      <c r="AD683" s="222"/>
      <c r="AE683" s="225"/>
      <c r="AF683" s="225"/>
      <c r="AG683" s="223"/>
      <c r="AH683" s="224"/>
      <c r="AI683" s="225"/>
      <c r="AJ683" s="225"/>
      <c r="AK683" s="226"/>
      <c r="AL683" s="222"/>
      <c r="AM683" s="225"/>
      <c r="AN683" s="225"/>
      <c r="AO683" s="223"/>
      <c r="AP683" s="222"/>
      <c r="AQ683" s="226"/>
      <c r="AR683" s="222" t="e" cm="1">
        <f t="array" aca="1" ref="AR683" ca="1">INDIRECT("'"&amp;$C683&amp;"'!"&amp;"$"&amp;$D683&amp;$AR$1&amp;"")</f>
        <v>#REF!</v>
      </c>
      <c r="AS683" s="225"/>
      <c r="AT683" s="223"/>
      <c r="AU683" s="224" t="e" cm="1">
        <f t="array" aca="1" ref="AU683" ca="1">INDIRECT("'"&amp;$C683&amp;"'!"&amp;"$"&amp;$D683&amp;$AU$1&amp;"")</f>
        <v>#REF!</v>
      </c>
      <c r="AV683" s="225"/>
      <c r="AW683" s="223"/>
      <c r="AX683" s="222"/>
      <c r="AY683" s="226"/>
      <c r="AZ683" s="225" t="e" cm="1">
        <f t="array" aca="1" ref="AZ683" ca="1">INDIRECT("'"&amp;$C683&amp;"'!"&amp;"$"&amp;$D683&amp;$AZ$1&amp;"")</f>
        <v>#REF!</v>
      </c>
      <c r="BA683" s="224"/>
      <c r="BB683" s="225"/>
      <c r="BC683" s="223"/>
      <c r="BD683" s="225" t="e" cm="1">
        <f t="array" aca="1" ref="BD683" ca="1">INDIRECT("'"&amp;$C683&amp;"'!"&amp;"$"&amp;$D683&amp;$BD$1&amp;"")</f>
        <v>#REF!</v>
      </c>
      <c r="BE683" s="224"/>
      <c r="BF683" s="225"/>
      <c r="BG683" s="223"/>
      <c r="BH683" s="227"/>
      <c r="BI683" s="223"/>
      <c r="BJ683" s="227" t="e" cm="1">
        <f t="array" aca="1" ref="BJ683" ca="1">INDIRECT("'"&amp;$C683&amp;"'!"&amp;"$"&amp;$D683&amp;$BJ$1&amp;"")</f>
        <v>#REF!</v>
      </c>
      <c r="BK683" s="225"/>
      <c r="BL683" s="223"/>
      <c r="BM683" s="407"/>
      <c r="BN683" s="222" t="e" cm="1">
        <f t="array" aca="1" ref="BN683" ca="1">INDIRECT("'"&amp;$C683&amp;"'!"&amp;"$"&amp;$D683&amp;$BN$1&amp;"")</f>
        <v>#REF!</v>
      </c>
      <c r="BO683" s="224"/>
      <c r="BP683" s="223"/>
      <c r="BQ683" s="227" t="e" cm="1">
        <f t="array" aca="1" ref="BQ683" ca="1">INDIRECT("'"&amp;$C683&amp;"'!"&amp;"$"&amp;$D683&amp;$BQ$1&amp;"")</f>
        <v>#REF!</v>
      </c>
      <c r="BR683" s="225"/>
      <c r="BS683" s="225"/>
      <c r="BT683" s="223"/>
      <c r="BU683" s="227" t="e" cm="1">
        <f t="array" aca="1" ref="BU683" ca="1">INDIRECT("'"&amp;$C683&amp;"'!"&amp;"$"&amp;$D683&amp;$BU$1&amp;"")</f>
        <v>#REF!</v>
      </c>
      <c r="BV683" s="225"/>
      <c r="BW683" s="225"/>
      <c r="BX683" s="223"/>
      <c r="BY683" s="228"/>
      <c r="BZ683" s="225"/>
      <c r="CA683" s="225"/>
      <c r="CB683" s="223"/>
    </row>
    <row r="684" spans="1:80" ht="15" x14ac:dyDescent="0.2">
      <c r="A684" s="344">
        <f t="shared" si="53"/>
        <v>46019</v>
      </c>
      <c r="B684" s="261">
        <v>0.16666666666666699</v>
      </c>
      <c r="C684" s="247">
        <f>DAY(A684)</f>
        <v>28</v>
      </c>
      <c r="D684" s="248" t="s">
        <v>138</v>
      </c>
      <c r="E684" s="229"/>
      <c r="F684" s="230"/>
      <c r="G684" s="231" t="e" cm="1">
        <f t="array" aca="1" ref="G684" ca="1">INDIRECT("'"&amp;$C684&amp;"'!"&amp;"$"&amp;$D684&amp;$G$1&amp;"")</f>
        <v>#REF!</v>
      </c>
      <c r="H684" s="232" t="s">
        <v>1</v>
      </c>
      <c r="I684" s="230" t="s">
        <v>1</v>
      </c>
      <c r="J684" s="231" t="e" cm="1">
        <f t="array" aca="1" ref="J684" ca="1">INDIRECT("'"&amp;$C684&amp;"'!"&amp;"$"&amp;$D684&amp;$J$1&amp;"")</f>
        <v>#REF!</v>
      </c>
      <c r="K684" s="232"/>
      <c r="L684" s="232"/>
      <c r="M684" s="233"/>
      <c r="N684" s="229" t="e" cm="1">
        <f t="array" aca="1" ref="N684" ca="1">INDIRECT("'"&amp;$C684&amp;"'!"&amp;"$"&amp;$D684&amp;$N$1&amp;"")</f>
        <v>#REF!</v>
      </c>
      <c r="O684" s="232"/>
      <c r="P684" s="232"/>
      <c r="Q684" s="230"/>
      <c r="R684" s="229" t="e" cm="1">
        <f t="array" aca="1" ref="R684" ca="1">INDIRECT("'"&amp;$C684&amp;"'!"&amp;"$"&amp;$D684&amp;$R$1&amp;"")</f>
        <v>#REF!</v>
      </c>
      <c r="S684" s="232"/>
      <c r="T684" s="232"/>
      <c r="U684" s="233"/>
      <c r="V684" s="229"/>
      <c r="W684" s="234" t="e" cm="1">
        <f t="array" aca="1" ref="W684" ca="1">INDIRECT("'"&amp;$C684&amp;"'!"&amp;"$"&amp;$D684&amp;$W$1&amp;"")</f>
        <v>#REF!</v>
      </c>
      <c r="X684" s="232"/>
      <c r="Y684" s="230"/>
      <c r="Z684" s="231"/>
      <c r="AA684" s="232"/>
      <c r="AB684" s="232"/>
      <c r="AC684" s="233"/>
      <c r="AD684" s="229"/>
      <c r="AE684" s="232"/>
      <c r="AF684" s="232"/>
      <c r="AG684" s="230"/>
      <c r="AH684" s="231"/>
      <c r="AI684" s="232"/>
      <c r="AJ684" s="232"/>
      <c r="AK684" s="233"/>
      <c r="AL684" s="229"/>
      <c r="AM684" s="232"/>
      <c r="AN684" s="232"/>
      <c r="AO684" s="230"/>
      <c r="AP684" s="229"/>
      <c r="AQ684" s="233"/>
      <c r="AR684" s="229" t="e" cm="1">
        <f t="array" aca="1" ref="AR684" ca="1">INDIRECT("'"&amp;$C684&amp;"'!"&amp;"$"&amp;$D684&amp;$AR$1&amp;"")</f>
        <v>#REF!</v>
      </c>
      <c r="AS684" s="232"/>
      <c r="AT684" s="230"/>
      <c r="AU684" s="231" t="e" cm="1">
        <f t="array" aca="1" ref="AU684" ca="1">INDIRECT("'"&amp;$C684&amp;"'!"&amp;"$"&amp;$D684&amp;$AU$1&amp;"")</f>
        <v>#REF!</v>
      </c>
      <c r="AV684" s="232"/>
      <c r="AW684" s="230"/>
      <c r="AX684" s="229"/>
      <c r="AY684" s="233"/>
      <c r="AZ684" s="232" t="e" cm="1">
        <f t="array" aca="1" ref="AZ684" ca="1">INDIRECT("'"&amp;$C684&amp;"'!"&amp;"$"&amp;$D684&amp;$AZ$1&amp;"")</f>
        <v>#REF!</v>
      </c>
      <c r="BA684" s="231"/>
      <c r="BB684" s="232"/>
      <c r="BC684" s="230"/>
      <c r="BD684" s="232">
        <v>1.69</v>
      </c>
      <c r="BE684" s="231"/>
      <c r="BF684" s="232"/>
      <c r="BG684" s="230"/>
      <c r="BH684" s="234"/>
      <c r="BI684" s="230"/>
      <c r="BJ684" s="234" t="e" cm="1">
        <f t="array" aca="1" ref="BJ684" ca="1">INDIRECT("'"&amp;$C684&amp;"'!"&amp;"$"&amp;$D684&amp;$BJ$1&amp;"")</f>
        <v>#REF!</v>
      </c>
      <c r="BK684" s="232"/>
      <c r="BL684" s="230"/>
      <c r="BM684" s="408"/>
      <c r="BN684" s="229" t="e" cm="1">
        <f t="array" aca="1" ref="BN684" ca="1">INDIRECT("'"&amp;$C684&amp;"'!"&amp;"$"&amp;$D684&amp;$BN$1&amp;"")</f>
        <v>#REF!</v>
      </c>
      <c r="BO684" s="231"/>
      <c r="BP684" s="230"/>
      <c r="BQ684" s="234" t="e" cm="1">
        <f t="array" aca="1" ref="BQ684" ca="1">INDIRECT("'"&amp;$C684&amp;"'!"&amp;"$"&amp;$D684&amp;$BQ$1&amp;"")</f>
        <v>#REF!</v>
      </c>
      <c r="BR684" s="232"/>
      <c r="BS684" s="232"/>
      <c r="BT684" s="230"/>
      <c r="BU684" s="234" t="e" cm="1">
        <f t="array" aca="1" ref="BU684" ca="1">INDIRECT("'"&amp;$C684&amp;"'!"&amp;"$"&amp;$D684&amp;$BU$1&amp;"")</f>
        <v>#REF!</v>
      </c>
      <c r="BV684" s="232"/>
      <c r="BW684" s="232"/>
      <c r="BX684" s="230"/>
      <c r="BY684" s="235"/>
      <c r="BZ684" s="232"/>
      <c r="CA684" s="232"/>
      <c r="CB684" s="230"/>
    </row>
    <row r="685" spans="1:80" ht="15" x14ac:dyDescent="0.2">
      <c r="A685" s="344">
        <f t="shared" si="53"/>
        <v>46019</v>
      </c>
      <c r="B685" s="261">
        <v>0.20833333333333301</v>
      </c>
      <c r="C685" s="247">
        <f t="shared" ref="C685:C703" si="54">DAY(A685)</f>
        <v>28</v>
      </c>
      <c r="D685" s="248" t="s">
        <v>139</v>
      </c>
      <c r="E685" s="222"/>
      <c r="F685" s="223"/>
      <c r="G685" s="224" t="e" cm="1">
        <f t="array" aca="1" ref="G685" ca="1">INDIRECT("'"&amp;$C685&amp;"'!"&amp;"$"&amp;$D685&amp;$G$1&amp;"")</f>
        <v>#REF!</v>
      </c>
      <c r="H685" s="225" t="s">
        <v>1</v>
      </c>
      <c r="I685" s="223" t="s">
        <v>1</v>
      </c>
      <c r="J685" s="224" t="e" cm="1">
        <f t="array" aca="1" ref="J685" ca="1">INDIRECT("'"&amp;$C685&amp;"'!"&amp;"$"&amp;$D685&amp;$J$1&amp;"")</f>
        <v>#REF!</v>
      </c>
      <c r="K685" s="225"/>
      <c r="L685" s="225"/>
      <c r="M685" s="226"/>
      <c r="N685" s="222" t="e" cm="1">
        <f t="array" aca="1" ref="N685" ca="1">INDIRECT("'"&amp;$C685&amp;"'!"&amp;"$"&amp;$D685&amp;$N$1&amp;"")</f>
        <v>#REF!</v>
      </c>
      <c r="O685" s="225"/>
      <c r="P685" s="225"/>
      <c r="Q685" s="223"/>
      <c r="R685" s="352" t="e" cm="1">
        <f t="array" aca="1" ref="R685" ca="1">INDIRECT("'"&amp;$C685&amp;"'!"&amp;"$"&amp;$D685&amp;$R$1&amp;"")</f>
        <v>#REF!</v>
      </c>
      <c r="S685" s="225"/>
      <c r="T685" s="225"/>
      <c r="U685" s="226"/>
      <c r="V685" s="222"/>
      <c r="W685" s="227" t="e" cm="1">
        <f t="array" aca="1" ref="W685" ca="1">INDIRECT("'"&amp;$C685&amp;"'!"&amp;"$"&amp;$D685&amp;$W$1&amp;"")</f>
        <v>#REF!</v>
      </c>
      <c r="X685" s="225"/>
      <c r="Y685" s="223"/>
      <c r="Z685" s="224"/>
      <c r="AA685" s="225"/>
      <c r="AB685" s="225"/>
      <c r="AC685" s="226"/>
      <c r="AD685" s="222"/>
      <c r="AE685" s="225"/>
      <c r="AF685" s="225"/>
      <c r="AG685" s="223"/>
      <c r="AH685" s="224"/>
      <c r="AI685" s="225"/>
      <c r="AJ685" s="225"/>
      <c r="AK685" s="226"/>
      <c r="AL685" s="222"/>
      <c r="AM685" s="225"/>
      <c r="AN685" s="225"/>
      <c r="AO685" s="223"/>
      <c r="AP685" s="222"/>
      <c r="AQ685" s="226"/>
      <c r="AR685" s="222" t="e" cm="1">
        <f t="array" aca="1" ref="AR685" ca="1">INDIRECT("'"&amp;$C685&amp;"'!"&amp;"$"&amp;$D685&amp;$AR$1&amp;"")</f>
        <v>#REF!</v>
      </c>
      <c r="AS685" s="225"/>
      <c r="AT685" s="223"/>
      <c r="AU685" s="224" t="e" cm="1">
        <f t="array" aca="1" ref="AU685" ca="1">INDIRECT("'"&amp;$C685&amp;"'!"&amp;"$"&amp;$D685&amp;$AU$1&amp;"")</f>
        <v>#REF!</v>
      </c>
      <c r="AV685" s="225"/>
      <c r="AW685" s="223"/>
      <c r="AX685" s="222"/>
      <c r="AY685" s="226"/>
      <c r="AZ685" s="225" t="e" cm="1">
        <f t="array" aca="1" ref="AZ685" ca="1">INDIRECT("'"&amp;$C685&amp;"'!"&amp;"$"&amp;$D685&amp;$AZ$1&amp;"")</f>
        <v>#REF!</v>
      </c>
      <c r="BA685" s="224"/>
      <c r="BB685" s="225"/>
      <c r="BC685" s="223"/>
      <c r="BD685" s="225" t="e" cm="1">
        <f t="array" aca="1" ref="BD685" ca="1">INDIRECT("'"&amp;$C685&amp;"'!"&amp;"$"&amp;$D685&amp;$BD$1&amp;"")</f>
        <v>#REF!</v>
      </c>
      <c r="BE685" s="224"/>
      <c r="BF685" s="225"/>
      <c r="BG685" s="223"/>
      <c r="BH685" s="227"/>
      <c r="BI685" s="223"/>
      <c r="BJ685" s="227" t="e" cm="1">
        <f t="array" aca="1" ref="BJ685" ca="1">INDIRECT("'"&amp;$C685&amp;"'!"&amp;"$"&amp;$D685&amp;$BJ$1&amp;"")</f>
        <v>#REF!</v>
      </c>
      <c r="BK685" s="225"/>
      <c r="BL685" s="223"/>
      <c r="BM685" s="407"/>
      <c r="BN685" s="222" t="e" cm="1">
        <f t="array" aca="1" ref="BN685" ca="1">INDIRECT("'"&amp;$C685&amp;"'!"&amp;"$"&amp;$D685&amp;$BN$1&amp;"")</f>
        <v>#REF!</v>
      </c>
      <c r="BO685" s="224"/>
      <c r="BP685" s="223"/>
      <c r="BQ685" s="227" t="e" cm="1">
        <f t="array" aca="1" ref="BQ685" ca="1">INDIRECT("'"&amp;$C685&amp;"'!"&amp;"$"&amp;$D685&amp;$BQ$1&amp;"")</f>
        <v>#REF!</v>
      </c>
      <c r="BR685" s="225"/>
      <c r="BS685" s="225"/>
      <c r="BT685" s="223"/>
      <c r="BU685" s="227" t="e" cm="1">
        <f t="array" aca="1" ref="BU685" ca="1">INDIRECT("'"&amp;$C685&amp;"'!"&amp;"$"&amp;$D685&amp;$BU$1&amp;"")</f>
        <v>#REF!</v>
      </c>
      <c r="BV685" s="225"/>
      <c r="BW685" s="225"/>
      <c r="BX685" s="223"/>
      <c r="BY685" s="228"/>
      <c r="BZ685" s="225"/>
      <c r="CA685" s="225"/>
      <c r="CB685" s="223"/>
    </row>
    <row r="686" spans="1:80" ht="15" x14ac:dyDescent="0.2">
      <c r="A686" s="344">
        <f t="shared" si="53"/>
        <v>46019</v>
      </c>
      <c r="B686" s="261">
        <v>0.25</v>
      </c>
      <c r="C686" s="247">
        <f t="shared" si="54"/>
        <v>28</v>
      </c>
      <c r="D686" s="248" t="s">
        <v>140</v>
      </c>
      <c r="E686" s="229"/>
      <c r="F686" s="230"/>
      <c r="G686" s="231" t="e" cm="1">
        <f t="array" aca="1" ref="G686" ca="1">INDIRECT("'"&amp;$C686&amp;"'!"&amp;"$"&amp;$D686&amp;$G$1&amp;"")</f>
        <v>#REF!</v>
      </c>
      <c r="H686" s="232" t="s">
        <v>1</v>
      </c>
      <c r="I686" s="230" t="s">
        <v>1</v>
      </c>
      <c r="J686" s="231" t="e" cm="1">
        <f t="array" aca="1" ref="J686" ca="1">INDIRECT("'"&amp;$C686&amp;"'!"&amp;"$"&amp;$D686&amp;$J$1&amp;"")</f>
        <v>#REF!</v>
      </c>
      <c r="K686" s="232"/>
      <c r="L686" s="232"/>
      <c r="M686" s="233"/>
      <c r="N686" s="229" t="e" cm="1">
        <f t="array" aca="1" ref="N686" ca="1">INDIRECT("'"&amp;$C686&amp;"'!"&amp;"$"&amp;$D686&amp;$N$1&amp;"")</f>
        <v>#REF!</v>
      </c>
      <c r="O686" s="232"/>
      <c r="P686" s="232"/>
      <c r="Q686" s="230"/>
      <c r="R686" s="229" t="e" cm="1">
        <f t="array" aca="1" ref="R686" ca="1">INDIRECT("'"&amp;$C686&amp;"'!"&amp;"$"&amp;$D686&amp;$R$1&amp;"")</f>
        <v>#REF!</v>
      </c>
      <c r="S686" s="232"/>
      <c r="T686" s="232"/>
      <c r="U686" s="233"/>
      <c r="V686" s="229"/>
      <c r="W686" s="234" t="e" cm="1">
        <f t="array" aca="1" ref="W686" ca="1">INDIRECT("'"&amp;$C686&amp;"'!"&amp;"$"&amp;$D686&amp;$W$1&amp;"")</f>
        <v>#REF!</v>
      </c>
      <c r="X686" s="232"/>
      <c r="Y686" s="230"/>
      <c r="Z686" s="231"/>
      <c r="AA686" s="232"/>
      <c r="AB686" s="232"/>
      <c r="AC686" s="233"/>
      <c r="AD686" s="229"/>
      <c r="AE686" s="232"/>
      <c r="AF686" s="232"/>
      <c r="AG686" s="230"/>
      <c r="AH686" s="231"/>
      <c r="AI686" s="232"/>
      <c r="AJ686" s="232"/>
      <c r="AK686" s="233"/>
      <c r="AL686" s="229"/>
      <c r="AM686" s="232"/>
      <c r="AN686" s="232"/>
      <c r="AO686" s="230"/>
      <c r="AP686" s="229"/>
      <c r="AQ686" s="233"/>
      <c r="AR686" s="229" t="e" cm="1">
        <f t="array" aca="1" ref="AR686" ca="1">INDIRECT("'"&amp;$C686&amp;"'!"&amp;"$"&amp;$D686&amp;$AR$1&amp;"")</f>
        <v>#REF!</v>
      </c>
      <c r="AS686" s="232"/>
      <c r="AT686" s="230"/>
      <c r="AU686" s="231" t="e" cm="1">
        <f t="array" aca="1" ref="AU686" ca="1">INDIRECT("'"&amp;$C686&amp;"'!"&amp;"$"&amp;$D686&amp;$AU$1&amp;"")</f>
        <v>#REF!</v>
      </c>
      <c r="AV686" s="232"/>
      <c r="AW686" s="230"/>
      <c r="AX686" s="229"/>
      <c r="AY686" s="233"/>
      <c r="AZ686" s="232" t="e" cm="1">
        <f t="array" aca="1" ref="AZ686" ca="1">INDIRECT("'"&amp;$C686&amp;"'!"&amp;"$"&amp;$D686&amp;$AZ$1&amp;"")</f>
        <v>#REF!</v>
      </c>
      <c r="BA686" s="231"/>
      <c r="BB686" s="232"/>
      <c r="BC686" s="230"/>
      <c r="BD686" s="232" t="e" cm="1">
        <f t="array" aca="1" ref="BD686" ca="1">INDIRECT("'"&amp;$C686&amp;"'!"&amp;"$"&amp;$D686&amp;$BD$1&amp;"")</f>
        <v>#REF!</v>
      </c>
      <c r="BE686" s="231"/>
      <c r="BF686" s="232"/>
      <c r="BG686" s="230"/>
      <c r="BH686" s="234"/>
      <c r="BI686" s="230"/>
      <c r="BJ686" s="234" t="e" cm="1">
        <f t="array" aca="1" ref="BJ686" ca="1">INDIRECT("'"&amp;$C686&amp;"'!"&amp;"$"&amp;$D686&amp;$BJ$1&amp;"")</f>
        <v>#REF!</v>
      </c>
      <c r="BK686" s="232"/>
      <c r="BL686" s="230"/>
      <c r="BM686" s="408"/>
      <c r="BN686" s="229" t="e" cm="1">
        <f t="array" aca="1" ref="BN686" ca="1">INDIRECT("'"&amp;$C686&amp;"'!"&amp;"$"&amp;$D686&amp;$BN$1&amp;"")</f>
        <v>#REF!</v>
      </c>
      <c r="BO686" s="231"/>
      <c r="BP686" s="230"/>
      <c r="BQ686" s="234" t="e" cm="1">
        <f t="array" aca="1" ref="BQ686" ca="1">INDIRECT("'"&amp;$C686&amp;"'!"&amp;"$"&amp;$D686&amp;$BQ$1&amp;"")</f>
        <v>#REF!</v>
      </c>
      <c r="BR686" s="232"/>
      <c r="BS686" s="232"/>
      <c r="BT686" s="230"/>
      <c r="BU686" s="234" t="e" cm="1">
        <f t="array" aca="1" ref="BU686" ca="1">INDIRECT("'"&amp;$C686&amp;"'!"&amp;"$"&amp;$D686&amp;$BU$1&amp;"")</f>
        <v>#REF!</v>
      </c>
      <c r="BV686" s="232"/>
      <c r="BW686" s="232"/>
      <c r="BX686" s="230"/>
      <c r="BY686" s="235"/>
      <c r="BZ686" s="232"/>
      <c r="CA686" s="232"/>
      <c r="CB686" s="230"/>
    </row>
    <row r="687" spans="1:80" ht="15" x14ac:dyDescent="0.2">
      <c r="A687" s="344">
        <f t="shared" si="53"/>
        <v>46019</v>
      </c>
      <c r="B687" s="261">
        <v>0.29166666666666702</v>
      </c>
      <c r="C687" s="247">
        <f t="shared" si="54"/>
        <v>28</v>
      </c>
      <c r="D687" s="248" t="s">
        <v>141</v>
      </c>
      <c r="E687" s="222"/>
      <c r="F687" s="223"/>
      <c r="G687" s="224" t="e" cm="1">
        <f t="array" aca="1" ref="G687" ca="1">INDIRECT("'"&amp;$C687&amp;"'!"&amp;"$"&amp;$D687&amp;$G$1&amp;"")</f>
        <v>#REF!</v>
      </c>
      <c r="H687" s="225" t="s">
        <v>1</v>
      </c>
      <c r="I687" s="223" t="s">
        <v>1</v>
      </c>
      <c r="J687" s="224" t="e" cm="1">
        <f t="array" aca="1" ref="J687" ca="1">INDIRECT("'"&amp;$C687&amp;"'!"&amp;"$"&amp;$D687&amp;$J$1&amp;"")</f>
        <v>#REF!</v>
      </c>
      <c r="K687" s="225"/>
      <c r="L687" s="225"/>
      <c r="M687" s="226"/>
      <c r="N687" s="222" t="e" cm="1">
        <f t="array" aca="1" ref="N687" ca="1">INDIRECT("'"&amp;$C687&amp;"'!"&amp;"$"&amp;$D687&amp;$N$1&amp;"")</f>
        <v>#REF!</v>
      </c>
      <c r="O687" s="225"/>
      <c r="P687" s="225"/>
      <c r="Q687" s="223"/>
      <c r="R687" s="352" t="e" cm="1">
        <f t="array" aca="1" ref="R687" ca="1">INDIRECT("'"&amp;$C687&amp;"'!"&amp;"$"&amp;$D687&amp;$R$1&amp;"")</f>
        <v>#REF!</v>
      </c>
      <c r="S687" s="225"/>
      <c r="T687" s="225"/>
      <c r="U687" s="226"/>
      <c r="V687" s="222"/>
      <c r="W687" s="227" t="e" cm="1">
        <f t="array" aca="1" ref="W687" ca="1">INDIRECT("'"&amp;$C687&amp;"'!"&amp;"$"&amp;$D687&amp;$W$1&amp;"")</f>
        <v>#REF!</v>
      </c>
      <c r="X687" s="225"/>
      <c r="Y687" s="223"/>
      <c r="Z687" s="224" t="e" cm="1">
        <f t="array" aca="1" ref="Z687" ca="1">INDIRECT("'"&amp;$C687&amp;"'!"&amp;"$"&amp;$D687&amp;$Z$1&amp;"")</f>
        <v>#REF!</v>
      </c>
      <c r="AA687" s="225" t="s">
        <v>1</v>
      </c>
      <c r="AB687" s="225" t="s">
        <v>1</v>
      </c>
      <c r="AC687" s="226" t="s">
        <v>1</v>
      </c>
      <c r="AD687" s="222" t="e" cm="1">
        <f t="array" aca="1" ref="AD687" ca="1">INDIRECT("'"&amp;$C687&amp;"'!"&amp;"$"&amp;$D687&amp;$AD$1&amp;"")</f>
        <v>#REF!</v>
      </c>
      <c r="AE687" s="225" t="s">
        <v>1</v>
      </c>
      <c r="AF687" s="225" t="s">
        <v>1</v>
      </c>
      <c r="AG687" s="223" t="s">
        <v>1</v>
      </c>
      <c r="AH687" s="224" t="e" cm="1">
        <f t="array" aca="1" ref="AH687" ca="1">INDIRECT("'"&amp;$C687&amp;"'!"&amp;"$"&amp;$D687&amp;$AH$1&amp;"")</f>
        <v>#REF!</v>
      </c>
      <c r="AI687" s="225" t="s">
        <v>1</v>
      </c>
      <c r="AJ687" s="225" t="s">
        <v>1</v>
      </c>
      <c r="AK687" s="226" t="s">
        <v>1</v>
      </c>
      <c r="AL687" s="222" t="e" cm="1">
        <f t="array" aca="1" ref="AL687" ca="1">INDIRECT("'"&amp;$C687&amp;"'!"&amp;"$"&amp;$D687&amp;$AL$1&amp;"")</f>
        <v>#REF!</v>
      </c>
      <c r="AM687" s="225" t="s">
        <v>1</v>
      </c>
      <c r="AN687" s="225" t="s">
        <v>1</v>
      </c>
      <c r="AO687" s="223" t="s">
        <v>1</v>
      </c>
      <c r="AP687" s="222"/>
      <c r="AQ687" s="226"/>
      <c r="AR687" s="222" t="e" cm="1">
        <f t="array" aca="1" ref="AR687" ca="1">INDIRECT("'"&amp;$C687&amp;"'!"&amp;"$"&amp;$D687&amp;$AR$1&amp;"")</f>
        <v>#REF!</v>
      </c>
      <c r="AS687" s="225"/>
      <c r="AT687" s="223"/>
      <c r="AU687" s="224" t="e" cm="1">
        <f t="array" aca="1" ref="AU687" ca="1">INDIRECT("'"&amp;$C687&amp;"'!"&amp;"$"&amp;$D687&amp;$AU$1&amp;"")</f>
        <v>#REF!</v>
      </c>
      <c r="AV687" s="225"/>
      <c r="AW687" s="223"/>
      <c r="AX687" s="222"/>
      <c r="AY687" s="226"/>
      <c r="AZ687" s="225" t="e" cm="1">
        <f t="array" aca="1" ref="AZ687" ca="1">INDIRECT("'"&amp;$C687&amp;"'!"&amp;"$"&amp;$D687&amp;$AZ$1&amp;"")</f>
        <v>#REF!</v>
      </c>
      <c r="BA687" s="224"/>
      <c r="BB687" s="225"/>
      <c r="BC687" s="223"/>
      <c r="BD687" s="225" t="e" cm="1">
        <f t="array" aca="1" ref="BD687" ca="1">INDIRECT("'"&amp;$C687&amp;"'!"&amp;"$"&amp;$D687&amp;$BD$1&amp;"")</f>
        <v>#REF!</v>
      </c>
      <c r="BE687" s="224"/>
      <c r="BF687" s="225"/>
      <c r="BG687" s="223"/>
      <c r="BH687" s="227"/>
      <c r="BI687" s="223"/>
      <c r="BJ687" s="227" t="e" cm="1">
        <f t="array" aca="1" ref="BJ687" ca="1">INDIRECT("'"&amp;$C687&amp;"'!"&amp;"$"&amp;$D687&amp;$BJ$1&amp;"")</f>
        <v>#REF!</v>
      </c>
      <c r="BK687" s="225"/>
      <c r="BL687" s="223"/>
      <c r="BM687" s="407"/>
      <c r="BN687" s="222" t="e" cm="1">
        <f t="array" aca="1" ref="BN687" ca="1">INDIRECT("'"&amp;$C687&amp;"'!"&amp;"$"&amp;$D687&amp;$BN$1&amp;"")</f>
        <v>#REF!</v>
      </c>
      <c r="BO687" s="224"/>
      <c r="BP687" s="223"/>
      <c r="BQ687" s="227" t="e" cm="1">
        <f t="array" aca="1" ref="BQ687" ca="1">INDIRECT("'"&amp;$C687&amp;"'!"&amp;"$"&amp;$D687&amp;$BQ$1&amp;"")</f>
        <v>#REF!</v>
      </c>
      <c r="BR687" s="225"/>
      <c r="BS687" s="225"/>
      <c r="BT687" s="223"/>
      <c r="BU687" s="228" t="e" cm="1">
        <f t="array" aca="1" ref="BU687" ca="1">INDIRECT("'"&amp;$C687&amp;"'!"&amp;"$"&amp;$D687&amp;$BU$1&amp;"")</f>
        <v>#REF!</v>
      </c>
      <c r="BV687" s="225"/>
      <c r="BW687" s="225"/>
      <c r="BX687" s="223"/>
      <c r="BY687" s="228"/>
      <c r="BZ687" s="225"/>
      <c r="CA687" s="225"/>
      <c r="CB687" s="223"/>
    </row>
    <row r="688" spans="1:80" ht="15" x14ac:dyDescent="0.2">
      <c r="A688" s="344">
        <f t="shared" si="53"/>
        <v>46019</v>
      </c>
      <c r="B688" s="261">
        <v>0.33333333333333398</v>
      </c>
      <c r="C688" s="247">
        <f t="shared" si="54"/>
        <v>28</v>
      </c>
      <c r="D688" s="248" t="s">
        <v>142</v>
      </c>
      <c r="E688" s="229"/>
      <c r="F688" s="230"/>
      <c r="G688" s="231" t="e" cm="1">
        <f t="array" aca="1" ref="G688" ca="1">INDIRECT("'"&amp;$C688&amp;"'!"&amp;"$"&amp;$D688&amp;$G$1&amp;"")</f>
        <v>#REF!</v>
      </c>
      <c r="H688" s="232" t="s">
        <v>1</v>
      </c>
      <c r="I688" s="230" t="s">
        <v>1</v>
      </c>
      <c r="J688" s="231" t="e" cm="1">
        <f t="array" aca="1" ref="J688" ca="1">INDIRECT("'"&amp;$C688&amp;"'!"&amp;"$"&amp;$D688&amp;$J$1&amp;"")</f>
        <v>#REF!</v>
      </c>
      <c r="K688" s="232"/>
      <c r="L688" s="232"/>
      <c r="M688" s="233"/>
      <c r="N688" s="229" t="e" cm="1">
        <f t="array" aca="1" ref="N688" ca="1">INDIRECT("'"&amp;$C688&amp;"'!"&amp;"$"&amp;$D688&amp;$N$1&amp;"")</f>
        <v>#REF!</v>
      </c>
      <c r="O688" s="232"/>
      <c r="P688" s="232"/>
      <c r="Q688" s="230"/>
      <c r="R688" s="229" t="e" cm="1">
        <f t="array" aca="1" ref="R688" ca="1">INDIRECT("'"&amp;$C688&amp;"'!"&amp;"$"&amp;$D688&amp;$R$1&amp;"")</f>
        <v>#REF!</v>
      </c>
      <c r="S688" s="232"/>
      <c r="T688" s="232"/>
      <c r="U688" s="233"/>
      <c r="V688" s="229"/>
      <c r="W688" s="234" t="e" cm="1">
        <f t="array" aca="1" ref="W688" ca="1">INDIRECT("'"&amp;$C688&amp;"'!"&amp;"$"&amp;$D688&amp;$W$1&amp;"")</f>
        <v>#REF!</v>
      </c>
      <c r="X688" s="232"/>
      <c r="Y688" s="230"/>
      <c r="Z688" s="231" t="e" cm="1">
        <f t="array" aca="1" ref="Z688" ca="1">INDIRECT("'"&amp;$C688&amp;"'!"&amp;"$"&amp;$D688&amp;$Z$1&amp;"")</f>
        <v>#REF!</v>
      </c>
      <c r="AA688" s="232" t="s">
        <v>1</v>
      </c>
      <c r="AB688" s="232" t="s">
        <v>1</v>
      </c>
      <c r="AC688" s="233" t="s">
        <v>1</v>
      </c>
      <c r="AD688" s="229" t="e" cm="1">
        <f t="array" aca="1" ref="AD688" ca="1">INDIRECT("'"&amp;$C688&amp;"'!"&amp;"$"&amp;$D688&amp;$AD$1&amp;"")</f>
        <v>#REF!</v>
      </c>
      <c r="AE688" s="232" t="s">
        <v>1</v>
      </c>
      <c r="AF688" s="232" t="s">
        <v>1</v>
      </c>
      <c r="AG688" s="230" t="s">
        <v>1</v>
      </c>
      <c r="AH688" s="231" t="e" cm="1">
        <f t="array" aca="1" ref="AH688" ca="1">INDIRECT("'"&amp;$C688&amp;"'!"&amp;"$"&amp;$D688&amp;$AH$1&amp;"")</f>
        <v>#REF!</v>
      </c>
      <c r="AI688" s="232" t="s">
        <v>1</v>
      </c>
      <c r="AJ688" s="232" t="s">
        <v>1</v>
      </c>
      <c r="AK688" s="233" t="s">
        <v>1</v>
      </c>
      <c r="AL688" s="229" t="e" cm="1">
        <f t="array" aca="1" ref="AL688" ca="1">INDIRECT("'"&amp;$C688&amp;"'!"&amp;"$"&amp;$D688&amp;$AL$1&amp;"")</f>
        <v>#REF!</v>
      </c>
      <c r="AM688" s="232" t="s">
        <v>1</v>
      </c>
      <c r="AN688" s="232" t="s">
        <v>1</v>
      </c>
      <c r="AO688" s="230" t="s">
        <v>1</v>
      </c>
      <c r="AP688" s="229"/>
      <c r="AQ688" s="233"/>
      <c r="AR688" s="229" t="e" cm="1">
        <f t="array" aca="1" ref="AR688" ca="1">INDIRECT("'"&amp;$C688&amp;"'!"&amp;"$"&amp;$D688&amp;$AR$1&amp;"")</f>
        <v>#REF!</v>
      </c>
      <c r="AS688" s="232"/>
      <c r="AT688" s="230"/>
      <c r="AU688" s="231" t="e" cm="1">
        <f t="array" aca="1" ref="AU688" ca="1">INDIRECT("'"&amp;$C688&amp;"'!"&amp;"$"&amp;$D688&amp;$AU$1&amp;"")</f>
        <v>#REF!</v>
      </c>
      <c r="AV688" s="232"/>
      <c r="AW688" s="230"/>
      <c r="AX688" s="229"/>
      <c r="AY688" s="233"/>
      <c r="AZ688" s="232" t="e" cm="1">
        <f t="array" aca="1" ref="AZ688" ca="1">INDIRECT("'"&amp;$C688&amp;"'!"&amp;"$"&amp;$D688&amp;$AZ$1&amp;"")</f>
        <v>#REF!</v>
      </c>
      <c r="BA688" s="231"/>
      <c r="BB688" s="232"/>
      <c r="BC688" s="230"/>
      <c r="BD688" s="232" t="e" cm="1">
        <f t="array" aca="1" ref="BD688" ca="1">INDIRECT("'"&amp;$C688&amp;"'!"&amp;"$"&amp;$D688&amp;$BD$1&amp;"")</f>
        <v>#REF!</v>
      </c>
      <c r="BE688" s="231"/>
      <c r="BF688" s="232"/>
      <c r="BG688" s="230"/>
      <c r="BH688" s="234"/>
      <c r="BI688" s="230"/>
      <c r="BJ688" s="234" t="e" cm="1">
        <f t="array" aca="1" ref="BJ688" ca="1">INDIRECT("'"&amp;$C688&amp;"'!"&amp;"$"&amp;$D688&amp;$BJ$1&amp;"")</f>
        <v>#REF!</v>
      </c>
      <c r="BK688" s="232"/>
      <c r="BL688" s="230"/>
      <c r="BM688" s="408"/>
      <c r="BN688" s="229" t="e" cm="1">
        <f t="array" aca="1" ref="BN688" ca="1">INDIRECT("'"&amp;$C688&amp;"'!"&amp;"$"&amp;$D688&amp;$BN$1&amp;"")</f>
        <v>#REF!</v>
      </c>
      <c r="BO688" s="231"/>
      <c r="BP688" s="230"/>
      <c r="BQ688" s="234" t="e" cm="1">
        <f t="array" aca="1" ref="BQ688" ca="1">INDIRECT("'"&amp;$C688&amp;"'!"&amp;"$"&amp;$D688&amp;$BQ$1&amp;"")</f>
        <v>#REF!</v>
      </c>
      <c r="BR688" s="232"/>
      <c r="BS688" s="232"/>
      <c r="BT688" s="230"/>
      <c r="BU688" s="235" t="e" cm="1">
        <f t="array" aca="1" ref="BU688" ca="1">INDIRECT("'"&amp;$C688&amp;"'!"&amp;"$"&amp;$D688&amp;$BU$1&amp;"")</f>
        <v>#REF!</v>
      </c>
      <c r="BV688" s="232"/>
      <c r="BW688" s="232"/>
      <c r="BX688" s="230"/>
      <c r="BY688" s="235"/>
      <c r="BZ688" s="232"/>
      <c r="CA688" s="232"/>
      <c r="CB688" s="230"/>
    </row>
    <row r="689" spans="1:80" ht="15" x14ac:dyDescent="0.2">
      <c r="A689" s="344">
        <f t="shared" si="53"/>
        <v>46019</v>
      </c>
      <c r="B689" s="261">
        <v>0.375</v>
      </c>
      <c r="C689" s="247">
        <f t="shared" si="54"/>
        <v>28</v>
      </c>
      <c r="D689" s="248" t="s">
        <v>143</v>
      </c>
      <c r="E689" s="222"/>
      <c r="F689" s="223"/>
      <c r="G689" s="224" t="e" cm="1">
        <f t="array" aca="1" ref="G689" ca="1">INDIRECT("'"&amp;$C689&amp;"'!"&amp;"$"&amp;$D689&amp;$G$1&amp;"")</f>
        <v>#REF!</v>
      </c>
      <c r="H689" s="225" t="s">
        <v>1</v>
      </c>
      <c r="I689" s="223" t="s">
        <v>1</v>
      </c>
      <c r="J689" s="224" t="e" cm="1">
        <f t="array" aca="1" ref="J689" ca="1">INDIRECT("'"&amp;$C689&amp;"'!"&amp;"$"&amp;$D689&amp;$J$1&amp;"")</f>
        <v>#REF!</v>
      </c>
      <c r="K689" s="225"/>
      <c r="L689" s="225"/>
      <c r="M689" s="226"/>
      <c r="N689" s="222" t="e" cm="1">
        <f t="array" aca="1" ref="N689" ca="1">INDIRECT("'"&amp;$C689&amp;"'!"&amp;"$"&amp;$D689&amp;$N$1&amp;"")</f>
        <v>#REF!</v>
      </c>
      <c r="O689" s="225"/>
      <c r="P689" s="225"/>
      <c r="Q689" s="223"/>
      <c r="R689" s="352" t="e" cm="1">
        <f t="array" aca="1" ref="R689" ca="1">INDIRECT("'"&amp;$C689&amp;"'!"&amp;"$"&amp;$D689&amp;$R$1&amp;"")</f>
        <v>#REF!</v>
      </c>
      <c r="S689" s="225"/>
      <c r="T689" s="225"/>
      <c r="U689" s="226"/>
      <c r="V689" s="222"/>
      <c r="W689" s="227" t="e" cm="1">
        <f t="array" aca="1" ref="W689" ca="1">INDIRECT("'"&amp;$C689&amp;"'!"&amp;"$"&amp;$D689&amp;$W$1&amp;"")</f>
        <v>#REF!</v>
      </c>
      <c r="X689" s="225"/>
      <c r="Y689" s="223"/>
      <c r="Z689" s="224" t="e" cm="1">
        <f t="array" aca="1" ref="Z689" ca="1">INDIRECT("'"&amp;$C689&amp;"'!"&amp;"$"&amp;$D689&amp;$Z$1&amp;"")</f>
        <v>#REF!</v>
      </c>
      <c r="AA689" s="225" t="s">
        <v>1</v>
      </c>
      <c r="AB689" s="225" t="s">
        <v>1</v>
      </c>
      <c r="AC689" s="226" t="s">
        <v>1</v>
      </c>
      <c r="AD689" s="222" t="e" cm="1">
        <f t="array" aca="1" ref="AD689" ca="1">INDIRECT("'"&amp;$C689&amp;"'!"&amp;"$"&amp;$D689&amp;$AD$1&amp;"")</f>
        <v>#REF!</v>
      </c>
      <c r="AE689" s="225" t="s">
        <v>1</v>
      </c>
      <c r="AF689" s="225" t="s">
        <v>1</v>
      </c>
      <c r="AG689" s="223" t="s">
        <v>1</v>
      </c>
      <c r="AH689" s="224" t="e" cm="1">
        <f t="array" aca="1" ref="AH689" ca="1">INDIRECT("'"&amp;$C689&amp;"'!"&amp;"$"&amp;$D689&amp;$AH$1&amp;"")</f>
        <v>#REF!</v>
      </c>
      <c r="AI689" s="225" t="s">
        <v>1</v>
      </c>
      <c r="AJ689" s="225" t="s">
        <v>1</v>
      </c>
      <c r="AK689" s="226" t="s">
        <v>1</v>
      </c>
      <c r="AL689" s="222" t="e" cm="1">
        <f t="array" aca="1" ref="AL689" ca="1">INDIRECT("'"&amp;$C689&amp;"'!"&amp;"$"&amp;$D689&amp;$AL$1&amp;"")</f>
        <v>#REF!</v>
      </c>
      <c r="AM689" s="225" t="s">
        <v>1</v>
      </c>
      <c r="AN689" s="225" t="s">
        <v>1</v>
      </c>
      <c r="AO689" s="223" t="s">
        <v>1</v>
      </c>
      <c r="AP689" s="222"/>
      <c r="AQ689" s="226"/>
      <c r="AR689" s="222" t="e" cm="1">
        <f t="array" aca="1" ref="AR689" ca="1">INDIRECT("'"&amp;$C689&amp;"'!"&amp;"$"&amp;$D689&amp;$AR$1&amp;"")</f>
        <v>#REF!</v>
      </c>
      <c r="AS689" s="225"/>
      <c r="AT689" s="223"/>
      <c r="AU689" s="224" t="e" cm="1">
        <f t="array" aca="1" ref="AU689" ca="1">INDIRECT("'"&amp;$C689&amp;"'!"&amp;"$"&amp;$D689&amp;$AU$1&amp;"")</f>
        <v>#REF!</v>
      </c>
      <c r="AV689" s="225"/>
      <c r="AW689" s="223"/>
      <c r="AX689" s="222"/>
      <c r="AY689" s="226"/>
      <c r="AZ689" s="225" t="e" cm="1">
        <f t="array" aca="1" ref="AZ689" ca="1">INDIRECT("'"&amp;$C689&amp;"'!"&amp;"$"&amp;$D689&amp;$AZ$1&amp;"")</f>
        <v>#REF!</v>
      </c>
      <c r="BA689" s="224"/>
      <c r="BB689" s="225"/>
      <c r="BC689" s="223"/>
      <c r="BD689" s="225" t="e" cm="1">
        <f t="array" aca="1" ref="BD689" ca="1">INDIRECT("'"&amp;$C689&amp;"'!"&amp;"$"&amp;$D689&amp;$BD$1&amp;"")</f>
        <v>#REF!</v>
      </c>
      <c r="BE689" s="224"/>
      <c r="BF689" s="225"/>
      <c r="BG689" s="223"/>
      <c r="BH689" s="227"/>
      <c r="BI689" s="223"/>
      <c r="BJ689" s="227" t="e" cm="1">
        <f t="array" aca="1" ref="BJ689" ca="1">INDIRECT("'"&amp;$C689&amp;"'!"&amp;"$"&amp;$D689&amp;$BJ$1&amp;"")</f>
        <v>#REF!</v>
      </c>
      <c r="BK689" s="225"/>
      <c r="BL689" s="223"/>
      <c r="BM689" s="407"/>
      <c r="BN689" s="222" t="e" cm="1">
        <f t="array" aca="1" ref="BN689" ca="1">INDIRECT("'"&amp;$C689&amp;"'!"&amp;"$"&amp;$D689&amp;$BN$1&amp;"")</f>
        <v>#REF!</v>
      </c>
      <c r="BO689" s="224"/>
      <c r="BP689" s="223"/>
      <c r="BQ689" s="227" t="e" cm="1">
        <f t="array" aca="1" ref="BQ689" ca="1">INDIRECT("'"&amp;$C689&amp;"'!"&amp;"$"&amp;$D689&amp;$BQ$1&amp;"")</f>
        <v>#REF!</v>
      </c>
      <c r="BR689" s="225"/>
      <c r="BS689" s="225"/>
      <c r="BT689" s="223"/>
      <c r="BU689" s="228" t="e" cm="1">
        <f t="array" aca="1" ref="BU689" ca="1">INDIRECT("'"&amp;$C689&amp;"'!"&amp;"$"&amp;$D689&amp;$BU$1&amp;"")</f>
        <v>#REF!</v>
      </c>
      <c r="BV689" s="225"/>
      <c r="BW689" s="225"/>
      <c r="BX689" s="223"/>
      <c r="BY689" s="228"/>
      <c r="BZ689" s="225"/>
      <c r="CA689" s="225"/>
      <c r="CB689" s="223"/>
    </row>
    <row r="690" spans="1:80" ht="15" x14ac:dyDescent="0.2">
      <c r="A690" s="344">
        <f t="shared" si="53"/>
        <v>46019</v>
      </c>
      <c r="B690" s="261">
        <v>0.41666666666666702</v>
      </c>
      <c r="C690" s="247">
        <f t="shared" si="54"/>
        <v>28</v>
      </c>
      <c r="D690" s="248" t="s">
        <v>144</v>
      </c>
      <c r="E690" s="229"/>
      <c r="F690" s="230"/>
      <c r="G690" s="231" t="e" cm="1">
        <f t="array" aca="1" ref="G690" ca="1">INDIRECT("'"&amp;$C690&amp;"'!"&amp;"$"&amp;$D690&amp;$G$1&amp;"")</f>
        <v>#REF!</v>
      </c>
      <c r="H690" s="232" t="s">
        <v>1</v>
      </c>
      <c r="I690" s="230" t="s">
        <v>1</v>
      </c>
      <c r="J690" s="231" t="e" cm="1">
        <f t="array" aca="1" ref="J690" ca="1">INDIRECT("'"&amp;$C690&amp;"'!"&amp;"$"&amp;$D690&amp;$J$1&amp;"")</f>
        <v>#REF!</v>
      </c>
      <c r="K690" s="232"/>
      <c r="L690" s="232"/>
      <c r="M690" s="233"/>
      <c r="N690" s="229" t="e" cm="1">
        <f t="array" aca="1" ref="N690" ca="1">INDIRECT("'"&amp;$C690&amp;"'!"&amp;"$"&amp;$D690&amp;$N$1&amp;"")</f>
        <v>#REF!</v>
      </c>
      <c r="O690" s="232"/>
      <c r="P690" s="232"/>
      <c r="Q690" s="230"/>
      <c r="R690" s="229" t="e" cm="1">
        <f t="array" aca="1" ref="R690" ca="1">INDIRECT("'"&amp;$C690&amp;"'!"&amp;"$"&amp;$D690&amp;$R$1&amp;"")</f>
        <v>#REF!</v>
      </c>
      <c r="S690" s="232"/>
      <c r="T690" s="232"/>
      <c r="U690" s="233"/>
      <c r="V690" s="229"/>
      <c r="W690" s="234" t="e" cm="1">
        <f t="array" aca="1" ref="W690" ca="1">INDIRECT("'"&amp;$C690&amp;"'!"&amp;"$"&amp;$D690&amp;$W$1&amp;"")</f>
        <v>#REF!</v>
      </c>
      <c r="X690" s="232"/>
      <c r="Y690" s="230"/>
      <c r="Z690" s="231" t="e" cm="1">
        <f t="array" aca="1" ref="Z690" ca="1">INDIRECT("'"&amp;$C690&amp;"'!"&amp;"$"&amp;$D690&amp;$Z$1&amp;"")</f>
        <v>#REF!</v>
      </c>
      <c r="AA690" s="232" t="s">
        <v>1</v>
      </c>
      <c r="AB690" s="232" t="s">
        <v>1</v>
      </c>
      <c r="AC690" s="233" t="s">
        <v>1</v>
      </c>
      <c r="AD690" s="229" t="e" cm="1">
        <f t="array" aca="1" ref="AD690" ca="1">INDIRECT("'"&amp;$C690&amp;"'!"&amp;"$"&amp;$D690&amp;$AD$1&amp;"")</f>
        <v>#REF!</v>
      </c>
      <c r="AE690" s="232" t="s">
        <v>1</v>
      </c>
      <c r="AF690" s="232" t="s">
        <v>1</v>
      </c>
      <c r="AG690" s="230" t="s">
        <v>1</v>
      </c>
      <c r="AH690" s="231" t="e" cm="1">
        <f t="array" aca="1" ref="AH690" ca="1">INDIRECT("'"&amp;$C690&amp;"'!"&amp;"$"&amp;$D690&amp;$AH$1&amp;"")</f>
        <v>#REF!</v>
      </c>
      <c r="AI690" s="232" t="s">
        <v>1</v>
      </c>
      <c r="AJ690" s="232" t="s">
        <v>1</v>
      </c>
      <c r="AK690" s="233" t="s">
        <v>1</v>
      </c>
      <c r="AL690" s="229" t="e" cm="1">
        <f t="array" aca="1" ref="AL690" ca="1">INDIRECT("'"&amp;$C690&amp;"'!"&amp;"$"&amp;$D690&amp;$AL$1&amp;"")</f>
        <v>#REF!</v>
      </c>
      <c r="AM690" s="232" t="s">
        <v>1</v>
      </c>
      <c r="AN690" s="232" t="s">
        <v>1</v>
      </c>
      <c r="AO690" s="230" t="s">
        <v>1</v>
      </c>
      <c r="AP690" s="229"/>
      <c r="AQ690" s="233"/>
      <c r="AR690" s="229" t="e" cm="1">
        <f t="array" aca="1" ref="AR690" ca="1">INDIRECT("'"&amp;$C690&amp;"'!"&amp;"$"&amp;$D690&amp;$AR$1&amp;"")</f>
        <v>#REF!</v>
      </c>
      <c r="AS690" s="232"/>
      <c r="AT690" s="230"/>
      <c r="AU690" s="231" t="e" cm="1">
        <f t="array" aca="1" ref="AU690" ca="1">INDIRECT("'"&amp;$C690&amp;"'!"&amp;"$"&amp;$D690&amp;$AU$1&amp;"")</f>
        <v>#REF!</v>
      </c>
      <c r="AV690" s="232"/>
      <c r="AW690" s="230"/>
      <c r="AX690" s="229"/>
      <c r="AY690" s="233"/>
      <c r="AZ690" s="232" t="e" cm="1">
        <f t="array" aca="1" ref="AZ690" ca="1">INDIRECT("'"&amp;$C690&amp;"'!"&amp;"$"&amp;$D690&amp;$AZ$1&amp;"")</f>
        <v>#REF!</v>
      </c>
      <c r="BA690" s="231"/>
      <c r="BB690" s="232"/>
      <c r="BC690" s="230"/>
      <c r="BD690" s="232" t="e" cm="1">
        <f t="array" aca="1" ref="BD690" ca="1">INDIRECT("'"&amp;$C690&amp;"'!"&amp;"$"&amp;$D690&amp;$BD$1&amp;"")</f>
        <v>#REF!</v>
      </c>
      <c r="BE690" s="231"/>
      <c r="BF690" s="232"/>
      <c r="BG690" s="230"/>
      <c r="BH690" s="234"/>
      <c r="BI690" s="230"/>
      <c r="BJ690" s="234" t="e" cm="1">
        <f t="array" aca="1" ref="BJ690" ca="1">INDIRECT("'"&amp;$C690&amp;"'!"&amp;"$"&amp;$D690&amp;$BJ$1&amp;"")</f>
        <v>#REF!</v>
      </c>
      <c r="BK690" s="232"/>
      <c r="BL690" s="230"/>
      <c r="BM690" s="408"/>
      <c r="BN690" s="229" t="e" cm="1">
        <f t="array" aca="1" ref="BN690" ca="1">INDIRECT("'"&amp;$C690&amp;"'!"&amp;"$"&amp;$D690&amp;$BN$1&amp;"")</f>
        <v>#REF!</v>
      </c>
      <c r="BO690" s="231"/>
      <c r="BP690" s="230"/>
      <c r="BQ690" s="234" t="e" cm="1">
        <f t="array" aca="1" ref="BQ690" ca="1">INDIRECT("'"&amp;$C690&amp;"'!"&amp;"$"&amp;$D690&amp;$BQ$1&amp;"")</f>
        <v>#REF!</v>
      </c>
      <c r="BR690" s="232"/>
      <c r="BS690" s="232"/>
      <c r="BT690" s="230"/>
      <c r="BU690" s="235" t="e" cm="1">
        <f t="array" aca="1" ref="BU690" ca="1">INDIRECT("'"&amp;$C690&amp;"'!"&amp;"$"&amp;$D690&amp;$BU$1&amp;"")</f>
        <v>#REF!</v>
      </c>
      <c r="BV690" s="232"/>
      <c r="BW690" s="232"/>
      <c r="BX690" s="230"/>
      <c r="BY690" s="235"/>
      <c r="BZ690" s="232"/>
      <c r="CA690" s="232"/>
      <c r="CB690" s="230"/>
    </row>
    <row r="691" spans="1:80" ht="15" x14ac:dyDescent="0.2">
      <c r="A691" s="344">
        <f t="shared" si="53"/>
        <v>46019</v>
      </c>
      <c r="B691" s="261">
        <v>0.45833333333333398</v>
      </c>
      <c r="C691" s="247">
        <f t="shared" si="54"/>
        <v>28</v>
      </c>
      <c r="D691" s="248" t="s">
        <v>145</v>
      </c>
      <c r="E691" s="222"/>
      <c r="F691" s="223"/>
      <c r="G691" s="224" t="e" cm="1">
        <f t="array" aca="1" ref="G691" ca="1">INDIRECT("'"&amp;$C691&amp;"'!"&amp;"$"&amp;$D691&amp;$G$1&amp;"")</f>
        <v>#REF!</v>
      </c>
      <c r="H691" s="225" t="s">
        <v>1</v>
      </c>
      <c r="I691" s="223" t="s">
        <v>1</v>
      </c>
      <c r="J691" s="224" t="e" cm="1">
        <f t="array" aca="1" ref="J691" ca="1">INDIRECT("'"&amp;$C691&amp;"'!"&amp;"$"&amp;$D691&amp;$J$1&amp;"")</f>
        <v>#REF!</v>
      </c>
      <c r="K691" s="225"/>
      <c r="L691" s="225"/>
      <c r="M691" s="226"/>
      <c r="N691" s="222" t="e" cm="1">
        <f t="array" aca="1" ref="N691" ca="1">INDIRECT("'"&amp;$C691&amp;"'!"&amp;"$"&amp;$D691&amp;$N$1&amp;"")</f>
        <v>#REF!</v>
      </c>
      <c r="O691" s="225"/>
      <c r="P691" s="225"/>
      <c r="Q691" s="223"/>
      <c r="R691" s="352" t="e" cm="1">
        <f t="array" aca="1" ref="R691" ca="1">INDIRECT("'"&amp;$C691&amp;"'!"&amp;"$"&amp;$D691&amp;$R$1&amp;"")</f>
        <v>#REF!</v>
      </c>
      <c r="S691" s="225"/>
      <c r="T691" s="225"/>
      <c r="U691" s="226"/>
      <c r="V691" s="222"/>
      <c r="W691" s="227" t="e" cm="1">
        <f t="array" aca="1" ref="W691" ca="1">INDIRECT("'"&amp;$C691&amp;"'!"&amp;"$"&amp;$D691&amp;$W$1&amp;"")</f>
        <v>#REF!</v>
      </c>
      <c r="X691" s="225"/>
      <c r="Y691" s="223"/>
      <c r="Z691" s="224" t="e" cm="1">
        <f t="array" aca="1" ref="Z691" ca="1">INDIRECT("'"&amp;$C691&amp;"'!"&amp;"$"&amp;$D691&amp;$Z$1&amp;"")</f>
        <v>#REF!</v>
      </c>
      <c r="AA691" s="225" t="s">
        <v>1</v>
      </c>
      <c r="AB691" s="225" t="s">
        <v>1</v>
      </c>
      <c r="AC691" s="226" t="s">
        <v>1</v>
      </c>
      <c r="AD691" s="222" t="e" cm="1">
        <f t="array" aca="1" ref="AD691" ca="1">INDIRECT("'"&amp;$C691&amp;"'!"&amp;"$"&amp;$D691&amp;$AD$1&amp;"")</f>
        <v>#REF!</v>
      </c>
      <c r="AE691" s="225" t="s">
        <v>1</v>
      </c>
      <c r="AF691" s="225" t="s">
        <v>1</v>
      </c>
      <c r="AG691" s="223" t="s">
        <v>1</v>
      </c>
      <c r="AH691" s="224" t="e" cm="1">
        <f t="array" aca="1" ref="AH691" ca="1">INDIRECT("'"&amp;$C691&amp;"'!"&amp;"$"&amp;$D691&amp;$AH$1&amp;"")</f>
        <v>#REF!</v>
      </c>
      <c r="AI691" s="225" t="s">
        <v>1</v>
      </c>
      <c r="AJ691" s="225" t="s">
        <v>1</v>
      </c>
      <c r="AK691" s="226" t="s">
        <v>1</v>
      </c>
      <c r="AL691" s="222" t="e" cm="1">
        <f t="array" aca="1" ref="AL691" ca="1">INDIRECT("'"&amp;$C691&amp;"'!"&amp;"$"&amp;$D691&amp;$AL$1&amp;"")</f>
        <v>#REF!</v>
      </c>
      <c r="AM691" s="225" t="s">
        <v>1</v>
      </c>
      <c r="AN691" s="225" t="s">
        <v>1</v>
      </c>
      <c r="AO691" s="223" t="s">
        <v>1</v>
      </c>
      <c r="AP691" s="222"/>
      <c r="AQ691" s="226"/>
      <c r="AR691" s="222" t="e" cm="1">
        <f t="array" aca="1" ref="AR691" ca="1">INDIRECT("'"&amp;$C691&amp;"'!"&amp;"$"&amp;$D691&amp;$AR$1&amp;"")</f>
        <v>#REF!</v>
      </c>
      <c r="AS691" s="225"/>
      <c r="AT691" s="223"/>
      <c r="AU691" s="224" t="e" cm="1">
        <f t="array" aca="1" ref="AU691" ca="1">INDIRECT("'"&amp;$C691&amp;"'!"&amp;"$"&amp;$D691&amp;$AU$1&amp;"")</f>
        <v>#REF!</v>
      </c>
      <c r="AV691" s="225"/>
      <c r="AW691" s="223"/>
      <c r="AX691" s="222"/>
      <c r="AY691" s="226"/>
      <c r="AZ691" s="225" t="e" cm="1">
        <f t="array" aca="1" ref="AZ691" ca="1">INDIRECT("'"&amp;$C691&amp;"'!"&amp;"$"&amp;$D691&amp;$AZ$1&amp;"")</f>
        <v>#REF!</v>
      </c>
      <c r="BA691" s="224"/>
      <c r="BB691" s="225"/>
      <c r="BC691" s="223"/>
      <c r="BD691" s="225" t="e" cm="1">
        <f t="array" aca="1" ref="BD691" ca="1">INDIRECT("'"&amp;$C691&amp;"'!"&amp;"$"&amp;$D691&amp;$BD$1&amp;"")</f>
        <v>#REF!</v>
      </c>
      <c r="BE691" s="224"/>
      <c r="BF691" s="225"/>
      <c r="BG691" s="223"/>
      <c r="BH691" s="227"/>
      <c r="BI691" s="223"/>
      <c r="BJ691" s="227" t="e" cm="1">
        <f t="array" aca="1" ref="BJ691" ca="1">INDIRECT("'"&amp;$C691&amp;"'!"&amp;"$"&amp;$D691&amp;$BJ$1&amp;"")</f>
        <v>#REF!</v>
      </c>
      <c r="BK691" s="225"/>
      <c r="BL691" s="223"/>
      <c r="BM691" s="407"/>
      <c r="BN691" s="222" t="e" cm="1">
        <f t="array" aca="1" ref="BN691" ca="1">INDIRECT("'"&amp;$C691&amp;"'!"&amp;"$"&amp;$D691&amp;$BN$1&amp;"")</f>
        <v>#REF!</v>
      </c>
      <c r="BO691" s="224"/>
      <c r="BP691" s="223"/>
      <c r="BQ691" s="227" t="e" cm="1">
        <f t="array" aca="1" ref="BQ691" ca="1">INDIRECT("'"&amp;$C691&amp;"'!"&amp;"$"&amp;$D691&amp;$BQ$1&amp;"")</f>
        <v>#REF!</v>
      </c>
      <c r="BR691" s="225"/>
      <c r="BS691" s="225"/>
      <c r="BT691" s="223"/>
      <c r="BU691" s="228" t="e" cm="1">
        <f t="array" aca="1" ref="BU691" ca="1">INDIRECT("'"&amp;$C691&amp;"'!"&amp;"$"&amp;$D691&amp;$BU$1&amp;"")</f>
        <v>#REF!</v>
      </c>
      <c r="BV691" s="225"/>
      <c r="BW691" s="225"/>
      <c r="BX691" s="223"/>
      <c r="BY691" s="228"/>
      <c r="BZ691" s="225"/>
      <c r="CA691" s="225"/>
      <c r="CB691" s="223"/>
    </row>
    <row r="692" spans="1:80" ht="15" x14ac:dyDescent="0.2">
      <c r="A692" s="344">
        <f t="shared" si="53"/>
        <v>46019</v>
      </c>
      <c r="B692" s="261">
        <v>0.5</v>
      </c>
      <c r="C692" s="247">
        <f t="shared" si="54"/>
        <v>28</v>
      </c>
      <c r="D692" s="248" t="s">
        <v>146</v>
      </c>
      <c r="E692" s="229"/>
      <c r="F692" s="230"/>
      <c r="G692" s="231" t="e" cm="1">
        <f t="array" aca="1" ref="G692" ca="1">INDIRECT("'"&amp;$C692&amp;"'!"&amp;"$"&amp;$D692&amp;$G$1&amp;"")</f>
        <v>#REF!</v>
      </c>
      <c r="H692" s="232" t="s">
        <v>1</v>
      </c>
      <c r="I692" s="230" t="s">
        <v>1</v>
      </c>
      <c r="J692" s="231" t="e" cm="1">
        <f t="array" aca="1" ref="J692" ca="1">INDIRECT("'"&amp;$C692&amp;"'!"&amp;"$"&amp;$D692&amp;$J$1&amp;"")</f>
        <v>#REF!</v>
      </c>
      <c r="K692" s="232"/>
      <c r="L692" s="232"/>
      <c r="M692" s="233"/>
      <c r="N692" s="229" t="e" cm="1">
        <f t="array" aca="1" ref="N692" ca="1">INDIRECT("'"&amp;$C692&amp;"'!"&amp;"$"&amp;$D692&amp;$N$1&amp;"")</f>
        <v>#REF!</v>
      </c>
      <c r="O692" s="232"/>
      <c r="P692" s="232"/>
      <c r="Q692" s="230"/>
      <c r="R692" s="229" t="e" cm="1">
        <f t="array" aca="1" ref="R692" ca="1">INDIRECT("'"&amp;$C692&amp;"'!"&amp;"$"&amp;$D692&amp;$R$1&amp;"")</f>
        <v>#REF!</v>
      </c>
      <c r="S692" s="232"/>
      <c r="T692" s="232"/>
      <c r="U692" s="233"/>
      <c r="V692" s="229"/>
      <c r="W692" s="234" t="e" cm="1">
        <f t="array" aca="1" ref="W692" ca="1">INDIRECT("'"&amp;$C692&amp;"'!"&amp;"$"&amp;$D692&amp;$W$1&amp;"")</f>
        <v>#REF!</v>
      </c>
      <c r="X692" s="232"/>
      <c r="Y692" s="230"/>
      <c r="Z692" s="231" t="e" cm="1">
        <f t="array" aca="1" ref="Z692" ca="1">INDIRECT("'"&amp;$C692&amp;"'!"&amp;"$"&amp;$D692&amp;$Z$1&amp;"")</f>
        <v>#REF!</v>
      </c>
      <c r="AA692" s="232" t="s">
        <v>1</v>
      </c>
      <c r="AB692" s="232" t="s">
        <v>1</v>
      </c>
      <c r="AC692" s="233" t="s">
        <v>1</v>
      </c>
      <c r="AD692" s="229" t="e" cm="1">
        <f t="array" aca="1" ref="AD692" ca="1">INDIRECT("'"&amp;$C692&amp;"'!"&amp;"$"&amp;$D692&amp;$AD$1&amp;"")</f>
        <v>#REF!</v>
      </c>
      <c r="AE692" s="232" t="s">
        <v>1</v>
      </c>
      <c r="AF692" s="232" t="s">
        <v>1</v>
      </c>
      <c r="AG692" s="230" t="s">
        <v>1</v>
      </c>
      <c r="AH692" s="231" t="e" cm="1">
        <f t="array" aca="1" ref="AH692" ca="1">INDIRECT("'"&amp;$C692&amp;"'!"&amp;"$"&amp;$D692&amp;$AH$1&amp;"")</f>
        <v>#REF!</v>
      </c>
      <c r="AI692" s="232" t="s">
        <v>1</v>
      </c>
      <c r="AJ692" s="232" t="s">
        <v>1</v>
      </c>
      <c r="AK692" s="233" t="s">
        <v>1</v>
      </c>
      <c r="AL692" s="229" t="e" cm="1">
        <f t="array" aca="1" ref="AL692" ca="1">INDIRECT("'"&amp;$C692&amp;"'!"&amp;"$"&amp;$D692&amp;$AL$1&amp;"")</f>
        <v>#REF!</v>
      </c>
      <c r="AM692" s="232" t="s">
        <v>1</v>
      </c>
      <c r="AN692" s="232" t="s">
        <v>1</v>
      </c>
      <c r="AO692" s="230" t="s">
        <v>1</v>
      </c>
      <c r="AP692" s="229"/>
      <c r="AQ692" s="233"/>
      <c r="AR692" s="229" t="e" cm="1">
        <f t="array" aca="1" ref="AR692" ca="1">INDIRECT("'"&amp;$C692&amp;"'!"&amp;"$"&amp;$D692&amp;$AR$1&amp;"")</f>
        <v>#REF!</v>
      </c>
      <c r="AS692" s="232"/>
      <c r="AT692" s="230"/>
      <c r="AU692" s="231" t="e" cm="1">
        <f t="array" aca="1" ref="AU692" ca="1">INDIRECT("'"&amp;$C692&amp;"'!"&amp;"$"&amp;$D692&amp;$AU$1&amp;"")</f>
        <v>#REF!</v>
      </c>
      <c r="AV692" s="232"/>
      <c r="AW692" s="230"/>
      <c r="AX692" s="229"/>
      <c r="AY692" s="233"/>
      <c r="AZ692" s="232" t="e" cm="1">
        <f t="array" aca="1" ref="AZ692" ca="1">INDIRECT("'"&amp;$C692&amp;"'!"&amp;"$"&amp;$D692&amp;$AZ$1&amp;"")</f>
        <v>#REF!</v>
      </c>
      <c r="BA692" s="231"/>
      <c r="BB692" s="232"/>
      <c r="BC692" s="230"/>
      <c r="BD692" s="232" t="e" cm="1">
        <f t="array" aca="1" ref="BD692" ca="1">INDIRECT("'"&amp;$C692&amp;"'!"&amp;"$"&amp;$D692&amp;$BD$1&amp;"")</f>
        <v>#REF!</v>
      </c>
      <c r="BE692" s="231"/>
      <c r="BF692" s="232"/>
      <c r="BG692" s="230"/>
      <c r="BH692" s="234"/>
      <c r="BI692" s="230"/>
      <c r="BJ692" s="234" t="e" cm="1">
        <f t="array" aca="1" ref="BJ692" ca="1">INDIRECT("'"&amp;$C692&amp;"'!"&amp;"$"&amp;$D692&amp;$BJ$1&amp;"")</f>
        <v>#REF!</v>
      </c>
      <c r="BK692" s="232"/>
      <c r="BL692" s="230"/>
      <c r="BM692" s="408"/>
      <c r="BN692" s="229" t="e" cm="1">
        <f t="array" aca="1" ref="BN692" ca="1">INDIRECT("'"&amp;$C692&amp;"'!"&amp;"$"&amp;$D692&amp;$BN$1&amp;"")</f>
        <v>#REF!</v>
      </c>
      <c r="BO692" s="231"/>
      <c r="BP692" s="230"/>
      <c r="BQ692" s="234" t="e" cm="1">
        <f t="array" aca="1" ref="BQ692" ca="1">INDIRECT("'"&amp;$C692&amp;"'!"&amp;"$"&amp;$D692&amp;$BQ$1&amp;"")</f>
        <v>#REF!</v>
      </c>
      <c r="BR692" s="232"/>
      <c r="BS692" s="232"/>
      <c r="BT692" s="230"/>
      <c r="BU692" s="235" t="e" cm="1">
        <f t="array" aca="1" ref="BU692" ca="1">INDIRECT("'"&amp;$C692&amp;"'!"&amp;"$"&amp;$D692&amp;$BU$1&amp;"")</f>
        <v>#REF!</v>
      </c>
      <c r="BV692" s="232"/>
      <c r="BW692" s="232"/>
      <c r="BX692" s="230"/>
      <c r="BY692" s="235"/>
      <c r="BZ692" s="232"/>
      <c r="CA692" s="232"/>
      <c r="CB692" s="230"/>
    </row>
    <row r="693" spans="1:80" ht="15" x14ac:dyDescent="0.2">
      <c r="A693" s="344">
        <f t="shared" si="53"/>
        <v>46019</v>
      </c>
      <c r="B693" s="261">
        <v>0.54166666666666696</v>
      </c>
      <c r="C693" s="247">
        <f t="shared" si="54"/>
        <v>28</v>
      </c>
      <c r="D693" s="248" t="s">
        <v>147</v>
      </c>
      <c r="E693" s="222"/>
      <c r="F693" s="223"/>
      <c r="G693" s="224" t="e" cm="1">
        <f t="array" aca="1" ref="G693" ca="1">INDIRECT("'"&amp;$C693&amp;"'!"&amp;"$"&amp;$D693&amp;$G$1&amp;"")</f>
        <v>#REF!</v>
      </c>
      <c r="H693" s="225" t="s">
        <v>1</v>
      </c>
      <c r="I693" s="223" t="s">
        <v>1</v>
      </c>
      <c r="J693" s="224" t="e" cm="1">
        <f t="array" aca="1" ref="J693" ca="1">INDIRECT("'"&amp;$C693&amp;"'!"&amp;"$"&amp;$D693&amp;$J$1&amp;"")</f>
        <v>#REF!</v>
      </c>
      <c r="K693" s="225"/>
      <c r="L693" s="225"/>
      <c r="M693" s="223"/>
      <c r="N693" s="222" t="e" cm="1">
        <f t="array" aca="1" ref="N693" ca="1">INDIRECT("'"&amp;$C693&amp;"'!"&amp;"$"&amp;$D693&amp;$N$1&amp;"")</f>
        <v>#REF!</v>
      </c>
      <c r="O693" s="225"/>
      <c r="P693" s="225"/>
      <c r="Q693" s="223"/>
      <c r="R693" s="352" t="e" cm="1">
        <f t="array" aca="1" ref="R693" ca="1">INDIRECT("'"&amp;$C693&amp;"'!"&amp;"$"&amp;$D693&amp;$R$1&amp;"")</f>
        <v>#REF!</v>
      </c>
      <c r="S693" s="225"/>
      <c r="T693" s="225"/>
      <c r="U693" s="226"/>
      <c r="V693" s="222"/>
      <c r="W693" s="227" t="e" cm="1">
        <f t="array" aca="1" ref="W693" ca="1">INDIRECT("'"&amp;$C693&amp;"'!"&amp;"$"&amp;$D693&amp;$W$1&amp;"")</f>
        <v>#REF!</v>
      </c>
      <c r="X693" s="225"/>
      <c r="Y693" s="223"/>
      <c r="Z693" s="224" t="e" cm="1">
        <f t="array" aca="1" ref="Z693" ca="1">INDIRECT("'"&amp;$C693&amp;"'!"&amp;"$"&amp;$D693&amp;$Z$1&amp;"")</f>
        <v>#REF!</v>
      </c>
      <c r="AA693" s="225" t="s">
        <v>1</v>
      </c>
      <c r="AB693" s="225" t="s">
        <v>1</v>
      </c>
      <c r="AC693" s="226" t="s">
        <v>1</v>
      </c>
      <c r="AD693" s="222" t="e" cm="1">
        <f t="array" aca="1" ref="AD693" ca="1">INDIRECT("'"&amp;$C693&amp;"'!"&amp;"$"&amp;$D693&amp;$AD$1&amp;"")</f>
        <v>#REF!</v>
      </c>
      <c r="AE693" s="225" t="s">
        <v>1</v>
      </c>
      <c r="AF693" s="225" t="s">
        <v>1</v>
      </c>
      <c r="AG693" s="223" t="s">
        <v>1</v>
      </c>
      <c r="AH693" s="224" t="e" cm="1">
        <f t="array" aca="1" ref="AH693" ca="1">INDIRECT("'"&amp;$C693&amp;"'!"&amp;"$"&amp;$D693&amp;$AH$1&amp;"")</f>
        <v>#REF!</v>
      </c>
      <c r="AI693" s="225" t="s">
        <v>1</v>
      </c>
      <c r="AJ693" s="225" t="s">
        <v>1</v>
      </c>
      <c r="AK693" s="226" t="s">
        <v>1</v>
      </c>
      <c r="AL693" s="222" t="e" cm="1">
        <f t="array" aca="1" ref="AL693" ca="1">INDIRECT("'"&amp;$C693&amp;"'!"&amp;"$"&amp;$D693&amp;$AL$1&amp;"")</f>
        <v>#REF!</v>
      </c>
      <c r="AM693" s="225" t="s">
        <v>1</v>
      </c>
      <c r="AN693" s="225" t="s">
        <v>1</v>
      </c>
      <c r="AO693" s="223" t="s">
        <v>1</v>
      </c>
      <c r="AP693" s="222"/>
      <c r="AQ693" s="226"/>
      <c r="AR693" s="222" t="e" cm="1">
        <f t="array" aca="1" ref="AR693" ca="1">INDIRECT("'"&amp;$C693&amp;"'!"&amp;"$"&amp;$D693&amp;$AR$1&amp;"")</f>
        <v>#REF!</v>
      </c>
      <c r="AS693" s="225"/>
      <c r="AT693" s="223"/>
      <c r="AU693" s="224" t="e" cm="1">
        <f t="array" aca="1" ref="AU693" ca="1">INDIRECT("'"&amp;$C693&amp;"'!"&amp;"$"&amp;$D693&amp;$AU$1&amp;"")</f>
        <v>#REF!</v>
      </c>
      <c r="AV693" s="225"/>
      <c r="AW693" s="223"/>
      <c r="AX693" s="222"/>
      <c r="AY693" s="226"/>
      <c r="AZ693" s="225" t="e" cm="1">
        <f t="array" aca="1" ref="AZ693" ca="1">INDIRECT("'"&amp;$C693&amp;"'!"&amp;"$"&amp;$D693&amp;$AZ$1&amp;"")</f>
        <v>#REF!</v>
      </c>
      <c r="BA693" s="224"/>
      <c r="BB693" s="225"/>
      <c r="BC693" s="223"/>
      <c r="BD693" s="225" t="e" cm="1">
        <f t="array" aca="1" ref="BD693" ca="1">INDIRECT("'"&amp;$C693&amp;"'!"&amp;"$"&amp;$D693&amp;$BD$1&amp;"")</f>
        <v>#REF!</v>
      </c>
      <c r="BE693" s="224"/>
      <c r="BF693" s="225"/>
      <c r="BG693" s="223"/>
      <c r="BH693" s="227"/>
      <c r="BI693" s="223"/>
      <c r="BJ693" s="227" t="e" cm="1">
        <f t="array" aca="1" ref="BJ693" ca="1">INDIRECT("'"&amp;$C693&amp;"'!"&amp;"$"&amp;$D693&amp;$BJ$1&amp;"")</f>
        <v>#REF!</v>
      </c>
      <c r="BK693" s="225"/>
      <c r="BL693" s="223"/>
      <c r="BM693" s="407"/>
      <c r="BN693" s="222" t="e" cm="1">
        <f t="array" aca="1" ref="BN693" ca="1">INDIRECT("'"&amp;$C693&amp;"'!"&amp;"$"&amp;$D693&amp;$BN$1&amp;"")</f>
        <v>#REF!</v>
      </c>
      <c r="BO693" s="224"/>
      <c r="BP693" s="223"/>
      <c r="BQ693" s="227" t="e" cm="1">
        <f t="array" aca="1" ref="BQ693" ca="1">INDIRECT("'"&amp;$C693&amp;"'!"&amp;"$"&amp;$D693&amp;$BQ$1&amp;"")</f>
        <v>#REF!</v>
      </c>
      <c r="BR693" s="225"/>
      <c r="BS693" s="225"/>
      <c r="BT693" s="223"/>
      <c r="BU693" s="228" t="e" cm="1">
        <f t="array" aca="1" ref="BU693" ca="1">INDIRECT("'"&amp;$C693&amp;"'!"&amp;"$"&amp;$D693&amp;$BU$1&amp;"")</f>
        <v>#REF!</v>
      </c>
      <c r="BV693" s="225"/>
      <c r="BW693" s="225"/>
      <c r="BX693" s="223"/>
      <c r="BY693" s="228"/>
      <c r="BZ693" s="225"/>
      <c r="CA693" s="225"/>
      <c r="CB693" s="223"/>
    </row>
    <row r="694" spans="1:80" ht="15" x14ac:dyDescent="0.2">
      <c r="A694" s="344">
        <f t="shared" si="53"/>
        <v>46019</v>
      </c>
      <c r="B694" s="261">
        <v>0.58333333333333404</v>
      </c>
      <c r="C694" s="247">
        <f t="shared" si="54"/>
        <v>28</v>
      </c>
      <c r="D694" s="248" t="s">
        <v>148</v>
      </c>
      <c r="E694" s="229"/>
      <c r="F694" s="230"/>
      <c r="G694" s="231" t="e" cm="1">
        <f t="array" aca="1" ref="G694" ca="1">INDIRECT("'"&amp;$C694&amp;"'!"&amp;"$"&amp;$D694&amp;$G$1&amp;"")</f>
        <v>#REF!</v>
      </c>
      <c r="H694" s="232" t="s">
        <v>1</v>
      </c>
      <c r="I694" s="230" t="s">
        <v>1</v>
      </c>
      <c r="J694" s="231" t="e" cm="1">
        <f t="array" aca="1" ref="J694" ca="1">INDIRECT("'"&amp;$C694&amp;"'!"&amp;"$"&amp;$D694&amp;$J$1&amp;"")</f>
        <v>#REF!</v>
      </c>
      <c r="K694" s="232"/>
      <c r="L694" s="232"/>
      <c r="M694" s="233"/>
      <c r="N694" s="229" t="e" cm="1">
        <f t="array" aca="1" ref="N694" ca="1">INDIRECT("'"&amp;$C694&amp;"'!"&amp;"$"&amp;$D694&amp;$N$1&amp;"")</f>
        <v>#REF!</v>
      </c>
      <c r="O694" s="232"/>
      <c r="P694" s="232"/>
      <c r="Q694" s="230"/>
      <c r="R694" s="229" t="e" cm="1">
        <f t="array" aca="1" ref="R694" ca="1">INDIRECT("'"&amp;$C694&amp;"'!"&amp;"$"&amp;$D694&amp;$R$1&amp;"")</f>
        <v>#REF!</v>
      </c>
      <c r="S694" s="232"/>
      <c r="T694" s="232"/>
      <c r="U694" s="233"/>
      <c r="V694" s="229"/>
      <c r="W694" s="234" t="e" cm="1">
        <f t="array" aca="1" ref="W694" ca="1">INDIRECT("'"&amp;$C694&amp;"'!"&amp;"$"&amp;$D694&amp;$W$1&amp;"")</f>
        <v>#REF!</v>
      </c>
      <c r="X694" s="232"/>
      <c r="Y694" s="230"/>
      <c r="Z694" s="231" t="e" cm="1">
        <f t="array" aca="1" ref="Z694" ca="1">INDIRECT("'"&amp;$C694&amp;"'!"&amp;"$"&amp;$D694&amp;$Z$1&amp;"")</f>
        <v>#REF!</v>
      </c>
      <c r="AA694" s="232" t="s">
        <v>1</v>
      </c>
      <c r="AB694" s="232" t="s">
        <v>1</v>
      </c>
      <c r="AC694" s="233" t="s">
        <v>1</v>
      </c>
      <c r="AD694" s="229" t="e" cm="1">
        <f t="array" aca="1" ref="AD694" ca="1">INDIRECT("'"&amp;$C694&amp;"'!"&amp;"$"&amp;$D694&amp;$AD$1&amp;"")</f>
        <v>#REF!</v>
      </c>
      <c r="AE694" s="232" t="s">
        <v>1</v>
      </c>
      <c r="AF694" s="232" t="s">
        <v>1</v>
      </c>
      <c r="AG694" s="230" t="s">
        <v>1</v>
      </c>
      <c r="AH694" s="231" t="e" cm="1">
        <f t="array" aca="1" ref="AH694" ca="1">INDIRECT("'"&amp;$C694&amp;"'!"&amp;"$"&amp;$D694&amp;$AH$1&amp;"")</f>
        <v>#REF!</v>
      </c>
      <c r="AI694" s="232" t="s">
        <v>1</v>
      </c>
      <c r="AJ694" s="232" t="s">
        <v>1</v>
      </c>
      <c r="AK694" s="233" t="s">
        <v>1</v>
      </c>
      <c r="AL694" s="229" t="e" cm="1">
        <f t="array" aca="1" ref="AL694" ca="1">INDIRECT("'"&amp;$C694&amp;"'!"&amp;"$"&amp;$D694&amp;$AL$1&amp;"")</f>
        <v>#REF!</v>
      </c>
      <c r="AM694" s="232" t="s">
        <v>1</v>
      </c>
      <c r="AN694" s="232" t="s">
        <v>1</v>
      </c>
      <c r="AO694" s="230" t="s">
        <v>1</v>
      </c>
      <c r="AP694" s="229"/>
      <c r="AQ694" s="233"/>
      <c r="AR694" s="229" t="e" cm="1">
        <f t="array" aca="1" ref="AR694" ca="1">INDIRECT("'"&amp;$C694&amp;"'!"&amp;"$"&amp;$D694&amp;$AR$1&amp;"")</f>
        <v>#REF!</v>
      </c>
      <c r="AS694" s="232"/>
      <c r="AT694" s="230"/>
      <c r="AU694" s="231" t="e" cm="1">
        <f t="array" aca="1" ref="AU694" ca="1">INDIRECT("'"&amp;$C694&amp;"'!"&amp;"$"&amp;$D694&amp;$AU$1&amp;"")</f>
        <v>#REF!</v>
      </c>
      <c r="AV694" s="232"/>
      <c r="AW694" s="230"/>
      <c r="AX694" s="229"/>
      <c r="AY694" s="233"/>
      <c r="AZ694" s="232" t="e" cm="1">
        <f t="array" aca="1" ref="AZ694" ca="1">INDIRECT("'"&amp;$C694&amp;"'!"&amp;"$"&amp;$D694&amp;$AZ$1&amp;"")</f>
        <v>#REF!</v>
      </c>
      <c r="BA694" s="231"/>
      <c r="BB694" s="232"/>
      <c r="BC694" s="230"/>
      <c r="BD694" s="232" t="e" cm="1">
        <f t="array" aca="1" ref="BD694" ca="1">INDIRECT("'"&amp;$C694&amp;"'!"&amp;"$"&amp;$D694&amp;$BD$1&amp;"")</f>
        <v>#REF!</v>
      </c>
      <c r="BE694" s="231"/>
      <c r="BF694" s="232"/>
      <c r="BG694" s="230"/>
      <c r="BH694" s="234"/>
      <c r="BI694" s="230"/>
      <c r="BJ694" s="234" t="e" cm="1">
        <f t="array" aca="1" ref="BJ694" ca="1">INDIRECT("'"&amp;$C694&amp;"'!"&amp;"$"&amp;$D694&amp;$BJ$1&amp;"")</f>
        <v>#REF!</v>
      </c>
      <c r="BK694" s="232"/>
      <c r="BL694" s="230"/>
      <c r="BM694" s="408"/>
      <c r="BN694" s="229" t="e" cm="1">
        <f t="array" aca="1" ref="BN694" ca="1">INDIRECT("'"&amp;$C694&amp;"'!"&amp;"$"&amp;$D694&amp;$BN$1&amp;"")</f>
        <v>#REF!</v>
      </c>
      <c r="BO694" s="231"/>
      <c r="BP694" s="230"/>
      <c r="BQ694" s="234" t="e" cm="1">
        <f t="array" aca="1" ref="BQ694" ca="1">INDIRECT("'"&amp;$C694&amp;"'!"&amp;"$"&amp;$D694&amp;$BQ$1&amp;"")</f>
        <v>#REF!</v>
      </c>
      <c r="BR694" s="232"/>
      <c r="BS694" s="232"/>
      <c r="BT694" s="230"/>
      <c r="BU694" s="235" t="e" cm="1">
        <f t="array" aca="1" ref="BU694" ca="1">INDIRECT("'"&amp;$C694&amp;"'!"&amp;"$"&amp;$D694&amp;$BU$1&amp;"")</f>
        <v>#REF!</v>
      </c>
      <c r="BV694" s="232"/>
      <c r="BW694" s="232"/>
      <c r="BX694" s="230"/>
      <c r="BY694" s="235"/>
      <c r="BZ694" s="232"/>
      <c r="CA694" s="232"/>
      <c r="CB694" s="230"/>
    </row>
    <row r="695" spans="1:80" ht="15" x14ac:dyDescent="0.2">
      <c r="A695" s="344">
        <f t="shared" si="53"/>
        <v>46019</v>
      </c>
      <c r="B695" s="261">
        <v>0.625</v>
      </c>
      <c r="C695" s="247">
        <f t="shared" si="54"/>
        <v>28</v>
      </c>
      <c r="D695" s="248" t="s">
        <v>149</v>
      </c>
      <c r="E695" s="222"/>
      <c r="F695" s="223"/>
      <c r="G695" s="224" t="e" cm="1">
        <f t="array" aca="1" ref="G695" ca="1">INDIRECT("'"&amp;$C695&amp;"'!"&amp;"$"&amp;$D695&amp;$G$1&amp;"")</f>
        <v>#REF!</v>
      </c>
      <c r="H695" s="225" t="s">
        <v>1</v>
      </c>
      <c r="I695" s="223" t="s">
        <v>1</v>
      </c>
      <c r="J695" s="224" t="e" cm="1">
        <f t="array" aca="1" ref="J695" ca="1">INDIRECT("'"&amp;$C695&amp;"'!"&amp;"$"&amp;$D695&amp;$J$1&amp;"")</f>
        <v>#REF!</v>
      </c>
      <c r="K695" s="225"/>
      <c r="L695" s="225"/>
      <c r="M695" s="226"/>
      <c r="N695" s="222" t="e" cm="1">
        <f t="array" aca="1" ref="N695" ca="1">INDIRECT("'"&amp;$C695&amp;"'!"&amp;"$"&amp;$D695&amp;$N$1&amp;"")</f>
        <v>#REF!</v>
      </c>
      <c r="O695" s="225"/>
      <c r="P695" s="225"/>
      <c r="Q695" s="223"/>
      <c r="R695" s="352" t="e" cm="1">
        <f t="array" aca="1" ref="R695" ca="1">INDIRECT("'"&amp;$C695&amp;"'!"&amp;"$"&amp;$D695&amp;$R$1&amp;"")</f>
        <v>#REF!</v>
      </c>
      <c r="S695" s="225"/>
      <c r="T695" s="225"/>
      <c r="U695" s="226"/>
      <c r="V695" s="222"/>
      <c r="W695" s="227" t="e" cm="1">
        <f t="array" aca="1" ref="W695" ca="1">INDIRECT("'"&amp;$C695&amp;"'!"&amp;"$"&amp;$D695&amp;$W$1&amp;"")</f>
        <v>#REF!</v>
      </c>
      <c r="X695" s="225"/>
      <c r="Y695" s="223"/>
      <c r="Z695" s="224" t="e" cm="1">
        <f t="array" aca="1" ref="Z695" ca="1">INDIRECT("'"&amp;$C695&amp;"'!"&amp;"$"&amp;$D695&amp;$Z$1&amp;"")</f>
        <v>#REF!</v>
      </c>
      <c r="AA695" s="225" t="s">
        <v>1</v>
      </c>
      <c r="AB695" s="225" t="s">
        <v>1</v>
      </c>
      <c r="AC695" s="226" t="s">
        <v>1</v>
      </c>
      <c r="AD695" s="222" t="e" cm="1">
        <f t="array" aca="1" ref="AD695" ca="1">INDIRECT("'"&amp;$C695&amp;"'!"&amp;"$"&amp;$D695&amp;$AD$1&amp;"")</f>
        <v>#REF!</v>
      </c>
      <c r="AE695" s="225" t="s">
        <v>1</v>
      </c>
      <c r="AF695" s="225" t="s">
        <v>1</v>
      </c>
      <c r="AG695" s="223" t="s">
        <v>1</v>
      </c>
      <c r="AH695" s="224" t="e" cm="1">
        <f t="array" aca="1" ref="AH695" ca="1">INDIRECT("'"&amp;$C695&amp;"'!"&amp;"$"&amp;$D695&amp;$AH$1&amp;"")</f>
        <v>#REF!</v>
      </c>
      <c r="AI695" s="225" t="s">
        <v>1</v>
      </c>
      <c r="AJ695" s="225" t="s">
        <v>1</v>
      </c>
      <c r="AK695" s="226" t="s">
        <v>1</v>
      </c>
      <c r="AL695" s="222" t="e" cm="1">
        <f t="array" aca="1" ref="AL695" ca="1">INDIRECT("'"&amp;$C695&amp;"'!"&amp;"$"&amp;$D695&amp;$AL$1&amp;"")</f>
        <v>#REF!</v>
      </c>
      <c r="AM695" s="225" t="s">
        <v>1</v>
      </c>
      <c r="AN695" s="225" t="s">
        <v>1</v>
      </c>
      <c r="AO695" s="223" t="s">
        <v>1</v>
      </c>
      <c r="AP695" s="222"/>
      <c r="AQ695" s="226"/>
      <c r="AR695" s="222" t="e" cm="1">
        <f t="array" aca="1" ref="AR695" ca="1">INDIRECT("'"&amp;$C695&amp;"'!"&amp;"$"&amp;$D695&amp;$AR$1&amp;"")</f>
        <v>#REF!</v>
      </c>
      <c r="AS695" s="225"/>
      <c r="AT695" s="223"/>
      <c r="AU695" s="224" t="e" cm="1">
        <f t="array" aca="1" ref="AU695" ca="1">INDIRECT("'"&amp;$C695&amp;"'!"&amp;"$"&amp;$D695&amp;$AU$1&amp;"")</f>
        <v>#REF!</v>
      </c>
      <c r="AV695" s="225"/>
      <c r="AW695" s="223"/>
      <c r="AX695" s="222"/>
      <c r="AY695" s="226"/>
      <c r="AZ695" s="225" t="e" cm="1">
        <f t="array" aca="1" ref="AZ695" ca="1">INDIRECT("'"&amp;$C695&amp;"'!"&amp;"$"&amp;$D695&amp;$AZ$1&amp;"")</f>
        <v>#REF!</v>
      </c>
      <c r="BA695" s="224"/>
      <c r="BB695" s="225"/>
      <c r="BC695" s="223"/>
      <c r="BD695" s="225" t="e" cm="1">
        <f t="array" aca="1" ref="BD695" ca="1">INDIRECT("'"&amp;$C695&amp;"'!"&amp;"$"&amp;$D695&amp;$BD$1&amp;"")</f>
        <v>#REF!</v>
      </c>
      <c r="BE695" s="224"/>
      <c r="BF695" s="225"/>
      <c r="BG695" s="223"/>
      <c r="BH695" s="227"/>
      <c r="BI695" s="223"/>
      <c r="BJ695" s="227" t="e" cm="1">
        <f t="array" aca="1" ref="BJ695" ca="1">INDIRECT("'"&amp;$C695&amp;"'!"&amp;"$"&amp;$D695&amp;$BJ$1&amp;"")</f>
        <v>#REF!</v>
      </c>
      <c r="BK695" s="225"/>
      <c r="BL695" s="223"/>
      <c r="BM695" s="407"/>
      <c r="BN695" s="222" t="e" cm="1">
        <f t="array" aca="1" ref="BN695" ca="1">INDIRECT("'"&amp;$C695&amp;"'!"&amp;"$"&amp;$D695&amp;$BN$1&amp;"")</f>
        <v>#REF!</v>
      </c>
      <c r="BO695" s="224"/>
      <c r="BP695" s="223"/>
      <c r="BQ695" s="227" t="e" cm="1">
        <f t="array" aca="1" ref="BQ695" ca="1">INDIRECT("'"&amp;$C695&amp;"'!"&amp;"$"&amp;$D695&amp;$BQ$1&amp;"")</f>
        <v>#REF!</v>
      </c>
      <c r="BR695" s="225"/>
      <c r="BS695" s="225"/>
      <c r="BT695" s="223"/>
      <c r="BU695" s="228" t="e" cm="1">
        <f t="array" aca="1" ref="BU695" ca="1">INDIRECT("'"&amp;$C695&amp;"'!"&amp;"$"&amp;$D695&amp;$BU$1&amp;"")</f>
        <v>#REF!</v>
      </c>
      <c r="BV695" s="225"/>
      <c r="BW695" s="225"/>
      <c r="BX695" s="223"/>
      <c r="BY695" s="228"/>
      <c r="BZ695" s="225"/>
      <c r="CA695" s="225"/>
      <c r="CB695" s="223"/>
    </row>
    <row r="696" spans="1:80" ht="15" x14ac:dyDescent="0.2">
      <c r="A696" s="344">
        <f t="shared" si="53"/>
        <v>46019</v>
      </c>
      <c r="B696" s="261">
        <v>0.66666666666666696</v>
      </c>
      <c r="C696" s="247">
        <f t="shared" si="54"/>
        <v>28</v>
      </c>
      <c r="D696" s="248" t="s">
        <v>150</v>
      </c>
      <c r="E696" s="229"/>
      <c r="F696" s="230"/>
      <c r="G696" s="231" t="e" cm="1">
        <f t="array" aca="1" ref="G696" ca="1">INDIRECT("'"&amp;$C696&amp;"'!"&amp;"$"&amp;$D696&amp;$G$1&amp;"")</f>
        <v>#REF!</v>
      </c>
      <c r="H696" s="232" t="s">
        <v>1</v>
      </c>
      <c r="I696" s="230" t="s">
        <v>1</v>
      </c>
      <c r="J696" s="231" t="e" cm="1">
        <f t="array" aca="1" ref="J696" ca="1">INDIRECT("'"&amp;$C696&amp;"'!"&amp;"$"&amp;$D696&amp;$J$1&amp;"")</f>
        <v>#REF!</v>
      </c>
      <c r="K696" s="232"/>
      <c r="L696" s="232"/>
      <c r="M696" s="233"/>
      <c r="N696" s="229" t="e" cm="1">
        <f t="array" aca="1" ref="N696" ca="1">INDIRECT("'"&amp;$C696&amp;"'!"&amp;"$"&amp;$D696&amp;$N$1&amp;"")</f>
        <v>#REF!</v>
      </c>
      <c r="O696" s="232"/>
      <c r="P696" s="232"/>
      <c r="Q696" s="230"/>
      <c r="R696" s="353" t="e" cm="1">
        <f t="array" aca="1" ref="R696" ca="1">INDIRECT("'"&amp;$C696&amp;"'!"&amp;"$"&amp;$D696&amp;$R$1&amp;"")</f>
        <v>#REF!</v>
      </c>
      <c r="S696" s="232"/>
      <c r="T696" s="232"/>
      <c r="U696" s="233"/>
      <c r="V696" s="229"/>
      <c r="W696" s="234" t="e" cm="1">
        <f t="array" aca="1" ref="W696" ca="1">INDIRECT("'"&amp;$C696&amp;"'!"&amp;"$"&amp;$D696&amp;$W$1&amp;"")</f>
        <v>#REF!</v>
      </c>
      <c r="X696" s="232"/>
      <c r="Y696" s="230"/>
      <c r="Z696" s="231" t="e" cm="1">
        <f t="array" aca="1" ref="Z696" ca="1">INDIRECT("'"&amp;$C696&amp;"'!"&amp;"$"&amp;$D696&amp;$Z$1&amp;"")</f>
        <v>#REF!</v>
      </c>
      <c r="AA696" s="232" t="s">
        <v>1</v>
      </c>
      <c r="AB696" s="232" t="s">
        <v>1</v>
      </c>
      <c r="AC696" s="233" t="s">
        <v>1</v>
      </c>
      <c r="AD696" s="229" t="e" cm="1">
        <f t="array" aca="1" ref="AD696" ca="1">INDIRECT("'"&amp;$C696&amp;"'!"&amp;"$"&amp;$D696&amp;$AD$1&amp;"")</f>
        <v>#REF!</v>
      </c>
      <c r="AE696" s="232" t="s">
        <v>1</v>
      </c>
      <c r="AF696" s="232" t="s">
        <v>1</v>
      </c>
      <c r="AG696" s="230" t="s">
        <v>1</v>
      </c>
      <c r="AH696" s="231" t="e" cm="1">
        <f t="array" aca="1" ref="AH696" ca="1">INDIRECT("'"&amp;$C696&amp;"'!"&amp;"$"&amp;$D696&amp;$AH$1&amp;"")</f>
        <v>#REF!</v>
      </c>
      <c r="AI696" s="232" t="s">
        <v>1</v>
      </c>
      <c r="AJ696" s="232" t="s">
        <v>1</v>
      </c>
      <c r="AK696" s="233" t="s">
        <v>1</v>
      </c>
      <c r="AL696" s="229" t="e" cm="1">
        <f t="array" aca="1" ref="AL696" ca="1">INDIRECT("'"&amp;$C696&amp;"'!"&amp;"$"&amp;$D696&amp;$AL$1&amp;"")</f>
        <v>#REF!</v>
      </c>
      <c r="AM696" s="232" t="s">
        <v>1</v>
      </c>
      <c r="AN696" s="232" t="s">
        <v>1</v>
      </c>
      <c r="AO696" s="230" t="s">
        <v>1</v>
      </c>
      <c r="AP696" s="229"/>
      <c r="AQ696" s="233"/>
      <c r="AR696" s="229" t="e" cm="1">
        <f t="array" aca="1" ref="AR696" ca="1">INDIRECT("'"&amp;$C696&amp;"'!"&amp;"$"&amp;$D696&amp;$AR$1&amp;"")</f>
        <v>#REF!</v>
      </c>
      <c r="AS696" s="232"/>
      <c r="AT696" s="230"/>
      <c r="AU696" s="231" t="e" cm="1">
        <f t="array" aca="1" ref="AU696" ca="1">INDIRECT("'"&amp;$C696&amp;"'!"&amp;"$"&amp;$D696&amp;$AU$1&amp;"")</f>
        <v>#REF!</v>
      </c>
      <c r="AV696" s="232"/>
      <c r="AW696" s="230"/>
      <c r="AX696" s="229"/>
      <c r="AY696" s="233"/>
      <c r="AZ696" s="232" t="e" cm="1">
        <f t="array" aca="1" ref="AZ696" ca="1">INDIRECT("'"&amp;$C696&amp;"'!"&amp;"$"&amp;$D696&amp;$AZ$1&amp;"")</f>
        <v>#REF!</v>
      </c>
      <c r="BA696" s="231"/>
      <c r="BB696" s="232"/>
      <c r="BC696" s="230"/>
      <c r="BD696" s="232" t="e" cm="1">
        <f t="array" aca="1" ref="BD696" ca="1">INDIRECT("'"&amp;$C696&amp;"'!"&amp;"$"&amp;$D696&amp;$BD$1&amp;"")</f>
        <v>#REF!</v>
      </c>
      <c r="BE696" s="231"/>
      <c r="BF696" s="232"/>
      <c r="BG696" s="230"/>
      <c r="BH696" s="234"/>
      <c r="BI696" s="230"/>
      <c r="BJ696" s="234" t="e" cm="1">
        <f t="array" aca="1" ref="BJ696" ca="1">INDIRECT("'"&amp;$C696&amp;"'!"&amp;"$"&amp;$D696&amp;$BJ$1&amp;"")</f>
        <v>#REF!</v>
      </c>
      <c r="BK696" s="232"/>
      <c r="BL696" s="230"/>
      <c r="BM696" s="408"/>
      <c r="BN696" s="229" t="e" cm="1">
        <f t="array" aca="1" ref="BN696" ca="1">INDIRECT("'"&amp;$C696&amp;"'!"&amp;"$"&amp;$D696&amp;$BN$1&amp;"")</f>
        <v>#REF!</v>
      </c>
      <c r="BO696" s="231"/>
      <c r="BP696" s="230"/>
      <c r="BQ696" s="234" t="e" cm="1">
        <f t="array" aca="1" ref="BQ696" ca="1">INDIRECT("'"&amp;$C696&amp;"'!"&amp;"$"&amp;$D696&amp;$BQ$1&amp;"")</f>
        <v>#REF!</v>
      </c>
      <c r="BR696" s="232"/>
      <c r="BS696" s="232"/>
      <c r="BT696" s="230"/>
      <c r="BU696" s="235" t="e" cm="1">
        <f t="array" aca="1" ref="BU696" ca="1">INDIRECT("'"&amp;$C696&amp;"'!"&amp;"$"&amp;$D696&amp;$BU$1&amp;"")</f>
        <v>#REF!</v>
      </c>
      <c r="BV696" s="232"/>
      <c r="BW696" s="232"/>
      <c r="BX696" s="230"/>
      <c r="BY696" s="235"/>
      <c r="BZ696" s="232"/>
      <c r="CA696" s="232"/>
      <c r="CB696" s="230"/>
    </row>
    <row r="697" spans="1:80" ht="15" x14ac:dyDescent="0.2">
      <c r="A697" s="344">
        <f t="shared" si="53"/>
        <v>46019</v>
      </c>
      <c r="B697" s="261">
        <v>0.70833333333333404</v>
      </c>
      <c r="C697" s="247">
        <f t="shared" si="54"/>
        <v>28</v>
      </c>
      <c r="D697" s="248" t="s">
        <v>151</v>
      </c>
      <c r="E697" s="222"/>
      <c r="F697" s="223"/>
      <c r="G697" s="224" t="e" cm="1">
        <f t="array" aca="1" ref="G697" ca="1">INDIRECT("'"&amp;$C697&amp;"'!"&amp;"$"&amp;$D697&amp;$G$1&amp;"")</f>
        <v>#REF!</v>
      </c>
      <c r="H697" s="225" t="s">
        <v>1</v>
      </c>
      <c r="I697" s="223" t="s">
        <v>1</v>
      </c>
      <c r="J697" s="224" t="e" cm="1">
        <f t="array" aca="1" ref="J697" ca="1">INDIRECT("'"&amp;$C697&amp;"'!"&amp;"$"&amp;$D697&amp;$J$1&amp;"")</f>
        <v>#REF!</v>
      </c>
      <c r="K697" s="225"/>
      <c r="L697" s="225"/>
      <c r="M697" s="226"/>
      <c r="N697" s="222" t="e" cm="1">
        <f t="array" aca="1" ref="N697" ca="1">INDIRECT("'"&amp;$C697&amp;"'!"&amp;"$"&amp;$D697&amp;$N$1&amp;"")</f>
        <v>#REF!</v>
      </c>
      <c r="O697" s="225"/>
      <c r="P697" s="225"/>
      <c r="Q697" s="226"/>
      <c r="R697" s="352" t="e" cm="1">
        <f t="array" aca="1" ref="R697" ca="1">INDIRECT("'"&amp;$C697&amp;"'!"&amp;"$"&amp;$D697&amp;$R$1&amp;"")</f>
        <v>#REF!</v>
      </c>
      <c r="S697" s="225"/>
      <c r="T697" s="225"/>
      <c r="U697" s="226"/>
      <c r="V697" s="222"/>
      <c r="W697" s="227" t="e" cm="1">
        <f t="array" aca="1" ref="W697" ca="1">INDIRECT("'"&amp;$C697&amp;"'!"&amp;"$"&amp;$D697&amp;$W$1&amp;"")</f>
        <v>#REF!</v>
      </c>
      <c r="X697" s="225"/>
      <c r="Y697" s="223"/>
      <c r="Z697" s="224" t="e" cm="1">
        <f t="array" aca="1" ref="Z697" ca="1">INDIRECT("'"&amp;$C697&amp;"'!"&amp;"$"&amp;$D697&amp;$Z$1&amp;"")</f>
        <v>#REF!</v>
      </c>
      <c r="AA697" s="225" t="s">
        <v>1</v>
      </c>
      <c r="AB697" s="225" t="s">
        <v>1</v>
      </c>
      <c r="AC697" s="226" t="s">
        <v>1</v>
      </c>
      <c r="AD697" s="222" t="e" cm="1">
        <f t="array" aca="1" ref="AD697" ca="1">INDIRECT("'"&amp;$C697&amp;"'!"&amp;"$"&amp;$D697&amp;$AD$1&amp;"")</f>
        <v>#REF!</v>
      </c>
      <c r="AE697" s="225" t="s">
        <v>1</v>
      </c>
      <c r="AF697" s="225" t="s">
        <v>1</v>
      </c>
      <c r="AG697" s="223" t="s">
        <v>1</v>
      </c>
      <c r="AH697" s="224" t="e" cm="1">
        <f t="array" aca="1" ref="AH697" ca="1">INDIRECT("'"&amp;$C697&amp;"'!"&amp;"$"&amp;$D697&amp;$AH$1&amp;"")</f>
        <v>#REF!</v>
      </c>
      <c r="AI697" s="225" t="s">
        <v>1</v>
      </c>
      <c r="AJ697" s="225" t="s">
        <v>1</v>
      </c>
      <c r="AK697" s="226" t="s">
        <v>1</v>
      </c>
      <c r="AL697" s="222" t="e" cm="1">
        <f t="array" aca="1" ref="AL697" ca="1">INDIRECT("'"&amp;$C697&amp;"'!"&amp;"$"&amp;$D697&amp;$AL$1&amp;"")</f>
        <v>#REF!</v>
      </c>
      <c r="AM697" s="225" t="s">
        <v>1</v>
      </c>
      <c r="AN697" s="225" t="s">
        <v>1</v>
      </c>
      <c r="AO697" s="223" t="s">
        <v>1</v>
      </c>
      <c r="AP697" s="222"/>
      <c r="AQ697" s="226"/>
      <c r="AR697" s="222" t="e" cm="1">
        <f t="array" aca="1" ref="AR697" ca="1">INDIRECT("'"&amp;$C697&amp;"'!"&amp;"$"&amp;$D697&amp;$AR$1&amp;"")</f>
        <v>#REF!</v>
      </c>
      <c r="AS697" s="225"/>
      <c r="AT697" s="223"/>
      <c r="AU697" s="224" t="e" cm="1">
        <f t="array" aca="1" ref="AU697" ca="1">INDIRECT("'"&amp;$C697&amp;"'!"&amp;"$"&amp;$D697&amp;$AU$1&amp;"")</f>
        <v>#REF!</v>
      </c>
      <c r="AV697" s="225"/>
      <c r="AW697" s="223"/>
      <c r="AX697" s="222"/>
      <c r="AY697" s="226"/>
      <c r="AZ697" s="225" t="e" cm="1">
        <f t="array" aca="1" ref="AZ697" ca="1">INDIRECT("'"&amp;$C697&amp;"'!"&amp;"$"&amp;$D697&amp;$AZ$1&amp;"")</f>
        <v>#REF!</v>
      </c>
      <c r="BA697" s="224"/>
      <c r="BB697" s="225"/>
      <c r="BC697" s="223"/>
      <c r="BD697" s="225" t="e" cm="1">
        <f t="array" aca="1" ref="BD697" ca="1">INDIRECT("'"&amp;$C697&amp;"'!"&amp;"$"&amp;$D697&amp;$BD$1&amp;"")</f>
        <v>#REF!</v>
      </c>
      <c r="BE697" s="224"/>
      <c r="BF697" s="225"/>
      <c r="BG697" s="223"/>
      <c r="BH697" s="227"/>
      <c r="BI697" s="223"/>
      <c r="BJ697" s="227" t="e" cm="1">
        <f t="array" aca="1" ref="BJ697" ca="1">INDIRECT("'"&amp;$C697&amp;"'!"&amp;"$"&amp;$D697&amp;$BJ$1&amp;"")</f>
        <v>#REF!</v>
      </c>
      <c r="BK697" s="225"/>
      <c r="BL697" s="223"/>
      <c r="BM697" s="407"/>
      <c r="BN697" s="222" t="e" cm="1">
        <f t="array" aca="1" ref="BN697" ca="1">INDIRECT("'"&amp;$C697&amp;"'!"&amp;"$"&amp;$D697&amp;$BN$1&amp;"")</f>
        <v>#REF!</v>
      </c>
      <c r="BO697" s="224"/>
      <c r="BP697" s="223"/>
      <c r="BQ697" s="227" t="e" cm="1">
        <f t="array" aca="1" ref="BQ697" ca="1">INDIRECT("'"&amp;$C697&amp;"'!"&amp;"$"&amp;$D697&amp;$BQ$1&amp;"")</f>
        <v>#REF!</v>
      </c>
      <c r="BR697" s="225"/>
      <c r="BS697" s="225"/>
      <c r="BT697" s="223"/>
      <c r="BU697" s="228" t="e" cm="1">
        <f t="array" aca="1" ref="BU697" ca="1">INDIRECT("'"&amp;$C697&amp;"'!"&amp;"$"&amp;$D697&amp;$BU$1&amp;"")</f>
        <v>#REF!</v>
      </c>
      <c r="BV697" s="225"/>
      <c r="BW697" s="225"/>
      <c r="BX697" s="223"/>
      <c r="BY697" s="228"/>
      <c r="BZ697" s="225"/>
      <c r="CA697" s="225"/>
      <c r="CB697" s="223"/>
    </row>
    <row r="698" spans="1:80" ht="15" x14ac:dyDescent="0.2">
      <c r="A698" s="344">
        <f t="shared" si="53"/>
        <v>46019</v>
      </c>
      <c r="B698" s="261">
        <v>0.750000000000001</v>
      </c>
      <c r="C698" s="247">
        <f t="shared" si="54"/>
        <v>28</v>
      </c>
      <c r="D698" s="248" t="s">
        <v>152</v>
      </c>
      <c r="E698" s="229"/>
      <c r="F698" s="230"/>
      <c r="G698" s="231" t="e" cm="1">
        <f t="array" aca="1" ref="G698" ca="1">INDIRECT("'"&amp;$C698&amp;"'!"&amp;"$"&amp;$D698&amp;$G$1&amp;"")</f>
        <v>#REF!</v>
      </c>
      <c r="H698" s="232" t="s">
        <v>1</v>
      </c>
      <c r="I698" s="230" t="s">
        <v>1</v>
      </c>
      <c r="J698" s="231" t="e" cm="1">
        <f t="array" aca="1" ref="J698" ca="1">INDIRECT("'"&amp;$C698&amp;"'!"&amp;"$"&amp;$D698&amp;$J$1&amp;"")</f>
        <v>#REF!</v>
      </c>
      <c r="K698" s="232"/>
      <c r="L698" s="232"/>
      <c r="M698" s="233"/>
      <c r="N698" s="229" t="e" cm="1">
        <f t="array" aca="1" ref="N698" ca="1">INDIRECT("'"&amp;$C698&amp;"'!"&amp;"$"&amp;$D698&amp;$N$1&amp;"")</f>
        <v>#REF!</v>
      </c>
      <c r="O698" s="232"/>
      <c r="P698" s="232"/>
      <c r="Q698" s="230"/>
      <c r="R698" s="229" t="e" cm="1">
        <f t="array" aca="1" ref="R698" ca="1">INDIRECT("'"&amp;$C698&amp;"'!"&amp;"$"&amp;$D698&amp;$R$1&amp;"")</f>
        <v>#REF!</v>
      </c>
      <c r="S698" s="232"/>
      <c r="T698" s="232"/>
      <c r="U698" s="233"/>
      <c r="V698" s="229"/>
      <c r="W698" s="234" t="e" cm="1">
        <f t="array" aca="1" ref="W698" ca="1">INDIRECT("'"&amp;$C698&amp;"'!"&amp;"$"&amp;$D698&amp;$W$1&amp;"")</f>
        <v>#REF!</v>
      </c>
      <c r="X698" s="232"/>
      <c r="Y698" s="230"/>
      <c r="Z698" s="231" t="e" cm="1">
        <f t="array" aca="1" ref="Z698" ca="1">INDIRECT("'"&amp;$C698&amp;"'!"&amp;"$"&amp;$D698&amp;$Z$1&amp;"")</f>
        <v>#REF!</v>
      </c>
      <c r="AA698" s="232" t="s">
        <v>1</v>
      </c>
      <c r="AB698" s="232" t="s">
        <v>1</v>
      </c>
      <c r="AC698" s="233" t="s">
        <v>1</v>
      </c>
      <c r="AD698" s="229" t="e" cm="1">
        <f t="array" aca="1" ref="AD698" ca="1">INDIRECT("'"&amp;$C698&amp;"'!"&amp;"$"&amp;$D698&amp;$AD$1&amp;"")</f>
        <v>#REF!</v>
      </c>
      <c r="AE698" s="232" t="s">
        <v>1</v>
      </c>
      <c r="AF698" s="232" t="s">
        <v>1</v>
      </c>
      <c r="AG698" s="230" t="s">
        <v>1</v>
      </c>
      <c r="AH698" s="231" t="e" cm="1">
        <f t="array" aca="1" ref="AH698" ca="1">INDIRECT("'"&amp;$C698&amp;"'!"&amp;"$"&amp;$D698&amp;$AH$1&amp;"")</f>
        <v>#REF!</v>
      </c>
      <c r="AI698" s="232" t="s">
        <v>1</v>
      </c>
      <c r="AJ698" s="232" t="s">
        <v>1</v>
      </c>
      <c r="AK698" s="233" t="s">
        <v>1</v>
      </c>
      <c r="AL698" s="229" t="e" cm="1">
        <f t="array" aca="1" ref="AL698" ca="1">INDIRECT("'"&amp;$C698&amp;"'!"&amp;"$"&amp;$D698&amp;$AL$1&amp;"")</f>
        <v>#REF!</v>
      </c>
      <c r="AM698" s="232" t="s">
        <v>1</v>
      </c>
      <c r="AN698" s="232" t="s">
        <v>1</v>
      </c>
      <c r="AO698" s="230" t="s">
        <v>1</v>
      </c>
      <c r="AP698" s="229"/>
      <c r="AQ698" s="233"/>
      <c r="AR698" s="229" t="e" cm="1">
        <f t="array" aca="1" ref="AR698" ca="1">INDIRECT("'"&amp;$C698&amp;"'!"&amp;"$"&amp;$D698&amp;$AR$1&amp;"")</f>
        <v>#REF!</v>
      </c>
      <c r="AS698" s="232"/>
      <c r="AT698" s="230"/>
      <c r="AU698" s="231" t="e" cm="1">
        <f t="array" aca="1" ref="AU698" ca="1">INDIRECT("'"&amp;$C698&amp;"'!"&amp;"$"&amp;$D698&amp;$AU$1&amp;"")</f>
        <v>#REF!</v>
      </c>
      <c r="AV698" s="232"/>
      <c r="AW698" s="230"/>
      <c r="AX698" s="229"/>
      <c r="AY698" s="233"/>
      <c r="AZ698" s="232" t="e" cm="1">
        <f t="array" aca="1" ref="AZ698" ca="1">INDIRECT("'"&amp;$C698&amp;"'!"&amp;"$"&amp;$D698&amp;$AZ$1&amp;"")</f>
        <v>#REF!</v>
      </c>
      <c r="BA698" s="231"/>
      <c r="BB698" s="232"/>
      <c r="BC698" s="230"/>
      <c r="BD698" s="232" t="e" cm="1">
        <f t="array" aca="1" ref="BD698" ca="1">INDIRECT("'"&amp;$C698&amp;"'!"&amp;"$"&amp;$D698&amp;$BD$1&amp;"")</f>
        <v>#REF!</v>
      </c>
      <c r="BE698" s="231"/>
      <c r="BF698" s="232"/>
      <c r="BG698" s="230"/>
      <c r="BH698" s="234"/>
      <c r="BI698" s="230"/>
      <c r="BJ698" s="234" t="e" cm="1">
        <f t="array" aca="1" ref="BJ698" ca="1">INDIRECT("'"&amp;$C698&amp;"'!"&amp;"$"&amp;$D698&amp;$BJ$1&amp;"")</f>
        <v>#REF!</v>
      </c>
      <c r="BK698" s="232"/>
      <c r="BL698" s="230"/>
      <c r="BM698" s="408"/>
      <c r="BN698" s="229" t="e" cm="1">
        <f t="array" aca="1" ref="BN698" ca="1">INDIRECT("'"&amp;$C698&amp;"'!"&amp;"$"&amp;$D698&amp;$BN$1&amp;"")</f>
        <v>#REF!</v>
      </c>
      <c r="BO698" s="231"/>
      <c r="BP698" s="230"/>
      <c r="BQ698" s="234" t="e" cm="1">
        <f t="array" aca="1" ref="BQ698" ca="1">INDIRECT("'"&amp;$C698&amp;"'!"&amp;"$"&amp;$D698&amp;$BQ$1&amp;"")</f>
        <v>#REF!</v>
      </c>
      <c r="BR698" s="232"/>
      <c r="BS698" s="232"/>
      <c r="BT698" s="230"/>
      <c r="BU698" s="235" t="e" cm="1">
        <f t="array" aca="1" ref="BU698" ca="1">INDIRECT("'"&amp;$C698&amp;"'!"&amp;"$"&amp;$D698&amp;$BU$1&amp;"")</f>
        <v>#REF!</v>
      </c>
      <c r="BV698" s="232"/>
      <c r="BW698" s="232"/>
      <c r="BX698" s="230"/>
      <c r="BY698" s="235"/>
      <c r="BZ698" s="232"/>
      <c r="CA698" s="232"/>
      <c r="CB698" s="230"/>
    </row>
    <row r="699" spans="1:80" ht="15" x14ac:dyDescent="0.2">
      <c r="A699" s="344">
        <f t="shared" si="53"/>
        <v>46019</v>
      </c>
      <c r="B699" s="261">
        <v>0.79166666666666696</v>
      </c>
      <c r="C699" s="247">
        <f t="shared" si="54"/>
        <v>28</v>
      </c>
      <c r="D699" s="248" t="s">
        <v>153</v>
      </c>
      <c r="E699" s="222"/>
      <c r="F699" s="223"/>
      <c r="G699" s="224" t="e" cm="1">
        <f t="array" aca="1" ref="G699" ca="1">INDIRECT("'"&amp;$C699&amp;"'!"&amp;"$"&amp;$D699&amp;$G$1&amp;"")</f>
        <v>#REF!</v>
      </c>
      <c r="H699" s="225" t="s">
        <v>1</v>
      </c>
      <c r="I699" s="223" t="s">
        <v>1</v>
      </c>
      <c r="J699" s="224" t="e" cm="1">
        <f t="array" aca="1" ref="J699" ca="1">INDIRECT("'"&amp;$C699&amp;"'!"&amp;"$"&amp;$D699&amp;$J$1&amp;"")</f>
        <v>#REF!</v>
      </c>
      <c r="K699" s="493"/>
      <c r="L699" s="225"/>
      <c r="M699" s="226"/>
      <c r="N699" s="222" t="e" cm="1">
        <f t="array" aca="1" ref="N699" ca="1">INDIRECT("'"&amp;$C699&amp;"'!"&amp;"$"&amp;$D699&amp;$N$1&amp;"")</f>
        <v>#REF!</v>
      </c>
      <c r="O699" s="225"/>
      <c r="P699" s="225"/>
      <c r="Q699" s="223"/>
      <c r="R699" s="352" t="e" cm="1">
        <f t="array" aca="1" ref="R699" ca="1">INDIRECT("'"&amp;$C699&amp;"'!"&amp;"$"&amp;$D699&amp;$R$1&amp;"")</f>
        <v>#REF!</v>
      </c>
      <c r="S699" s="225"/>
      <c r="T699" s="225"/>
      <c r="U699" s="226"/>
      <c r="V699" s="222"/>
      <c r="W699" s="227" t="e" cm="1">
        <f t="array" aca="1" ref="W699" ca="1">INDIRECT("'"&amp;$C699&amp;"'!"&amp;"$"&amp;$D699&amp;$W$1&amp;"")</f>
        <v>#REF!</v>
      </c>
      <c r="X699" s="225"/>
      <c r="Y699" s="223"/>
      <c r="Z699" s="224" t="e" cm="1">
        <f t="array" aca="1" ref="Z699" ca="1">INDIRECT("'"&amp;$C699&amp;"'!"&amp;"$"&amp;$D699&amp;$Z$1&amp;"")</f>
        <v>#REF!</v>
      </c>
      <c r="AA699" s="225" t="s">
        <v>1</v>
      </c>
      <c r="AB699" s="225" t="s">
        <v>1</v>
      </c>
      <c r="AC699" s="226" t="s">
        <v>1</v>
      </c>
      <c r="AD699" s="222" t="e" cm="1">
        <f t="array" aca="1" ref="AD699" ca="1">INDIRECT("'"&amp;$C699&amp;"'!"&amp;"$"&amp;$D699&amp;$AD$1&amp;"")</f>
        <v>#REF!</v>
      </c>
      <c r="AE699" s="225" t="s">
        <v>1</v>
      </c>
      <c r="AF699" s="225" t="s">
        <v>1</v>
      </c>
      <c r="AG699" s="223" t="s">
        <v>1</v>
      </c>
      <c r="AH699" s="224" t="e" cm="1">
        <f t="array" aca="1" ref="AH699" ca="1">INDIRECT("'"&amp;$C699&amp;"'!"&amp;"$"&amp;$D699&amp;$AH$1&amp;"")</f>
        <v>#REF!</v>
      </c>
      <c r="AI699" s="225" t="s">
        <v>1</v>
      </c>
      <c r="AJ699" s="225" t="s">
        <v>1</v>
      </c>
      <c r="AK699" s="226" t="s">
        <v>1</v>
      </c>
      <c r="AL699" s="222" t="e" cm="1">
        <f t="array" aca="1" ref="AL699" ca="1">INDIRECT("'"&amp;$C699&amp;"'!"&amp;"$"&amp;$D699&amp;$AL$1&amp;"")</f>
        <v>#REF!</v>
      </c>
      <c r="AM699" s="225" t="s">
        <v>1</v>
      </c>
      <c r="AN699" s="225" t="s">
        <v>1</v>
      </c>
      <c r="AO699" s="223" t="s">
        <v>1</v>
      </c>
      <c r="AP699" s="222"/>
      <c r="AQ699" s="226"/>
      <c r="AR699" s="222" t="e" cm="1">
        <f t="array" aca="1" ref="AR699" ca="1">INDIRECT("'"&amp;$C699&amp;"'!"&amp;"$"&amp;$D699&amp;$AR$1&amp;"")</f>
        <v>#REF!</v>
      </c>
      <c r="AS699" s="225"/>
      <c r="AT699" s="223"/>
      <c r="AU699" s="224" t="e" cm="1">
        <f t="array" aca="1" ref="AU699" ca="1">INDIRECT("'"&amp;$C699&amp;"'!"&amp;"$"&amp;$D699&amp;$AU$1&amp;"")</f>
        <v>#REF!</v>
      </c>
      <c r="AV699" s="225"/>
      <c r="AW699" s="223"/>
      <c r="AX699" s="222"/>
      <c r="AY699" s="226"/>
      <c r="AZ699" s="225" t="e" cm="1">
        <f t="array" aca="1" ref="AZ699" ca="1">INDIRECT("'"&amp;$C699&amp;"'!"&amp;"$"&amp;$D699&amp;$AZ$1&amp;"")</f>
        <v>#REF!</v>
      </c>
      <c r="BA699" s="224"/>
      <c r="BB699" s="225"/>
      <c r="BC699" s="223"/>
      <c r="BD699" s="225" t="e" cm="1">
        <f t="array" aca="1" ref="BD699" ca="1">INDIRECT("'"&amp;$C699&amp;"'!"&amp;"$"&amp;$D699&amp;$BD$1&amp;"")</f>
        <v>#REF!</v>
      </c>
      <c r="BE699" s="224"/>
      <c r="BF699" s="225"/>
      <c r="BG699" s="223"/>
      <c r="BH699" s="227"/>
      <c r="BI699" s="223"/>
      <c r="BJ699" s="227" t="e" cm="1">
        <f t="array" aca="1" ref="BJ699" ca="1">INDIRECT("'"&amp;$C699&amp;"'!"&amp;"$"&amp;$D699&amp;$BJ$1&amp;"")</f>
        <v>#REF!</v>
      </c>
      <c r="BK699" s="225"/>
      <c r="BL699" s="223"/>
      <c r="BM699" s="407"/>
      <c r="BN699" s="222" t="e" cm="1">
        <f t="array" aca="1" ref="BN699" ca="1">INDIRECT("'"&amp;$C699&amp;"'!"&amp;"$"&amp;$D699&amp;$BN$1&amp;"")</f>
        <v>#REF!</v>
      </c>
      <c r="BO699" s="224"/>
      <c r="BP699" s="223"/>
      <c r="BQ699" s="227" t="e" cm="1">
        <f t="array" aca="1" ref="BQ699" ca="1">INDIRECT("'"&amp;$C699&amp;"'!"&amp;"$"&amp;$D699&amp;$BQ$1&amp;"")</f>
        <v>#REF!</v>
      </c>
      <c r="BR699" s="225"/>
      <c r="BS699" s="225"/>
      <c r="BT699" s="223"/>
      <c r="BU699" s="228" t="e" cm="1">
        <f t="array" aca="1" ref="BU699" ca="1">INDIRECT("'"&amp;$C699&amp;"'!"&amp;"$"&amp;$D699&amp;$BU$1&amp;"")</f>
        <v>#REF!</v>
      </c>
      <c r="BV699" s="225"/>
      <c r="BW699" s="225"/>
      <c r="BX699" s="223"/>
      <c r="BY699" s="228"/>
      <c r="BZ699" s="225"/>
      <c r="CA699" s="225"/>
      <c r="CB699" s="223"/>
    </row>
    <row r="700" spans="1:80" ht="15" x14ac:dyDescent="0.2">
      <c r="A700" s="344">
        <f t="shared" si="53"/>
        <v>46019</v>
      </c>
      <c r="B700" s="261">
        <v>0.83333333333333337</v>
      </c>
      <c r="C700" s="247">
        <f t="shared" si="54"/>
        <v>28</v>
      </c>
      <c r="D700" s="248" t="s">
        <v>154</v>
      </c>
      <c r="E700" s="229"/>
      <c r="F700" s="230"/>
      <c r="G700" s="231" t="e" cm="1">
        <f t="array" aca="1" ref="G700" ca="1">INDIRECT("'"&amp;$C700&amp;"'!"&amp;"$"&amp;$D700&amp;$G$1&amp;"")</f>
        <v>#REF!</v>
      </c>
      <c r="H700" s="232" t="s">
        <v>1</v>
      </c>
      <c r="I700" s="230" t="s">
        <v>1</v>
      </c>
      <c r="J700" s="231" t="e" cm="1">
        <f t="array" aca="1" ref="J700" ca="1">INDIRECT("'"&amp;$C700&amp;"'!"&amp;"$"&amp;$D700&amp;$J$1&amp;"")</f>
        <v>#REF!</v>
      </c>
      <c r="K700" s="232"/>
      <c r="L700" s="232"/>
      <c r="M700" s="233"/>
      <c r="N700" s="229" t="e" cm="1">
        <f t="array" aca="1" ref="N700" ca="1">INDIRECT("'"&amp;$C700&amp;"'!"&amp;"$"&amp;$D700&amp;$N$1&amp;"")</f>
        <v>#REF!</v>
      </c>
      <c r="O700" s="232"/>
      <c r="P700" s="232"/>
      <c r="Q700" s="230"/>
      <c r="R700" s="229" t="e" cm="1">
        <f t="array" aca="1" ref="R700" ca="1">INDIRECT("'"&amp;$C700&amp;"'!"&amp;"$"&amp;$D700&amp;$R$1&amp;"")</f>
        <v>#REF!</v>
      </c>
      <c r="S700" s="232"/>
      <c r="T700" s="232"/>
      <c r="U700" s="233"/>
      <c r="V700" s="229"/>
      <c r="W700" s="234" t="e" cm="1">
        <f t="array" aca="1" ref="W700" ca="1">INDIRECT("'"&amp;$C700&amp;"'!"&amp;"$"&amp;$D700&amp;$W$1&amp;"")</f>
        <v>#REF!</v>
      </c>
      <c r="X700" s="232"/>
      <c r="Y700" s="230"/>
      <c r="Z700" s="231" t="e" cm="1">
        <f t="array" aca="1" ref="Z700" ca="1">INDIRECT("'"&amp;$C700&amp;"'!"&amp;"$"&amp;$D700&amp;$Z$1&amp;"")</f>
        <v>#REF!</v>
      </c>
      <c r="AA700" s="232" t="s">
        <v>1</v>
      </c>
      <c r="AB700" s="232" t="s">
        <v>1</v>
      </c>
      <c r="AC700" s="233" t="s">
        <v>1</v>
      </c>
      <c r="AD700" s="229" t="e" cm="1">
        <f t="array" aca="1" ref="AD700" ca="1">INDIRECT("'"&amp;$C700&amp;"'!"&amp;"$"&amp;$D700&amp;$AD$1&amp;"")</f>
        <v>#REF!</v>
      </c>
      <c r="AE700" s="232" t="s">
        <v>1</v>
      </c>
      <c r="AF700" s="232" t="s">
        <v>1</v>
      </c>
      <c r="AG700" s="230" t="s">
        <v>1</v>
      </c>
      <c r="AH700" s="231" t="e" cm="1">
        <f t="array" aca="1" ref="AH700" ca="1">INDIRECT("'"&amp;$C700&amp;"'!"&amp;"$"&amp;$D700&amp;$AH$1&amp;"")</f>
        <v>#REF!</v>
      </c>
      <c r="AI700" s="232" t="s">
        <v>1</v>
      </c>
      <c r="AJ700" s="232" t="s">
        <v>1</v>
      </c>
      <c r="AK700" s="233" t="s">
        <v>1</v>
      </c>
      <c r="AL700" s="229" t="e" cm="1">
        <f t="array" aca="1" ref="AL700" ca="1">INDIRECT("'"&amp;$C700&amp;"'!"&amp;"$"&amp;$D700&amp;$AL$1&amp;"")</f>
        <v>#REF!</v>
      </c>
      <c r="AM700" s="232" t="s">
        <v>1</v>
      </c>
      <c r="AN700" s="232" t="s">
        <v>1</v>
      </c>
      <c r="AO700" s="230" t="s">
        <v>1</v>
      </c>
      <c r="AP700" s="229"/>
      <c r="AQ700" s="233"/>
      <c r="AR700" s="229" t="e" cm="1">
        <f t="array" aca="1" ref="AR700" ca="1">INDIRECT("'"&amp;$C700&amp;"'!"&amp;"$"&amp;$D700&amp;$AR$1&amp;"")</f>
        <v>#REF!</v>
      </c>
      <c r="AS700" s="232"/>
      <c r="AT700" s="230"/>
      <c r="AU700" s="231" t="e" cm="1">
        <f t="array" aca="1" ref="AU700" ca="1">INDIRECT("'"&amp;$C700&amp;"'!"&amp;"$"&amp;$D700&amp;$AU$1&amp;"")</f>
        <v>#REF!</v>
      </c>
      <c r="AV700" s="232"/>
      <c r="AW700" s="230"/>
      <c r="AX700" s="229"/>
      <c r="AY700" s="233"/>
      <c r="AZ700" s="232" t="e" cm="1">
        <f t="array" aca="1" ref="AZ700" ca="1">INDIRECT("'"&amp;$C700&amp;"'!"&amp;"$"&amp;$D700&amp;$AZ$1&amp;"")</f>
        <v>#REF!</v>
      </c>
      <c r="BA700" s="231"/>
      <c r="BB700" s="232"/>
      <c r="BC700" s="230"/>
      <c r="BD700" s="232" t="e" cm="1">
        <f t="array" aca="1" ref="BD700" ca="1">INDIRECT("'"&amp;$C700&amp;"'!"&amp;"$"&amp;$D700&amp;$BD$1&amp;"")</f>
        <v>#REF!</v>
      </c>
      <c r="BE700" s="231"/>
      <c r="BF700" s="232"/>
      <c r="BG700" s="230"/>
      <c r="BH700" s="234"/>
      <c r="BI700" s="230"/>
      <c r="BJ700" s="234" t="e" cm="1">
        <f t="array" aca="1" ref="BJ700" ca="1">INDIRECT("'"&amp;$C700&amp;"'!"&amp;"$"&amp;$D700&amp;$BJ$1&amp;"")</f>
        <v>#REF!</v>
      </c>
      <c r="BK700" s="232"/>
      <c r="BL700" s="230"/>
      <c r="BM700" s="408"/>
      <c r="BN700" s="229" t="e" cm="1">
        <f t="array" aca="1" ref="BN700" ca="1">INDIRECT("'"&amp;$C700&amp;"'!"&amp;"$"&amp;$D700&amp;$BN$1&amp;"")</f>
        <v>#REF!</v>
      </c>
      <c r="BO700" s="231"/>
      <c r="BP700" s="230"/>
      <c r="BQ700" s="234" t="e" cm="1">
        <f t="array" aca="1" ref="BQ700" ca="1">INDIRECT("'"&amp;$C700&amp;"'!"&amp;"$"&amp;$D700&amp;$BQ$1&amp;"")</f>
        <v>#REF!</v>
      </c>
      <c r="BR700" s="232"/>
      <c r="BS700" s="232"/>
      <c r="BT700" s="230"/>
      <c r="BU700" s="235" t="e" cm="1">
        <f t="array" aca="1" ref="BU700" ca="1">INDIRECT("'"&amp;$C700&amp;"'!"&amp;"$"&amp;$D700&amp;$BU$1&amp;"")</f>
        <v>#REF!</v>
      </c>
      <c r="BV700" s="232"/>
      <c r="BW700" s="232"/>
      <c r="BX700" s="230"/>
      <c r="BY700" s="235"/>
      <c r="BZ700" s="232"/>
      <c r="CA700" s="232"/>
      <c r="CB700" s="230"/>
    </row>
    <row r="701" spans="1:80" ht="15" x14ac:dyDescent="0.2">
      <c r="A701" s="344">
        <f t="shared" si="53"/>
        <v>46019</v>
      </c>
      <c r="B701" s="261">
        <v>0.875000000000001</v>
      </c>
      <c r="C701" s="247">
        <f t="shared" si="54"/>
        <v>28</v>
      </c>
      <c r="D701" s="248" t="s">
        <v>155</v>
      </c>
      <c r="E701" s="222"/>
      <c r="F701" s="223"/>
      <c r="G701" s="224" t="e" cm="1">
        <f t="array" aca="1" ref="G701" ca="1">INDIRECT("'"&amp;$C701&amp;"'!"&amp;"$"&amp;$D701&amp;$G$1&amp;"")</f>
        <v>#REF!</v>
      </c>
      <c r="H701" s="225" t="s">
        <v>1</v>
      </c>
      <c r="I701" s="223" t="s">
        <v>1</v>
      </c>
      <c r="J701" s="224" t="e" cm="1">
        <f t="array" aca="1" ref="J701" ca="1">INDIRECT("'"&amp;$C701&amp;"'!"&amp;"$"&amp;$D701&amp;$J$1&amp;"")</f>
        <v>#REF!</v>
      </c>
      <c r="K701" s="225"/>
      <c r="L701" s="225"/>
      <c r="M701" s="226"/>
      <c r="N701" s="222" t="e" cm="1">
        <f t="array" aca="1" ref="N701" ca="1">INDIRECT("'"&amp;$C701&amp;"'!"&amp;"$"&amp;$D701&amp;$N$1&amp;"")</f>
        <v>#REF!</v>
      </c>
      <c r="O701" s="225"/>
      <c r="P701" s="225"/>
      <c r="Q701" s="223"/>
      <c r="R701" s="352" t="e" cm="1">
        <f t="array" aca="1" ref="R701" ca="1">INDIRECT("'"&amp;$C701&amp;"'!"&amp;"$"&amp;$D701&amp;$R$1&amp;"")</f>
        <v>#REF!</v>
      </c>
      <c r="S701" s="225"/>
      <c r="T701" s="225"/>
      <c r="U701" s="226"/>
      <c r="V701" s="222"/>
      <c r="W701" s="227" t="e" cm="1">
        <f t="array" aca="1" ref="W701" ca="1">INDIRECT("'"&amp;$C701&amp;"'!"&amp;"$"&amp;$D701&amp;$W$1&amp;"")</f>
        <v>#REF!</v>
      </c>
      <c r="X701" s="225"/>
      <c r="Y701" s="223"/>
      <c r="Z701" s="224" t="e" cm="1">
        <f t="array" aca="1" ref="Z701" ca="1">INDIRECT("'"&amp;$C701&amp;"'!"&amp;"$"&amp;$D701&amp;$Z$1&amp;"")</f>
        <v>#REF!</v>
      </c>
      <c r="AA701" s="225" t="s">
        <v>1</v>
      </c>
      <c r="AB701" s="225" t="s">
        <v>1</v>
      </c>
      <c r="AC701" s="226" t="s">
        <v>1</v>
      </c>
      <c r="AD701" s="222" t="e" cm="1">
        <f t="array" aca="1" ref="AD701" ca="1">INDIRECT("'"&amp;$C701&amp;"'!"&amp;"$"&amp;$D701&amp;$AD$1&amp;"")</f>
        <v>#REF!</v>
      </c>
      <c r="AE701" s="225" t="s">
        <v>1</v>
      </c>
      <c r="AF701" s="225" t="s">
        <v>1</v>
      </c>
      <c r="AG701" s="223" t="s">
        <v>1</v>
      </c>
      <c r="AH701" s="224" t="e" cm="1">
        <f t="array" aca="1" ref="AH701" ca="1">INDIRECT("'"&amp;$C701&amp;"'!"&amp;"$"&amp;$D701&amp;$AH$1&amp;"")</f>
        <v>#REF!</v>
      </c>
      <c r="AI701" s="225" t="s">
        <v>1</v>
      </c>
      <c r="AJ701" s="225" t="s">
        <v>1</v>
      </c>
      <c r="AK701" s="226" t="s">
        <v>1</v>
      </c>
      <c r="AL701" s="222" t="e" cm="1">
        <f t="array" aca="1" ref="AL701" ca="1">INDIRECT("'"&amp;$C701&amp;"'!"&amp;"$"&amp;$D701&amp;$AL$1&amp;"")</f>
        <v>#REF!</v>
      </c>
      <c r="AM701" s="225" t="s">
        <v>1</v>
      </c>
      <c r="AN701" s="225" t="s">
        <v>1</v>
      </c>
      <c r="AO701" s="223" t="s">
        <v>1</v>
      </c>
      <c r="AP701" s="222"/>
      <c r="AQ701" s="226"/>
      <c r="AR701" s="222" t="e" cm="1">
        <f t="array" aca="1" ref="AR701" ca="1">INDIRECT("'"&amp;$C701&amp;"'!"&amp;"$"&amp;$D701&amp;$AR$1&amp;"")</f>
        <v>#REF!</v>
      </c>
      <c r="AS701" s="225"/>
      <c r="AT701" s="223"/>
      <c r="AU701" s="224" t="e" cm="1">
        <f t="array" aca="1" ref="AU701" ca="1">INDIRECT("'"&amp;$C701&amp;"'!"&amp;"$"&amp;$D701&amp;$AU$1&amp;"")</f>
        <v>#REF!</v>
      </c>
      <c r="AV701" s="225"/>
      <c r="AW701" s="223"/>
      <c r="AX701" s="222"/>
      <c r="AY701" s="226"/>
      <c r="AZ701" s="225" t="e" cm="1">
        <f t="array" aca="1" ref="AZ701" ca="1">INDIRECT("'"&amp;$C701&amp;"'!"&amp;"$"&amp;$D701&amp;$AZ$1&amp;"")</f>
        <v>#REF!</v>
      </c>
      <c r="BA701" s="224"/>
      <c r="BB701" s="225"/>
      <c r="BC701" s="223"/>
      <c r="BD701" s="225" t="e" cm="1">
        <f t="array" aca="1" ref="BD701" ca="1">INDIRECT("'"&amp;$C701&amp;"'!"&amp;"$"&amp;$D701&amp;$BD$1&amp;"")</f>
        <v>#REF!</v>
      </c>
      <c r="BE701" s="224"/>
      <c r="BF701" s="225"/>
      <c r="BG701" s="223"/>
      <c r="BH701" s="227"/>
      <c r="BI701" s="223"/>
      <c r="BJ701" s="227" t="e" cm="1">
        <f t="array" aca="1" ref="BJ701" ca="1">INDIRECT("'"&amp;$C701&amp;"'!"&amp;"$"&amp;$D701&amp;$BJ$1&amp;"")</f>
        <v>#REF!</v>
      </c>
      <c r="BK701" s="225"/>
      <c r="BL701" s="223"/>
      <c r="BM701" s="407"/>
      <c r="BN701" s="222" t="e" cm="1">
        <f t="array" aca="1" ref="BN701" ca="1">INDIRECT("'"&amp;$C701&amp;"'!"&amp;"$"&amp;$D701&amp;$BN$1&amp;"")</f>
        <v>#REF!</v>
      </c>
      <c r="BO701" s="224"/>
      <c r="BP701" s="223"/>
      <c r="BQ701" s="227" t="e" cm="1">
        <f t="array" aca="1" ref="BQ701" ca="1">INDIRECT("'"&amp;$C701&amp;"'!"&amp;"$"&amp;$D701&amp;$BQ$1&amp;"")</f>
        <v>#REF!</v>
      </c>
      <c r="BR701" s="225"/>
      <c r="BS701" s="225"/>
      <c r="BT701" s="223"/>
      <c r="BU701" s="228" t="e" cm="1">
        <f t="array" aca="1" ref="BU701" ca="1">INDIRECT("'"&amp;$C701&amp;"'!"&amp;"$"&amp;$D701&amp;$BU$1&amp;"")</f>
        <v>#REF!</v>
      </c>
      <c r="BV701" s="225"/>
      <c r="BW701" s="225"/>
      <c r="BX701" s="223"/>
      <c r="BY701" s="228"/>
      <c r="BZ701" s="225"/>
      <c r="CA701" s="225"/>
      <c r="CB701" s="223"/>
    </row>
    <row r="702" spans="1:80" ht="15" x14ac:dyDescent="0.2">
      <c r="A702" s="344">
        <f t="shared" si="53"/>
        <v>46019</v>
      </c>
      <c r="B702" s="261">
        <v>0.91666666666666696</v>
      </c>
      <c r="C702" s="247">
        <f t="shared" si="54"/>
        <v>28</v>
      </c>
      <c r="D702" s="248" t="s">
        <v>156</v>
      </c>
      <c r="E702" s="229"/>
      <c r="F702" s="230"/>
      <c r="G702" s="231" t="e" cm="1">
        <f t="array" aca="1" ref="G702" ca="1">INDIRECT("'"&amp;$C702&amp;"'!"&amp;"$"&amp;$D702&amp;$G$1&amp;"")</f>
        <v>#REF!</v>
      </c>
      <c r="H702" s="232" t="s">
        <v>1</v>
      </c>
      <c r="I702" s="230" t="s">
        <v>1</v>
      </c>
      <c r="J702" s="231" t="e" cm="1">
        <f t="array" aca="1" ref="J702" ca="1">INDIRECT("'"&amp;$C702&amp;"'!"&amp;"$"&amp;$D702&amp;$J$1&amp;"")</f>
        <v>#REF!</v>
      </c>
      <c r="K702" s="232"/>
      <c r="L702" s="232"/>
      <c r="M702" s="233"/>
      <c r="N702" s="229" t="e" cm="1">
        <f t="array" aca="1" ref="N702" ca="1">INDIRECT("'"&amp;$C702&amp;"'!"&amp;"$"&amp;$D702&amp;$N$1&amp;"")</f>
        <v>#REF!</v>
      </c>
      <c r="O702" s="232"/>
      <c r="P702" s="232"/>
      <c r="Q702" s="230"/>
      <c r="R702" s="229" t="e" cm="1">
        <f t="array" aca="1" ref="R702" ca="1">INDIRECT("'"&amp;$C702&amp;"'!"&amp;"$"&amp;$D702&amp;$R$1&amp;"")</f>
        <v>#REF!</v>
      </c>
      <c r="S702" s="232"/>
      <c r="T702" s="232"/>
      <c r="U702" s="233"/>
      <c r="V702" s="229"/>
      <c r="W702" s="234" t="e" cm="1">
        <f t="array" aca="1" ref="W702" ca="1">INDIRECT("'"&amp;$C702&amp;"'!"&amp;"$"&amp;$D702&amp;$W$1&amp;"")</f>
        <v>#REF!</v>
      </c>
      <c r="X702" s="232"/>
      <c r="Y702" s="230"/>
      <c r="Z702" s="231" t="e" cm="1">
        <f t="array" aca="1" ref="Z702" ca="1">INDIRECT("'"&amp;$C702&amp;"'!"&amp;"$"&amp;$D702&amp;$Z$1&amp;"")</f>
        <v>#REF!</v>
      </c>
      <c r="AA702" s="232" t="s">
        <v>1</v>
      </c>
      <c r="AB702" s="232" t="s">
        <v>1</v>
      </c>
      <c r="AC702" s="233" t="s">
        <v>1</v>
      </c>
      <c r="AD702" s="229" t="e" cm="1">
        <f t="array" aca="1" ref="AD702" ca="1">INDIRECT("'"&amp;$C702&amp;"'!"&amp;"$"&amp;$D702&amp;$AD$1&amp;"")</f>
        <v>#REF!</v>
      </c>
      <c r="AE702" s="232" t="s">
        <v>1</v>
      </c>
      <c r="AF702" s="232" t="s">
        <v>1</v>
      </c>
      <c r="AG702" s="230" t="s">
        <v>1</v>
      </c>
      <c r="AH702" s="231" t="e" cm="1">
        <f t="array" aca="1" ref="AH702" ca="1">INDIRECT("'"&amp;$C702&amp;"'!"&amp;"$"&amp;$D702&amp;$AH$1&amp;"")</f>
        <v>#REF!</v>
      </c>
      <c r="AI702" s="232" t="s">
        <v>1</v>
      </c>
      <c r="AJ702" s="232" t="s">
        <v>1</v>
      </c>
      <c r="AK702" s="233" t="s">
        <v>1</v>
      </c>
      <c r="AL702" s="229" t="e" cm="1">
        <f t="array" aca="1" ref="AL702" ca="1">INDIRECT("'"&amp;$C702&amp;"'!"&amp;"$"&amp;$D702&amp;$AL$1&amp;"")</f>
        <v>#REF!</v>
      </c>
      <c r="AM702" s="232" t="s">
        <v>1</v>
      </c>
      <c r="AN702" s="232" t="s">
        <v>1</v>
      </c>
      <c r="AO702" s="230" t="s">
        <v>1</v>
      </c>
      <c r="AP702" s="229"/>
      <c r="AQ702" s="233"/>
      <c r="AR702" s="229" t="e" cm="1">
        <f t="array" aca="1" ref="AR702" ca="1">INDIRECT("'"&amp;$C702&amp;"'!"&amp;"$"&amp;$D702&amp;$AR$1&amp;"")</f>
        <v>#REF!</v>
      </c>
      <c r="AS702" s="232"/>
      <c r="AT702" s="230"/>
      <c r="AU702" s="231" t="e" cm="1">
        <f t="array" aca="1" ref="AU702" ca="1">INDIRECT("'"&amp;$C702&amp;"'!"&amp;"$"&amp;$D702&amp;$AU$1&amp;"")</f>
        <v>#REF!</v>
      </c>
      <c r="AV702" s="232"/>
      <c r="AW702" s="230"/>
      <c r="AX702" s="229"/>
      <c r="AY702" s="233"/>
      <c r="AZ702" s="232" t="e" cm="1">
        <f t="array" aca="1" ref="AZ702" ca="1">INDIRECT("'"&amp;$C702&amp;"'!"&amp;"$"&amp;$D702&amp;$AZ$1&amp;"")</f>
        <v>#REF!</v>
      </c>
      <c r="BA702" s="231"/>
      <c r="BB702" s="232"/>
      <c r="BC702" s="230"/>
      <c r="BD702" s="232" t="e" cm="1">
        <f t="array" aca="1" ref="BD702" ca="1">INDIRECT("'"&amp;$C702&amp;"'!"&amp;"$"&amp;$D702&amp;$BD$1&amp;"")</f>
        <v>#REF!</v>
      </c>
      <c r="BE702" s="231"/>
      <c r="BF702" s="232"/>
      <c r="BG702" s="230"/>
      <c r="BH702" s="234"/>
      <c r="BI702" s="230"/>
      <c r="BJ702" s="234" t="e" cm="1">
        <f t="array" aca="1" ref="BJ702" ca="1">INDIRECT("'"&amp;$C702&amp;"'!"&amp;"$"&amp;$D702&amp;$BJ$1&amp;"")</f>
        <v>#REF!</v>
      </c>
      <c r="BK702" s="232"/>
      <c r="BL702" s="230"/>
      <c r="BM702" s="408"/>
      <c r="BN702" s="229" t="e" cm="1">
        <f t="array" aca="1" ref="BN702" ca="1">INDIRECT("'"&amp;$C702&amp;"'!"&amp;"$"&amp;$D702&amp;$BN$1&amp;"")</f>
        <v>#REF!</v>
      </c>
      <c r="BO702" s="231"/>
      <c r="BP702" s="230"/>
      <c r="BQ702" s="234" t="e" cm="1">
        <f t="array" aca="1" ref="BQ702" ca="1">INDIRECT("'"&amp;$C702&amp;"'!"&amp;"$"&amp;$D702&amp;$BQ$1&amp;"")</f>
        <v>#REF!</v>
      </c>
      <c r="BR702" s="232"/>
      <c r="BS702" s="232"/>
      <c r="BT702" s="230"/>
      <c r="BU702" s="235" t="e" cm="1">
        <f t="array" aca="1" ref="BU702" ca="1">INDIRECT("'"&amp;$C702&amp;"'!"&amp;"$"&amp;$D702&amp;$BU$1&amp;"")</f>
        <v>#REF!</v>
      </c>
      <c r="BV702" s="232"/>
      <c r="BW702" s="232"/>
      <c r="BX702" s="230"/>
      <c r="BY702" s="235"/>
      <c r="BZ702" s="232"/>
      <c r="CA702" s="232"/>
      <c r="CB702" s="230"/>
    </row>
    <row r="703" spans="1:80" ht="15.75" thickBot="1" x14ac:dyDescent="0.25">
      <c r="A703" s="345">
        <f t="shared" si="53"/>
        <v>46019</v>
      </c>
      <c r="B703" s="262">
        <v>0.95833333333333404</v>
      </c>
      <c r="C703" s="249">
        <f t="shared" si="54"/>
        <v>28</v>
      </c>
      <c r="D703" s="250" t="s">
        <v>157</v>
      </c>
      <c r="E703" s="236"/>
      <c r="F703" s="237"/>
      <c r="G703" s="238" t="e" cm="1">
        <f t="array" aca="1" ref="G703" ca="1">INDIRECT("'"&amp;$C703&amp;"'!"&amp;"$"&amp;$D703&amp;$G$1&amp;"")</f>
        <v>#REF!</v>
      </c>
      <c r="H703" s="239" t="s">
        <v>1</v>
      </c>
      <c r="I703" s="237" t="s">
        <v>1</v>
      </c>
      <c r="J703" s="238" t="e" cm="1">
        <f t="array" aca="1" ref="J703" ca="1">INDIRECT("'"&amp;$C703&amp;"'!"&amp;"$"&amp;$D703&amp;$J$1&amp;"")</f>
        <v>#REF!</v>
      </c>
      <c r="K703" s="239"/>
      <c r="L703" s="239"/>
      <c r="M703" s="240"/>
      <c r="N703" s="236" t="e" cm="1">
        <f t="array" aca="1" ref="N703" ca="1">INDIRECT("'"&amp;$C703&amp;"'!"&amp;"$"&amp;$D703&amp;$N$1&amp;"")</f>
        <v>#REF!</v>
      </c>
      <c r="O703" s="239"/>
      <c r="P703" s="239"/>
      <c r="Q703" s="237"/>
      <c r="R703" s="354" t="e" cm="1">
        <f t="array" aca="1" ref="R703" ca="1">INDIRECT("'"&amp;$C703&amp;"'!"&amp;"$"&amp;$D703&amp;$R$1&amp;"")</f>
        <v>#REF!</v>
      </c>
      <c r="S703" s="239"/>
      <c r="T703" s="239"/>
      <c r="U703" s="240"/>
      <c r="V703" s="236"/>
      <c r="W703" s="241" t="e" cm="1">
        <f t="array" aca="1" ref="W703" ca="1">INDIRECT("'"&amp;$C703&amp;"'!"&amp;"$"&amp;$D703&amp;$W$1&amp;"")</f>
        <v>#REF!</v>
      </c>
      <c r="X703" s="239"/>
      <c r="Y703" s="237"/>
      <c r="Z703" s="238" t="e" cm="1">
        <f t="array" aca="1" ref="Z703" ca="1">INDIRECT("'"&amp;$C703&amp;"'!"&amp;"$"&amp;$D703&amp;$Z$1&amp;"")</f>
        <v>#REF!</v>
      </c>
      <c r="AA703" s="239" t="s">
        <v>1</v>
      </c>
      <c r="AB703" s="239" t="s">
        <v>1</v>
      </c>
      <c r="AC703" s="240" t="s">
        <v>1</v>
      </c>
      <c r="AD703" s="236" t="e" cm="1">
        <f t="array" aca="1" ref="AD703" ca="1">INDIRECT("'"&amp;$C703&amp;"'!"&amp;"$"&amp;$D703&amp;$AD$1&amp;"")</f>
        <v>#REF!</v>
      </c>
      <c r="AE703" s="239" t="s">
        <v>1</v>
      </c>
      <c r="AF703" s="239" t="s">
        <v>1</v>
      </c>
      <c r="AG703" s="237" t="s">
        <v>1</v>
      </c>
      <c r="AH703" s="238" t="e" cm="1">
        <f t="array" aca="1" ref="AH703" ca="1">INDIRECT("'"&amp;$C703&amp;"'!"&amp;"$"&amp;$D703&amp;$AH$1&amp;"")</f>
        <v>#REF!</v>
      </c>
      <c r="AI703" s="239" t="s">
        <v>1</v>
      </c>
      <c r="AJ703" s="239" t="s">
        <v>1</v>
      </c>
      <c r="AK703" s="240" t="s">
        <v>1</v>
      </c>
      <c r="AL703" s="236" t="e" cm="1">
        <f t="array" aca="1" ref="AL703" ca="1">INDIRECT("'"&amp;$C703&amp;"'!"&amp;"$"&amp;$D703&amp;$AL$1&amp;"")</f>
        <v>#REF!</v>
      </c>
      <c r="AM703" s="239" t="s">
        <v>1</v>
      </c>
      <c r="AN703" s="239" t="s">
        <v>1</v>
      </c>
      <c r="AO703" s="237" t="s">
        <v>1</v>
      </c>
      <c r="AP703" s="236"/>
      <c r="AQ703" s="240"/>
      <c r="AR703" s="236" t="e" cm="1">
        <f t="array" aca="1" ref="AR703" ca="1">INDIRECT("'"&amp;$C703&amp;"'!"&amp;"$"&amp;$D703&amp;$AR$1&amp;"")</f>
        <v>#REF!</v>
      </c>
      <c r="AS703" s="239"/>
      <c r="AT703" s="237"/>
      <c r="AU703" s="238" t="e" cm="1">
        <f t="array" aca="1" ref="AU703" ca="1">INDIRECT("'"&amp;$C703&amp;"'!"&amp;"$"&amp;$D703&amp;$AU$1&amp;"")</f>
        <v>#REF!</v>
      </c>
      <c r="AV703" s="239"/>
      <c r="AW703" s="237"/>
      <c r="AX703" s="236"/>
      <c r="AY703" s="240"/>
      <c r="AZ703" s="239" t="e" cm="1">
        <f t="array" aca="1" ref="AZ703" ca="1">INDIRECT("'"&amp;$C703&amp;"'!"&amp;"$"&amp;$D703&amp;$AZ$1&amp;"")</f>
        <v>#REF!</v>
      </c>
      <c r="BA703" s="238"/>
      <c r="BB703" s="239"/>
      <c r="BC703" s="237"/>
      <c r="BD703" s="239" t="e" cm="1">
        <f t="array" aca="1" ref="BD703" ca="1">INDIRECT("'"&amp;$C703&amp;"'!"&amp;"$"&amp;$D703&amp;$BD$1&amp;"")</f>
        <v>#REF!</v>
      </c>
      <c r="BE703" s="238"/>
      <c r="BF703" s="239"/>
      <c r="BG703" s="237"/>
      <c r="BH703" s="241"/>
      <c r="BI703" s="237"/>
      <c r="BJ703" s="241" t="e" cm="1">
        <f t="array" aca="1" ref="BJ703" ca="1">INDIRECT("'"&amp;$C703&amp;"'!"&amp;"$"&amp;$D703&amp;$BJ$1&amp;"")</f>
        <v>#REF!</v>
      </c>
      <c r="BK703" s="239"/>
      <c r="BL703" s="237"/>
      <c r="BM703" s="409"/>
      <c r="BN703" s="236" t="e" cm="1">
        <f t="array" aca="1" ref="BN703" ca="1">INDIRECT("'"&amp;$C703&amp;"'!"&amp;"$"&amp;$D703&amp;$BN$1&amp;"")</f>
        <v>#REF!</v>
      </c>
      <c r="BO703" s="238"/>
      <c r="BP703" s="237"/>
      <c r="BQ703" s="241" t="e" cm="1">
        <f t="array" aca="1" ref="BQ703" ca="1">INDIRECT("'"&amp;$C703&amp;"'!"&amp;"$"&amp;$D703&amp;$BQ$1&amp;"")</f>
        <v>#REF!</v>
      </c>
      <c r="BR703" s="239"/>
      <c r="BS703" s="239"/>
      <c r="BT703" s="237"/>
      <c r="BU703" s="242" t="e" cm="1">
        <f t="array" aca="1" ref="BU703" ca="1">INDIRECT("'"&amp;$C703&amp;"'!"&amp;"$"&amp;$D703&amp;$BU$1&amp;"")</f>
        <v>#REF!</v>
      </c>
      <c r="BV703" s="239"/>
      <c r="BW703" s="239"/>
      <c r="BX703" s="237"/>
      <c r="BY703" s="242"/>
      <c r="BZ703" s="239"/>
      <c r="CA703" s="239"/>
      <c r="CB703" s="237"/>
    </row>
    <row r="704" spans="1:80" ht="15" thickBot="1" x14ac:dyDescent="0.25">
      <c r="BI704" s="243"/>
    </row>
    <row r="705" spans="1:80" ht="15" x14ac:dyDescent="0.2">
      <c r="A705" s="263">
        <f>A680+1</f>
        <v>46020</v>
      </c>
      <c r="B705" s="260">
        <v>0</v>
      </c>
      <c r="C705" s="245">
        <f>DAY(A705)</f>
        <v>29</v>
      </c>
      <c r="D705" s="246" t="s">
        <v>134</v>
      </c>
      <c r="E705" s="216"/>
      <c r="F705" s="217"/>
      <c r="G705" s="218" t="e" cm="1">
        <f t="array" aca="1" ref="G705" ca="1">INDIRECT("'"&amp;$C705&amp;"'!"&amp;"$"&amp;$D705&amp;$G$1&amp;"")</f>
        <v>#REF!</v>
      </c>
      <c r="H705" s="219" t="s">
        <v>1</v>
      </c>
      <c r="I705" s="217" t="s">
        <v>1</v>
      </c>
      <c r="J705" s="218" t="e" cm="1">
        <f t="array" aca="1" ref="J705" ca="1">INDIRECT("'"&amp;$C705&amp;"'!"&amp;"$"&amp;$D705&amp;$J$1&amp;"")</f>
        <v>#REF!</v>
      </c>
      <c r="K705" s="219"/>
      <c r="L705" s="219"/>
      <c r="M705" s="220"/>
      <c r="N705" s="216" t="e" cm="1">
        <f t="array" aca="1" ref="N705" ca="1">INDIRECT("'"&amp;$C705&amp;"'!"&amp;"$"&amp;$D705&amp;$N$1&amp;"")</f>
        <v>#REF!</v>
      </c>
      <c r="O705" s="219"/>
      <c r="P705" s="219"/>
      <c r="Q705" s="217"/>
      <c r="R705" s="351" t="e" cm="1">
        <f t="array" aca="1" ref="R705" ca="1">INDIRECT("'"&amp;$C705&amp;"'!"&amp;"$"&amp;$D705&amp;$R$1&amp;"")</f>
        <v>#REF!</v>
      </c>
      <c r="S705" s="219"/>
      <c r="T705" s="219"/>
      <c r="U705" s="220"/>
      <c r="V705" s="216"/>
      <c r="W705" s="221" t="e" cm="1">
        <f t="array" aca="1" ref="W705" ca="1">INDIRECT("'"&amp;$C705&amp;"'!"&amp;"$"&amp;$D705&amp;$W$1&amp;"")</f>
        <v>#REF!</v>
      </c>
      <c r="X705" s="219"/>
      <c r="Y705" s="217"/>
      <c r="Z705" s="218"/>
      <c r="AA705" s="219"/>
      <c r="AB705" s="219"/>
      <c r="AC705" s="220"/>
      <c r="AD705" s="216"/>
      <c r="AE705" s="219"/>
      <c r="AF705" s="219"/>
      <c r="AG705" s="217"/>
      <c r="AH705" s="218"/>
      <c r="AI705" s="219"/>
      <c r="AJ705" s="219"/>
      <c r="AK705" s="217"/>
      <c r="AL705" s="216"/>
      <c r="AM705" s="219"/>
      <c r="AN705" s="219"/>
      <c r="AO705" s="217"/>
      <c r="AP705" s="216"/>
      <c r="AQ705" s="220"/>
      <c r="AR705" s="216" t="e" cm="1">
        <f t="array" aca="1" ref="AR705" ca="1">INDIRECT("'"&amp;$C705&amp;"'!"&amp;"$"&amp;$D705&amp;$AR$1&amp;"")</f>
        <v>#REF!</v>
      </c>
      <c r="AS705" s="219"/>
      <c r="AT705" s="217"/>
      <c r="AU705" s="218" t="e" cm="1">
        <f t="array" aca="1" ref="AU705" ca="1">INDIRECT("'"&amp;$C705&amp;"'!"&amp;"$"&amp;$D705&amp;$AU$1&amp;"")</f>
        <v>#REF!</v>
      </c>
      <c r="AV705" s="219"/>
      <c r="AW705" s="217"/>
      <c r="AX705" s="216"/>
      <c r="AY705" s="220"/>
      <c r="AZ705" s="219" t="e" cm="1">
        <f t="array" aca="1" ref="AZ705" ca="1">INDIRECT("'"&amp;$C705&amp;"'!"&amp;"$"&amp;$D705&amp;$AZ$1&amp;"")</f>
        <v>#REF!</v>
      </c>
      <c r="BA705" s="218"/>
      <c r="BB705" s="219"/>
      <c r="BC705" s="217"/>
      <c r="BD705" s="219" t="e" cm="1">
        <f t="array" aca="1" ref="BD705" ca="1">INDIRECT("'"&amp;$C705&amp;"'!"&amp;"$"&amp;$D705&amp;$BD$1&amp;"")</f>
        <v>#REF!</v>
      </c>
      <c r="BE705" s="218"/>
      <c r="BF705" s="219"/>
      <c r="BG705" s="217"/>
      <c r="BH705" s="221"/>
      <c r="BI705" s="217"/>
      <c r="BJ705" s="221" t="e" cm="1">
        <f t="array" aca="1" ref="BJ705" ca="1">INDIRECT("'"&amp;$C705&amp;"'!"&amp;"$"&amp;$D705&amp;$BJ$1&amp;"")</f>
        <v>#REF!</v>
      </c>
      <c r="BK705" s="219"/>
      <c r="BL705" s="217"/>
      <c r="BM705" s="406"/>
      <c r="BN705" s="216" t="e" cm="1">
        <f t="array" aca="1" ref="BN705" ca="1">INDIRECT("'"&amp;$C705&amp;"'!"&amp;"$"&amp;$D705&amp;$BN$1&amp;"")</f>
        <v>#REF!</v>
      </c>
      <c r="BO705" s="218"/>
      <c r="BP705" s="217"/>
      <c r="BQ705" s="221" t="e" cm="1">
        <f t="array" aca="1" ref="BQ705" ca="1">INDIRECT("'"&amp;$C705&amp;"'!"&amp;"$"&amp;$D705&amp;$BQ$1&amp;"")</f>
        <v>#REF!</v>
      </c>
      <c r="BR705" s="219"/>
      <c r="BS705" s="219"/>
      <c r="BT705" s="217"/>
      <c r="BU705" s="221" t="e" cm="1">
        <f t="array" aca="1" ref="BU705" ca="1">INDIRECT("'"&amp;$C705&amp;"'!"&amp;"$"&amp;$D705&amp;$BU$1&amp;"")</f>
        <v>#REF!</v>
      </c>
      <c r="BV705" s="219"/>
      <c r="BW705" s="219"/>
      <c r="BX705" s="217"/>
      <c r="BY705" s="274"/>
      <c r="BZ705" s="219"/>
      <c r="CA705" s="219"/>
      <c r="CB705" s="217"/>
    </row>
    <row r="706" spans="1:80" ht="15" x14ac:dyDescent="0.2">
      <c r="A706" s="344">
        <f t="shared" ref="A706:A728" si="55">A681+1</f>
        <v>46020</v>
      </c>
      <c r="B706" s="261">
        <v>4.1666666666666699E-2</v>
      </c>
      <c r="C706" s="247">
        <f>DAY(A706)</f>
        <v>29</v>
      </c>
      <c r="D706" s="248" t="s">
        <v>135</v>
      </c>
      <c r="E706" s="222"/>
      <c r="F706" s="223"/>
      <c r="G706" s="224" t="e" cm="1">
        <f t="array" aca="1" ref="G706" ca="1">INDIRECT("'"&amp;$C706&amp;"'!"&amp;"$"&amp;$D706&amp;$G$1&amp;"")</f>
        <v>#REF!</v>
      </c>
      <c r="H706" s="225" t="s">
        <v>1</v>
      </c>
      <c r="I706" s="223" t="s">
        <v>1</v>
      </c>
      <c r="J706" s="224" t="e" cm="1">
        <f t="array" aca="1" ref="J706" ca="1">INDIRECT("'"&amp;$C706&amp;"'!"&amp;"$"&amp;$D706&amp;$J$1&amp;"")</f>
        <v>#REF!</v>
      </c>
      <c r="K706" s="225"/>
      <c r="L706" s="225"/>
      <c r="M706" s="226"/>
      <c r="N706" s="222" t="e" cm="1">
        <f t="array" aca="1" ref="N706" ca="1">INDIRECT("'"&amp;$C706&amp;"'!"&amp;"$"&amp;$D706&amp;$N$1&amp;"")</f>
        <v>#REF!</v>
      </c>
      <c r="O706" s="225"/>
      <c r="P706" s="225"/>
      <c r="Q706" s="223"/>
      <c r="R706" s="352" t="e" cm="1">
        <f t="array" aca="1" ref="R706" ca="1">INDIRECT("'"&amp;$C706&amp;"'!"&amp;"$"&amp;$D706&amp;$R$1&amp;"")</f>
        <v>#REF!</v>
      </c>
      <c r="S706" s="225"/>
      <c r="T706" s="225"/>
      <c r="U706" s="226"/>
      <c r="V706" s="222"/>
      <c r="W706" s="227" t="e" cm="1">
        <f t="array" aca="1" ref="W706" ca="1">INDIRECT("'"&amp;$C706&amp;"'!"&amp;"$"&amp;$D706&amp;$W$1&amp;"")</f>
        <v>#REF!</v>
      </c>
      <c r="X706" s="225"/>
      <c r="Y706" s="223"/>
      <c r="Z706" s="224"/>
      <c r="AA706" s="225"/>
      <c r="AB706" s="225"/>
      <c r="AC706" s="226"/>
      <c r="AD706" s="222"/>
      <c r="AE706" s="225"/>
      <c r="AF706" s="225"/>
      <c r="AG706" s="223"/>
      <c r="AH706" s="224"/>
      <c r="AI706" s="225"/>
      <c r="AJ706" s="225"/>
      <c r="AK706" s="226"/>
      <c r="AL706" s="222"/>
      <c r="AM706" s="225"/>
      <c r="AN706" s="225"/>
      <c r="AO706" s="223"/>
      <c r="AP706" s="222"/>
      <c r="AQ706" s="226"/>
      <c r="AR706" s="222" t="e" cm="1">
        <f t="array" aca="1" ref="AR706" ca="1">INDIRECT("'"&amp;$C706&amp;"'!"&amp;"$"&amp;$D706&amp;$AR$1&amp;"")</f>
        <v>#REF!</v>
      </c>
      <c r="AS706" s="225"/>
      <c r="AT706" s="223"/>
      <c r="AU706" s="224" t="e" cm="1">
        <f t="array" aca="1" ref="AU706" ca="1">INDIRECT("'"&amp;$C706&amp;"'!"&amp;"$"&amp;$D706&amp;$AU$1&amp;"")</f>
        <v>#REF!</v>
      </c>
      <c r="AV706" s="225"/>
      <c r="AW706" s="223"/>
      <c r="AX706" s="222"/>
      <c r="AY706" s="226"/>
      <c r="AZ706" s="225" t="e" cm="1">
        <f t="array" aca="1" ref="AZ706" ca="1">INDIRECT("'"&amp;$C706&amp;"'!"&amp;"$"&amp;$D706&amp;$AZ$1&amp;"")</f>
        <v>#REF!</v>
      </c>
      <c r="BA706" s="224"/>
      <c r="BB706" s="225"/>
      <c r="BC706" s="223"/>
      <c r="BD706" s="225" t="e" cm="1">
        <f t="array" aca="1" ref="BD706" ca="1">INDIRECT("'"&amp;$C706&amp;"'!"&amp;"$"&amp;$D706&amp;$BD$1&amp;"")</f>
        <v>#REF!</v>
      </c>
      <c r="BE706" s="224"/>
      <c r="BF706" s="225"/>
      <c r="BG706" s="223"/>
      <c r="BH706" s="227"/>
      <c r="BI706" s="223"/>
      <c r="BJ706" s="227" t="e" cm="1">
        <f t="array" aca="1" ref="BJ706" ca="1">INDIRECT("'"&amp;$C706&amp;"'!"&amp;"$"&amp;$D706&amp;$BJ$1&amp;"")</f>
        <v>#REF!</v>
      </c>
      <c r="BK706" s="225"/>
      <c r="BL706" s="223"/>
      <c r="BM706" s="407"/>
      <c r="BN706" s="222" t="e" cm="1">
        <f t="array" aca="1" ref="BN706" ca="1">INDIRECT("'"&amp;$C706&amp;"'!"&amp;"$"&amp;$D706&amp;$BN$1&amp;"")</f>
        <v>#REF!</v>
      </c>
      <c r="BO706" s="224"/>
      <c r="BP706" s="223"/>
      <c r="BQ706" s="227" t="e" cm="1">
        <f t="array" aca="1" ref="BQ706" ca="1">INDIRECT("'"&amp;$C706&amp;"'!"&amp;"$"&amp;$D706&amp;$BQ$1&amp;"")</f>
        <v>#REF!</v>
      </c>
      <c r="BR706" s="225"/>
      <c r="BS706" s="225"/>
      <c r="BT706" s="223"/>
      <c r="BU706" s="227" t="e" cm="1">
        <f t="array" aca="1" ref="BU706" ca="1">INDIRECT("'"&amp;$C706&amp;"'!"&amp;"$"&amp;$D706&amp;$BU$1&amp;"")</f>
        <v>#REF!</v>
      </c>
      <c r="BV706" s="225"/>
      <c r="BW706" s="225"/>
      <c r="BX706" s="223"/>
      <c r="BY706" s="228"/>
      <c r="BZ706" s="225"/>
      <c r="CA706" s="225"/>
      <c r="CB706" s="223"/>
    </row>
    <row r="707" spans="1:80" ht="15" x14ac:dyDescent="0.2">
      <c r="A707" s="344">
        <f t="shared" si="55"/>
        <v>46020</v>
      </c>
      <c r="B707" s="261">
        <v>8.3333333333333301E-2</v>
      </c>
      <c r="C707" s="247">
        <f>DAY(A707)</f>
        <v>29</v>
      </c>
      <c r="D707" s="248" t="s">
        <v>136</v>
      </c>
      <c r="E707" s="229"/>
      <c r="F707" s="230"/>
      <c r="G707" s="231" t="e" cm="1">
        <f t="array" aca="1" ref="G707" ca="1">INDIRECT("'"&amp;$C707&amp;"'!"&amp;"$"&amp;$D707&amp;$G$1&amp;"")</f>
        <v>#REF!</v>
      </c>
      <c r="H707" s="232" t="s">
        <v>1</v>
      </c>
      <c r="I707" s="230" t="s">
        <v>1</v>
      </c>
      <c r="J707" s="231" t="e" cm="1">
        <f t="array" aca="1" ref="J707" ca="1">INDIRECT("'"&amp;$C707&amp;"'!"&amp;"$"&amp;$D707&amp;$J$1&amp;"")</f>
        <v>#REF!</v>
      </c>
      <c r="K707" s="232"/>
      <c r="L707" s="232"/>
      <c r="M707" s="233"/>
      <c r="N707" s="229" t="e" cm="1">
        <f t="array" aca="1" ref="N707" ca="1">INDIRECT("'"&amp;$C707&amp;"'!"&amp;"$"&amp;$D707&amp;$N$1&amp;"")</f>
        <v>#REF!</v>
      </c>
      <c r="O707" s="232"/>
      <c r="P707" s="232"/>
      <c r="Q707" s="230"/>
      <c r="R707" s="229" t="e" cm="1">
        <f t="array" aca="1" ref="R707" ca="1">INDIRECT("'"&amp;$C707&amp;"'!"&amp;"$"&amp;$D707&amp;$R$1&amp;"")</f>
        <v>#REF!</v>
      </c>
      <c r="S707" s="232"/>
      <c r="T707" s="232"/>
      <c r="U707" s="233"/>
      <c r="V707" s="229"/>
      <c r="W707" s="234" t="e" cm="1">
        <f t="array" aca="1" ref="W707" ca="1">INDIRECT("'"&amp;$C707&amp;"'!"&amp;"$"&amp;$D707&amp;$W$1&amp;"")</f>
        <v>#REF!</v>
      </c>
      <c r="X707" s="232"/>
      <c r="Y707" s="230"/>
      <c r="Z707" s="231"/>
      <c r="AA707" s="232"/>
      <c r="AB707" s="232"/>
      <c r="AC707" s="233"/>
      <c r="AD707" s="229"/>
      <c r="AE707" s="232"/>
      <c r="AF707" s="232"/>
      <c r="AG707" s="230"/>
      <c r="AH707" s="231"/>
      <c r="AI707" s="232"/>
      <c r="AJ707" s="232"/>
      <c r="AK707" s="233"/>
      <c r="AL707" s="229"/>
      <c r="AM707" s="232"/>
      <c r="AN707" s="232"/>
      <c r="AO707" s="233"/>
      <c r="AP707" s="229"/>
      <c r="AQ707" s="233"/>
      <c r="AR707" s="229" t="e" cm="1">
        <f t="array" aca="1" ref="AR707" ca="1">INDIRECT("'"&amp;$C707&amp;"'!"&amp;"$"&amp;$D707&amp;$AR$1&amp;"")</f>
        <v>#REF!</v>
      </c>
      <c r="AS707" s="232"/>
      <c r="AT707" s="230"/>
      <c r="AU707" s="231" t="e" cm="1">
        <f t="array" aca="1" ref="AU707" ca="1">INDIRECT("'"&amp;$C707&amp;"'!"&amp;"$"&amp;$D707&amp;$AU$1&amp;"")</f>
        <v>#REF!</v>
      </c>
      <c r="AV707" s="232"/>
      <c r="AW707" s="230"/>
      <c r="AX707" s="229"/>
      <c r="AY707" s="233"/>
      <c r="AZ707" s="232" t="e" cm="1">
        <f t="array" aca="1" ref="AZ707" ca="1">INDIRECT("'"&amp;$C707&amp;"'!"&amp;"$"&amp;$D707&amp;$AZ$1&amp;"")</f>
        <v>#REF!</v>
      </c>
      <c r="BA707" s="231"/>
      <c r="BB707" s="232"/>
      <c r="BC707" s="230"/>
      <c r="BD707" s="232" t="e" cm="1">
        <f t="array" aca="1" ref="BD707" ca="1">INDIRECT("'"&amp;$C707&amp;"'!"&amp;"$"&amp;$D707&amp;$BD$1&amp;"")</f>
        <v>#REF!</v>
      </c>
      <c r="BE707" s="231"/>
      <c r="BF707" s="232"/>
      <c r="BG707" s="230"/>
      <c r="BH707" s="234"/>
      <c r="BI707" s="230"/>
      <c r="BJ707" s="234" t="e" cm="1">
        <f t="array" aca="1" ref="BJ707" ca="1">INDIRECT("'"&amp;$C707&amp;"'!"&amp;"$"&amp;$D707&amp;$BJ$1&amp;"")</f>
        <v>#REF!</v>
      </c>
      <c r="BK707" s="232"/>
      <c r="BL707" s="230"/>
      <c r="BM707" s="408"/>
      <c r="BN707" s="229" t="e" cm="1">
        <f t="array" aca="1" ref="BN707" ca="1">INDIRECT("'"&amp;$C707&amp;"'!"&amp;"$"&amp;$D707&amp;$BN$1&amp;"")</f>
        <v>#REF!</v>
      </c>
      <c r="BO707" s="231"/>
      <c r="BP707" s="230"/>
      <c r="BQ707" s="234" t="e" cm="1">
        <f t="array" aca="1" ref="BQ707" ca="1">INDIRECT("'"&amp;$C707&amp;"'!"&amp;"$"&amp;$D707&amp;$BQ$1&amp;"")</f>
        <v>#REF!</v>
      </c>
      <c r="BR707" s="232"/>
      <c r="BS707" s="232"/>
      <c r="BT707" s="230"/>
      <c r="BU707" s="234" t="e" cm="1">
        <f t="array" aca="1" ref="BU707" ca="1">INDIRECT("'"&amp;$C707&amp;"'!"&amp;"$"&amp;$D707&amp;$BU$1&amp;"")</f>
        <v>#REF!</v>
      </c>
      <c r="BV707" s="232"/>
      <c r="BW707" s="232"/>
      <c r="BX707" s="230"/>
      <c r="BY707" s="235"/>
      <c r="BZ707" s="232"/>
      <c r="CA707" s="232"/>
      <c r="CB707" s="230"/>
    </row>
    <row r="708" spans="1:80" ht="15" x14ac:dyDescent="0.2">
      <c r="A708" s="344">
        <f t="shared" si="55"/>
        <v>46020</v>
      </c>
      <c r="B708" s="261">
        <v>0.125</v>
      </c>
      <c r="C708" s="247">
        <f>DAY(A708)</f>
        <v>29</v>
      </c>
      <c r="D708" s="248" t="s">
        <v>137</v>
      </c>
      <c r="E708" s="222"/>
      <c r="F708" s="223"/>
      <c r="G708" s="224" t="e" cm="1">
        <f t="array" aca="1" ref="G708" ca="1">INDIRECT("'"&amp;$C708&amp;"'!"&amp;"$"&amp;$D708&amp;$G$1&amp;"")</f>
        <v>#REF!</v>
      </c>
      <c r="H708" s="225" t="s">
        <v>1</v>
      </c>
      <c r="I708" s="223" t="s">
        <v>1</v>
      </c>
      <c r="J708" s="224" t="e" cm="1">
        <f t="array" aca="1" ref="J708" ca="1">INDIRECT("'"&amp;$C708&amp;"'!"&amp;"$"&amp;$D708&amp;$J$1&amp;"")</f>
        <v>#REF!</v>
      </c>
      <c r="K708" s="225"/>
      <c r="L708" s="225"/>
      <c r="M708" s="226"/>
      <c r="N708" s="222" t="e" cm="1">
        <f t="array" aca="1" ref="N708" ca="1">INDIRECT("'"&amp;$C708&amp;"'!"&amp;"$"&amp;$D708&amp;$N$1&amp;"")</f>
        <v>#REF!</v>
      </c>
      <c r="O708" s="225"/>
      <c r="P708" s="225"/>
      <c r="Q708" s="223"/>
      <c r="R708" s="352" t="e" cm="1">
        <f t="array" aca="1" ref="R708" ca="1">INDIRECT("'"&amp;$C708&amp;"'!"&amp;"$"&amp;$D708&amp;$R$1&amp;"")</f>
        <v>#REF!</v>
      </c>
      <c r="S708" s="225"/>
      <c r="T708" s="225"/>
      <c r="U708" s="226"/>
      <c r="V708" s="222"/>
      <c r="W708" s="227" t="e" cm="1">
        <f t="array" aca="1" ref="W708" ca="1">INDIRECT("'"&amp;$C708&amp;"'!"&amp;"$"&amp;$D708&amp;$W$1&amp;"")</f>
        <v>#REF!</v>
      </c>
      <c r="X708" s="225"/>
      <c r="Y708" s="223"/>
      <c r="Z708" s="224"/>
      <c r="AA708" s="225"/>
      <c r="AB708" s="225"/>
      <c r="AC708" s="226"/>
      <c r="AD708" s="222"/>
      <c r="AE708" s="225"/>
      <c r="AF708" s="225"/>
      <c r="AG708" s="223"/>
      <c r="AH708" s="224"/>
      <c r="AI708" s="225"/>
      <c r="AJ708" s="225"/>
      <c r="AK708" s="226"/>
      <c r="AL708" s="222"/>
      <c r="AM708" s="225"/>
      <c r="AN708" s="225"/>
      <c r="AO708" s="223"/>
      <c r="AP708" s="222"/>
      <c r="AQ708" s="226"/>
      <c r="AR708" s="222" t="e" cm="1">
        <f t="array" aca="1" ref="AR708" ca="1">INDIRECT("'"&amp;$C708&amp;"'!"&amp;"$"&amp;$D708&amp;$AR$1&amp;"")</f>
        <v>#REF!</v>
      </c>
      <c r="AS708" s="225"/>
      <c r="AT708" s="223"/>
      <c r="AU708" s="224" t="e" cm="1">
        <f t="array" aca="1" ref="AU708" ca="1">INDIRECT("'"&amp;$C708&amp;"'!"&amp;"$"&amp;$D708&amp;$AU$1&amp;"")</f>
        <v>#REF!</v>
      </c>
      <c r="AV708" s="225"/>
      <c r="AW708" s="223"/>
      <c r="AX708" s="222"/>
      <c r="AY708" s="226"/>
      <c r="AZ708" s="225" t="e" cm="1">
        <f t="array" aca="1" ref="AZ708" ca="1">INDIRECT("'"&amp;$C708&amp;"'!"&amp;"$"&amp;$D708&amp;$AZ$1&amp;"")</f>
        <v>#REF!</v>
      </c>
      <c r="BA708" s="224"/>
      <c r="BB708" s="225"/>
      <c r="BC708" s="223"/>
      <c r="BD708" s="225" t="e" cm="1">
        <f t="array" aca="1" ref="BD708" ca="1">INDIRECT("'"&amp;$C708&amp;"'!"&amp;"$"&amp;$D708&amp;$BD$1&amp;"")</f>
        <v>#REF!</v>
      </c>
      <c r="BE708" s="224"/>
      <c r="BF708" s="225"/>
      <c r="BG708" s="223"/>
      <c r="BH708" s="227"/>
      <c r="BI708" s="223"/>
      <c r="BJ708" s="227" t="e" cm="1">
        <f t="array" aca="1" ref="BJ708" ca="1">INDIRECT("'"&amp;$C708&amp;"'!"&amp;"$"&amp;$D708&amp;$BJ$1&amp;"")</f>
        <v>#REF!</v>
      </c>
      <c r="BK708" s="225"/>
      <c r="BL708" s="223"/>
      <c r="BM708" s="407"/>
      <c r="BN708" s="222" t="e" cm="1">
        <f t="array" aca="1" ref="BN708" ca="1">INDIRECT("'"&amp;$C708&amp;"'!"&amp;"$"&amp;$D708&amp;$BN$1&amp;"")</f>
        <v>#REF!</v>
      </c>
      <c r="BO708" s="224"/>
      <c r="BP708" s="223"/>
      <c r="BQ708" s="227" t="e" cm="1">
        <f t="array" aca="1" ref="BQ708" ca="1">INDIRECT("'"&amp;$C708&amp;"'!"&amp;"$"&amp;$D708&amp;$BQ$1&amp;"")</f>
        <v>#REF!</v>
      </c>
      <c r="BR708" s="225"/>
      <c r="BS708" s="225"/>
      <c r="BT708" s="223"/>
      <c r="BU708" s="227" t="e" cm="1">
        <f t="array" aca="1" ref="BU708" ca="1">INDIRECT("'"&amp;$C708&amp;"'!"&amp;"$"&amp;$D708&amp;$BU$1&amp;"")</f>
        <v>#REF!</v>
      </c>
      <c r="BV708" s="225"/>
      <c r="BW708" s="225"/>
      <c r="BX708" s="223"/>
      <c r="BY708" s="228"/>
      <c r="BZ708" s="225"/>
      <c r="CA708" s="225"/>
      <c r="CB708" s="223"/>
    </row>
    <row r="709" spans="1:80" ht="15" x14ac:dyDescent="0.2">
      <c r="A709" s="344">
        <f t="shared" si="55"/>
        <v>46020</v>
      </c>
      <c r="B709" s="261">
        <v>0.16666666666666699</v>
      </c>
      <c r="C709" s="247">
        <f>DAY(A709)</f>
        <v>29</v>
      </c>
      <c r="D709" s="248" t="s">
        <v>138</v>
      </c>
      <c r="E709" s="229"/>
      <c r="F709" s="230"/>
      <c r="G709" s="231" t="e" cm="1">
        <f t="array" aca="1" ref="G709" ca="1">INDIRECT("'"&amp;$C709&amp;"'!"&amp;"$"&amp;$D709&amp;$G$1&amp;"")</f>
        <v>#REF!</v>
      </c>
      <c r="H709" s="232" t="s">
        <v>1</v>
      </c>
      <c r="I709" s="230" t="s">
        <v>1</v>
      </c>
      <c r="J709" s="231" t="e" cm="1">
        <f t="array" aca="1" ref="J709" ca="1">INDIRECT("'"&amp;$C709&amp;"'!"&amp;"$"&amp;$D709&amp;$J$1&amp;"")</f>
        <v>#REF!</v>
      </c>
      <c r="K709" s="232"/>
      <c r="L709" s="232"/>
      <c r="M709" s="233"/>
      <c r="N709" s="229" t="e" cm="1">
        <f t="array" aca="1" ref="N709" ca="1">INDIRECT("'"&amp;$C709&amp;"'!"&amp;"$"&amp;$D709&amp;$N$1&amp;"")</f>
        <v>#REF!</v>
      </c>
      <c r="O709" s="232"/>
      <c r="P709" s="232"/>
      <c r="Q709" s="230"/>
      <c r="R709" s="229" t="e" cm="1">
        <f t="array" aca="1" ref="R709" ca="1">INDIRECT("'"&amp;$C709&amp;"'!"&amp;"$"&amp;$D709&amp;$R$1&amp;"")</f>
        <v>#REF!</v>
      </c>
      <c r="S709" s="232"/>
      <c r="T709" s="232"/>
      <c r="U709" s="233"/>
      <c r="V709" s="229"/>
      <c r="W709" s="234" t="e" cm="1">
        <f t="array" aca="1" ref="W709" ca="1">INDIRECT("'"&amp;$C709&amp;"'!"&amp;"$"&amp;$D709&amp;$W$1&amp;"")</f>
        <v>#REF!</v>
      </c>
      <c r="X709" s="232"/>
      <c r="Y709" s="230"/>
      <c r="Z709" s="231"/>
      <c r="AA709" s="232"/>
      <c r="AB709" s="232"/>
      <c r="AC709" s="233"/>
      <c r="AD709" s="229"/>
      <c r="AE709" s="232"/>
      <c r="AF709" s="232"/>
      <c r="AG709" s="230"/>
      <c r="AH709" s="231"/>
      <c r="AI709" s="232"/>
      <c r="AJ709" s="232"/>
      <c r="AK709" s="233"/>
      <c r="AL709" s="229"/>
      <c r="AM709" s="232"/>
      <c r="AN709" s="232"/>
      <c r="AO709" s="230"/>
      <c r="AP709" s="229"/>
      <c r="AQ709" s="233"/>
      <c r="AR709" s="229" t="e" cm="1">
        <f t="array" aca="1" ref="AR709" ca="1">INDIRECT("'"&amp;$C709&amp;"'!"&amp;"$"&amp;$D709&amp;$AR$1&amp;"")</f>
        <v>#REF!</v>
      </c>
      <c r="AS709" s="232"/>
      <c r="AT709" s="230"/>
      <c r="AU709" s="231" t="e" cm="1">
        <f t="array" aca="1" ref="AU709" ca="1">INDIRECT("'"&amp;$C709&amp;"'!"&amp;"$"&amp;$D709&amp;$AU$1&amp;"")</f>
        <v>#REF!</v>
      </c>
      <c r="AV709" s="232"/>
      <c r="AW709" s="230"/>
      <c r="AX709" s="229"/>
      <c r="AY709" s="233"/>
      <c r="AZ709" s="232" t="e" cm="1">
        <f t="array" aca="1" ref="AZ709" ca="1">INDIRECT("'"&amp;$C709&amp;"'!"&amp;"$"&amp;$D709&amp;$AZ$1&amp;"")</f>
        <v>#REF!</v>
      </c>
      <c r="BA709" s="231"/>
      <c r="BB709" s="232"/>
      <c r="BC709" s="230"/>
      <c r="BD709" s="232" t="e" cm="1">
        <f t="array" aca="1" ref="BD709" ca="1">INDIRECT("'"&amp;$C709&amp;"'!"&amp;"$"&amp;$D709&amp;$BD$1&amp;"")</f>
        <v>#REF!</v>
      </c>
      <c r="BE709" s="231"/>
      <c r="BF709" s="232"/>
      <c r="BG709" s="230"/>
      <c r="BH709" s="234"/>
      <c r="BI709" s="230"/>
      <c r="BJ709" s="234" t="e" cm="1">
        <f t="array" aca="1" ref="BJ709" ca="1">INDIRECT("'"&amp;$C709&amp;"'!"&amp;"$"&amp;$D709&amp;$BJ$1&amp;"")</f>
        <v>#REF!</v>
      </c>
      <c r="BK709" s="232"/>
      <c r="BL709" s="230"/>
      <c r="BM709" s="408"/>
      <c r="BN709" s="229" t="e" cm="1">
        <f t="array" aca="1" ref="BN709" ca="1">INDIRECT("'"&amp;$C709&amp;"'!"&amp;"$"&amp;$D709&amp;$BN$1&amp;"")</f>
        <v>#REF!</v>
      </c>
      <c r="BO709" s="231"/>
      <c r="BP709" s="230"/>
      <c r="BQ709" s="234" t="e" cm="1">
        <f t="array" aca="1" ref="BQ709" ca="1">INDIRECT("'"&amp;$C709&amp;"'!"&amp;"$"&amp;$D709&amp;$BQ$1&amp;"")</f>
        <v>#REF!</v>
      </c>
      <c r="BR709" s="232"/>
      <c r="BS709" s="232"/>
      <c r="BT709" s="230"/>
      <c r="BU709" s="234" t="e" cm="1">
        <f t="array" aca="1" ref="BU709" ca="1">INDIRECT("'"&amp;$C709&amp;"'!"&amp;"$"&amp;$D709&amp;$BU$1&amp;"")</f>
        <v>#REF!</v>
      </c>
      <c r="BV709" s="232"/>
      <c r="BW709" s="232"/>
      <c r="BX709" s="230"/>
      <c r="BY709" s="235"/>
      <c r="BZ709" s="232"/>
      <c r="CA709" s="232"/>
      <c r="CB709" s="230"/>
    </row>
    <row r="710" spans="1:80" ht="15" x14ac:dyDescent="0.2">
      <c r="A710" s="344">
        <f t="shared" si="55"/>
        <v>46020</v>
      </c>
      <c r="B710" s="261">
        <v>0.20833333333333301</v>
      </c>
      <c r="C710" s="247">
        <f t="shared" ref="C710:C728" si="56">DAY(A710)</f>
        <v>29</v>
      </c>
      <c r="D710" s="248" t="s">
        <v>139</v>
      </c>
      <c r="E710" s="222"/>
      <c r="F710" s="223"/>
      <c r="G710" s="224" t="e" cm="1">
        <f t="array" aca="1" ref="G710" ca="1">INDIRECT("'"&amp;$C710&amp;"'!"&amp;"$"&amp;$D710&amp;$G$1&amp;"")</f>
        <v>#REF!</v>
      </c>
      <c r="H710" s="225" t="s">
        <v>1</v>
      </c>
      <c r="I710" s="223" t="s">
        <v>1</v>
      </c>
      <c r="J710" s="224" t="e" cm="1">
        <f t="array" aca="1" ref="J710" ca="1">INDIRECT("'"&amp;$C710&amp;"'!"&amp;"$"&amp;$D710&amp;$J$1&amp;"")</f>
        <v>#REF!</v>
      </c>
      <c r="K710" s="225"/>
      <c r="L710" s="225"/>
      <c r="M710" s="226"/>
      <c r="N710" s="222" t="e" cm="1">
        <f t="array" aca="1" ref="N710" ca="1">INDIRECT("'"&amp;$C710&amp;"'!"&amp;"$"&amp;$D710&amp;$N$1&amp;"")</f>
        <v>#REF!</v>
      </c>
      <c r="O710" s="225"/>
      <c r="P710" s="225"/>
      <c r="Q710" s="223"/>
      <c r="R710" s="352" t="e" cm="1">
        <f t="array" aca="1" ref="R710" ca="1">INDIRECT("'"&amp;$C710&amp;"'!"&amp;"$"&amp;$D710&amp;$R$1&amp;"")</f>
        <v>#REF!</v>
      </c>
      <c r="S710" s="225"/>
      <c r="T710" s="225"/>
      <c r="U710" s="226"/>
      <c r="V710" s="222"/>
      <c r="W710" s="227" t="e" cm="1">
        <f t="array" aca="1" ref="W710" ca="1">INDIRECT("'"&amp;$C710&amp;"'!"&amp;"$"&amp;$D710&amp;$W$1&amp;"")</f>
        <v>#REF!</v>
      </c>
      <c r="X710" s="225"/>
      <c r="Y710" s="223"/>
      <c r="Z710" s="224"/>
      <c r="AA710" s="225"/>
      <c r="AB710" s="225"/>
      <c r="AC710" s="226"/>
      <c r="AD710" s="222"/>
      <c r="AE710" s="225"/>
      <c r="AF710" s="225"/>
      <c r="AG710" s="223"/>
      <c r="AH710" s="224"/>
      <c r="AI710" s="225"/>
      <c r="AJ710" s="225"/>
      <c r="AK710" s="226"/>
      <c r="AL710" s="222"/>
      <c r="AM710" s="225"/>
      <c r="AN710" s="225"/>
      <c r="AO710" s="223"/>
      <c r="AP710" s="222"/>
      <c r="AQ710" s="226"/>
      <c r="AR710" s="222" t="e" cm="1">
        <f t="array" aca="1" ref="AR710" ca="1">INDIRECT("'"&amp;$C710&amp;"'!"&amp;"$"&amp;$D710&amp;$AR$1&amp;"")</f>
        <v>#REF!</v>
      </c>
      <c r="AS710" s="225"/>
      <c r="AT710" s="223"/>
      <c r="AU710" s="224" t="e" cm="1">
        <f t="array" aca="1" ref="AU710" ca="1">INDIRECT("'"&amp;$C710&amp;"'!"&amp;"$"&amp;$D710&amp;$AU$1&amp;"")</f>
        <v>#REF!</v>
      </c>
      <c r="AV710" s="225"/>
      <c r="AW710" s="223"/>
      <c r="AX710" s="222"/>
      <c r="AY710" s="226"/>
      <c r="AZ710" s="225" t="e" cm="1">
        <f t="array" aca="1" ref="AZ710" ca="1">INDIRECT("'"&amp;$C710&amp;"'!"&amp;"$"&amp;$D710&amp;$AZ$1&amp;"")</f>
        <v>#REF!</v>
      </c>
      <c r="BA710" s="224"/>
      <c r="BB710" s="225"/>
      <c r="BC710" s="223"/>
      <c r="BD710" s="225" t="e" cm="1">
        <f t="array" aca="1" ref="BD710" ca="1">INDIRECT("'"&amp;$C710&amp;"'!"&amp;"$"&amp;$D710&amp;$BD$1&amp;"")</f>
        <v>#REF!</v>
      </c>
      <c r="BE710" s="224"/>
      <c r="BF710" s="225"/>
      <c r="BG710" s="223"/>
      <c r="BH710" s="227"/>
      <c r="BI710" s="223"/>
      <c r="BJ710" s="227" t="e" cm="1">
        <f t="array" aca="1" ref="BJ710" ca="1">INDIRECT("'"&amp;$C710&amp;"'!"&amp;"$"&amp;$D710&amp;$BJ$1&amp;"")</f>
        <v>#REF!</v>
      </c>
      <c r="BK710" s="225"/>
      <c r="BL710" s="223"/>
      <c r="BM710" s="407"/>
      <c r="BN710" s="222" t="e" cm="1">
        <f t="array" aca="1" ref="BN710" ca="1">INDIRECT("'"&amp;$C710&amp;"'!"&amp;"$"&amp;$D710&amp;$BN$1&amp;"")</f>
        <v>#REF!</v>
      </c>
      <c r="BO710" s="224"/>
      <c r="BP710" s="223"/>
      <c r="BQ710" s="227" t="e" cm="1">
        <f t="array" aca="1" ref="BQ710" ca="1">INDIRECT("'"&amp;$C710&amp;"'!"&amp;"$"&amp;$D710&amp;$BQ$1&amp;"")</f>
        <v>#REF!</v>
      </c>
      <c r="BR710" s="225"/>
      <c r="BS710" s="225"/>
      <c r="BT710" s="223"/>
      <c r="BU710" s="227" t="e" cm="1">
        <f t="array" aca="1" ref="BU710" ca="1">INDIRECT("'"&amp;$C710&amp;"'!"&amp;"$"&amp;$D710&amp;$BU$1&amp;"")</f>
        <v>#REF!</v>
      </c>
      <c r="BV710" s="225"/>
      <c r="BW710" s="225"/>
      <c r="BX710" s="223"/>
      <c r="BY710" s="228"/>
      <c r="BZ710" s="225"/>
      <c r="CA710" s="225"/>
      <c r="CB710" s="223"/>
    </row>
    <row r="711" spans="1:80" ht="15" x14ac:dyDescent="0.2">
      <c r="A711" s="344">
        <f t="shared" si="55"/>
        <v>46020</v>
      </c>
      <c r="B711" s="261">
        <v>0.25</v>
      </c>
      <c r="C711" s="247">
        <f t="shared" si="56"/>
        <v>29</v>
      </c>
      <c r="D711" s="248" t="s">
        <v>140</v>
      </c>
      <c r="E711" s="229"/>
      <c r="F711" s="230"/>
      <c r="G711" s="231" t="e" cm="1">
        <f t="array" aca="1" ref="G711" ca="1">INDIRECT("'"&amp;$C711&amp;"'!"&amp;"$"&amp;$D711&amp;$G$1&amp;"")</f>
        <v>#REF!</v>
      </c>
      <c r="H711" s="232" t="s">
        <v>1</v>
      </c>
      <c r="I711" s="230" t="s">
        <v>1</v>
      </c>
      <c r="J711" s="231" t="e" cm="1">
        <f t="array" aca="1" ref="J711" ca="1">INDIRECT("'"&amp;$C711&amp;"'!"&amp;"$"&amp;$D711&amp;$J$1&amp;"")</f>
        <v>#REF!</v>
      </c>
      <c r="K711" s="232"/>
      <c r="L711" s="232"/>
      <c r="M711" s="233"/>
      <c r="N711" s="229" t="e" cm="1">
        <f t="array" aca="1" ref="N711" ca="1">INDIRECT("'"&amp;$C711&amp;"'!"&amp;"$"&amp;$D711&amp;$N$1&amp;"")</f>
        <v>#REF!</v>
      </c>
      <c r="O711" s="232"/>
      <c r="P711" s="232"/>
      <c r="Q711" s="230"/>
      <c r="R711" s="229" t="e" cm="1">
        <f t="array" aca="1" ref="R711" ca="1">INDIRECT("'"&amp;$C711&amp;"'!"&amp;"$"&amp;$D711&amp;$R$1&amp;"")</f>
        <v>#REF!</v>
      </c>
      <c r="S711" s="232"/>
      <c r="T711" s="232"/>
      <c r="U711" s="233"/>
      <c r="V711" s="229"/>
      <c r="W711" s="234" t="e" cm="1">
        <f t="array" aca="1" ref="W711" ca="1">INDIRECT("'"&amp;$C711&amp;"'!"&amp;"$"&amp;$D711&amp;$W$1&amp;"")</f>
        <v>#REF!</v>
      </c>
      <c r="X711" s="232"/>
      <c r="Y711" s="230"/>
      <c r="Z711" s="231"/>
      <c r="AA711" s="232"/>
      <c r="AB711" s="232"/>
      <c r="AC711" s="233"/>
      <c r="AD711" s="229"/>
      <c r="AE711" s="232"/>
      <c r="AF711" s="232"/>
      <c r="AG711" s="230"/>
      <c r="AH711" s="231"/>
      <c r="AI711" s="232"/>
      <c r="AJ711" s="232"/>
      <c r="AK711" s="233"/>
      <c r="AL711" s="229"/>
      <c r="AM711" s="232"/>
      <c r="AN711" s="232"/>
      <c r="AO711" s="230"/>
      <c r="AP711" s="229"/>
      <c r="AQ711" s="233"/>
      <c r="AR711" s="229" t="e" cm="1">
        <f t="array" aca="1" ref="AR711" ca="1">INDIRECT("'"&amp;$C711&amp;"'!"&amp;"$"&amp;$D711&amp;$AR$1&amp;"")</f>
        <v>#REF!</v>
      </c>
      <c r="AS711" s="232"/>
      <c r="AT711" s="230"/>
      <c r="AU711" s="231" t="e" cm="1">
        <f t="array" aca="1" ref="AU711" ca="1">INDIRECT("'"&amp;$C711&amp;"'!"&amp;"$"&amp;$D711&amp;$AU$1&amp;"")</f>
        <v>#REF!</v>
      </c>
      <c r="AV711" s="232"/>
      <c r="AW711" s="230"/>
      <c r="AX711" s="229"/>
      <c r="AY711" s="233"/>
      <c r="AZ711" s="232" t="e" cm="1">
        <f t="array" aca="1" ref="AZ711" ca="1">INDIRECT("'"&amp;$C711&amp;"'!"&amp;"$"&amp;$D711&amp;$AZ$1&amp;"")</f>
        <v>#REF!</v>
      </c>
      <c r="BA711" s="231"/>
      <c r="BB711" s="232"/>
      <c r="BC711" s="230"/>
      <c r="BD711" s="232" t="e" cm="1">
        <f t="array" aca="1" ref="BD711" ca="1">INDIRECT("'"&amp;$C711&amp;"'!"&amp;"$"&amp;$D711&amp;$BD$1&amp;"")</f>
        <v>#REF!</v>
      </c>
      <c r="BE711" s="231"/>
      <c r="BF711" s="232"/>
      <c r="BG711" s="230"/>
      <c r="BH711" s="234"/>
      <c r="BI711" s="230"/>
      <c r="BJ711" s="234" t="e" cm="1">
        <f t="array" aca="1" ref="BJ711" ca="1">INDIRECT("'"&amp;$C711&amp;"'!"&amp;"$"&amp;$D711&amp;$BJ$1&amp;"")</f>
        <v>#REF!</v>
      </c>
      <c r="BK711" s="232"/>
      <c r="BL711" s="230"/>
      <c r="BM711" s="408"/>
      <c r="BN711" s="229" t="e" cm="1">
        <f t="array" aca="1" ref="BN711" ca="1">INDIRECT("'"&amp;$C711&amp;"'!"&amp;"$"&amp;$D711&amp;$BN$1&amp;"")</f>
        <v>#REF!</v>
      </c>
      <c r="BO711" s="231"/>
      <c r="BP711" s="230"/>
      <c r="BQ711" s="234" t="e" cm="1">
        <f t="array" aca="1" ref="BQ711" ca="1">INDIRECT("'"&amp;$C711&amp;"'!"&amp;"$"&amp;$D711&amp;$BQ$1&amp;"")</f>
        <v>#REF!</v>
      </c>
      <c r="BR711" s="232"/>
      <c r="BS711" s="232"/>
      <c r="BT711" s="230"/>
      <c r="BU711" s="234" t="e" cm="1">
        <f t="array" aca="1" ref="BU711" ca="1">INDIRECT("'"&amp;$C711&amp;"'!"&amp;"$"&amp;$D711&amp;$BU$1&amp;"")</f>
        <v>#REF!</v>
      </c>
      <c r="BV711" s="232"/>
      <c r="BW711" s="232"/>
      <c r="BX711" s="230"/>
      <c r="BY711" s="235"/>
      <c r="BZ711" s="232"/>
      <c r="CA711" s="232"/>
      <c r="CB711" s="230"/>
    </row>
    <row r="712" spans="1:80" ht="15" x14ac:dyDescent="0.2">
      <c r="A712" s="344">
        <f t="shared" si="55"/>
        <v>46020</v>
      </c>
      <c r="B712" s="261">
        <v>0.29166666666666702</v>
      </c>
      <c r="C712" s="247">
        <f t="shared" si="56"/>
        <v>29</v>
      </c>
      <c r="D712" s="248" t="s">
        <v>141</v>
      </c>
      <c r="E712" s="222"/>
      <c r="F712" s="223"/>
      <c r="G712" s="224" t="e" cm="1">
        <f t="array" aca="1" ref="G712" ca="1">INDIRECT("'"&amp;$C712&amp;"'!"&amp;"$"&amp;$D712&amp;$G$1&amp;"")</f>
        <v>#REF!</v>
      </c>
      <c r="H712" s="225" t="s">
        <v>1</v>
      </c>
      <c r="I712" s="223" t="s">
        <v>1</v>
      </c>
      <c r="J712" s="224" t="e" cm="1">
        <f t="array" aca="1" ref="J712" ca="1">INDIRECT("'"&amp;$C712&amp;"'!"&amp;"$"&amp;$D712&amp;$J$1&amp;"")</f>
        <v>#REF!</v>
      </c>
      <c r="K712" s="225"/>
      <c r="L712" s="225"/>
      <c r="M712" s="226"/>
      <c r="N712" s="222" t="e" cm="1">
        <f t="array" aca="1" ref="N712" ca="1">INDIRECT("'"&amp;$C712&amp;"'!"&amp;"$"&amp;$D712&amp;$N$1&amp;"")</f>
        <v>#REF!</v>
      </c>
      <c r="O712" s="225"/>
      <c r="P712" s="225"/>
      <c r="Q712" s="223"/>
      <c r="R712" s="352" t="e" cm="1">
        <f t="array" aca="1" ref="R712" ca="1">INDIRECT("'"&amp;$C712&amp;"'!"&amp;"$"&amp;$D712&amp;$R$1&amp;"")</f>
        <v>#REF!</v>
      </c>
      <c r="S712" s="225"/>
      <c r="T712" s="225"/>
      <c r="U712" s="226"/>
      <c r="V712" s="222"/>
      <c r="W712" s="227" t="e" cm="1">
        <f t="array" aca="1" ref="W712" ca="1">INDIRECT("'"&amp;$C712&amp;"'!"&amp;"$"&amp;$D712&amp;$W$1&amp;"")</f>
        <v>#REF!</v>
      </c>
      <c r="X712" s="225"/>
      <c r="Y712" s="223"/>
      <c r="Z712" s="224" t="e" cm="1">
        <f t="array" aca="1" ref="Z712" ca="1">INDIRECT("'"&amp;$C712&amp;"'!"&amp;"$"&amp;$D712&amp;$Z$1&amp;"")</f>
        <v>#REF!</v>
      </c>
      <c r="AA712" s="225" t="s">
        <v>1</v>
      </c>
      <c r="AB712" s="225" t="s">
        <v>1</v>
      </c>
      <c r="AC712" s="226" t="s">
        <v>1</v>
      </c>
      <c r="AD712" s="222" t="e" cm="1">
        <f t="array" aca="1" ref="AD712" ca="1">INDIRECT("'"&amp;$C712&amp;"'!"&amp;"$"&amp;$D712&amp;$AD$1&amp;"")</f>
        <v>#REF!</v>
      </c>
      <c r="AE712" s="225" t="s">
        <v>1</v>
      </c>
      <c r="AF712" s="225" t="s">
        <v>1</v>
      </c>
      <c r="AG712" s="223" t="s">
        <v>1</v>
      </c>
      <c r="AH712" s="224" t="e" cm="1">
        <f t="array" aca="1" ref="AH712" ca="1">INDIRECT("'"&amp;$C712&amp;"'!"&amp;"$"&amp;$D712&amp;$AH$1&amp;"")</f>
        <v>#REF!</v>
      </c>
      <c r="AI712" s="225" t="s">
        <v>1</v>
      </c>
      <c r="AJ712" s="225" t="s">
        <v>1</v>
      </c>
      <c r="AK712" s="226" t="s">
        <v>1</v>
      </c>
      <c r="AL712" s="222" t="e" cm="1">
        <f t="array" aca="1" ref="AL712" ca="1">INDIRECT("'"&amp;$C712&amp;"'!"&amp;"$"&amp;$D712&amp;$AL$1&amp;"")</f>
        <v>#REF!</v>
      </c>
      <c r="AM712" s="225" t="s">
        <v>1</v>
      </c>
      <c r="AN712" s="225" t="s">
        <v>1</v>
      </c>
      <c r="AO712" s="223" t="s">
        <v>1</v>
      </c>
      <c r="AP712" s="222"/>
      <c r="AQ712" s="226"/>
      <c r="AR712" s="222" t="e" cm="1">
        <f t="array" aca="1" ref="AR712" ca="1">INDIRECT("'"&amp;$C712&amp;"'!"&amp;"$"&amp;$D712&amp;$AR$1&amp;"")</f>
        <v>#REF!</v>
      </c>
      <c r="AS712" s="225"/>
      <c r="AT712" s="223"/>
      <c r="AU712" s="224" t="e" cm="1">
        <f t="array" aca="1" ref="AU712" ca="1">INDIRECT("'"&amp;$C712&amp;"'!"&amp;"$"&amp;$D712&amp;$AU$1&amp;"")</f>
        <v>#REF!</v>
      </c>
      <c r="AV712" s="225"/>
      <c r="AW712" s="223"/>
      <c r="AX712" s="222"/>
      <c r="AY712" s="226"/>
      <c r="AZ712" s="225" t="e" cm="1">
        <f t="array" aca="1" ref="AZ712" ca="1">INDIRECT("'"&amp;$C712&amp;"'!"&amp;"$"&amp;$D712&amp;$AZ$1&amp;"")</f>
        <v>#REF!</v>
      </c>
      <c r="BA712" s="224"/>
      <c r="BB712" s="225"/>
      <c r="BC712" s="223"/>
      <c r="BD712" s="225" t="e" cm="1">
        <f t="array" aca="1" ref="BD712" ca="1">INDIRECT("'"&amp;$C712&amp;"'!"&amp;"$"&amp;$D712&amp;$BD$1&amp;"")</f>
        <v>#REF!</v>
      </c>
      <c r="BE712" s="224"/>
      <c r="BF712" s="225"/>
      <c r="BG712" s="223"/>
      <c r="BH712" s="227"/>
      <c r="BI712" s="223"/>
      <c r="BJ712" s="227" t="e" cm="1">
        <f t="array" aca="1" ref="BJ712" ca="1">INDIRECT("'"&amp;$C712&amp;"'!"&amp;"$"&amp;$D712&amp;$BJ$1&amp;"")</f>
        <v>#REF!</v>
      </c>
      <c r="BK712" s="225"/>
      <c r="BL712" s="223"/>
      <c r="BM712" s="407"/>
      <c r="BN712" s="222" t="e" cm="1">
        <f t="array" aca="1" ref="BN712" ca="1">INDIRECT("'"&amp;$C712&amp;"'!"&amp;"$"&amp;$D712&amp;$BN$1&amp;"")</f>
        <v>#REF!</v>
      </c>
      <c r="BO712" s="224"/>
      <c r="BP712" s="223"/>
      <c r="BQ712" s="227" t="e" cm="1">
        <f t="array" aca="1" ref="BQ712" ca="1">INDIRECT("'"&amp;$C712&amp;"'!"&amp;"$"&amp;$D712&amp;$BQ$1&amp;"")</f>
        <v>#REF!</v>
      </c>
      <c r="BR712" s="225"/>
      <c r="BS712" s="225"/>
      <c r="BT712" s="223"/>
      <c r="BU712" s="228" t="e" cm="1">
        <f t="array" aca="1" ref="BU712" ca="1">INDIRECT("'"&amp;$C712&amp;"'!"&amp;"$"&amp;$D712&amp;$BU$1&amp;"")</f>
        <v>#REF!</v>
      </c>
      <c r="BV712" s="225"/>
      <c r="BW712" s="225"/>
      <c r="BX712" s="223"/>
      <c r="BY712" s="228"/>
      <c r="BZ712" s="225"/>
      <c r="CA712" s="225"/>
      <c r="CB712" s="223"/>
    </row>
    <row r="713" spans="1:80" ht="15" x14ac:dyDescent="0.2">
      <c r="A713" s="344">
        <f t="shared" si="55"/>
        <v>46020</v>
      </c>
      <c r="B713" s="261">
        <v>0.33333333333333398</v>
      </c>
      <c r="C713" s="247">
        <f t="shared" si="56"/>
        <v>29</v>
      </c>
      <c r="D713" s="248" t="s">
        <v>142</v>
      </c>
      <c r="E713" s="229"/>
      <c r="F713" s="230"/>
      <c r="G713" s="231" t="e" cm="1">
        <f t="array" aca="1" ref="G713" ca="1">INDIRECT("'"&amp;$C713&amp;"'!"&amp;"$"&amp;$D713&amp;$G$1&amp;"")</f>
        <v>#REF!</v>
      </c>
      <c r="H713" s="232" t="s">
        <v>1</v>
      </c>
      <c r="I713" s="230" t="s">
        <v>1</v>
      </c>
      <c r="J713" s="231" t="e" cm="1">
        <f t="array" aca="1" ref="J713" ca="1">INDIRECT("'"&amp;$C713&amp;"'!"&amp;"$"&amp;$D713&amp;$J$1&amp;"")</f>
        <v>#REF!</v>
      </c>
      <c r="K713" s="232"/>
      <c r="L713" s="232"/>
      <c r="M713" s="233"/>
      <c r="N713" s="229" t="e" cm="1">
        <f t="array" aca="1" ref="N713" ca="1">INDIRECT("'"&amp;$C713&amp;"'!"&amp;"$"&amp;$D713&amp;$N$1&amp;"")</f>
        <v>#REF!</v>
      </c>
      <c r="O713" s="232"/>
      <c r="P713" s="232"/>
      <c r="Q713" s="230"/>
      <c r="R713" s="229" t="e" cm="1">
        <f t="array" aca="1" ref="R713" ca="1">INDIRECT("'"&amp;$C713&amp;"'!"&amp;"$"&amp;$D713&amp;$R$1&amp;"")</f>
        <v>#REF!</v>
      </c>
      <c r="S713" s="232"/>
      <c r="T713" s="232"/>
      <c r="U713" s="233"/>
      <c r="V713" s="229"/>
      <c r="W713" s="234" t="e" cm="1">
        <f t="array" aca="1" ref="W713" ca="1">INDIRECT("'"&amp;$C713&amp;"'!"&amp;"$"&amp;$D713&amp;$W$1&amp;"")</f>
        <v>#REF!</v>
      </c>
      <c r="X713" s="232"/>
      <c r="Y713" s="230"/>
      <c r="Z713" s="231" t="e" cm="1">
        <f t="array" aca="1" ref="Z713" ca="1">INDIRECT("'"&amp;$C713&amp;"'!"&amp;"$"&amp;$D713&amp;$Z$1&amp;"")</f>
        <v>#REF!</v>
      </c>
      <c r="AA713" s="232" t="s">
        <v>1</v>
      </c>
      <c r="AB713" s="232" t="s">
        <v>1</v>
      </c>
      <c r="AC713" s="233" t="s">
        <v>1</v>
      </c>
      <c r="AD713" s="229" t="e" cm="1">
        <f t="array" aca="1" ref="AD713" ca="1">INDIRECT("'"&amp;$C713&amp;"'!"&amp;"$"&amp;$D713&amp;$AD$1&amp;"")</f>
        <v>#REF!</v>
      </c>
      <c r="AE713" s="232" t="s">
        <v>1</v>
      </c>
      <c r="AF713" s="232" t="s">
        <v>1</v>
      </c>
      <c r="AG713" s="230" t="s">
        <v>1</v>
      </c>
      <c r="AH713" s="231" t="e" cm="1">
        <f t="array" aca="1" ref="AH713" ca="1">INDIRECT("'"&amp;$C713&amp;"'!"&amp;"$"&amp;$D713&amp;$AH$1&amp;"")</f>
        <v>#REF!</v>
      </c>
      <c r="AI713" s="232" t="s">
        <v>1</v>
      </c>
      <c r="AJ713" s="232" t="s">
        <v>1</v>
      </c>
      <c r="AK713" s="233" t="s">
        <v>1</v>
      </c>
      <c r="AL713" s="229" t="e" cm="1">
        <f t="array" aca="1" ref="AL713" ca="1">INDIRECT("'"&amp;$C713&amp;"'!"&amp;"$"&amp;$D713&amp;$AL$1&amp;"")</f>
        <v>#REF!</v>
      </c>
      <c r="AM713" s="232" t="s">
        <v>1</v>
      </c>
      <c r="AN713" s="232" t="s">
        <v>1</v>
      </c>
      <c r="AO713" s="230" t="s">
        <v>1</v>
      </c>
      <c r="AP713" s="229"/>
      <c r="AQ713" s="233"/>
      <c r="AR713" s="229" t="e" cm="1">
        <f t="array" aca="1" ref="AR713" ca="1">INDIRECT("'"&amp;$C713&amp;"'!"&amp;"$"&amp;$D713&amp;$AR$1&amp;"")</f>
        <v>#REF!</v>
      </c>
      <c r="AS713" s="232"/>
      <c r="AT713" s="230"/>
      <c r="AU713" s="231" t="e" cm="1">
        <f t="array" aca="1" ref="AU713" ca="1">INDIRECT("'"&amp;$C713&amp;"'!"&amp;"$"&amp;$D713&amp;$AU$1&amp;"")</f>
        <v>#REF!</v>
      </c>
      <c r="AV713" s="232"/>
      <c r="AW713" s="230"/>
      <c r="AX713" s="229"/>
      <c r="AY713" s="233"/>
      <c r="AZ713" s="232" t="e" cm="1">
        <f t="array" aca="1" ref="AZ713" ca="1">INDIRECT("'"&amp;$C713&amp;"'!"&amp;"$"&amp;$D713&amp;$AZ$1&amp;"")</f>
        <v>#REF!</v>
      </c>
      <c r="BA713" s="231"/>
      <c r="BB713" s="232"/>
      <c r="BC713" s="230"/>
      <c r="BD713" s="232" t="e" cm="1">
        <f t="array" aca="1" ref="BD713" ca="1">INDIRECT("'"&amp;$C713&amp;"'!"&amp;"$"&amp;$D713&amp;$BD$1&amp;"")</f>
        <v>#REF!</v>
      </c>
      <c r="BE713" s="231"/>
      <c r="BF713" s="232"/>
      <c r="BG713" s="230"/>
      <c r="BH713" s="234"/>
      <c r="BI713" s="230"/>
      <c r="BJ713" s="234" t="e" cm="1">
        <f t="array" aca="1" ref="BJ713" ca="1">INDIRECT("'"&amp;$C713&amp;"'!"&amp;"$"&amp;$D713&amp;$BJ$1&amp;"")</f>
        <v>#REF!</v>
      </c>
      <c r="BK713" s="232"/>
      <c r="BL713" s="230"/>
      <c r="BM713" s="408"/>
      <c r="BN713" s="229" t="e" cm="1">
        <f t="array" aca="1" ref="BN713" ca="1">INDIRECT("'"&amp;$C713&amp;"'!"&amp;"$"&amp;$D713&amp;$BN$1&amp;"")</f>
        <v>#REF!</v>
      </c>
      <c r="BO713" s="231"/>
      <c r="BP713" s="230"/>
      <c r="BQ713" s="234" t="e" cm="1">
        <f t="array" aca="1" ref="BQ713" ca="1">INDIRECT("'"&amp;$C713&amp;"'!"&amp;"$"&amp;$D713&amp;$BQ$1&amp;"")</f>
        <v>#REF!</v>
      </c>
      <c r="BR713" s="232"/>
      <c r="BS713" s="232"/>
      <c r="BT713" s="230"/>
      <c r="BU713" s="235" t="e" cm="1">
        <f t="array" aca="1" ref="BU713" ca="1">INDIRECT("'"&amp;$C713&amp;"'!"&amp;"$"&amp;$D713&amp;$BU$1&amp;"")</f>
        <v>#REF!</v>
      </c>
      <c r="BV713" s="232"/>
      <c r="BW713" s="232"/>
      <c r="BX713" s="230"/>
      <c r="BY713" s="235"/>
      <c r="BZ713" s="232"/>
      <c r="CA713" s="232"/>
      <c r="CB713" s="230"/>
    </row>
    <row r="714" spans="1:80" ht="15" x14ac:dyDescent="0.2">
      <c r="A714" s="344">
        <f t="shared" si="55"/>
        <v>46020</v>
      </c>
      <c r="B714" s="261">
        <v>0.375</v>
      </c>
      <c r="C714" s="247">
        <f t="shared" si="56"/>
        <v>29</v>
      </c>
      <c r="D714" s="248" t="s">
        <v>143</v>
      </c>
      <c r="E714" s="222"/>
      <c r="F714" s="223"/>
      <c r="G714" s="224" t="e" cm="1">
        <f t="array" aca="1" ref="G714" ca="1">INDIRECT("'"&amp;$C714&amp;"'!"&amp;"$"&amp;$D714&amp;$G$1&amp;"")</f>
        <v>#REF!</v>
      </c>
      <c r="H714" s="225" t="s">
        <v>1</v>
      </c>
      <c r="I714" s="223" t="s">
        <v>1</v>
      </c>
      <c r="J714" s="224" t="e" cm="1">
        <f t="array" aca="1" ref="J714" ca="1">INDIRECT("'"&amp;$C714&amp;"'!"&amp;"$"&amp;$D714&amp;$J$1&amp;"")</f>
        <v>#REF!</v>
      </c>
      <c r="K714" s="225"/>
      <c r="L714" s="225"/>
      <c r="M714" s="226"/>
      <c r="N714" s="222" t="e" cm="1">
        <f t="array" aca="1" ref="N714" ca="1">INDIRECT("'"&amp;$C714&amp;"'!"&amp;"$"&amp;$D714&amp;$N$1&amp;"")</f>
        <v>#REF!</v>
      </c>
      <c r="O714" s="225"/>
      <c r="P714" s="225"/>
      <c r="Q714" s="223"/>
      <c r="R714" s="352" t="e" cm="1">
        <f t="array" aca="1" ref="R714" ca="1">INDIRECT("'"&amp;$C714&amp;"'!"&amp;"$"&amp;$D714&amp;$R$1&amp;"")</f>
        <v>#REF!</v>
      </c>
      <c r="S714" s="225"/>
      <c r="T714" s="225"/>
      <c r="U714" s="226"/>
      <c r="V714" s="222"/>
      <c r="W714" s="227" t="e" cm="1">
        <f t="array" aca="1" ref="W714" ca="1">INDIRECT("'"&amp;$C714&amp;"'!"&amp;"$"&amp;$D714&amp;$W$1&amp;"")</f>
        <v>#REF!</v>
      </c>
      <c r="X714" s="225"/>
      <c r="Y714" s="223"/>
      <c r="Z714" s="224" t="e" cm="1">
        <f t="array" aca="1" ref="Z714" ca="1">INDIRECT("'"&amp;$C714&amp;"'!"&amp;"$"&amp;$D714&amp;$Z$1&amp;"")</f>
        <v>#REF!</v>
      </c>
      <c r="AA714" s="225" t="s">
        <v>1</v>
      </c>
      <c r="AB714" s="225" t="s">
        <v>1</v>
      </c>
      <c r="AC714" s="226" t="s">
        <v>1</v>
      </c>
      <c r="AD714" s="222" t="e" cm="1">
        <f t="array" aca="1" ref="AD714" ca="1">INDIRECT("'"&amp;$C714&amp;"'!"&amp;"$"&amp;$D714&amp;$AD$1&amp;"")</f>
        <v>#REF!</v>
      </c>
      <c r="AE714" s="225" t="s">
        <v>1</v>
      </c>
      <c r="AF714" s="225" t="s">
        <v>1</v>
      </c>
      <c r="AG714" s="223" t="s">
        <v>1</v>
      </c>
      <c r="AH714" s="224" t="e" cm="1">
        <f t="array" aca="1" ref="AH714" ca="1">INDIRECT("'"&amp;$C714&amp;"'!"&amp;"$"&amp;$D714&amp;$AH$1&amp;"")</f>
        <v>#REF!</v>
      </c>
      <c r="AI714" s="225" t="s">
        <v>1</v>
      </c>
      <c r="AJ714" s="225" t="s">
        <v>1</v>
      </c>
      <c r="AK714" s="226" t="s">
        <v>1</v>
      </c>
      <c r="AL714" s="222" t="e" cm="1">
        <f t="array" aca="1" ref="AL714" ca="1">INDIRECT("'"&amp;$C714&amp;"'!"&amp;"$"&amp;$D714&amp;$AL$1&amp;"")</f>
        <v>#REF!</v>
      </c>
      <c r="AM714" s="225" t="s">
        <v>1</v>
      </c>
      <c r="AN714" s="225" t="s">
        <v>1</v>
      </c>
      <c r="AO714" s="223" t="s">
        <v>1</v>
      </c>
      <c r="AP714" s="222"/>
      <c r="AQ714" s="226"/>
      <c r="AR714" s="222" t="e" cm="1">
        <f t="array" aca="1" ref="AR714" ca="1">INDIRECT("'"&amp;$C714&amp;"'!"&amp;"$"&amp;$D714&amp;$AR$1&amp;"")</f>
        <v>#REF!</v>
      </c>
      <c r="AS714" s="225"/>
      <c r="AT714" s="223"/>
      <c r="AU714" s="224" t="e" cm="1">
        <f t="array" aca="1" ref="AU714" ca="1">INDIRECT("'"&amp;$C714&amp;"'!"&amp;"$"&amp;$D714&amp;$AU$1&amp;"")</f>
        <v>#REF!</v>
      </c>
      <c r="AV714" s="225"/>
      <c r="AW714" s="223"/>
      <c r="AX714" s="222"/>
      <c r="AY714" s="226"/>
      <c r="AZ714" s="225" t="e" cm="1">
        <f t="array" aca="1" ref="AZ714" ca="1">INDIRECT("'"&amp;$C714&amp;"'!"&amp;"$"&amp;$D714&amp;$AZ$1&amp;"")</f>
        <v>#REF!</v>
      </c>
      <c r="BA714" s="224"/>
      <c r="BB714" s="225"/>
      <c r="BC714" s="223"/>
      <c r="BD714" s="225" t="e" cm="1">
        <f t="array" aca="1" ref="BD714" ca="1">INDIRECT("'"&amp;$C714&amp;"'!"&amp;"$"&amp;$D714&amp;$BD$1&amp;"")</f>
        <v>#REF!</v>
      </c>
      <c r="BE714" s="224"/>
      <c r="BF714" s="225"/>
      <c r="BG714" s="223"/>
      <c r="BH714" s="227"/>
      <c r="BI714" s="223"/>
      <c r="BJ714" s="227" t="e" cm="1">
        <f t="array" aca="1" ref="BJ714" ca="1">INDIRECT("'"&amp;$C714&amp;"'!"&amp;"$"&amp;$D714&amp;$BJ$1&amp;"")</f>
        <v>#REF!</v>
      </c>
      <c r="BK714" s="225"/>
      <c r="BL714" s="223"/>
      <c r="BM714" s="407"/>
      <c r="BN714" s="222" t="e" cm="1">
        <f t="array" aca="1" ref="BN714" ca="1">INDIRECT("'"&amp;$C714&amp;"'!"&amp;"$"&amp;$D714&amp;$BN$1&amp;"")</f>
        <v>#REF!</v>
      </c>
      <c r="BO714" s="224"/>
      <c r="BP714" s="223"/>
      <c r="BQ714" s="227" t="e" cm="1">
        <f t="array" aca="1" ref="BQ714" ca="1">INDIRECT("'"&amp;$C714&amp;"'!"&amp;"$"&amp;$D714&amp;$BQ$1&amp;"")</f>
        <v>#REF!</v>
      </c>
      <c r="BR714" s="225"/>
      <c r="BS714" s="225"/>
      <c r="BT714" s="223"/>
      <c r="BU714" s="228" t="e" cm="1">
        <f t="array" aca="1" ref="BU714" ca="1">INDIRECT("'"&amp;$C714&amp;"'!"&amp;"$"&amp;$D714&amp;$BU$1&amp;"")</f>
        <v>#REF!</v>
      </c>
      <c r="BV714" s="225"/>
      <c r="BW714" s="225"/>
      <c r="BX714" s="223"/>
      <c r="BY714" s="228"/>
      <c r="BZ714" s="225"/>
      <c r="CA714" s="225"/>
      <c r="CB714" s="223"/>
    </row>
    <row r="715" spans="1:80" ht="15" x14ac:dyDescent="0.2">
      <c r="A715" s="344">
        <f t="shared" si="55"/>
        <v>46020</v>
      </c>
      <c r="B715" s="261">
        <v>0.41666666666666702</v>
      </c>
      <c r="C715" s="247">
        <f t="shared" si="56"/>
        <v>29</v>
      </c>
      <c r="D715" s="248" t="s">
        <v>144</v>
      </c>
      <c r="E715" s="229"/>
      <c r="F715" s="230"/>
      <c r="G715" s="231" t="e" cm="1">
        <f t="array" aca="1" ref="G715" ca="1">INDIRECT("'"&amp;$C715&amp;"'!"&amp;"$"&amp;$D715&amp;$G$1&amp;"")</f>
        <v>#REF!</v>
      </c>
      <c r="H715" s="232" t="s">
        <v>1</v>
      </c>
      <c r="I715" s="230" t="s">
        <v>1</v>
      </c>
      <c r="J715" s="231" t="e" cm="1">
        <f t="array" aca="1" ref="J715" ca="1">INDIRECT("'"&amp;$C715&amp;"'!"&amp;"$"&amp;$D715&amp;$J$1&amp;"")</f>
        <v>#REF!</v>
      </c>
      <c r="K715" s="232"/>
      <c r="L715" s="232"/>
      <c r="M715" s="233"/>
      <c r="N715" s="229" t="e" cm="1">
        <f t="array" aca="1" ref="N715" ca="1">INDIRECT("'"&amp;$C715&amp;"'!"&amp;"$"&amp;$D715&amp;$N$1&amp;"")</f>
        <v>#REF!</v>
      </c>
      <c r="O715" s="232"/>
      <c r="P715" s="232"/>
      <c r="Q715" s="230"/>
      <c r="R715" s="229" t="e" cm="1">
        <f t="array" aca="1" ref="R715" ca="1">INDIRECT("'"&amp;$C715&amp;"'!"&amp;"$"&amp;$D715&amp;$R$1&amp;"")</f>
        <v>#REF!</v>
      </c>
      <c r="S715" s="232"/>
      <c r="T715" s="232"/>
      <c r="U715" s="233"/>
      <c r="V715" s="229"/>
      <c r="W715" s="234" t="e" cm="1">
        <f t="array" aca="1" ref="W715" ca="1">INDIRECT("'"&amp;$C715&amp;"'!"&amp;"$"&amp;$D715&amp;$W$1&amp;"")</f>
        <v>#REF!</v>
      </c>
      <c r="X715" s="232"/>
      <c r="Y715" s="230"/>
      <c r="Z715" s="231" t="e" cm="1">
        <f t="array" aca="1" ref="Z715" ca="1">INDIRECT("'"&amp;$C715&amp;"'!"&amp;"$"&amp;$D715&amp;$Z$1&amp;"")</f>
        <v>#REF!</v>
      </c>
      <c r="AA715" s="232" t="s">
        <v>1</v>
      </c>
      <c r="AB715" s="232" t="s">
        <v>1</v>
      </c>
      <c r="AC715" s="233" t="s">
        <v>1</v>
      </c>
      <c r="AD715" s="229" t="e" cm="1">
        <f t="array" aca="1" ref="AD715" ca="1">INDIRECT("'"&amp;$C715&amp;"'!"&amp;"$"&amp;$D715&amp;$AD$1&amp;"")</f>
        <v>#REF!</v>
      </c>
      <c r="AE715" s="232" t="s">
        <v>1</v>
      </c>
      <c r="AF715" s="232" t="s">
        <v>1</v>
      </c>
      <c r="AG715" s="230" t="s">
        <v>1</v>
      </c>
      <c r="AH715" s="231" t="e" cm="1">
        <f t="array" aca="1" ref="AH715" ca="1">INDIRECT("'"&amp;$C715&amp;"'!"&amp;"$"&amp;$D715&amp;$AH$1&amp;"")</f>
        <v>#REF!</v>
      </c>
      <c r="AI715" s="232" t="s">
        <v>1</v>
      </c>
      <c r="AJ715" s="232" t="s">
        <v>1</v>
      </c>
      <c r="AK715" s="233" t="s">
        <v>1</v>
      </c>
      <c r="AL715" s="229" t="e" cm="1">
        <f t="array" aca="1" ref="AL715" ca="1">INDIRECT("'"&amp;$C715&amp;"'!"&amp;"$"&amp;$D715&amp;$AL$1&amp;"")</f>
        <v>#REF!</v>
      </c>
      <c r="AM715" s="232" t="s">
        <v>1</v>
      </c>
      <c r="AN715" s="232" t="s">
        <v>1</v>
      </c>
      <c r="AO715" s="230" t="s">
        <v>1</v>
      </c>
      <c r="AP715" s="229"/>
      <c r="AQ715" s="233"/>
      <c r="AR715" s="229" t="e" cm="1">
        <f t="array" aca="1" ref="AR715" ca="1">INDIRECT("'"&amp;$C715&amp;"'!"&amp;"$"&amp;$D715&amp;$AR$1&amp;"")</f>
        <v>#REF!</v>
      </c>
      <c r="AS715" s="232"/>
      <c r="AT715" s="230"/>
      <c r="AU715" s="231" t="e" cm="1">
        <f t="array" aca="1" ref="AU715" ca="1">INDIRECT("'"&amp;$C715&amp;"'!"&amp;"$"&amp;$D715&amp;$AU$1&amp;"")</f>
        <v>#REF!</v>
      </c>
      <c r="AV715" s="232"/>
      <c r="AW715" s="230"/>
      <c r="AX715" s="229"/>
      <c r="AY715" s="233"/>
      <c r="AZ715" s="232" t="e" cm="1">
        <f t="array" aca="1" ref="AZ715" ca="1">INDIRECT("'"&amp;$C715&amp;"'!"&amp;"$"&amp;$D715&amp;$AZ$1&amp;"")</f>
        <v>#REF!</v>
      </c>
      <c r="BA715" s="231"/>
      <c r="BB715" s="232"/>
      <c r="BC715" s="230"/>
      <c r="BD715" s="232" t="e" cm="1">
        <f t="array" aca="1" ref="BD715" ca="1">INDIRECT("'"&amp;$C715&amp;"'!"&amp;"$"&amp;$D715&amp;$BD$1&amp;"")</f>
        <v>#REF!</v>
      </c>
      <c r="BE715" s="231"/>
      <c r="BF715" s="232"/>
      <c r="BG715" s="230"/>
      <c r="BH715" s="234"/>
      <c r="BI715" s="230"/>
      <c r="BJ715" s="234" t="e" cm="1">
        <f t="array" aca="1" ref="BJ715" ca="1">INDIRECT("'"&amp;$C715&amp;"'!"&amp;"$"&amp;$D715&amp;$BJ$1&amp;"")</f>
        <v>#REF!</v>
      </c>
      <c r="BK715" s="232"/>
      <c r="BL715" s="230"/>
      <c r="BM715" s="408"/>
      <c r="BN715" s="229" t="e" cm="1">
        <f t="array" aca="1" ref="BN715" ca="1">INDIRECT("'"&amp;$C715&amp;"'!"&amp;"$"&amp;$D715&amp;$BN$1&amp;"")</f>
        <v>#REF!</v>
      </c>
      <c r="BO715" s="231"/>
      <c r="BP715" s="230"/>
      <c r="BQ715" s="234" t="e" cm="1">
        <f t="array" aca="1" ref="BQ715" ca="1">INDIRECT("'"&amp;$C715&amp;"'!"&amp;"$"&amp;$D715&amp;$BQ$1&amp;"")</f>
        <v>#REF!</v>
      </c>
      <c r="BR715" s="232"/>
      <c r="BS715" s="232"/>
      <c r="BT715" s="230"/>
      <c r="BU715" s="235" t="e" cm="1">
        <f t="array" aca="1" ref="BU715" ca="1">INDIRECT("'"&amp;$C715&amp;"'!"&amp;"$"&amp;$D715&amp;$BU$1&amp;"")</f>
        <v>#REF!</v>
      </c>
      <c r="BV715" s="232"/>
      <c r="BW715" s="232"/>
      <c r="BX715" s="230"/>
      <c r="BY715" s="235"/>
      <c r="BZ715" s="232"/>
      <c r="CA715" s="232"/>
      <c r="CB715" s="230"/>
    </row>
    <row r="716" spans="1:80" ht="15" x14ac:dyDescent="0.2">
      <c r="A716" s="344">
        <f t="shared" si="55"/>
        <v>46020</v>
      </c>
      <c r="B716" s="261">
        <v>0.45833333333333398</v>
      </c>
      <c r="C716" s="247">
        <f t="shared" si="56"/>
        <v>29</v>
      </c>
      <c r="D716" s="248" t="s">
        <v>145</v>
      </c>
      <c r="E716" s="222"/>
      <c r="F716" s="223"/>
      <c r="G716" s="224" t="e" cm="1">
        <f t="array" aca="1" ref="G716" ca="1">INDIRECT("'"&amp;$C716&amp;"'!"&amp;"$"&amp;$D716&amp;$G$1&amp;"")</f>
        <v>#REF!</v>
      </c>
      <c r="H716" s="225" t="s">
        <v>1</v>
      </c>
      <c r="I716" s="223" t="s">
        <v>1</v>
      </c>
      <c r="J716" s="224" t="e" cm="1">
        <f t="array" aca="1" ref="J716" ca="1">INDIRECT("'"&amp;$C716&amp;"'!"&amp;"$"&amp;$D716&amp;$J$1&amp;"")</f>
        <v>#REF!</v>
      </c>
      <c r="K716" s="225"/>
      <c r="L716" s="225"/>
      <c r="M716" s="226"/>
      <c r="N716" s="222" t="e" cm="1">
        <f t="array" aca="1" ref="N716" ca="1">INDIRECT("'"&amp;$C716&amp;"'!"&amp;"$"&amp;$D716&amp;$N$1&amp;"")</f>
        <v>#REF!</v>
      </c>
      <c r="O716" s="225"/>
      <c r="P716" s="225"/>
      <c r="Q716" s="223"/>
      <c r="R716" s="352" t="e" cm="1">
        <f t="array" aca="1" ref="R716" ca="1">INDIRECT("'"&amp;$C716&amp;"'!"&amp;"$"&amp;$D716&amp;$R$1&amp;"")</f>
        <v>#REF!</v>
      </c>
      <c r="S716" s="225"/>
      <c r="T716" s="225"/>
      <c r="U716" s="226"/>
      <c r="V716" s="222"/>
      <c r="W716" s="227" t="e" cm="1">
        <f t="array" aca="1" ref="W716" ca="1">INDIRECT("'"&amp;$C716&amp;"'!"&amp;"$"&amp;$D716&amp;$W$1&amp;"")</f>
        <v>#REF!</v>
      </c>
      <c r="X716" s="225"/>
      <c r="Y716" s="223"/>
      <c r="Z716" s="224" t="e" cm="1">
        <f t="array" aca="1" ref="Z716" ca="1">INDIRECT("'"&amp;$C716&amp;"'!"&amp;"$"&amp;$D716&amp;$Z$1&amp;"")</f>
        <v>#REF!</v>
      </c>
      <c r="AA716" s="225" t="s">
        <v>1</v>
      </c>
      <c r="AB716" s="225" t="s">
        <v>1</v>
      </c>
      <c r="AC716" s="226" t="s">
        <v>1</v>
      </c>
      <c r="AD716" s="222" t="e" cm="1">
        <f t="array" aca="1" ref="AD716" ca="1">INDIRECT("'"&amp;$C716&amp;"'!"&amp;"$"&amp;$D716&amp;$AD$1&amp;"")</f>
        <v>#REF!</v>
      </c>
      <c r="AE716" s="225" t="s">
        <v>1</v>
      </c>
      <c r="AF716" s="225" t="s">
        <v>1</v>
      </c>
      <c r="AG716" s="223" t="s">
        <v>1</v>
      </c>
      <c r="AH716" s="224" t="e" cm="1">
        <f t="array" aca="1" ref="AH716" ca="1">INDIRECT("'"&amp;$C716&amp;"'!"&amp;"$"&amp;$D716&amp;$AH$1&amp;"")</f>
        <v>#REF!</v>
      </c>
      <c r="AI716" s="225" t="s">
        <v>1</v>
      </c>
      <c r="AJ716" s="225" t="s">
        <v>1</v>
      </c>
      <c r="AK716" s="226" t="s">
        <v>1</v>
      </c>
      <c r="AL716" s="222" t="e" cm="1">
        <f t="array" aca="1" ref="AL716" ca="1">INDIRECT("'"&amp;$C716&amp;"'!"&amp;"$"&amp;$D716&amp;$AL$1&amp;"")</f>
        <v>#REF!</v>
      </c>
      <c r="AM716" s="225" t="s">
        <v>1</v>
      </c>
      <c r="AN716" s="225" t="s">
        <v>1</v>
      </c>
      <c r="AO716" s="223" t="s">
        <v>1</v>
      </c>
      <c r="AP716" s="222"/>
      <c r="AQ716" s="226"/>
      <c r="AR716" s="222" t="e" cm="1">
        <f t="array" aca="1" ref="AR716" ca="1">INDIRECT("'"&amp;$C716&amp;"'!"&amp;"$"&amp;$D716&amp;$AR$1&amp;"")</f>
        <v>#REF!</v>
      </c>
      <c r="AS716" s="225"/>
      <c r="AT716" s="223"/>
      <c r="AU716" s="224" t="e" cm="1">
        <f t="array" aca="1" ref="AU716" ca="1">INDIRECT("'"&amp;$C716&amp;"'!"&amp;"$"&amp;$D716&amp;$AU$1&amp;"")</f>
        <v>#REF!</v>
      </c>
      <c r="AV716" s="225"/>
      <c r="AW716" s="223"/>
      <c r="AX716" s="222"/>
      <c r="AY716" s="226"/>
      <c r="AZ716" s="225" t="e" cm="1">
        <f t="array" aca="1" ref="AZ716" ca="1">INDIRECT("'"&amp;$C716&amp;"'!"&amp;"$"&amp;$D716&amp;$AZ$1&amp;"")</f>
        <v>#REF!</v>
      </c>
      <c r="BA716" s="224"/>
      <c r="BB716" s="225"/>
      <c r="BC716" s="223"/>
      <c r="BD716" s="225" t="e" cm="1">
        <f t="array" aca="1" ref="BD716" ca="1">INDIRECT("'"&amp;$C716&amp;"'!"&amp;"$"&amp;$D716&amp;$BD$1&amp;"")</f>
        <v>#REF!</v>
      </c>
      <c r="BE716" s="224"/>
      <c r="BF716" s="225"/>
      <c r="BG716" s="223"/>
      <c r="BH716" s="227"/>
      <c r="BI716" s="223"/>
      <c r="BJ716" s="227" t="e" cm="1">
        <f t="array" aca="1" ref="BJ716" ca="1">INDIRECT("'"&amp;$C716&amp;"'!"&amp;"$"&amp;$D716&amp;$BJ$1&amp;"")</f>
        <v>#REF!</v>
      </c>
      <c r="BK716" s="225"/>
      <c r="BL716" s="223"/>
      <c r="BM716" s="407"/>
      <c r="BN716" s="222" t="e" cm="1">
        <f t="array" aca="1" ref="BN716" ca="1">INDIRECT("'"&amp;$C716&amp;"'!"&amp;"$"&amp;$D716&amp;$BN$1&amp;"")</f>
        <v>#REF!</v>
      </c>
      <c r="BO716" s="224"/>
      <c r="BP716" s="223"/>
      <c r="BQ716" s="227" t="e" cm="1">
        <f t="array" aca="1" ref="BQ716" ca="1">INDIRECT("'"&amp;$C716&amp;"'!"&amp;"$"&amp;$D716&amp;$BQ$1&amp;"")</f>
        <v>#REF!</v>
      </c>
      <c r="BR716" s="225"/>
      <c r="BS716" s="225"/>
      <c r="BT716" s="223"/>
      <c r="BU716" s="228" t="e" cm="1">
        <f t="array" aca="1" ref="BU716" ca="1">INDIRECT("'"&amp;$C716&amp;"'!"&amp;"$"&amp;$D716&amp;$BU$1&amp;"")</f>
        <v>#REF!</v>
      </c>
      <c r="BV716" s="225"/>
      <c r="BW716" s="225"/>
      <c r="BX716" s="223"/>
      <c r="BY716" s="228"/>
      <c r="BZ716" s="225"/>
      <c r="CA716" s="225"/>
      <c r="CB716" s="223"/>
    </row>
    <row r="717" spans="1:80" ht="15" x14ac:dyDescent="0.2">
      <c r="A717" s="344">
        <f t="shared" si="55"/>
        <v>46020</v>
      </c>
      <c r="B717" s="261">
        <v>0.5</v>
      </c>
      <c r="C717" s="247">
        <f t="shared" si="56"/>
        <v>29</v>
      </c>
      <c r="D717" s="248" t="s">
        <v>146</v>
      </c>
      <c r="E717" s="229"/>
      <c r="F717" s="230"/>
      <c r="G717" s="231" t="e" cm="1">
        <f t="array" aca="1" ref="G717" ca="1">INDIRECT("'"&amp;$C717&amp;"'!"&amp;"$"&amp;$D717&amp;$G$1&amp;"")</f>
        <v>#REF!</v>
      </c>
      <c r="H717" s="232" t="s">
        <v>1</v>
      </c>
      <c r="I717" s="230" t="s">
        <v>1</v>
      </c>
      <c r="J717" s="231" t="e" cm="1">
        <f t="array" aca="1" ref="J717" ca="1">INDIRECT("'"&amp;$C717&amp;"'!"&amp;"$"&amp;$D717&amp;$J$1&amp;"")</f>
        <v>#REF!</v>
      </c>
      <c r="K717" s="232"/>
      <c r="L717" s="232"/>
      <c r="M717" s="233"/>
      <c r="N717" s="229" t="e" cm="1">
        <f t="array" aca="1" ref="N717" ca="1">INDIRECT("'"&amp;$C717&amp;"'!"&amp;"$"&amp;$D717&amp;$N$1&amp;"")</f>
        <v>#REF!</v>
      </c>
      <c r="O717" s="232"/>
      <c r="P717" s="232"/>
      <c r="Q717" s="230"/>
      <c r="R717" s="229" t="e" cm="1">
        <f t="array" aca="1" ref="R717" ca="1">INDIRECT("'"&amp;$C717&amp;"'!"&amp;"$"&amp;$D717&amp;$R$1&amp;"")</f>
        <v>#REF!</v>
      </c>
      <c r="S717" s="232"/>
      <c r="T717" s="232"/>
      <c r="U717" s="233"/>
      <c r="V717" s="229"/>
      <c r="W717" s="234" t="e" cm="1">
        <f t="array" aca="1" ref="W717" ca="1">INDIRECT("'"&amp;$C717&amp;"'!"&amp;"$"&amp;$D717&amp;$W$1&amp;"")</f>
        <v>#REF!</v>
      </c>
      <c r="X717" s="232"/>
      <c r="Y717" s="230"/>
      <c r="Z717" s="231" t="e" cm="1">
        <f t="array" aca="1" ref="Z717" ca="1">INDIRECT("'"&amp;$C717&amp;"'!"&amp;"$"&amp;$D717&amp;$Z$1&amp;"")</f>
        <v>#REF!</v>
      </c>
      <c r="AA717" s="232" t="s">
        <v>1</v>
      </c>
      <c r="AB717" s="232" t="s">
        <v>1</v>
      </c>
      <c r="AC717" s="233" t="s">
        <v>1</v>
      </c>
      <c r="AD717" s="229" t="e" cm="1">
        <f t="array" aca="1" ref="AD717" ca="1">INDIRECT("'"&amp;$C717&amp;"'!"&amp;"$"&amp;$D717&amp;$AD$1&amp;"")</f>
        <v>#REF!</v>
      </c>
      <c r="AE717" s="232" t="s">
        <v>1</v>
      </c>
      <c r="AF717" s="232" t="s">
        <v>1</v>
      </c>
      <c r="AG717" s="230" t="s">
        <v>1</v>
      </c>
      <c r="AH717" s="231" t="e" cm="1">
        <f t="array" aca="1" ref="AH717" ca="1">INDIRECT("'"&amp;$C717&amp;"'!"&amp;"$"&amp;$D717&amp;$AH$1&amp;"")</f>
        <v>#REF!</v>
      </c>
      <c r="AI717" s="232" t="s">
        <v>1</v>
      </c>
      <c r="AJ717" s="232" t="s">
        <v>1</v>
      </c>
      <c r="AK717" s="233" t="s">
        <v>1</v>
      </c>
      <c r="AL717" s="229" t="e" cm="1">
        <f t="array" aca="1" ref="AL717" ca="1">INDIRECT("'"&amp;$C717&amp;"'!"&amp;"$"&amp;$D717&amp;$AL$1&amp;"")</f>
        <v>#REF!</v>
      </c>
      <c r="AM717" s="232" t="s">
        <v>1</v>
      </c>
      <c r="AN717" s="232" t="s">
        <v>1</v>
      </c>
      <c r="AO717" s="230" t="s">
        <v>1</v>
      </c>
      <c r="AP717" s="229"/>
      <c r="AQ717" s="233"/>
      <c r="AR717" s="229" t="e" cm="1">
        <f t="array" aca="1" ref="AR717" ca="1">INDIRECT("'"&amp;$C717&amp;"'!"&amp;"$"&amp;$D717&amp;$AR$1&amp;"")</f>
        <v>#REF!</v>
      </c>
      <c r="AS717" s="232"/>
      <c r="AT717" s="230"/>
      <c r="AU717" s="231" t="e" cm="1">
        <f t="array" aca="1" ref="AU717" ca="1">INDIRECT("'"&amp;$C717&amp;"'!"&amp;"$"&amp;$D717&amp;$AU$1&amp;"")</f>
        <v>#REF!</v>
      </c>
      <c r="AV717" s="232"/>
      <c r="AW717" s="230"/>
      <c r="AX717" s="229"/>
      <c r="AY717" s="233"/>
      <c r="AZ717" s="232" t="e" cm="1">
        <f t="array" aca="1" ref="AZ717" ca="1">INDIRECT("'"&amp;$C717&amp;"'!"&amp;"$"&amp;$D717&amp;$AZ$1&amp;"")</f>
        <v>#REF!</v>
      </c>
      <c r="BA717" s="231"/>
      <c r="BB717" s="232"/>
      <c r="BC717" s="230"/>
      <c r="BD717" s="232" t="e" cm="1">
        <f t="array" aca="1" ref="BD717" ca="1">INDIRECT("'"&amp;$C717&amp;"'!"&amp;"$"&amp;$D717&amp;$BD$1&amp;"")</f>
        <v>#REF!</v>
      </c>
      <c r="BE717" s="231"/>
      <c r="BF717" s="232"/>
      <c r="BG717" s="230"/>
      <c r="BH717" s="234"/>
      <c r="BI717" s="230"/>
      <c r="BJ717" s="234" t="e" cm="1">
        <f t="array" aca="1" ref="BJ717" ca="1">INDIRECT("'"&amp;$C717&amp;"'!"&amp;"$"&amp;$D717&amp;$BJ$1&amp;"")</f>
        <v>#REF!</v>
      </c>
      <c r="BK717" s="232"/>
      <c r="BL717" s="230"/>
      <c r="BM717" s="408"/>
      <c r="BN717" s="229" t="e" cm="1">
        <f t="array" aca="1" ref="BN717" ca="1">INDIRECT("'"&amp;$C717&amp;"'!"&amp;"$"&amp;$D717&amp;$BN$1&amp;"")</f>
        <v>#REF!</v>
      </c>
      <c r="BO717" s="231"/>
      <c r="BP717" s="230"/>
      <c r="BQ717" s="234" t="e" cm="1">
        <f t="array" aca="1" ref="BQ717" ca="1">INDIRECT("'"&amp;$C717&amp;"'!"&amp;"$"&amp;$D717&amp;$BQ$1&amp;"")</f>
        <v>#REF!</v>
      </c>
      <c r="BR717" s="232"/>
      <c r="BS717" s="232"/>
      <c r="BT717" s="230"/>
      <c r="BU717" s="235" t="e" cm="1">
        <f t="array" aca="1" ref="BU717" ca="1">INDIRECT("'"&amp;$C717&amp;"'!"&amp;"$"&amp;$D717&amp;$BU$1&amp;"")</f>
        <v>#REF!</v>
      </c>
      <c r="BV717" s="232"/>
      <c r="BW717" s="232"/>
      <c r="BX717" s="230"/>
      <c r="BY717" s="235"/>
      <c r="BZ717" s="232"/>
      <c r="CA717" s="232"/>
      <c r="CB717" s="230"/>
    </row>
    <row r="718" spans="1:80" ht="15" x14ac:dyDescent="0.2">
      <c r="A718" s="344">
        <f t="shared" si="55"/>
        <v>46020</v>
      </c>
      <c r="B718" s="261">
        <v>0.54166666666666696</v>
      </c>
      <c r="C718" s="247">
        <f t="shared" si="56"/>
        <v>29</v>
      </c>
      <c r="D718" s="248" t="s">
        <v>147</v>
      </c>
      <c r="E718" s="222"/>
      <c r="F718" s="223"/>
      <c r="G718" s="224" t="e" cm="1">
        <f t="array" aca="1" ref="G718" ca="1">INDIRECT("'"&amp;$C718&amp;"'!"&amp;"$"&amp;$D718&amp;$G$1&amp;"")</f>
        <v>#REF!</v>
      </c>
      <c r="H718" s="225" t="s">
        <v>1</v>
      </c>
      <c r="I718" s="223" t="s">
        <v>1</v>
      </c>
      <c r="J718" s="224" t="e" cm="1">
        <f t="array" aca="1" ref="J718" ca="1">INDIRECT("'"&amp;$C718&amp;"'!"&amp;"$"&amp;$D718&amp;$J$1&amp;"")</f>
        <v>#REF!</v>
      </c>
      <c r="K718" s="225"/>
      <c r="L718" s="225"/>
      <c r="M718" s="223"/>
      <c r="N718" s="222" t="e" cm="1">
        <f t="array" aca="1" ref="N718" ca="1">INDIRECT("'"&amp;$C718&amp;"'!"&amp;"$"&amp;$D718&amp;$N$1&amp;"")</f>
        <v>#REF!</v>
      </c>
      <c r="O718" s="225"/>
      <c r="P718" s="225"/>
      <c r="Q718" s="223"/>
      <c r="R718" s="352" t="e" cm="1">
        <f t="array" aca="1" ref="R718" ca="1">INDIRECT("'"&amp;$C718&amp;"'!"&amp;"$"&amp;$D718&amp;$R$1&amp;"")</f>
        <v>#REF!</v>
      </c>
      <c r="S718" s="225"/>
      <c r="T718" s="225"/>
      <c r="U718" s="226"/>
      <c r="V718" s="222"/>
      <c r="W718" s="227" t="e" cm="1">
        <f t="array" aca="1" ref="W718" ca="1">INDIRECT("'"&amp;$C718&amp;"'!"&amp;"$"&amp;$D718&amp;$W$1&amp;"")</f>
        <v>#REF!</v>
      </c>
      <c r="X718" s="225"/>
      <c r="Y718" s="223"/>
      <c r="Z718" s="224" t="e" cm="1">
        <f t="array" aca="1" ref="Z718" ca="1">INDIRECT("'"&amp;$C718&amp;"'!"&amp;"$"&amp;$D718&amp;$Z$1&amp;"")</f>
        <v>#REF!</v>
      </c>
      <c r="AA718" s="225" t="s">
        <v>1</v>
      </c>
      <c r="AB718" s="225" t="s">
        <v>1</v>
      </c>
      <c r="AC718" s="226" t="s">
        <v>1</v>
      </c>
      <c r="AD718" s="222" t="e" cm="1">
        <f t="array" aca="1" ref="AD718" ca="1">INDIRECT("'"&amp;$C718&amp;"'!"&amp;"$"&amp;$D718&amp;$AD$1&amp;"")</f>
        <v>#REF!</v>
      </c>
      <c r="AE718" s="225" t="s">
        <v>1</v>
      </c>
      <c r="AF718" s="225" t="s">
        <v>1</v>
      </c>
      <c r="AG718" s="223" t="s">
        <v>1</v>
      </c>
      <c r="AH718" s="224" t="e" cm="1">
        <f t="array" aca="1" ref="AH718" ca="1">INDIRECT("'"&amp;$C718&amp;"'!"&amp;"$"&amp;$D718&amp;$AH$1&amp;"")</f>
        <v>#REF!</v>
      </c>
      <c r="AI718" s="225" t="s">
        <v>1</v>
      </c>
      <c r="AJ718" s="225" t="s">
        <v>1</v>
      </c>
      <c r="AK718" s="226" t="s">
        <v>1</v>
      </c>
      <c r="AL718" s="222" t="e" cm="1">
        <f t="array" aca="1" ref="AL718" ca="1">INDIRECT("'"&amp;$C718&amp;"'!"&amp;"$"&amp;$D718&amp;$AL$1&amp;"")</f>
        <v>#REF!</v>
      </c>
      <c r="AM718" s="225" t="s">
        <v>1</v>
      </c>
      <c r="AN718" s="225" t="s">
        <v>1</v>
      </c>
      <c r="AO718" s="223" t="s">
        <v>1</v>
      </c>
      <c r="AP718" s="222"/>
      <c r="AQ718" s="226"/>
      <c r="AR718" s="222" t="e" cm="1">
        <f t="array" aca="1" ref="AR718" ca="1">INDIRECT("'"&amp;$C718&amp;"'!"&amp;"$"&amp;$D718&amp;$AR$1&amp;"")</f>
        <v>#REF!</v>
      </c>
      <c r="AS718" s="225"/>
      <c r="AT718" s="223"/>
      <c r="AU718" s="224" t="e" cm="1">
        <f t="array" aca="1" ref="AU718" ca="1">INDIRECT("'"&amp;$C718&amp;"'!"&amp;"$"&amp;$D718&amp;$AU$1&amp;"")</f>
        <v>#REF!</v>
      </c>
      <c r="AV718" s="225"/>
      <c r="AW718" s="223"/>
      <c r="AX718" s="222"/>
      <c r="AY718" s="226"/>
      <c r="AZ718" s="225" t="e" cm="1">
        <f t="array" aca="1" ref="AZ718" ca="1">INDIRECT("'"&amp;$C718&amp;"'!"&amp;"$"&amp;$D718&amp;$AZ$1&amp;"")</f>
        <v>#REF!</v>
      </c>
      <c r="BA718" s="224"/>
      <c r="BB718" s="225"/>
      <c r="BC718" s="223"/>
      <c r="BD718" s="225" t="e" cm="1">
        <f t="array" aca="1" ref="BD718" ca="1">INDIRECT("'"&amp;$C718&amp;"'!"&amp;"$"&amp;$D718&amp;$BD$1&amp;"")</f>
        <v>#REF!</v>
      </c>
      <c r="BE718" s="224"/>
      <c r="BF718" s="225"/>
      <c r="BG718" s="223"/>
      <c r="BH718" s="227"/>
      <c r="BI718" s="223"/>
      <c r="BJ718" s="227" t="e" cm="1">
        <f t="array" aca="1" ref="BJ718" ca="1">INDIRECT("'"&amp;$C718&amp;"'!"&amp;"$"&amp;$D718&amp;$BJ$1&amp;"")</f>
        <v>#REF!</v>
      </c>
      <c r="BK718" s="225"/>
      <c r="BL718" s="223"/>
      <c r="BM718" s="407"/>
      <c r="BN718" s="222" t="e" cm="1">
        <f t="array" aca="1" ref="BN718" ca="1">INDIRECT("'"&amp;$C718&amp;"'!"&amp;"$"&amp;$D718&amp;$BN$1&amp;"")</f>
        <v>#REF!</v>
      </c>
      <c r="BO718" s="224"/>
      <c r="BP718" s="223"/>
      <c r="BQ718" s="227" t="e" cm="1">
        <f t="array" aca="1" ref="BQ718" ca="1">INDIRECT("'"&amp;$C718&amp;"'!"&amp;"$"&amp;$D718&amp;$BQ$1&amp;"")</f>
        <v>#REF!</v>
      </c>
      <c r="BR718" s="225"/>
      <c r="BS718" s="225"/>
      <c r="BT718" s="223"/>
      <c r="BU718" s="228" t="e" cm="1">
        <f t="array" aca="1" ref="BU718" ca="1">INDIRECT("'"&amp;$C718&amp;"'!"&amp;"$"&amp;$D718&amp;$BU$1&amp;"")</f>
        <v>#REF!</v>
      </c>
      <c r="BV718" s="225"/>
      <c r="BW718" s="225"/>
      <c r="BX718" s="223"/>
      <c r="BY718" s="228"/>
      <c r="BZ718" s="225"/>
      <c r="CA718" s="225"/>
      <c r="CB718" s="223"/>
    </row>
    <row r="719" spans="1:80" ht="15" x14ac:dyDescent="0.2">
      <c r="A719" s="344">
        <f t="shared" si="55"/>
        <v>46020</v>
      </c>
      <c r="B719" s="261">
        <v>0.58333333333333404</v>
      </c>
      <c r="C719" s="247">
        <f t="shared" si="56"/>
        <v>29</v>
      </c>
      <c r="D719" s="248" t="s">
        <v>148</v>
      </c>
      <c r="E719" s="229"/>
      <c r="F719" s="230"/>
      <c r="G719" s="231" t="e" cm="1">
        <f t="array" aca="1" ref="G719" ca="1">INDIRECT("'"&amp;$C719&amp;"'!"&amp;"$"&amp;$D719&amp;$G$1&amp;"")</f>
        <v>#REF!</v>
      </c>
      <c r="H719" s="232" t="s">
        <v>1</v>
      </c>
      <c r="I719" s="230" t="s">
        <v>1</v>
      </c>
      <c r="J719" s="231" t="e" cm="1">
        <f t="array" aca="1" ref="J719" ca="1">INDIRECT("'"&amp;$C719&amp;"'!"&amp;"$"&amp;$D719&amp;$J$1&amp;"")</f>
        <v>#REF!</v>
      </c>
      <c r="K719" s="232"/>
      <c r="L719" s="232"/>
      <c r="M719" s="233"/>
      <c r="N719" s="229" t="e" cm="1">
        <f t="array" aca="1" ref="N719" ca="1">INDIRECT("'"&amp;$C719&amp;"'!"&amp;"$"&amp;$D719&amp;$N$1&amp;"")</f>
        <v>#REF!</v>
      </c>
      <c r="O719" s="232"/>
      <c r="P719" s="232"/>
      <c r="Q719" s="230"/>
      <c r="R719" s="229" t="e" cm="1">
        <f t="array" aca="1" ref="R719" ca="1">INDIRECT("'"&amp;$C719&amp;"'!"&amp;"$"&amp;$D719&amp;$R$1&amp;"")</f>
        <v>#REF!</v>
      </c>
      <c r="S719" s="232"/>
      <c r="T719" s="232"/>
      <c r="U719" s="233"/>
      <c r="V719" s="229"/>
      <c r="W719" s="234" t="e" cm="1">
        <f t="array" aca="1" ref="W719" ca="1">INDIRECT("'"&amp;$C719&amp;"'!"&amp;"$"&amp;$D719&amp;$W$1&amp;"")</f>
        <v>#REF!</v>
      </c>
      <c r="X719" s="232"/>
      <c r="Y719" s="230"/>
      <c r="Z719" s="231" t="e" cm="1">
        <f t="array" aca="1" ref="Z719" ca="1">INDIRECT("'"&amp;$C719&amp;"'!"&amp;"$"&amp;$D719&amp;$Z$1&amp;"")</f>
        <v>#REF!</v>
      </c>
      <c r="AA719" s="232" t="s">
        <v>1</v>
      </c>
      <c r="AB719" s="232" t="s">
        <v>1</v>
      </c>
      <c r="AC719" s="233" t="s">
        <v>1</v>
      </c>
      <c r="AD719" s="229" t="e" cm="1">
        <f t="array" aca="1" ref="AD719" ca="1">INDIRECT("'"&amp;$C719&amp;"'!"&amp;"$"&amp;$D719&amp;$AD$1&amp;"")</f>
        <v>#REF!</v>
      </c>
      <c r="AE719" s="232" t="s">
        <v>1</v>
      </c>
      <c r="AF719" s="232" t="s">
        <v>1</v>
      </c>
      <c r="AG719" s="230" t="s">
        <v>1</v>
      </c>
      <c r="AH719" s="231" t="e" cm="1">
        <f t="array" aca="1" ref="AH719" ca="1">INDIRECT("'"&amp;$C719&amp;"'!"&amp;"$"&amp;$D719&amp;$AH$1&amp;"")</f>
        <v>#REF!</v>
      </c>
      <c r="AI719" s="232" t="s">
        <v>1</v>
      </c>
      <c r="AJ719" s="232" t="s">
        <v>1</v>
      </c>
      <c r="AK719" s="233" t="s">
        <v>1</v>
      </c>
      <c r="AL719" s="229" t="e" cm="1">
        <f t="array" aca="1" ref="AL719" ca="1">INDIRECT("'"&amp;$C719&amp;"'!"&amp;"$"&amp;$D719&amp;$AL$1&amp;"")</f>
        <v>#REF!</v>
      </c>
      <c r="AM719" s="232" t="s">
        <v>1</v>
      </c>
      <c r="AN719" s="232" t="s">
        <v>1</v>
      </c>
      <c r="AO719" s="230" t="s">
        <v>1</v>
      </c>
      <c r="AP719" s="229"/>
      <c r="AQ719" s="233"/>
      <c r="AR719" s="229" t="e" cm="1">
        <f t="array" aca="1" ref="AR719" ca="1">INDIRECT("'"&amp;$C719&amp;"'!"&amp;"$"&amp;$D719&amp;$AR$1&amp;"")</f>
        <v>#REF!</v>
      </c>
      <c r="AS719" s="232"/>
      <c r="AT719" s="230"/>
      <c r="AU719" s="231" t="e" cm="1">
        <f t="array" aca="1" ref="AU719" ca="1">INDIRECT("'"&amp;$C719&amp;"'!"&amp;"$"&amp;$D719&amp;$AU$1&amp;"")</f>
        <v>#REF!</v>
      </c>
      <c r="AV719" s="232"/>
      <c r="AW719" s="230"/>
      <c r="AX719" s="229"/>
      <c r="AY719" s="233"/>
      <c r="AZ719" s="232" t="e" cm="1">
        <f t="array" aca="1" ref="AZ719" ca="1">INDIRECT("'"&amp;$C719&amp;"'!"&amp;"$"&amp;$D719&amp;$AZ$1&amp;"")</f>
        <v>#REF!</v>
      </c>
      <c r="BA719" s="231"/>
      <c r="BB719" s="232"/>
      <c r="BC719" s="230"/>
      <c r="BD719" s="232" t="e" cm="1">
        <f t="array" aca="1" ref="BD719" ca="1">INDIRECT("'"&amp;$C719&amp;"'!"&amp;"$"&amp;$D719&amp;$BD$1&amp;"")</f>
        <v>#REF!</v>
      </c>
      <c r="BE719" s="231"/>
      <c r="BF719" s="232"/>
      <c r="BG719" s="230"/>
      <c r="BH719" s="234"/>
      <c r="BI719" s="230"/>
      <c r="BJ719" s="234" t="e" cm="1">
        <f t="array" aca="1" ref="BJ719" ca="1">INDIRECT("'"&amp;$C719&amp;"'!"&amp;"$"&amp;$D719&amp;$BJ$1&amp;"")</f>
        <v>#REF!</v>
      </c>
      <c r="BK719" s="232"/>
      <c r="BL719" s="230"/>
      <c r="BM719" s="408"/>
      <c r="BN719" s="229" t="e" cm="1">
        <f t="array" aca="1" ref="BN719" ca="1">INDIRECT("'"&amp;$C719&amp;"'!"&amp;"$"&amp;$D719&amp;$BN$1&amp;"")</f>
        <v>#REF!</v>
      </c>
      <c r="BO719" s="231"/>
      <c r="BP719" s="230"/>
      <c r="BQ719" s="234" t="e" cm="1">
        <f t="array" aca="1" ref="BQ719" ca="1">INDIRECT("'"&amp;$C719&amp;"'!"&amp;"$"&amp;$D719&amp;$BQ$1&amp;"")</f>
        <v>#REF!</v>
      </c>
      <c r="BR719" s="232"/>
      <c r="BS719" s="232"/>
      <c r="BT719" s="230"/>
      <c r="BU719" s="235" t="e" cm="1">
        <f t="array" aca="1" ref="BU719" ca="1">INDIRECT("'"&amp;$C719&amp;"'!"&amp;"$"&amp;$D719&amp;$BU$1&amp;"")</f>
        <v>#REF!</v>
      </c>
      <c r="BV719" s="232"/>
      <c r="BW719" s="232"/>
      <c r="BX719" s="230"/>
      <c r="BY719" s="235"/>
      <c r="BZ719" s="232"/>
      <c r="CA719" s="232"/>
      <c r="CB719" s="230"/>
    </row>
    <row r="720" spans="1:80" ht="15" x14ac:dyDescent="0.2">
      <c r="A720" s="344">
        <f t="shared" si="55"/>
        <v>46020</v>
      </c>
      <c r="B720" s="261">
        <v>0.625</v>
      </c>
      <c r="C720" s="247">
        <f t="shared" si="56"/>
        <v>29</v>
      </c>
      <c r="D720" s="248" t="s">
        <v>149</v>
      </c>
      <c r="E720" s="222"/>
      <c r="F720" s="223"/>
      <c r="G720" s="224" t="e" cm="1">
        <f t="array" aca="1" ref="G720" ca="1">INDIRECT("'"&amp;$C720&amp;"'!"&amp;"$"&amp;$D720&amp;$G$1&amp;"")</f>
        <v>#REF!</v>
      </c>
      <c r="H720" s="225" t="s">
        <v>1</v>
      </c>
      <c r="I720" s="223" t="s">
        <v>1</v>
      </c>
      <c r="J720" s="224" t="e" cm="1">
        <f t="array" aca="1" ref="J720" ca="1">INDIRECT("'"&amp;$C720&amp;"'!"&amp;"$"&amp;$D720&amp;$J$1&amp;"")</f>
        <v>#REF!</v>
      </c>
      <c r="K720" s="225"/>
      <c r="L720" s="225"/>
      <c r="M720" s="226"/>
      <c r="N720" s="222" t="e" cm="1">
        <f t="array" aca="1" ref="N720" ca="1">INDIRECT("'"&amp;$C720&amp;"'!"&amp;"$"&amp;$D720&amp;$N$1&amp;"")</f>
        <v>#REF!</v>
      </c>
      <c r="O720" s="225"/>
      <c r="P720" s="225"/>
      <c r="Q720" s="223"/>
      <c r="R720" s="352" t="e" cm="1">
        <f t="array" aca="1" ref="R720" ca="1">INDIRECT("'"&amp;$C720&amp;"'!"&amp;"$"&amp;$D720&amp;$R$1&amp;"")</f>
        <v>#REF!</v>
      </c>
      <c r="S720" s="225"/>
      <c r="T720" s="225"/>
      <c r="U720" s="226"/>
      <c r="V720" s="222"/>
      <c r="W720" s="227" t="e" cm="1">
        <f t="array" aca="1" ref="W720" ca="1">INDIRECT("'"&amp;$C720&amp;"'!"&amp;"$"&amp;$D720&amp;$W$1&amp;"")</f>
        <v>#REF!</v>
      </c>
      <c r="X720" s="225"/>
      <c r="Y720" s="223"/>
      <c r="Z720" s="224" t="e" cm="1">
        <f t="array" aca="1" ref="Z720" ca="1">INDIRECT("'"&amp;$C720&amp;"'!"&amp;"$"&amp;$D720&amp;$Z$1&amp;"")</f>
        <v>#REF!</v>
      </c>
      <c r="AA720" s="225" t="s">
        <v>1</v>
      </c>
      <c r="AB720" s="225" t="s">
        <v>1</v>
      </c>
      <c r="AC720" s="226" t="s">
        <v>1</v>
      </c>
      <c r="AD720" s="222" t="e" cm="1">
        <f t="array" aca="1" ref="AD720" ca="1">INDIRECT("'"&amp;$C720&amp;"'!"&amp;"$"&amp;$D720&amp;$AD$1&amp;"")</f>
        <v>#REF!</v>
      </c>
      <c r="AE720" s="225" t="s">
        <v>1</v>
      </c>
      <c r="AF720" s="225" t="s">
        <v>1</v>
      </c>
      <c r="AG720" s="223" t="s">
        <v>1</v>
      </c>
      <c r="AH720" s="224" t="e" cm="1">
        <f t="array" aca="1" ref="AH720" ca="1">INDIRECT("'"&amp;$C720&amp;"'!"&amp;"$"&amp;$D720&amp;$AH$1&amp;"")</f>
        <v>#REF!</v>
      </c>
      <c r="AI720" s="225" t="s">
        <v>1</v>
      </c>
      <c r="AJ720" s="225" t="s">
        <v>1</v>
      </c>
      <c r="AK720" s="226" t="s">
        <v>1</v>
      </c>
      <c r="AL720" s="222" t="e" cm="1">
        <f t="array" aca="1" ref="AL720" ca="1">INDIRECT("'"&amp;$C720&amp;"'!"&amp;"$"&amp;$D720&amp;$AL$1&amp;"")</f>
        <v>#REF!</v>
      </c>
      <c r="AM720" s="225" t="s">
        <v>1</v>
      </c>
      <c r="AN720" s="225" t="s">
        <v>1</v>
      </c>
      <c r="AO720" s="223" t="s">
        <v>1</v>
      </c>
      <c r="AP720" s="222"/>
      <c r="AQ720" s="226"/>
      <c r="AR720" s="222" t="e" cm="1">
        <f t="array" aca="1" ref="AR720" ca="1">INDIRECT("'"&amp;$C720&amp;"'!"&amp;"$"&amp;$D720&amp;$AR$1&amp;"")</f>
        <v>#REF!</v>
      </c>
      <c r="AS720" s="225"/>
      <c r="AT720" s="223"/>
      <c r="AU720" s="224" t="e" cm="1">
        <f t="array" aca="1" ref="AU720" ca="1">INDIRECT("'"&amp;$C720&amp;"'!"&amp;"$"&amp;$D720&amp;$AU$1&amp;"")</f>
        <v>#REF!</v>
      </c>
      <c r="AV720" s="225"/>
      <c r="AW720" s="223"/>
      <c r="AX720" s="222"/>
      <c r="AY720" s="226"/>
      <c r="AZ720" s="225" t="e" cm="1">
        <f t="array" aca="1" ref="AZ720" ca="1">INDIRECT("'"&amp;$C720&amp;"'!"&amp;"$"&amp;$D720&amp;$AZ$1&amp;"")</f>
        <v>#REF!</v>
      </c>
      <c r="BA720" s="224"/>
      <c r="BB720" s="225"/>
      <c r="BC720" s="223"/>
      <c r="BD720" s="225" t="e" cm="1">
        <f t="array" aca="1" ref="BD720" ca="1">INDIRECT("'"&amp;$C720&amp;"'!"&amp;"$"&amp;$D720&amp;$BD$1&amp;"")</f>
        <v>#REF!</v>
      </c>
      <c r="BE720" s="224"/>
      <c r="BF720" s="225"/>
      <c r="BG720" s="223"/>
      <c r="BH720" s="227"/>
      <c r="BI720" s="223"/>
      <c r="BJ720" s="227" t="e" cm="1">
        <f t="array" aca="1" ref="BJ720" ca="1">INDIRECT("'"&amp;$C720&amp;"'!"&amp;"$"&amp;$D720&amp;$BJ$1&amp;"")</f>
        <v>#REF!</v>
      </c>
      <c r="BK720" s="225"/>
      <c r="BL720" s="223"/>
      <c r="BM720" s="407"/>
      <c r="BN720" s="222" t="e" cm="1">
        <f t="array" aca="1" ref="BN720" ca="1">INDIRECT("'"&amp;$C720&amp;"'!"&amp;"$"&amp;$D720&amp;$BN$1&amp;"")</f>
        <v>#REF!</v>
      </c>
      <c r="BO720" s="224"/>
      <c r="BP720" s="223"/>
      <c r="BQ720" s="227" t="e" cm="1">
        <f t="array" aca="1" ref="BQ720" ca="1">INDIRECT("'"&amp;$C720&amp;"'!"&amp;"$"&amp;$D720&amp;$BQ$1&amp;"")</f>
        <v>#REF!</v>
      </c>
      <c r="BR720" s="225"/>
      <c r="BS720" s="225"/>
      <c r="BT720" s="223"/>
      <c r="BU720" s="228" t="e" cm="1">
        <f t="array" aca="1" ref="BU720" ca="1">INDIRECT("'"&amp;$C720&amp;"'!"&amp;"$"&amp;$D720&amp;$BU$1&amp;"")</f>
        <v>#REF!</v>
      </c>
      <c r="BV720" s="225"/>
      <c r="BW720" s="225"/>
      <c r="BX720" s="223"/>
      <c r="BY720" s="228"/>
      <c r="BZ720" s="225"/>
      <c r="CA720" s="225"/>
      <c r="CB720" s="223"/>
    </row>
    <row r="721" spans="1:80" ht="15" x14ac:dyDescent="0.2">
      <c r="A721" s="344">
        <f t="shared" si="55"/>
        <v>46020</v>
      </c>
      <c r="B721" s="261">
        <v>0.66666666666666696</v>
      </c>
      <c r="C721" s="247">
        <f t="shared" si="56"/>
        <v>29</v>
      </c>
      <c r="D721" s="248" t="s">
        <v>150</v>
      </c>
      <c r="E721" s="229"/>
      <c r="F721" s="230"/>
      <c r="G721" s="231" t="e" cm="1">
        <f t="array" aca="1" ref="G721" ca="1">INDIRECT("'"&amp;$C721&amp;"'!"&amp;"$"&amp;$D721&amp;$G$1&amp;"")</f>
        <v>#REF!</v>
      </c>
      <c r="H721" s="232" t="s">
        <v>1</v>
      </c>
      <c r="I721" s="230" t="s">
        <v>1</v>
      </c>
      <c r="J721" s="231" t="e" cm="1">
        <f t="array" aca="1" ref="J721" ca="1">INDIRECT("'"&amp;$C721&amp;"'!"&amp;"$"&amp;$D721&amp;$J$1&amp;"")</f>
        <v>#REF!</v>
      </c>
      <c r="K721" s="232"/>
      <c r="L721" s="232"/>
      <c r="M721" s="233"/>
      <c r="N721" s="229" t="e" cm="1">
        <f t="array" aca="1" ref="N721" ca="1">INDIRECT("'"&amp;$C721&amp;"'!"&amp;"$"&amp;$D721&amp;$N$1&amp;"")</f>
        <v>#REF!</v>
      </c>
      <c r="O721" s="232"/>
      <c r="P721" s="232"/>
      <c r="Q721" s="230"/>
      <c r="R721" s="353" t="e" cm="1">
        <f t="array" aca="1" ref="R721" ca="1">INDIRECT("'"&amp;$C721&amp;"'!"&amp;"$"&amp;$D721&amp;$R$1&amp;"")</f>
        <v>#REF!</v>
      </c>
      <c r="S721" s="232"/>
      <c r="T721" s="232"/>
      <c r="U721" s="233"/>
      <c r="V721" s="229"/>
      <c r="W721" s="234" t="e" cm="1">
        <f t="array" aca="1" ref="W721" ca="1">INDIRECT("'"&amp;$C721&amp;"'!"&amp;"$"&amp;$D721&amp;$W$1&amp;"")</f>
        <v>#REF!</v>
      </c>
      <c r="X721" s="232"/>
      <c r="Y721" s="230"/>
      <c r="Z721" s="231" t="e" cm="1">
        <f t="array" aca="1" ref="Z721" ca="1">INDIRECT("'"&amp;$C721&amp;"'!"&amp;"$"&amp;$D721&amp;$Z$1&amp;"")</f>
        <v>#REF!</v>
      </c>
      <c r="AA721" s="232" t="s">
        <v>1</v>
      </c>
      <c r="AB721" s="232" t="s">
        <v>1</v>
      </c>
      <c r="AC721" s="233" t="s">
        <v>1</v>
      </c>
      <c r="AD721" s="229" t="e" cm="1">
        <f t="array" aca="1" ref="AD721" ca="1">INDIRECT("'"&amp;$C721&amp;"'!"&amp;"$"&amp;$D721&amp;$AD$1&amp;"")</f>
        <v>#REF!</v>
      </c>
      <c r="AE721" s="232" t="s">
        <v>1</v>
      </c>
      <c r="AF721" s="232" t="s">
        <v>1</v>
      </c>
      <c r="AG721" s="230" t="s">
        <v>1</v>
      </c>
      <c r="AH721" s="231" t="e" cm="1">
        <f t="array" aca="1" ref="AH721" ca="1">INDIRECT("'"&amp;$C721&amp;"'!"&amp;"$"&amp;$D721&amp;$AH$1&amp;"")</f>
        <v>#REF!</v>
      </c>
      <c r="AI721" s="232" t="s">
        <v>1</v>
      </c>
      <c r="AJ721" s="232" t="s">
        <v>1</v>
      </c>
      <c r="AK721" s="233" t="s">
        <v>1</v>
      </c>
      <c r="AL721" s="229" t="e" cm="1">
        <f t="array" aca="1" ref="AL721" ca="1">INDIRECT("'"&amp;$C721&amp;"'!"&amp;"$"&amp;$D721&amp;$AL$1&amp;"")</f>
        <v>#REF!</v>
      </c>
      <c r="AM721" s="232" t="s">
        <v>1</v>
      </c>
      <c r="AN721" s="232" t="s">
        <v>1</v>
      </c>
      <c r="AO721" s="230" t="s">
        <v>1</v>
      </c>
      <c r="AP721" s="229"/>
      <c r="AQ721" s="233"/>
      <c r="AR721" s="229" t="e" cm="1">
        <f t="array" aca="1" ref="AR721" ca="1">INDIRECT("'"&amp;$C721&amp;"'!"&amp;"$"&amp;$D721&amp;$AR$1&amp;"")</f>
        <v>#REF!</v>
      </c>
      <c r="AS721" s="232"/>
      <c r="AT721" s="230"/>
      <c r="AU721" s="231" t="e" cm="1">
        <f t="array" aca="1" ref="AU721" ca="1">INDIRECT("'"&amp;$C721&amp;"'!"&amp;"$"&amp;$D721&amp;$AU$1&amp;"")</f>
        <v>#REF!</v>
      </c>
      <c r="AV721" s="232"/>
      <c r="AW721" s="230"/>
      <c r="AX721" s="229"/>
      <c r="AY721" s="233"/>
      <c r="AZ721" s="232" t="e" cm="1">
        <f t="array" aca="1" ref="AZ721" ca="1">INDIRECT("'"&amp;$C721&amp;"'!"&amp;"$"&amp;$D721&amp;$AZ$1&amp;"")</f>
        <v>#REF!</v>
      </c>
      <c r="BA721" s="231"/>
      <c r="BB721" s="232"/>
      <c r="BC721" s="230"/>
      <c r="BD721" s="232" t="e" cm="1">
        <f t="array" aca="1" ref="BD721" ca="1">INDIRECT("'"&amp;$C721&amp;"'!"&amp;"$"&amp;$D721&amp;$BD$1&amp;"")</f>
        <v>#REF!</v>
      </c>
      <c r="BE721" s="231"/>
      <c r="BF721" s="232"/>
      <c r="BG721" s="230"/>
      <c r="BH721" s="234"/>
      <c r="BI721" s="230"/>
      <c r="BJ721" s="234" t="e" cm="1">
        <f t="array" aca="1" ref="BJ721" ca="1">INDIRECT("'"&amp;$C721&amp;"'!"&amp;"$"&amp;$D721&amp;$BJ$1&amp;"")</f>
        <v>#REF!</v>
      </c>
      <c r="BK721" s="232"/>
      <c r="BL721" s="230"/>
      <c r="BM721" s="408"/>
      <c r="BN721" s="229" t="e" cm="1">
        <f t="array" aca="1" ref="BN721" ca="1">INDIRECT("'"&amp;$C721&amp;"'!"&amp;"$"&amp;$D721&amp;$BN$1&amp;"")</f>
        <v>#REF!</v>
      </c>
      <c r="BO721" s="231"/>
      <c r="BP721" s="230"/>
      <c r="BQ721" s="234" t="e" cm="1">
        <f t="array" aca="1" ref="BQ721" ca="1">INDIRECT("'"&amp;$C721&amp;"'!"&amp;"$"&amp;$D721&amp;$BQ$1&amp;"")</f>
        <v>#REF!</v>
      </c>
      <c r="BR721" s="232"/>
      <c r="BS721" s="232"/>
      <c r="BT721" s="230"/>
      <c r="BU721" s="235" t="e" cm="1">
        <f t="array" aca="1" ref="BU721" ca="1">INDIRECT("'"&amp;$C721&amp;"'!"&amp;"$"&amp;$D721&amp;$BU$1&amp;"")</f>
        <v>#REF!</v>
      </c>
      <c r="BV721" s="232"/>
      <c r="BW721" s="232"/>
      <c r="BX721" s="230"/>
      <c r="BY721" s="235"/>
      <c r="BZ721" s="232"/>
      <c r="CA721" s="232"/>
      <c r="CB721" s="230"/>
    </row>
    <row r="722" spans="1:80" ht="15" x14ac:dyDescent="0.2">
      <c r="A722" s="344">
        <f t="shared" si="55"/>
        <v>46020</v>
      </c>
      <c r="B722" s="261">
        <v>0.70833333333333404</v>
      </c>
      <c r="C722" s="247">
        <f t="shared" si="56"/>
        <v>29</v>
      </c>
      <c r="D722" s="248" t="s">
        <v>151</v>
      </c>
      <c r="E722" s="222"/>
      <c r="F722" s="223"/>
      <c r="G722" s="224" t="e" cm="1">
        <f t="array" aca="1" ref="G722" ca="1">INDIRECT("'"&amp;$C722&amp;"'!"&amp;"$"&amp;$D722&amp;$G$1&amp;"")</f>
        <v>#REF!</v>
      </c>
      <c r="H722" s="225" t="s">
        <v>1</v>
      </c>
      <c r="I722" s="223" t="s">
        <v>1</v>
      </c>
      <c r="J722" s="224" t="e" cm="1">
        <f t="array" aca="1" ref="J722" ca="1">INDIRECT("'"&amp;$C722&amp;"'!"&amp;"$"&amp;$D722&amp;$J$1&amp;"")</f>
        <v>#REF!</v>
      </c>
      <c r="K722" s="225"/>
      <c r="L722" s="225"/>
      <c r="M722" s="226"/>
      <c r="N722" s="222" t="e" cm="1">
        <f t="array" aca="1" ref="N722" ca="1">INDIRECT("'"&amp;$C722&amp;"'!"&amp;"$"&amp;$D722&amp;$N$1&amp;"")</f>
        <v>#REF!</v>
      </c>
      <c r="O722" s="225"/>
      <c r="P722" s="225"/>
      <c r="Q722" s="226"/>
      <c r="R722" s="352" t="e" cm="1">
        <f t="array" aca="1" ref="R722" ca="1">INDIRECT("'"&amp;$C722&amp;"'!"&amp;"$"&amp;$D722&amp;$R$1&amp;"")</f>
        <v>#REF!</v>
      </c>
      <c r="S722" s="225"/>
      <c r="T722" s="225"/>
      <c r="U722" s="226"/>
      <c r="V722" s="222"/>
      <c r="W722" s="227" t="e" cm="1">
        <f t="array" aca="1" ref="W722" ca="1">INDIRECT("'"&amp;$C722&amp;"'!"&amp;"$"&amp;$D722&amp;$W$1&amp;"")</f>
        <v>#REF!</v>
      </c>
      <c r="X722" s="225"/>
      <c r="Y722" s="223"/>
      <c r="Z722" s="224" t="e" cm="1">
        <f t="array" aca="1" ref="Z722" ca="1">INDIRECT("'"&amp;$C722&amp;"'!"&amp;"$"&amp;$D722&amp;$Z$1&amp;"")</f>
        <v>#REF!</v>
      </c>
      <c r="AA722" s="225" t="s">
        <v>1</v>
      </c>
      <c r="AB722" s="225" t="s">
        <v>1</v>
      </c>
      <c r="AC722" s="226" t="s">
        <v>1</v>
      </c>
      <c r="AD722" s="222" t="e" cm="1">
        <f t="array" aca="1" ref="AD722" ca="1">INDIRECT("'"&amp;$C722&amp;"'!"&amp;"$"&amp;$D722&amp;$AD$1&amp;"")</f>
        <v>#REF!</v>
      </c>
      <c r="AE722" s="225" t="s">
        <v>1</v>
      </c>
      <c r="AF722" s="225" t="s">
        <v>1</v>
      </c>
      <c r="AG722" s="223" t="s">
        <v>1</v>
      </c>
      <c r="AH722" s="224" t="e" cm="1">
        <f t="array" aca="1" ref="AH722" ca="1">INDIRECT("'"&amp;$C722&amp;"'!"&amp;"$"&amp;$D722&amp;$AH$1&amp;"")</f>
        <v>#REF!</v>
      </c>
      <c r="AI722" s="225" t="s">
        <v>1</v>
      </c>
      <c r="AJ722" s="225" t="s">
        <v>1</v>
      </c>
      <c r="AK722" s="226" t="s">
        <v>1</v>
      </c>
      <c r="AL722" s="222" t="e" cm="1">
        <f t="array" aca="1" ref="AL722" ca="1">INDIRECT("'"&amp;$C722&amp;"'!"&amp;"$"&amp;$D722&amp;$AL$1&amp;"")</f>
        <v>#REF!</v>
      </c>
      <c r="AM722" s="225" t="s">
        <v>1</v>
      </c>
      <c r="AN722" s="225" t="s">
        <v>1</v>
      </c>
      <c r="AO722" s="223" t="s">
        <v>1</v>
      </c>
      <c r="AP722" s="222"/>
      <c r="AQ722" s="226"/>
      <c r="AR722" s="222" t="e" cm="1">
        <f t="array" aca="1" ref="AR722" ca="1">INDIRECT("'"&amp;$C722&amp;"'!"&amp;"$"&amp;$D722&amp;$AR$1&amp;"")</f>
        <v>#REF!</v>
      </c>
      <c r="AS722" s="225"/>
      <c r="AT722" s="223"/>
      <c r="AU722" s="224" t="e" cm="1">
        <f t="array" aca="1" ref="AU722" ca="1">INDIRECT("'"&amp;$C722&amp;"'!"&amp;"$"&amp;$D722&amp;$AU$1&amp;"")</f>
        <v>#REF!</v>
      </c>
      <c r="AV722" s="225"/>
      <c r="AW722" s="223"/>
      <c r="AX722" s="222"/>
      <c r="AY722" s="226"/>
      <c r="AZ722" s="225" t="e" cm="1">
        <f t="array" aca="1" ref="AZ722" ca="1">INDIRECT("'"&amp;$C722&amp;"'!"&amp;"$"&amp;$D722&amp;$AZ$1&amp;"")</f>
        <v>#REF!</v>
      </c>
      <c r="BA722" s="224"/>
      <c r="BB722" s="225"/>
      <c r="BC722" s="223"/>
      <c r="BD722" s="225" t="e" cm="1">
        <f t="array" aca="1" ref="BD722" ca="1">INDIRECT("'"&amp;$C722&amp;"'!"&amp;"$"&amp;$D722&amp;$BD$1&amp;"")</f>
        <v>#REF!</v>
      </c>
      <c r="BE722" s="224"/>
      <c r="BF722" s="225"/>
      <c r="BG722" s="223"/>
      <c r="BH722" s="227"/>
      <c r="BI722" s="223"/>
      <c r="BJ722" s="227" t="e" cm="1">
        <f t="array" aca="1" ref="BJ722" ca="1">INDIRECT("'"&amp;$C722&amp;"'!"&amp;"$"&amp;$D722&amp;$BJ$1&amp;"")</f>
        <v>#REF!</v>
      </c>
      <c r="BK722" s="225"/>
      <c r="BL722" s="223"/>
      <c r="BM722" s="407"/>
      <c r="BN722" s="222" t="e" cm="1">
        <f t="array" aca="1" ref="BN722" ca="1">INDIRECT("'"&amp;$C722&amp;"'!"&amp;"$"&amp;$D722&amp;$BN$1&amp;"")</f>
        <v>#REF!</v>
      </c>
      <c r="BO722" s="224"/>
      <c r="BP722" s="223"/>
      <c r="BQ722" s="227" t="e" cm="1">
        <f t="array" aca="1" ref="BQ722" ca="1">INDIRECT("'"&amp;$C722&amp;"'!"&amp;"$"&amp;$D722&amp;$BQ$1&amp;"")</f>
        <v>#REF!</v>
      </c>
      <c r="BR722" s="225"/>
      <c r="BS722" s="225"/>
      <c r="BT722" s="223"/>
      <c r="BU722" s="228" t="e" cm="1">
        <f t="array" aca="1" ref="BU722" ca="1">INDIRECT("'"&amp;$C722&amp;"'!"&amp;"$"&amp;$D722&amp;$BU$1&amp;"")</f>
        <v>#REF!</v>
      </c>
      <c r="BV722" s="225"/>
      <c r="BW722" s="225"/>
      <c r="BX722" s="223"/>
      <c r="BY722" s="228"/>
      <c r="BZ722" s="225"/>
      <c r="CA722" s="225"/>
      <c r="CB722" s="223"/>
    </row>
    <row r="723" spans="1:80" ht="15" x14ac:dyDescent="0.2">
      <c r="A723" s="344">
        <f t="shared" si="55"/>
        <v>46020</v>
      </c>
      <c r="B723" s="261">
        <v>0.750000000000001</v>
      </c>
      <c r="C723" s="247">
        <f t="shared" si="56"/>
        <v>29</v>
      </c>
      <c r="D723" s="248" t="s">
        <v>152</v>
      </c>
      <c r="E723" s="229"/>
      <c r="F723" s="230"/>
      <c r="G723" s="231" t="e" cm="1">
        <f t="array" aca="1" ref="G723" ca="1">INDIRECT("'"&amp;$C723&amp;"'!"&amp;"$"&amp;$D723&amp;$G$1&amp;"")</f>
        <v>#REF!</v>
      </c>
      <c r="H723" s="232" t="s">
        <v>1</v>
      </c>
      <c r="I723" s="230" t="s">
        <v>1</v>
      </c>
      <c r="J723" s="231" t="e" cm="1">
        <f t="array" aca="1" ref="J723" ca="1">INDIRECT("'"&amp;$C723&amp;"'!"&amp;"$"&amp;$D723&amp;$J$1&amp;"")</f>
        <v>#REF!</v>
      </c>
      <c r="K723" s="232"/>
      <c r="L723" s="232"/>
      <c r="M723" s="233"/>
      <c r="N723" s="229" t="e" cm="1">
        <f t="array" aca="1" ref="N723" ca="1">INDIRECT("'"&amp;$C723&amp;"'!"&amp;"$"&amp;$D723&amp;$N$1&amp;"")</f>
        <v>#REF!</v>
      </c>
      <c r="O723" s="232"/>
      <c r="P723" s="232"/>
      <c r="Q723" s="230"/>
      <c r="R723" s="229" t="e" cm="1">
        <f t="array" aca="1" ref="R723" ca="1">INDIRECT("'"&amp;$C723&amp;"'!"&amp;"$"&amp;$D723&amp;$R$1&amp;"")</f>
        <v>#REF!</v>
      </c>
      <c r="S723" s="232"/>
      <c r="T723" s="232"/>
      <c r="U723" s="233"/>
      <c r="V723" s="229"/>
      <c r="W723" s="234" t="e" cm="1">
        <f t="array" aca="1" ref="W723" ca="1">INDIRECT("'"&amp;$C723&amp;"'!"&amp;"$"&amp;$D723&amp;$W$1&amp;"")</f>
        <v>#REF!</v>
      </c>
      <c r="X723" s="232"/>
      <c r="Y723" s="230"/>
      <c r="Z723" s="231" t="e" cm="1">
        <f t="array" aca="1" ref="Z723" ca="1">INDIRECT("'"&amp;$C723&amp;"'!"&amp;"$"&amp;$D723&amp;$Z$1&amp;"")</f>
        <v>#REF!</v>
      </c>
      <c r="AA723" s="232" t="s">
        <v>1</v>
      </c>
      <c r="AB723" s="232" t="s">
        <v>1</v>
      </c>
      <c r="AC723" s="233" t="s">
        <v>1</v>
      </c>
      <c r="AD723" s="229" t="e" cm="1">
        <f t="array" aca="1" ref="AD723" ca="1">INDIRECT("'"&amp;$C723&amp;"'!"&amp;"$"&amp;$D723&amp;$AD$1&amp;"")</f>
        <v>#REF!</v>
      </c>
      <c r="AE723" s="232" t="s">
        <v>1</v>
      </c>
      <c r="AF723" s="232" t="s">
        <v>1</v>
      </c>
      <c r="AG723" s="230" t="s">
        <v>1</v>
      </c>
      <c r="AH723" s="231" t="e" cm="1">
        <f t="array" aca="1" ref="AH723" ca="1">INDIRECT("'"&amp;$C723&amp;"'!"&amp;"$"&amp;$D723&amp;$AH$1&amp;"")</f>
        <v>#REF!</v>
      </c>
      <c r="AI723" s="232" t="s">
        <v>1</v>
      </c>
      <c r="AJ723" s="232" t="s">
        <v>1</v>
      </c>
      <c r="AK723" s="233" t="s">
        <v>1</v>
      </c>
      <c r="AL723" s="229" t="e" cm="1">
        <f t="array" aca="1" ref="AL723" ca="1">INDIRECT("'"&amp;$C723&amp;"'!"&amp;"$"&amp;$D723&amp;$AL$1&amp;"")</f>
        <v>#REF!</v>
      </c>
      <c r="AM723" s="232" t="s">
        <v>1</v>
      </c>
      <c r="AN723" s="232" t="s">
        <v>1</v>
      </c>
      <c r="AO723" s="230" t="s">
        <v>1</v>
      </c>
      <c r="AP723" s="229"/>
      <c r="AQ723" s="233"/>
      <c r="AR723" s="229" t="e" cm="1">
        <f t="array" aca="1" ref="AR723" ca="1">INDIRECT("'"&amp;$C723&amp;"'!"&amp;"$"&amp;$D723&amp;$AR$1&amp;"")</f>
        <v>#REF!</v>
      </c>
      <c r="AS723" s="232"/>
      <c r="AT723" s="230"/>
      <c r="AU723" s="231" t="e" cm="1">
        <f t="array" aca="1" ref="AU723" ca="1">INDIRECT("'"&amp;$C723&amp;"'!"&amp;"$"&amp;$D723&amp;$AU$1&amp;"")</f>
        <v>#REF!</v>
      </c>
      <c r="AV723" s="232"/>
      <c r="AW723" s="230"/>
      <c r="AX723" s="229"/>
      <c r="AY723" s="233"/>
      <c r="AZ723" s="232" t="e" cm="1">
        <f t="array" aca="1" ref="AZ723" ca="1">INDIRECT("'"&amp;$C723&amp;"'!"&amp;"$"&amp;$D723&amp;$AZ$1&amp;"")</f>
        <v>#REF!</v>
      </c>
      <c r="BA723" s="231"/>
      <c r="BB723" s="232"/>
      <c r="BC723" s="230"/>
      <c r="BD723" s="232" t="e" cm="1">
        <f t="array" aca="1" ref="BD723" ca="1">INDIRECT("'"&amp;$C723&amp;"'!"&amp;"$"&amp;$D723&amp;$BD$1&amp;"")</f>
        <v>#REF!</v>
      </c>
      <c r="BE723" s="231"/>
      <c r="BF723" s="232"/>
      <c r="BG723" s="230"/>
      <c r="BH723" s="234"/>
      <c r="BI723" s="230"/>
      <c r="BJ723" s="234" t="e" cm="1">
        <f t="array" aca="1" ref="BJ723" ca="1">INDIRECT("'"&amp;$C723&amp;"'!"&amp;"$"&amp;$D723&amp;$BJ$1&amp;"")</f>
        <v>#REF!</v>
      </c>
      <c r="BK723" s="232"/>
      <c r="BL723" s="230"/>
      <c r="BM723" s="408"/>
      <c r="BN723" s="229" t="e" cm="1">
        <f t="array" aca="1" ref="BN723" ca="1">INDIRECT("'"&amp;$C723&amp;"'!"&amp;"$"&amp;$D723&amp;$BN$1&amp;"")</f>
        <v>#REF!</v>
      </c>
      <c r="BO723" s="231"/>
      <c r="BP723" s="230"/>
      <c r="BQ723" s="234" t="e" cm="1">
        <f t="array" aca="1" ref="BQ723" ca="1">INDIRECT("'"&amp;$C723&amp;"'!"&amp;"$"&amp;$D723&amp;$BQ$1&amp;"")</f>
        <v>#REF!</v>
      </c>
      <c r="BR723" s="232"/>
      <c r="BS723" s="232"/>
      <c r="BT723" s="230"/>
      <c r="BU723" s="235" t="e" cm="1">
        <f t="array" aca="1" ref="BU723" ca="1">INDIRECT("'"&amp;$C723&amp;"'!"&amp;"$"&amp;$D723&amp;$BU$1&amp;"")</f>
        <v>#REF!</v>
      </c>
      <c r="BV723" s="232"/>
      <c r="BW723" s="232"/>
      <c r="BX723" s="230"/>
      <c r="BY723" s="235"/>
      <c r="BZ723" s="232"/>
      <c r="CA723" s="232"/>
      <c r="CB723" s="230"/>
    </row>
    <row r="724" spans="1:80" ht="15" x14ac:dyDescent="0.2">
      <c r="A724" s="344">
        <f t="shared" si="55"/>
        <v>46020</v>
      </c>
      <c r="B724" s="261">
        <v>0.79166666666666696</v>
      </c>
      <c r="C724" s="247">
        <f t="shared" si="56"/>
        <v>29</v>
      </c>
      <c r="D724" s="248" t="s">
        <v>153</v>
      </c>
      <c r="E724" s="222"/>
      <c r="F724" s="223"/>
      <c r="G724" s="224" t="e" cm="1">
        <f t="array" aca="1" ref="G724" ca="1">INDIRECT("'"&amp;$C724&amp;"'!"&amp;"$"&amp;$D724&amp;$G$1&amp;"")</f>
        <v>#REF!</v>
      </c>
      <c r="H724" s="225" t="s">
        <v>1</v>
      </c>
      <c r="I724" s="223" t="s">
        <v>1</v>
      </c>
      <c r="J724" s="224" t="e" cm="1">
        <f t="array" aca="1" ref="J724" ca="1">INDIRECT("'"&amp;$C724&amp;"'!"&amp;"$"&amp;$D724&amp;$J$1&amp;"")</f>
        <v>#REF!</v>
      </c>
      <c r="K724" s="493"/>
      <c r="L724" s="225"/>
      <c r="M724" s="226"/>
      <c r="N724" s="222" t="e" cm="1">
        <f t="array" aca="1" ref="N724" ca="1">INDIRECT("'"&amp;$C724&amp;"'!"&amp;"$"&amp;$D724&amp;$N$1&amp;"")</f>
        <v>#REF!</v>
      </c>
      <c r="O724" s="225"/>
      <c r="P724" s="225"/>
      <c r="Q724" s="223"/>
      <c r="R724" s="352" t="e" cm="1">
        <f t="array" aca="1" ref="R724" ca="1">INDIRECT("'"&amp;$C724&amp;"'!"&amp;"$"&amp;$D724&amp;$R$1&amp;"")</f>
        <v>#REF!</v>
      </c>
      <c r="S724" s="225"/>
      <c r="T724" s="225"/>
      <c r="U724" s="226"/>
      <c r="V724" s="222"/>
      <c r="W724" s="227" t="e" cm="1">
        <f t="array" aca="1" ref="W724" ca="1">INDIRECT("'"&amp;$C724&amp;"'!"&amp;"$"&amp;$D724&amp;$W$1&amp;"")</f>
        <v>#REF!</v>
      </c>
      <c r="X724" s="225"/>
      <c r="Y724" s="223"/>
      <c r="Z724" s="224" t="e" cm="1">
        <f t="array" aca="1" ref="Z724" ca="1">INDIRECT("'"&amp;$C724&amp;"'!"&amp;"$"&amp;$D724&amp;$Z$1&amp;"")</f>
        <v>#REF!</v>
      </c>
      <c r="AA724" s="225" t="s">
        <v>1</v>
      </c>
      <c r="AB724" s="225" t="s">
        <v>1</v>
      </c>
      <c r="AC724" s="226" t="s">
        <v>1</v>
      </c>
      <c r="AD724" s="222" t="e" cm="1">
        <f t="array" aca="1" ref="AD724" ca="1">INDIRECT("'"&amp;$C724&amp;"'!"&amp;"$"&amp;$D724&amp;$AD$1&amp;"")</f>
        <v>#REF!</v>
      </c>
      <c r="AE724" s="225" t="s">
        <v>1</v>
      </c>
      <c r="AF724" s="225" t="s">
        <v>1</v>
      </c>
      <c r="AG724" s="223" t="s">
        <v>1</v>
      </c>
      <c r="AH724" s="224" t="e" cm="1">
        <f t="array" aca="1" ref="AH724" ca="1">INDIRECT("'"&amp;$C724&amp;"'!"&amp;"$"&amp;$D724&amp;$AH$1&amp;"")</f>
        <v>#REF!</v>
      </c>
      <c r="AI724" s="225" t="s">
        <v>1</v>
      </c>
      <c r="AJ724" s="225" t="s">
        <v>1</v>
      </c>
      <c r="AK724" s="226" t="s">
        <v>1</v>
      </c>
      <c r="AL724" s="222" t="e" cm="1">
        <f t="array" aca="1" ref="AL724" ca="1">INDIRECT("'"&amp;$C724&amp;"'!"&amp;"$"&amp;$D724&amp;$AL$1&amp;"")</f>
        <v>#REF!</v>
      </c>
      <c r="AM724" s="225" t="s">
        <v>1</v>
      </c>
      <c r="AN724" s="225" t="s">
        <v>1</v>
      </c>
      <c r="AO724" s="223" t="s">
        <v>1</v>
      </c>
      <c r="AP724" s="222"/>
      <c r="AQ724" s="226"/>
      <c r="AR724" s="222" t="e" cm="1">
        <f t="array" aca="1" ref="AR724" ca="1">INDIRECT("'"&amp;$C724&amp;"'!"&amp;"$"&amp;$D724&amp;$AR$1&amp;"")</f>
        <v>#REF!</v>
      </c>
      <c r="AS724" s="225"/>
      <c r="AT724" s="223"/>
      <c r="AU724" s="224" t="e" cm="1">
        <f t="array" aca="1" ref="AU724" ca="1">INDIRECT("'"&amp;$C724&amp;"'!"&amp;"$"&amp;$D724&amp;$AU$1&amp;"")</f>
        <v>#REF!</v>
      </c>
      <c r="AV724" s="225"/>
      <c r="AW724" s="223"/>
      <c r="AX724" s="222"/>
      <c r="AY724" s="226"/>
      <c r="AZ724" s="225" t="e" cm="1">
        <f t="array" aca="1" ref="AZ724" ca="1">INDIRECT("'"&amp;$C724&amp;"'!"&amp;"$"&amp;$D724&amp;$AZ$1&amp;"")</f>
        <v>#REF!</v>
      </c>
      <c r="BA724" s="224"/>
      <c r="BB724" s="225"/>
      <c r="BC724" s="223"/>
      <c r="BD724" s="225" t="e" cm="1">
        <f t="array" aca="1" ref="BD724" ca="1">INDIRECT("'"&amp;$C724&amp;"'!"&amp;"$"&amp;$D724&amp;$BD$1&amp;"")</f>
        <v>#REF!</v>
      </c>
      <c r="BE724" s="224"/>
      <c r="BF724" s="225"/>
      <c r="BG724" s="223"/>
      <c r="BH724" s="227"/>
      <c r="BI724" s="223"/>
      <c r="BJ724" s="227" t="e" cm="1">
        <f t="array" aca="1" ref="BJ724" ca="1">INDIRECT("'"&amp;$C724&amp;"'!"&amp;"$"&amp;$D724&amp;$BJ$1&amp;"")</f>
        <v>#REF!</v>
      </c>
      <c r="BK724" s="225"/>
      <c r="BL724" s="223"/>
      <c r="BM724" s="407"/>
      <c r="BN724" s="222" t="e" cm="1">
        <f t="array" aca="1" ref="BN724" ca="1">INDIRECT("'"&amp;$C724&amp;"'!"&amp;"$"&amp;$D724&amp;$BN$1&amp;"")</f>
        <v>#REF!</v>
      </c>
      <c r="BO724" s="224"/>
      <c r="BP724" s="223"/>
      <c r="BQ724" s="227" t="e" cm="1">
        <f t="array" aca="1" ref="BQ724" ca="1">INDIRECT("'"&amp;$C724&amp;"'!"&amp;"$"&amp;$D724&amp;$BQ$1&amp;"")</f>
        <v>#REF!</v>
      </c>
      <c r="BR724" s="225"/>
      <c r="BS724" s="225"/>
      <c r="BT724" s="223"/>
      <c r="BU724" s="228" t="e" cm="1">
        <f t="array" aca="1" ref="BU724" ca="1">INDIRECT("'"&amp;$C724&amp;"'!"&amp;"$"&amp;$D724&amp;$BU$1&amp;"")</f>
        <v>#REF!</v>
      </c>
      <c r="BV724" s="225"/>
      <c r="BW724" s="225"/>
      <c r="BX724" s="223"/>
      <c r="BY724" s="228"/>
      <c r="BZ724" s="225"/>
      <c r="CA724" s="225"/>
      <c r="CB724" s="223"/>
    </row>
    <row r="725" spans="1:80" ht="15" x14ac:dyDescent="0.2">
      <c r="A725" s="344">
        <f t="shared" si="55"/>
        <v>46020</v>
      </c>
      <c r="B725" s="261">
        <v>0.83333333333333337</v>
      </c>
      <c r="C725" s="247">
        <f t="shared" si="56"/>
        <v>29</v>
      </c>
      <c r="D725" s="248" t="s">
        <v>154</v>
      </c>
      <c r="E725" s="229"/>
      <c r="F725" s="230"/>
      <c r="G725" s="231" t="e" cm="1">
        <f t="array" aca="1" ref="G725" ca="1">INDIRECT("'"&amp;$C725&amp;"'!"&amp;"$"&amp;$D725&amp;$G$1&amp;"")</f>
        <v>#REF!</v>
      </c>
      <c r="H725" s="232" t="s">
        <v>1</v>
      </c>
      <c r="I725" s="230" t="s">
        <v>1</v>
      </c>
      <c r="J725" s="231" t="e" cm="1">
        <f t="array" aca="1" ref="J725" ca="1">INDIRECT("'"&amp;$C725&amp;"'!"&amp;"$"&amp;$D725&amp;$J$1&amp;"")</f>
        <v>#REF!</v>
      </c>
      <c r="K725" s="232"/>
      <c r="L725" s="232"/>
      <c r="M725" s="233"/>
      <c r="N725" s="229" t="e" cm="1">
        <f t="array" aca="1" ref="N725" ca="1">INDIRECT("'"&amp;$C725&amp;"'!"&amp;"$"&amp;$D725&amp;$N$1&amp;"")</f>
        <v>#REF!</v>
      </c>
      <c r="O725" s="232"/>
      <c r="P725" s="232"/>
      <c r="Q725" s="230"/>
      <c r="R725" s="229" t="e" cm="1">
        <f t="array" aca="1" ref="R725" ca="1">INDIRECT("'"&amp;$C725&amp;"'!"&amp;"$"&amp;$D725&amp;$R$1&amp;"")</f>
        <v>#REF!</v>
      </c>
      <c r="S725" s="232"/>
      <c r="T725" s="232"/>
      <c r="U725" s="233"/>
      <c r="V725" s="229"/>
      <c r="W725" s="234" t="e" cm="1">
        <f t="array" aca="1" ref="W725" ca="1">INDIRECT("'"&amp;$C725&amp;"'!"&amp;"$"&amp;$D725&amp;$W$1&amp;"")</f>
        <v>#REF!</v>
      </c>
      <c r="X725" s="232"/>
      <c r="Y725" s="230"/>
      <c r="Z725" s="231" t="e" cm="1">
        <f t="array" aca="1" ref="Z725" ca="1">INDIRECT("'"&amp;$C725&amp;"'!"&amp;"$"&amp;$D725&amp;$Z$1&amp;"")</f>
        <v>#REF!</v>
      </c>
      <c r="AA725" s="232" t="s">
        <v>1</v>
      </c>
      <c r="AB725" s="232" t="s">
        <v>1</v>
      </c>
      <c r="AC725" s="233" t="s">
        <v>1</v>
      </c>
      <c r="AD725" s="229" t="e" cm="1">
        <f t="array" aca="1" ref="AD725" ca="1">INDIRECT("'"&amp;$C725&amp;"'!"&amp;"$"&amp;$D725&amp;$AD$1&amp;"")</f>
        <v>#REF!</v>
      </c>
      <c r="AE725" s="232" t="s">
        <v>1</v>
      </c>
      <c r="AF725" s="232" t="s">
        <v>1</v>
      </c>
      <c r="AG725" s="230" t="s">
        <v>1</v>
      </c>
      <c r="AH725" s="231" t="e" cm="1">
        <f t="array" aca="1" ref="AH725" ca="1">INDIRECT("'"&amp;$C725&amp;"'!"&amp;"$"&amp;$D725&amp;$AH$1&amp;"")</f>
        <v>#REF!</v>
      </c>
      <c r="AI725" s="232" t="s">
        <v>1</v>
      </c>
      <c r="AJ725" s="232" t="s">
        <v>1</v>
      </c>
      <c r="AK725" s="233" t="s">
        <v>1</v>
      </c>
      <c r="AL725" s="229" t="e" cm="1">
        <f t="array" aca="1" ref="AL725" ca="1">INDIRECT("'"&amp;$C725&amp;"'!"&amp;"$"&amp;$D725&amp;$AL$1&amp;"")</f>
        <v>#REF!</v>
      </c>
      <c r="AM725" s="232" t="s">
        <v>1</v>
      </c>
      <c r="AN725" s="232" t="s">
        <v>1</v>
      </c>
      <c r="AO725" s="230" t="s">
        <v>1</v>
      </c>
      <c r="AP725" s="229"/>
      <c r="AQ725" s="233"/>
      <c r="AR725" s="229" t="e" cm="1">
        <f t="array" aca="1" ref="AR725" ca="1">INDIRECT("'"&amp;$C725&amp;"'!"&amp;"$"&amp;$D725&amp;$AR$1&amp;"")</f>
        <v>#REF!</v>
      </c>
      <c r="AS725" s="232"/>
      <c r="AT725" s="230"/>
      <c r="AU725" s="231" t="e" cm="1">
        <f t="array" aca="1" ref="AU725" ca="1">INDIRECT("'"&amp;$C725&amp;"'!"&amp;"$"&amp;$D725&amp;$AU$1&amp;"")</f>
        <v>#REF!</v>
      </c>
      <c r="AV725" s="232"/>
      <c r="AW725" s="230"/>
      <c r="AX725" s="229"/>
      <c r="AY725" s="233"/>
      <c r="AZ725" s="232" t="e" cm="1">
        <f t="array" aca="1" ref="AZ725" ca="1">INDIRECT("'"&amp;$C725&amp;"'!"&amp;"$"&amp;$D725&amp;$AZ$1&amp;"")</f>
        <v>#REF!</v>
      </c>
      <c r="BA725" s="231"/>
      <c r="BB725" s="232"/>
      <c r="BC725" s="230"/>
      <c r="BD725" s="232" t="e" cm="1">
        <f t="array" aca="1" ref="BD725" ca="1">INDIRECT("'"&amp;$C725&amp;"'!"&amp;"$"&amp;$D725&amp;$BD$1&amp;"")</f>
        <v>#REF!</v>
      </c>
      <c r="BE725" s="231"/>
      <c r="BF725" s="232"/>
      <c r="BG725" s="230"/>
      <c r="BH725" s="234"/>
      <c r="BI725" s="230"/>
      <c r="BJ725" s="234" t="e" cm="1">
        <f t="array" aca="1" ref="BJ725" ca="1">INDIRECT("'"&amp;$C725&amp;"'!"&amp;"$"&amp;$D725&amp;$BJ$1&amp;"")</f>
        <v>#REF!</v>
      </c>
      <c r="BK725" s="232"/>
      <c r="BL725" s="230"/>
      <c r="BM725" s="408"/>
      <c r="BN725" s="229" t="e" cm="1">
        <f t="array" aca="1" ref="BN725" ca="1">INDIRECT("'"&amp;$C725&amp;"'!"&amp;"$"&amp;$D725&amp;$BN$1&amp;"")</f>
        <v>#REF!</v>
      </c>
      <c r="BO725" s="231"/>
      <c r="BP725" s="230"/>
      <c r="BQ725" s="234" t="e" cm="1">
        <f t="array" aca="1" ref="BQ725" ca="1">INDIRECT("'"&amp;$C725&amp;"'!"&amp;"$"&amp;$D725&amp;$BQ$1&amp;"")</f>
        <v>#REF!</v>
      </c>
      <c r="BR725" s="232"/>
      <c r="BS725" s="232"/>
      <c r="BT725" s="230"/>
      <c r="BU725" s="235" t="e" cm="1">
        <f t="array" aca="1" ref="BU725" ca="1">INDIRECT("'"&amp;$C725&amp;"'!"&amp;"$"&amp;$D725&amp;$BU$1&amp;"")</f>
        <v>#REF!</v>
      </c>
      <c r="BV725" s="232"/>
      <c r="BW725" s="232"/>
      <c r="BX725" s="230"/>
      <c r="BY725" s="235"/>
      <c r="BZ725" s="232"/>
      <c r="CA725" s="232"/>
      <c r="CB725" s="230"/>
    </row>
    <row r="726" spans="1:80" ht="15" x14ac:dyDescent="0.2">
      <c r="A726" s="344">
        <f t="shared" si="55"/>
        <v>46020</v>
      </c>
      <c r="B726" s="261">
        <v>0.875000000000001</v>
      </c>
      <c r="C726" s="247">
        <f t="shared" si="56"/>
        <v>29</v>
      </c>
      <c r="D726" s="248" t="s">
        <v>155</v>
      </c>
      <c r="E726" s="222"/>
      <c r="F726" s="223"/>
      <c r="G726" s="224" t="e" cm="1">
        <f t="array" aca="1" ref="G726" ca="1">INDIRECT("'"&amp;$C726&amp;"'!"&amp;"$"&amp;$D726&amp;$G$1&amp;"")</f>
        <v>#REF!</v>
      </c>
      <c r="H726" s="225" t="s">
        <v>1</v>
      </c>
      <c r="I726" s="223" t="s">
        <v>1</v>
      </c>
      <c r="J726" s="224" t="e" cm="1">
        <f t="array" aca="1" ref="J726" ca="1">INDIRECT("'"&amp;$C726&amp;"'!"&amp;"$"&amp;$D726&amp;$J$1&amp;"")</f>
        <v>#REF!</v>
      </c>
      <c r="K726" s="225"/>
      <c r="L726" s="225"/>
      <c r="M726" s="226"/>
      <c r="N726" s="222" t="e" cm="1">
        <f t="array" aca="1" ref="N726" ca="1">INDIRECT("'"&amp;$C726&amp;"'!"&amp;"$"&amp;$D726&amp;$N$1&amp;"")</f>
        <v>#REF!</v>
      </c>
      <c r="O726" s="225"/>
      <c r="P726" s="225"/>
      <c r="Q726" s="223"/>
      <c r="R726" s="352" t="e" cm="1">
        <f t="array" aca="1" ref="R726" ca="1">INDIRECT("'"&amp;$C726&amp;"'!"&amp;"$"&amp;$D726&amp;$R$1&amp;"")</f>
        <v>#REF!</v>
      </c>
      <c r="S726" s="225"/>
      <c r="T726" s="225"/>
      <c r="U726" s="226"/>
      <c r="V726" s="222"/>
      <c r="W726" s="227" t="e" cm="1">
        <f t="array" aca="1" ref="W726" ca="1">INDIRECT("'"&amp;$C726&amp;"'!"&amp;"$"&amp;$D726&amp;$W$1&amp;"")</f>
        <v>#REF!</v>
      </c>
      <c r="X726" s="225"/>
      <c r="Y726" s="223"/>
      <c r="Z726" s="224" t="e" cm="1">
        <f t="array" aca="1" ref="Z726" ca="1">INDIRECT("'"&amp;$C726&amp;"'!"&amp;"$"&amp;$D726&amp;$Z$1&amp;"")</f>
        <v>#REF!</v>
      </c>
      <c r="AA726" s="225" t="s">
        <v>1</v>
      </c>
      <c r="AB726" s="225" t="s">
        <v>1</v>
      </c>
      <c r="AC726" s="226" t="s">
        <v>1</v>
      </c>
      <c r="AD726" s="222" t="e" cm="1">
        <f t="array" aca="1" ref="AD726" ca="1">INDIRECT("'"&amp;$C726&amp;"'!"&amp;"$"&amp;$D726&amp;$AD$1&amp;"")</f>
        <v>#REF!</v>
      </c>
      <c r="AE726" s="225" t="s">
        <v>1</v>
      </c>
      <c r="AF726" s="225" t="s">
        <v>1</v>
      </c>
      <c r="AG726" s="223" t="s">
        <v>1</v>
      </c>
      <c r="AH726" s="224" t="e" cm="1">
        <f t="array" aca="1" ref="AH726" ca="1">INDIRECT("'"&amp;$C726&amp;"'!"&amp;"$"&amp;$D726&amp;$AH$1&amp;"")</f>
        <v>#REF!</v>
      </c>
      <c r="AI726" s="225" t="s">
        <v>1</v>
      </c>
      <c r="AJ726" s="225" t="s">
        <v>1</v>
      </c>
      <c r="AK726" s="226" t="s">
        <v>1</v>
      </c>
      <c r="AL726" s="222" t="e" cm="1">
        <f t="array" aca="1" ref="AL726" ca="1">INDIRECT("'"&amp;$C726&amp;"'!"&amp;"$"&amp;$D726&amp;$AL$1&amp;"")</f>
        <v>#REF!</v>
      </c>
      <c r="AM726" s="225" t="s">
        <v>1</v>
      </c>
      <c r="AN726" s="225" t="s">
        <v>1</v>
      </c>
      <c r="AO726" s="223" t="s">
        <v>1</v>
      </c>
      <c r="AP726" s="222"/>
      <c r="AQ726" s="226"/>
      <c r="AR726" s="222" t="e" cm="1">
        <f t="array" aca="1" ref="AR726" ca="1">INDIRECT("'"&amp;$C726&amp;"'!"&amp;"$"&amp;$D726&amp;$AR$1&amp;"")</f>
        <v>#REF!</v>
      </c>
      <c r="AS726" s="225"/>
      <c r="AT726" s="223"/>
      <c r="AU726" s="224" t="e" cm="1">
        <f t="array" aca="1" ref="AU726" ca="1">INDIRECT("'"&amp;$C726&amp;"'!"&amp;"$"&amp;$D726&amp;$AU$1&amp;"")</f>
        <v>#REF!</v>
      </c>
      <c r="AV726" s="225"/>
      <c r="AW726" s="223"/>
      <c r="AX726" s="222"/>
      <c r="AY726" s="226"/>
      <c r="AZ726" s="225" t="e" cm="1">
        <f t="array" aca="1" ref="AZ726" ca="1">INDIRECT("'"&amp;$C726&amp;"'!"&amp;"$"&amp;$D726&amp;$AZ$1&amp;"")</f>
        <v>#REF!</v>
      </c>
      <c r="BA726" s="224"/>
      <c r="BB726" s="225"/>
      <c r="BC726" s="223"/>
      <c r="BD726" s="225" t="e" cm="1">
        <f t="array" aca="1" ref="BD726" ca="1">INDIRECT("'"&amp;$C726&amp;"'!"&amp;"$"&amp;$D726&amp;$BD$1&amp;"")</f>
        <v>#REF!</v>
      </c>
      <c r="BE726" s="224"/>
      <c r="BF726" s="225"/>
      <c r="BG726" s="223"/>
      <c r="BH726" s="227"/>
      <c r="BI726" s="223"/>
      <c r="BJ726" s="227" t="e" cm="1">
        <f t="array" aca="1" ref="BJ726" ca="1">INDIRECT("'"&amp;$C726&amp;"'!"&amp;"$"&amp;$D726&amp;$BJ$1&amp;"")</f>
        <v>#REF!</v>
      </c>
      <c r="BK726" s="225"/>
      <c r="BL726" s="223"/>
      <c r="BM726" s="407"/>
      <c r="BN726" s="222" t="e" cm="1">
        <f t="array" aca="1" ref="BN726" ca="1">INDIRECT("'"&amp;$C726&amp;"'!"&amp;"$"&amp;$D726&amp;$BN$1&amp;"")</f>
        <v>#REF!</v>
      </c>
      <c r="BO726" s="224"/>
      <c r="BP726" s="223"/>
      <c r="BQ726" s="227" t="e" cm="1">
        <f t="array" aca="1" ref="BQ726" ca="1">INDIRECT("'"&amp;$C726&amp;"'!"&amp;"$"&amp;$D726&amp;$BQ$1&amp;"")</f>
        <v>#REF!</v>
      </c>
      <c r="BR726" s="225"/>
      <c r="BS726" s="225"/>
      <c r="BT726" s="223"/>
      <c r="BU726" s="228" t="e" cm="1">
        <f t="array" aca="1" ref="BU726" ca="1">INDIRECT("'"&amp;$C726&amp;"'!"&amp;"$"&amp;$D726&amp;$BU$1&amp;"")</f>
        <v>#REF!</v>
      </c>
      <c r="BV726" s="225"/>
      <c r="BW726" s="225"/>
      <c r="BX726" s="223"/>
      <c r="BY726" s="228"/>
      <c r="BZ726" s="225"/>
      <c r="CA726" s="225"/>
      <c r="CB726" s="223"/>
    </row>
    <row r="727" spans="1:80" ht="15" x14ac:dyDescent="0.2">
      <c r="A727" s="344">
        <f t="shared" si="55"/>
        <v>46020</v>
      </c>
      <c r="B727" s="261">
        <v>0.91666666666666696</v>
      </c>
      <c r="C727" s="247">
        <f t="shared" si="56"/>
        <v>29</v>
      </c>
      <c r="D727" s="248" t="s">
        <v>156</v>
      </c>
      <c r="E727" s="229"/>
      <c r="F727" s="230"/>
      <c r="G727" s="231" t="e" cm="1">
        <f t="array" aca="1" ref="G727" ca="1">INDIRECT("'"&amp;$C727&amp;"'!"&amp;"$"&amp;$D727&amp;$G$1&amp;"")</f>
        <v>#REF!</v>
      </c>
      <c r="H727" s="232" t="s">
        <v>1</v>
      </c>
      <c r="I727" s="230" t="s">
        <v>1</v>
      </c>
      <c r="J727" s="231" t="e" cm="1">
        <f t="array" aca="1" ref="J727" ca="1">INDIRECT("'"&amp;$C727&amp;"'!"&amp;"$"&amp;$D727&amp;$J$1&amp;"")</f>
        <v>#REF!</v>
      </c>
      <c r="K727" s="232"/>
      <c r="L727" s="232"/>
      <c r="M727" s="233"/>
      <c r="N727" s="229" t="e" cm="1">
        <f t="array" aca="1" ref="N727" ca="1">INDIRECT("'"&amp;$C727&amp;"'!"&amp;"$"&amp;$D727&amp;$N$1&amp;"")</f>
        <v>#REF!</v>
      </c>
      <c r="O727" s="232"/>
      <c r="P727" s="232"/>
      <c r="Q727" s="230"/>
      <c r="R727" s="229" t="e" cm="1">
        <f t="array" aca="1" ref="R727" ca="1">INDIRECT("'"&amp;$C727&amp;"'!"&amp;"$"&amp;$D727&amp;$R$1&amp;"")</f>
        <v>#REF!</v>
      </c>
      <c r="S727" s="232"/>
      <c r="T727" s="232"/>
      <c r="U727" s="233"/>
      <c r="V727" s="229"/>
      <c r="W727" s="234" t="e" cm="1">
        <f t="array" aca="1" ref="W727" ca="1">INDIRECT("'"&amp;$C727&amp;"'!"&amp;"$"&amp;$D727&amp;$W$1&amp;"")</f>
        <v>#REF!</v>
      </c>
      <c r="X727" s="232"/>
      <c r="Y727" s="230"/>
      <c r="Z727" s="231" t="e" cm="1">
        <f t="array" aca="1" ref="Z727" ca="1">INDIRECT("'"&amp;$C727&amp;"'!"&amp;"$"&amp;$D727&amp;$Z$1&amp;"")</f>
        <v>#REF!</v>
      </c>
      <c r="AA727" s="232" t="s">
        <v>1</v>
      </c>
      <c r="AB727" s="232" t="s">
        <v>1</v>
      </c>
      <c r="AC727" s="233" t="s">
        <v>1</v>
      </c>
      <c r="AD727" s="229" t="e" cm="1">
        <f t="array" aca="1" ref="AD727" ca="1">INDIRECT("'"&amp;$C727&amp;"'!"&amp;"$"&amp;$D727&amp;$AD$1&amp;"")</f>
        <v>#REF!</v>
      </c>
      <c r="AE727" s="232" t="s">
        <v>1</v>
      </c>
      <c r="AF727" s="232" t="s">
        <v>1</v>
      </c>
      <c r="AG727" s="230" t="s">
        <v>1</v>
      </c>
      <c r="AH727" s="231" t="e" cm="1">
        <f t="array" aca="1" ref="AH727" ca="1">INDIRECT("'"&amp;$C727&amp;"'!"&amp;"$"&amp;$D727&amp;$AH$1&amp;"")</f>
        <v>#REF!</v>
      </c>
      <c r="AI727" s="232" t="s">
        <v>1</v>
      </c>
      <c r="AJ727" s="232" t="s">
        <v>1</v>
      </c>
      <c r="AK727" s="233" t="s">
        <v>1</v>
      </c>
      <c r="AL727" s="229" t="e" cm="1">
        <f t="array" aca="1" ref="AL727" ca="1">INDIRECT("'"&amp;$C727&amp;"'!"&amp;"$"&amp;$D727&amp;$AL$1&amp;"")</f>
        <v>#REF!</v>
      </c>
      <c r="AM727" s="232" t="s">
        <v>1</v>
      </c>
      <c r="AN727" s="232" t="s">
        <v>1</v>
      </c>
      <c r="AO727" s="230" t="s">
        <v>1</v>
      </c>
      <c r="AP727" s="229"/>
      <c r="AQ727" s="233"/>
      <c r="AR727" s="229" t="e" cm="1">
        <f t="array" aca="1" ref="AR727" ca="1">INDIRECT("'"&amp;$C727&amp;"'!"&amp;"$"&amp;$D727&amp;$AR$1&amp;"")</f>
        <v>#REF!</v>
      </c>
      <c r="AS727" s="232"/>
      <c r="AT727" s="230"/>
      <c r="AU727" s="231" t="e" cm="1">
        <f t="array" aca="1" ref="AU727" ca="1">INDIRECT("'"&amp;$C727&amp;"'!"&amp;"$"&amp;$D727&amp;$AU$1&amp;"")</f>
        <v>#REF!</v>
      </c>
      <c r="AV727" s="232"/>
      <c r="AW727" s="230"/>
      <c r="AX727" s="229"/>
      <c r="AY727" s="233"/>
      <c r="AZ727" s="232" t="e" cm="1">
        <f t="array" aca="1" ref="AZ727" ca="1">INDIRECT("'"&amp;$C727&amp;"'!"&amp;"$"&amp;$D727&amp;$AZ$1&amp;"")</f>
        <v>#REF!</v>
      </c>
      <c r="BA727" s="231"/>
      <c r="BB727" s="232"/>
      <c r="BC727" s="230"/>
      <c r="BD727" s="232" t="e" cm="1">
        <f t="array" aca="1" ref="BD727" ca="1">INDIRECT("'"&amp;$C727&amp;"'!"&amp;"$"&amp;$D727&amp;$BD$1&amp;"")</f>
        <v>#REF!</v>
      </c>
      <c r="BE727" s="231"/>
      <c r="BF727" s="232"/>
      <c r="BG727" s="230"/>
      <c r="BH727" s="234"/>
      <c r="BI727" s="230"/>
      <c r="BJ727" s="234" t="e" cm="1">
        <f t="array" aca="1" ref="BJ727" ca="1">INDIRECT("'"&amp;$C727&amp;"'!"&amp;"$"&amp;$D727&amp;$BJ$1&amp;"")</f>
        <v>#REF!</v>
      </c>
      <c r="BK727" s="232"/>
      <c r="BL727" s="230"/>
      <c r="BM727" s="408"/>
      <c r="BN727" s="229" t="e" cm="1">
        <f t="array" aca="1" ref="BN727" ca="1">INDIRECT("'"&amp;$C727&amp;"'!"&amp;"$"&amp;$D727&amp;$BN$1&amp;"")</f>
        <v>#REF!</v>
      </c>
      <c r="BO727" s="231"/>
      <c r="BP727" s="230"/>
      <c r="BQ727" s="234" t="e" cm="1">
        <f t="array" aca="1" ref="BQ727" ca="1">INDIRECT("'"&amp;$C727&amp;"'!"&amp;"$"&amp;$D727&amp;$BQ$1&amp;"")</f>
        <v>#REF!</v>
      </c>
      <c r="BR727" s="232"/>
      <c r="BS727" s="232"/>
      <c r="BT727" s="230"/>
      <c r="BU727" s="235" t="e" cm="1">
        <f t="array" aca="1" ref="BU727" ca="1">INDIRECT("'"&amp;$C727&amp;"'!"&amp;"$"&amp;$D727&amp;$BU$1&amp;"")</f>
        <v>#REF!</v>
      </c>
      <c r="BV727" s="232"/>
      <c r="BW727" s="232"/>
      <c r="BX727" s="230"/>
      <c r="BY727" s="235"/>
      <c r="BZ727" s="232"/>
      <c r="CA727" s="232"/>
      <c r="CB727" s="230"/>
    </row>
    <row r="728" spans="1:80" ht="15.75" thickBot="1" x14ac:dyDescent="0.25">
      <c r="A728" s="345">
        <f t="shared" si="55"/>
        <v>46020</v>
      </c>
      <c r="B728" s="262">
        <v>0.95833333333333404</v>
      </c>
      <c r="C728" s="249">
        <f t="shared" si="56"/>
        <v>29</v>
      </c>
      <c r="D728" s="250" t="s">
        <v>157</v>
      </c>
      <c r="E728" s="236"/>
      <c r="F728" s="237"/>
      <c r="G728" s="238" t="e" cm="1">
        <f t="array" aca="1" ref="G728" ca="1">INDIRECT("'"&amp;$C728&amp;"'!"&amp;"$"&amp;$D728&amp;$G$1&amp;"")</f>
        <v>#REF!</v>
      </c>
      <c r="H728" s="239" t="s">
        <v>1</v>
      </c>
      <c r="I728" s="237" t="s">
        <v>1</v>
      </c>
      <c r="J728" s="238" t="e" cm="1">
        <f t="array" aca="1" ref="J728" ca="1">INDIRECT("'"&amp;$C728&amp;"'!"&amp;"$"&amp;$D728&amp;$J$1&amp;"")</f>
        <v>#REF!</v>
      </c>
      <c r="K728" s="239"/>
      <c r="L728" s="239"/>
      <c r="M728" s="240"/>
      <c r="N728" s="236" t="e" cm="1">
        <f t="array" aca="1" ref="N728" ca="1">INDIRECT("'"&amp;$C728&amp;"'!"&amp;"$"&amp;$D728&amp;$N$1&amp;"")</f>
        <v>#REF!</v>
      </c>
      <c r="O728" s="239"/>
      <c r="P728" s="239"/>
      <c r="Q728" s="237"/>
      <c r="R728" s="354" t="e" cm="1">
        <f t="array" aca="1" ref="R728" ca="1">INDIRECT("'"&amp;$C728&amp;"'!"&amp;"$"&amp;$D728&amp;$R$1&amp;"")</f>
        <v>#REF!</v>
      </c>
      <c r="S728" s="239"/>
      <c r="T728" s="239"/>
      <c r="U728" s="240"/>
      <c r="V728" s="236"/>
      <c r="W728" s="241" t="e" cm="1">
        <f t="array" aca="1" ref="W728" ca="1">INDIRECT("'"&amp;$C728&amp;"'!"&amp;"$"&amp;$D728&amp;$W$1&amp;"")</f>
        <v>#REF!</v>
      </c>
      <c r="X728" s="239"/>
      <c r="Y728" s="237"/>
      <c r="Z728" s="238" t="e" cm="1">
        <f t="array" aca="1" ref="Z728" ca="1">INDIRECT("'"&amp;$C728&amp;"'!"&amp;"$"&amp;$D728&amp;$Z$1&amp;"")</f>
        <v>#REF!</v>
      </c>
      <c r="AA728" s="239" t="s">
        <v>1</v>
      </c>
      <c r="AB728" s="239" t="s">
        <v>1</v>
      </c>
      <c r="AC728" s="240" t="s">
        <v>1</v>
      </c>
      <c r="AD728" s="236" t="e" cm="1">
        <f t="array" aca="1" ref="AD728" ca="1">INDIRECT("'"&amp;$C728&amp;"'!"&amp;"$"&amp;$D728&amp;$AD$1&amp;"")</f>
        <v>#REF!</v>
      </c>
      <c r="AE728" s="239" t="s">
        <v>1</v>
      </c>
      <c r="AF728" s="239" t="s">
        <v>1</v>
      </c>
      <c r="AG728" s="237" t="s">
        <v>1</v>
      </c>
      <c r="AH728" s="238" t="e" cm="1">
        <f t="array" aca="1" ref="AH728" ca="1">INDIRECT("'"&amp;$C728&amp;"'!"&amp;"$"&amp;$D728&amp;$AH$1&amp;"")</f>
        <v>#REF!</v>
      </c>
      <c r="AI728" s="239" t="s">
        <v>1</v>
      </c>
      <c r="AJ728" s="239" t="s">
        <v>1</v>
      </c>
      <c r="AK728" s="240" t="s">
        <v>1</v>
      </c>
      <c r="AL728" s="236" t="e" cm="1">
        <f t="array" aca="1" ref="AL728" ca="1">INDIRECT("'"&amp;$C728&amp;"'!"&amp;"$"&amp;$D728&amp;$AL$1&amp;"")</f>
        <v>#REF!</v>
      </c>
      <c r="AM728" s="239" t="s">
        <v>1</v>
      </c>
      <c r="AN728" s="239" t="s">
        <v>1</v>
      </c>
      <c r="AO728" s="237" t="s">
        <v>1</v>
      </c>
      <c r="AP728" s="236"/>
      <c r="AQ728" s="240"/>
      <c r="AR728" s="236" t="e" cm="1">
        <f t="array" aca="1" ref="AR728" ca="1">INDIRECT("'"&amp;$C728&amp;"'!"&amp;"$"&amp;$D728&amp;$AR$1&amp;"")</f>
        <v>#REF!</v>
      </c>
      <c r="AS728" s="239"/>
      <c r="AT728" s="237"/>
      <c r="AU728" s="238" t="e" cm="1">
        <f t="array" aca="1" ref="AU728" ca="1">INDIRECT("'"&amp;$C728&amp;"'!"&amp;"$"&amp;$D728&amp;$AU$1&amp;"")</f>
        <v>#REF!</v>
      </c>
      <c r="AV728" s="239"/>
      <c r="AW728" s="237"/>
      <c r="AX728" s="236"/>
      <c r="AY728" s="240"/>
      <c r="AZ728" s="239" t="e" cm="1">
        <f t="array" aca="1" ref="AZ728" ca="1">INDIRECT("'"&amp;$C728&amp;"'!"&amp;"$"&amp;$D728&amp;$AZ$1&amp;"")</f>
        <v>#REF!</v>
      </c>
      <c r="BA728" s="238"/>
      <c r="BB728" s="239"/>
      <c r="BC728" s="237"/>
      <c r="BD728" s="239" t="e" cm="1">
        <f t="array" aca="1" ref="BD728" ca="1">INDIRECT("'"&amp;$C728&amp;"'!"&amp;"$"&amp;$D728&amp;$BD$1&amp;"")</f>
        <v>#REF!</v>
      </c>
      <c r="BE728" s="238"/>
      <c r="BF728" s="239"/>
      <c r="BG728" s="237"/>
      <c r="BH728" s="241"/>
      <c r="BI728" s="237"/>
      <c r="BJ728" s="241" t="e" cm="1">
        <f t="array" aca="1" ref="BJ728" ca="1">INDIRECT("'"&amp;$C728&amp;"'!"&amp;"$"&amp;$D728&amp;$BJ$1&amp;"")</f>
        <v>#REF!</v>
      </c>
      <c r="BK728" s="239"/>
      <c r="BL728" s="237"/>
      <c r="BM728" s="409"/>
      <c r="BN728" s="236" t="e" cm="1">
        <f t="array" aca="1" ref="BN728" ca="1">INDIRECT("'"&amp;$C728&amp;"'!"&amp;"$"&amp;$D728&amp;$BN$1&amp;"")</f>
        <v>#REF!</v>
      </c>
      <c r="BO728" s="238"/>
      <c r="BP728" s="237"/>
      <c r="BQ728" s="241" t="e" cm="1">
        <f t="array" aca="1" ref="BQ728" ca="1">INDIRECT("'"&amp;$C728&amp;"'!"&amp;"$"&amp;$D728&amp;$BQ$1&amp;"")</f>
        <v>#REF!</v>
      </c>
      <c r="BR728" s="239"/>
      <c r="BS728" s="239"/>
      <c r="BT728" s="237"/>
      <c r="BU728" s="242" t="e" cm="1">
        <f t="array" aca="1" ref="BU728" ca="1">INDIRECT("'"&amp;$C728&amp;"'!"&amp;"$"&amp;$D728&amp;$BU$1&amp;"")</f>
        <v>#REF!</v>
      </c>
      <c r="BV728" s="239"/>
      <c r="BW728" s="239"/>
      <c r="BX728" s="237"/>
      <c r="BY728" s="242"/>
      <c r="BZ728" s="239"/>
      <c r="CA728" s="239"/>
      <c r="CB728" s="237"/>
    </row>
    <row r="729" spans="1:80" ht="15" thickBot="1" x14ac:dyDescent="0.25">
      <c r="BI729" s="243"/>
    </row>
    <row r="730" spans="1:80" ht="15" x14ac:dyDescent="0.2">
      <c r="A730" s="263">
        <f>A705+1</f>
        <v>46021</v>
      </c>
      <c r="B730" s="260">
        <v>0</v>
      </c>
      <c r="C730" s="245">
        <f>DAY(A730)</f>
        <v>30</v>
      </c>
      <c r="D730" s="246" t="s">
        <v>134</v>
      </c>
      <c r="E730" s="216"/>
      <c r="F730" s="217"/>
      <c r="G730" s="218" t="e" cm="1">
        <f t="array" aca="1" ref="G730" ca="1">INDIRECT("'"&amp;$C730&amp;"'!"&amp;"$"&amp;$D730&amp;$G$1&amp;"")</f>
        <v>#REF!</v>
      </c>
      <c r="H730" s="219" t="s">
        <v>1</v>
      </c>
      <c r="I730" s="217" t="s">
        <v>1</v>
      </c>
      <c r="J730" s="218" t="e" cm="1">
        <f t="array" aca="1" ref="J730" ca="1">INDIRECT("'"&amp;$C730&amp;"'!"&amp;"$"&amp;$D730&amp;$J$1&amp;"")</f>
        <v>#REF!</v>
      </c>
      <c r="K730" s="219"/>
      <c r="L730" s="219"/>
      <c r="M730" s="220"/>
      <c r="N730" s="216" t="e" cm="1">
        <f t="array" aca="1" ref="N730" ca="1">INDIRECT("'"&amp;$C730&amp;"'!"&amp;"$"&amp;$D730&amp;$N$1&amp;"")</f>
        <v>#REF!</v>
      </c>
      <c r="O730" s="219"/>
      <c r="P730" s="219"/>
      <c r="Q730" s="217"/>
      <c r="R730" s="351" t="e" cm="1">
        <f t="array" aca="1" ref="R730" ca="1">INDIRECT("'"&amp;$C730&amp;"'!"&amp;"$"&amp;$D730&amp;$R$1&amp;"")</f>
        <v>#REF!</v>
      </c>
      <c r="S730" s="219"/>
      <c r="T730" s="219"/>
      <c r="U730" s="220"/>
      <c r="V730" s="216"/>
      <c r="W730" s="221" t="e" cm="1">
        <f t="array" aca="1" ref="W730" ca="1">INDIRECT("'"&amp;$C730&amp;"'!"&amp;"$"&amp;$D730&amp;$W$1&amp;"")</f>
        <v>#REF!</v>
      </c>
      <c r="X730" s="219"/>
      <c r="Y730" s="217"/>
      <c r="Z730" s="218"/>
      <c r="AA730" s="219"/>
      <c r="AB730" s="219"/>
      <c r="AC730" s="220"/>
      <c r="AD730" s="216"/>
      <c r="AE730" s="219"/>
      <c r="AF730" s="219"/>
      <c r="AG730" s="217"/>
      <c r="AH730" s="218"/>
      <c r="AI730" s="219"/>
      <c r="AJ730" s="219"/>
      <c r="AK730" s="217"/>
      <c r="AL730" s="216"/>
      <c r="AM730" s="219"/>
      <c r="AN730" s="219"/>
      <c r="AO730" s="217"/>
      <c r="AP730" s="216"/>
      <c r="AQ730" s="220"/>
      <c r="AR730" s="216" t="e" cm="1">
        <f t="array" aca="1" ref="AR730" ca="1">INDIRECT("'"&amp;$C730&amp;"'!"&amp;"$"&amp;$D730&amp;$AR$1&amp;"")</f>
        <v>#REF!</v>
      </c>
      <c r="AS730" s="219"/>
      <c r="AT730" s="217"/>
      <c r="AU730" s="218" t="e" cm="1">
        <f t="array" aca="1" ref="AU730" ca="1">INDIRECT("'"&amp;$C730&amp;"'!"&amp;"$"&amp;$D730&amp;$AU$1&amp;"")</f>
        <v>#REF!</v>
      </c>
      <c r="AV730" s="219"/>
      <c r="AW730" s="217"/>
      <c r="AX730" s="216"/>
      <c r="AY730" s="220"/>
      <c r="AZ730" s="219" t="e" cm="1">
        <f t="array" aca="1" ref="AZ730" ca="1">INDIRECT("'"&amp;$C730&amp;"'!"&amp;"$"&amp;$D730&amp;$AZ$1&amp;"")</f>
        <v>#REF!</v>
      </c>
      <c r="BA730" s="218"/>
      <c r="BB730" s="219"/>
      <c r="BC730" s="217"/>
      <c r="BD730" s="219" t="e" cm="1">
        <f t="array" aca="1" ref="BD730" ca="1">INDIRECT("'"&amp;$C730&amp;"'!"&amp;"$"&amp;$D730&amp;$BD$1&amp;"")</f>
        <v>#REF!</v>
      </c>
      <c r="BE730" s="218"/>
      <c r="BF730" s="219"/>
      <c r="BG730" s="217"/>
      <c r="BH730" s="221"/>
      <c r="BI730" s="217"/>
      <c r="BJ730" s="221" t="e" cm="1">
        <f t="array" aca="1" ref="BJ730" ca="1">INDIRECT("'"&amp;$C730&amp;"'!"&amp;"$"&amp;$D730&amp;$BJ$1&amp;"")</f>
        <v>#REF!</v>
      </c>
      <c r="BK730" s="219"/>
      <c r="BL730" s="217"/>
      <c r="BM730" s="406"/>
      <c r="BN730" s="216" t="e" cm="1">
        <f t="array" aca="1" ref="BN730" ca="1">INDIRECT("'"&amp;$C730&amp;"'!"&amp;"$"&amp;$D730&amp;$BN$1&amp;"")</f>
        <v>#REF!</v>
      </c>
      <c r="BO730" s="218"/>
      <c r="BP730" s="217"/>
      <c r="BQ730" s="221" t="e" cm="1">
        <f t="array" aca="1" ref="BQ730" ca="1">INDIRECT("'"&amp;$C730&amp;"'!"&amp;"$"&amp;$D730&amp;$BQ$1&amp;"")</f>
        <v>#REF!</v>
      </c>
      <c r="BR730" s="219"/>
      <c r="BS730" s="219"/>
      <c r="BT730" s="217"/>
      <c r="BU730" s="221" t="e" cm="1">
        <f t="array" aca="1" ref="BU730" ca="1">INDIRECT("'"&amp;$C730&amp;"'!"&amp;"$"&amp;$D730&amp;$BU$1&amp;"")</f>
        <v>#REF!</v>
      </c>
      <c r="BV730" s="219"/>
      <c r="BW730" s="219"/>
      <c r="BX730" s="217"/>
      <c r="BY730" s="274"/>
      <c r="BZ730" s="219"/>
      <c r="CA730" s="219"/>
      <c r="CB730" s="217"/>
    </row>
    <row r="731" spans="1:80" ht="15" x14ac:dyDescent="0.2">
      <c r="A731" s="344">
        <f t="shared" ref="A731:A753" si="57">A706+1</f>
        <v>46021</v>
      </c>
      <c r="B731" s="261">
        <v>4.1666666666666699E-2</v>
      </c>
      <c r="C731" s="247">
        <f>DAY(A731)</f>
        <v>30</v>
      </c>
      <c r="D731" s="248" t="s">
        <v>135</v>
      </c>
      <c r="E731" s="222"/>
      <c r="F731" s="223"/>
      <c r="G731" s="224" t="e" cm="1">
        <f t="array" aca="1" ref="G731" ca="1">INDIRECT("'"&amp;$C731&amp;"'!"&amp;"$"&amp;$D731&amp;$G$1&amp;"")</f>
        <v>#REF!</v>
      </c>
      <c r="H731" s="225" t="s">
        <v>1</v>
      </c>
      <c r="I731" s="223" t="s">
        <v>1</v>
      </c>
      <c r="J731" s="224" t="e" cm="1">
        <f t="array" aca="1" ref="J731" ca="1">INDIRECT("'"&amp;$C731&amp;"'!"&amp;"$"&amp;$D731&amp;$J$1&amp;"")</f>
        <v>#REF!</v>
      </c>
      <c r="K731" s="225"/>
      <c r="L731" s="225"/>
      <c r="M731" s="226"/>
      <c r="N731" s="222" t="e" cm="1">
        <f t="array" aca="1" ref="N731" ca="1">INDIRECT("'"&amp;$C731&amp;"'!"&amp;"$"&amp;$D731&amp;$N$1&amp;"")</f>
        <v>#REF!</v>
      </c>
      <c r="O731" s="225"/>
      <c r="P731" s="225"/>
      <c r="Q731" s="223"/>
      <c r="R731" s="352" t="e" cm="1">
        <f t="array" aca="1" ref="R731" ca="1">INDIRECT("'"&amp;$C731&amp;"'!"&amp;"$"&amp;$D731&amp;$R$1&amp;"")</f>
        <v>#REF!</v>
      </c>
      <c r="S731" s="225"/>
      <c r="T731" s="225"/>
      <c r="U731" s="226"/>
      <c r="V731" s="222"/>
      <c r="W731" s="227" t="e" cm="1">
        <f t="array" aca="1" ref="W731" ca="1">INDIRECT("'"&amp;$C731&amp;"'!"&amp;"$"&amp;$D731&amp;$W$1&amp;"")</f>
        <v>#REF!</v>
      </c>
      <c r="X731" s="225"/>
      <c r="Y731" s="223"/>
      <c r="Z731" s="224"/>
      <c r="AA731" s="225"/>
      <c r="AB731" s="225"/>
      <c r="AC731" s="226"/>
      <c r="AD731" s="222"/>
      <c r="AE731" s="225"/>
      <c r="AF731" s="225"/>
      <c r="AG731" s="223"/>
      <c r="AH731" s="224"/>
      <c r="AI731" s="225"/>
      <c r="AJ731" s="225"/>
      <c r="AK731" s="226"/>
      <c r="AL731" s="222"/>
      <c r="AM731" s="225"/>
      <c r="AN731" s="225"/>
      <c r="AO731" s="223"/>
      <c r="AP731" s="222"/>
      <c r="AQ731" s="226"/>
      <c r="AR731" s="222" t="e" cm="1">
        <f t="array" aca="1" ref="AR731" ca="1">INDIRECT("'"&amp;$C731&amp;"'!"&amp;"$"&amp;$D731&amp;$AR$1&amp;"")</f>
        <v>#REF!</v>
      </c>
      <c r="AS731" s="225"/>
      <c r="AT731" s="223"/>
      <c r="AU731" s="224" t="e" cm="1">
        <f t="array" aca="1" ref="AU731" ca="1">INDIRECT("'"&amp;$C731&amp;"'!"&amp;"$"&amp;$D731&amp;$AU$1&amp;"")</f>
        <v>#REF!</v>
      </c>
      <c r="AV731" s="225"/>
      <c r="AW731" s="223"/>
      <c r="AX731" s="222"/>
      <c r="AY731" s="226"/>
      <c r="AZ731" s="225" t="e" cm="1">
        <f t="array" aca="1" ref="AZ731" ca="1">INDIRECT("'"&amp;$C731&amp;"'!"&amp;"$"&amp;$D731&amp;$AZ$1&amp;"")</f>
        <v>#REF!</v>
      </c>
      <c r="BA731" s="224"/>
      <c r="BB731" s="225"/>
      <c r="BC731" s="223"/>
      <c r="BD731" s="225" t="e" cm="1">
        <f t="array" aca="1" ref="BD731" ca="1">INDIRECT("'"&amp;$C731&amp;"'!"&amp;"$"&amp;$D731&amp;$BD$1&amp;"")</f>
        <v>#REF!</v>
      </c>
      <c r="BE731" s="224"/>
      <c r="BF731" s="225"/>
      <c r="BG731" s="223"/>
      <c r="BH731" s="227"/>
      <c r="BI731" s="223"/>
      <c r="BJ731" s="227" t="e" cm="1">
        <f t="array" aca="1" ref="BJ731" ca="1">INDIRECT("'"&amp;$C731&amp;"'!"&amp;"$"&amp;$D731&amp;$BJ$1&amp;"")</f>
        <v>#REF!</v>
      </c>
      <c r="BK731" s="225"/>
      <c r="BL731" s="223"/>
      <c r="BM731" s="407"/>
      <c r="BN731" s="222" t="e" cm="1">
        <f t="array" aca="1" ref="BN731" ca="1">INDIRECT("'"&amp;$C731&amp;"'!"&amp;"$"&amp;$D731&amp;$BN$1&amp;"")</f>
        <v>#REF!</v>
      </c>
      <c r="BO731" s="224"/>
      <c r="BP731" s="223"/>
      <c r="BQ731" s="227" t="e" cm="1">
        <f t="array" aca="1" ref="BQ731" ca="1">INDIRECT("'"&amp;$C731&amp;"'!"&amp;"$"&amp;$D731&amp;$BQ$1&amp;"")</f>
        <v>#REF!</v>
      </c>
      <c r="BR731" s="225"/>
      <c r="BS731" s="225"/>
      <c r="BT731" s="223"/>
      <c r="BU731" s="227" t="e" cm="1">
        <f t="array" aca="1" ref="BU731" ca="1">INDIRECT("'"&amp;$C731&amp;"'!"&amp;"$"&amp;$D731&amp;$BU$1&amp;"")</f>
        <v>#REF!</v>
      </c>
      <c r="BV731" s="225"/>
      <c r="BW731" s="225"/>
      <c r="BX731" s="223"/>
      <c r="BY731" s="228"/>
      <c r="BZ731" s="225"/>
      <c r="CA731" s="225"/>
      <c r="CB731" s="223"/>
    </row>
    <row r="732" spans="1:80" ht="15" x14ac:dyDescent="0.2">
      <c r="A732" s="344">
        <f t="shared" si="57"/>
        <v>46021</v>
      </c>
      <c r="B732" s="261">
        <v>8.3333333333333301E-2</v>
      </c>
      <c r="C732" s="247">
        <f>DAY(A732)</f>
        <v>30</v>
      </c>
      <c r="D732" s="248" t="s">
        <v>136</v>
      </c>
      <c r="E732" s="229"/>
      <c r="F732" s="230"/>
      <c r="G732" s="231" t="e" cm="1">
        <f t="array" aca="1" ref="G732" ca="1">INDIRECT("'"&amp;$C732&amp;"'!"&amp;"$"&amp;$D732&amp;$G$1&amp;"")</f>
        <v>#REF!</v>
      </c>
      <c r="H732" s="232" t="s">
        <v>1</v>
      </c>
      <c r="I732" s="230" t="s">
        <v>1</v>
      </c>
      <c r="J732" s="231" t="e" cm="1">
        <f t="array" aca="1" ref="J732" ca="1">INDIRECT("'"&amp;$C732&amp;"'!"&amp;"$"&amp;$D732&amp;$J$1&amp;"")</f>
        <v>#REF!</v>
      </c>
      <c r="K732" s="232"/>
      <c r="L732" s="232"/>
      <c r="M732" s="233"/>
      <c r="N732" s="229" t="e" cm="1">
        <f t="array" aca="1" ref="N732" ca="1">INDIRECT("'"&amp;$C732&amp;"'!"&amp;"$"&amp;$D732&amp;$N$1&amp;"")</f>
        <v>#REF!</v>
      </c>
      <c r="O732" s="232"/>
      <c r="P732" s="232"/>
      <c r="Q732" s="230"/>
      <c r="R732" s="229" t="e" cm="1">
        <f t="array" aca="1" ref="R732" ca="1">INDIRECT("'"&amp;$C732&amp;"'!"&amp;"$"&amp;$D732&amp;$R$1&amp;"")</f>
        <v>#REF!</v>
      </c>
      <c r="S732" s="232"/>
      <c r="T732" s="232"/>
      <c r="U732" s="233"/>
      <c r="V732" s="229"/>
      <c r="W732" s="234" t="e" cm="1">
        <f t="array" aca="1" ref="W732" ca="1">INDIRECT("'"&amp;$C732&amp;"'!"&amp;"$"&amp;$D732&amp;$W$1&amp;"")</f>
        <v>#REF!</v>
      </c>
      <c r="X732" s="232"/>
      <c r="Y732" s="230"/>
      <c r="Z732" s="231"/>
      <c r="AA732" s="232"/>
      <c r="AB732" s="232"/>
      <c r="AC732" s="233"/>
      <c r="AD732" s="229"/>
      <c r="AE732" s="232"/>
      <c r="AF732" s="232"/>
      <c r="AG732" s="230"/>
      <c r="AH732" s="231"/>
      <c r="AI732" s="232"/>
      <c r="AJ732" s="232"/>
      <c r="AK732" s="233"/>
      <c r="AL732" s="229"/>
      <c r="AM732" s="232"/>
      <c r="AN732" s="232"/>
      <c r="AO732" s="233"/>
      <c r="AP732" s="229"/>
      <c r="AQ732" s="233"/>
      <c r="AR732" s="229" t="e" cm="1">
        <f t="array" aca="1" ref="AR732" ca="1">INDIRECT("'"&amp;$C732&amp;"'!"&amp;"$"&amp;$D732&amp;$AR$1&amp;"")</f>
        <v>#REF!</v>
      </c>
      <c r="AS732" s="232"/>
      <c r="AT732" s="230"/>
      <c r="AU732" s="231" t="e" cm="1">
        <f t="array" aca="1" ref="AU732" ca="1">INDIRECT("'"&amp;$C732&amp;"'!"&amp;"$"&amp;$D732&amp;$AU$1&amp;"")</f>
        <v>#REF!</v>
      </c>
      <c r="AV732" s="232"/>
      <c r="AW732" s="230"/>
      <c r="AX732" s="229"/>
      <c r="AY732" s="233"/>
      <c r="AZ732" s="232" t="e" cm="1">
        <f t="array" aca="1" ref="AZ732" ca="1">INDIRECT("'"&amp;$C732&amp;"'!"&amp;"$"&amp;$D732&amp;$AZ$1&amp;"")</f>
        <v>#REF!</v>
      </c>
      <c r="BA732" s="231"/>
      <c r="BB732" s="232"/>
      <c r="BC732" s="230"/>
      <c r="BD732" s="232" t="e" cm="1">
        <f t="array" aca="1" ref="BD732" ca="1">INDIRECT("'"&amp;$C732&amp;"'!"&amp;"$"&amp;$D732&amp;$BD$1&amp;"")</f>
        <v>#REF!</v>
      </c>
      <c r="BE732" s="231"/>
      <c r="BF732" s="232"/>
      <c r="BG732" s="230"/>
      <c r="BH732" s="234"/>
      <c r="BI732" s="230"/>
      <c r="BJ732" s="234" t="e" cm="1">
        <f t="array" aca="1" ref="BJ732" ca="1">INDIRECT("'"&amp;$C732&amp;"'!"&amp;"$"&amp;$D732&amp;$BJ$1&amp;"")</f>
        <v>#REF!</v>
      </c>
      <c r="BK732" s="232"/>
      <c r="BL732" s="230"/>
      <c r="BM732" s="408"/>
      <c r="BN732" s="229" t="e" cm="1">
        <f t="array" aca="1" ref="BN732" ca="1">INDIRECT("'"&amp;$C732&amp;"'!"&amp;"$"&amp;$D732&amp;$BN$1&amp;"")</f>
        <v>#REF!</v>
      </c>
      <c r="BO732" s="231"/>
      <c r="BP732" s="230"/>
      <c r="BQ732" s="234" t="e" cm="1">
        <f t="array" aca="1" ref="BQ732" ca="1">INDIRECT("'"&amp;$C732&amp;"'!"&amp;"$"&amp;$D732&amp;$BQ$1&amp;"")</f>
        <v>#REF!</v>
      </c>
      <c r="BR732" s="232"/>
      <c r="BS732" s="232"/>
      <c r="BT732" s="230"/>
      <c r="BU732" s="234" t="e" cm="1">
        <f t="array" aca="1" ref="BU732" ca="1">INDIRECT("'"&amp;$C732&amp;"'!"&amp;"$"&amp;$D732&amp;$BU$1&amp;"")</f>
        <v>#REF!</v>
      </c>
      <c r="BV732" s="232"/>
      <c r="BW732" s="232"/>
      <c r="BX732" s="230"/>
      <c r="BY732" s="235"/>
      <c r="BZ732" s="232"/>
      <c r="CA732" s="232"/>
      <c r="CB732" s="230"/>
    </row>
    <row r="733" spans="1:80" ht="15" x14ac:dyDescent="0.2">
      <c r="A733" s="344">
        <f t="shared" si="57"/>
        <v>46021</v>
      </c>
      <c r="B733" s="261">
        <v>0.125</v>
      </c>
      <c r="C733" s="247">
        <f>DAY(A733)</f>
        <v>30</v>
      </c>
      <c r="D733" s="248" t="s">
        <v>137</v>
      </c>
      <c r="E733" s="222"/>
      <c r="F733" s="223"/>
      <c r="G733" s="224" t="e" cm="1">
        <f t="array" aca="1" ref="G733" ca="1">INDIRECT("'"&amp;$C733&amp;"'!"&amp;"$"&amp;$D733&amp;$G$1&amp;"")</f>
        <v>#REF!</v>
      </c>
      <c r="H733" s="225" t="s">
        <v>1</v>
      </c>
      <c r="I733" s="223" t="s">
        <v>1</v>
      </c>
      <c r="J733" s="224" t="e" cm="1">
        <f t="array" aca="1" ref="J733" ca="1">INDIRECT("'"&amp;$C733&amp;"'!"&amp;"$"&amp;$D733&amp;$J$1&amp;"")</f>
        <v>#REF!</v>
      </c>
      <c r="K733" s="225"/>
      <c r="L733" s="225"/>
      <c r="M733" s="226"/>
      <c r="N733" s="222" t="e" cm="1">
        <f t="array" aca="1" ref="N733" ca="1">INDIRECT("'"&amp;$C733&amp;"'!"&amp;"$"&amp;$D733&amp;$N$1&amp;"")</f>
        <v>#REF!</v>
      </c>
      <c r="O733" s="225"/>
      <c r="P733" s="225"/>
      <c r="Q733" s="223"/>
      <c r="R733" s="352" t="e" cm="1">
        <f t="array" aca="1" ref="R733" ca="1">INDIRECT("'"&amp;$C733&amp;"'!"&amp;"$"&amp;$D733&amp;$R$1&amp;"")</f>
        <v>#REF!</v>
      </c>
      <c r="S733" s="225"/>
      <c r="T733" s="225"/>
      <c r="U733" s="226"/>
      <c r="V733" s="222"/>
      <c r="W733" s="227" t="e" cm="1">
        <f t="array" aca="1" ref="W733" ca="1">INDIRECT("'"&amp;$C733&amp;"'!"&amp;"$"&amp;$D733&amp;$W$1&amp;"")</f>
        <v>#REF!</v>
      </c>
      <c r="X733" s="225"/>
      <c r="Y733" s="223"/>
      <c r="Z733" s="224"/>
      <c r="AA733" s="225"/>
      <c r="AB733" s="225"/>
      <c r="AC733" s="226"/>
      <c r="AD733" s="222"/>
      <c r="AE733" s="225"/>
      <c r="AF733" s="225"/>
      <c r="AG733" s="223"/>
      <c r="AH733" s="224"/>
      <c r="AI733" s="225"/>
      <c r="AJ733" s="225"/>
      <c r="AK733" s="226"/>
      <c r="AL733" s="222"/>
      <c r="AM733" s="225"/>
      <c r="AN733" s="225"/>
      <c r="AO733" s="223"/>
      <c r="AP733" s="222"/>
      <c r="AQ733" s="226"/>
      <c r="AR733" s="222" t="e" cm="1">
        <f t="array" aca="1" ref="AR733" ca="1">INDIRECT("'"&amp;$C733&amp;"'!"&amp;"$"&amp;$D733&amp;$AR$1&amp;"")</f>
        <v>#REF!</v>
      </c>
      <c r="AS733" s="225"/>
      <c r="AT733" s="223"/>
      <c r="AU733" s="224" t="e" cm="1">
        <f t="array" aca="1" ref="AU733" ca="1">INDIRECT("'"&amp;$C733&amp;"'!"&amp;"$"&amp;$D733&amp;$AU$1&amp;"")</f>
        <v>#REF!</v>
      </c>
      <c r="AV733" s="225"/>
      <c r="AW733" s="223"/>
      <c r="AX733" s="222"/>
      <c r="AY733" s="226"/>
      <c r="AZ733" s="225" t="e" cm="1">
        <f t="array" aca="1" ref="AZ733" ca="1">INDIRECT("'"&amp;$C733&amp;"'!"&amp;"$"&amp;$D733&amp;$AZ$1&amp;"")</f>
        <v>#REF!</v>
      </c>
      <c r="BA733" s="224"/>
      <c r="BB733" s="225"/>
      <c r="BC733" s="223"/>
      <c r="BD733" s="225" t="e" cm="1">
        <f t="array" aca="1" ref="BD733" ca="1">INDIRECT("'"&amp;$C733&amp;"'!"&amp;"$"&amp;$D733&amp;$BD$1&amp;"")</f>
        <v>#REF!</v>
      </c>
      <c r="BE733" s="224"/>
      <c r="BF733" s="225"/>
      <c r="BG733" s="223"/>
      <c r="BH733" s="227"/>
      <c r="BI733" s="223"/>
      <c r="BJ733" s="227" t="e" cm="1">
        <f t="array" aca="1" ref="BJ733" ca="1">INDIRECT("'"&amp;$C733&amp;"'!"&amp;"$"&amp;$D733&amp;$BJ$1&amp;"")</f>
        <v>#REF!</v>
      </c>
      <c r="BK733" s="225"/>
      <c r="BL733" s="223"/>
      <c r="BM733" s="407"/>
      <c r="BN733" s="222" t="e" cm="1">
        <f t="array" aca="1" ref="BN733" ca="1">INDIRECT("'"&amp;$C733&amp;"'!"&amp;"$"&amp;$D733&amp;$BN$1&amp;"")</f>
        <v>#REF!</v>
      </c>
      <c r="BO733" s="224"/>
      <c r="BP733" s="223"/>
      <c r="BQ733" s="227" t="e" cm="1">
        <f t="array" aca="1" ref="BQ733" ca="1">INDIRECT("'"&amp;$C733&amp;"'!"&amp;"$"&amp;$D733&amp;$BQ$1&amp;"")</f>
        <v>#REF!</v>
      </c>
      <c r="BR733" s="225"/>
      <c r="BS733" s="225"/>
      <c r="BT733" s="223"/>
      <c r="BU733" s="227" t="e" cm="1">
        <f t="array" aca="1" ref="BU733" ca="1">INDIRECT("'"&amp;$C733&amp;"'!"&amp;"$"&amp;$D733&amp;$BU$1&amp;"")</f>
        <v>#REF!</v>
      </c>
      <c r="BV733" s="225"/>
      <c r="BW733" s="225"/>
      <c r="BX733" s="223"/>
      <c r="BY733" s="228"/>
      <c r="BZ733" s="225"/>
      <c r="CA733" s="225"/>
      <c r="CB733" s="223"/>
    </row>
    <row r="734" spans="1:80" ht="15" x14ac:dyDescent="0.2">
      <c r="A734" s="344">
        <f t="shared" si="57"/>
        <v>46021</v>
      </c>
      <c r="B734" s="261">
        <v>0.16666666666666699</v>
      </c>
      <c r="C734" s="247">
        <f>DAY(A734)</f>
        <v>30</v>
      </c>
      <c r="D734" s="248" t="s">
        <v>138</v>
      </c>
      <c r="E734" s="229"/>
      <c r="F734" s="230"/>
      <c r="G734" s="231" t="e" cm="1">
        <f t="array" aca="1" ref="G734" ca="1">INDIRECT("'"&amp;$C734&amp;"'!"&amp;"$"&amp;$D734&amp;$G$1&amp;"")</f>
        <v>#REF!</v>
      </c>
      <c r="H734" s="232" t="s">
        <v>1</v>
      </c>
      <c r="I734" s="230" t="s">
        <v>1</v>
      </c>
      <c r="J734" s="231" t="e" cm="1">
        <f t="array" aca="1" ref="J734" ca="1">INDIRECT("'"&amp;$C734&amp;"'!"&amp;"$"&amp;$D734&amp;$J$1&amp;"")</f>
        <v>#REF!</v>
      </c>
      <c r="K734" s="232"/>
      <c r="L734" s="232"/>
      <c r="M734" s="233"/>
      <c r="N734" s="229" t="e" cm="1">
        <f t="array" aca="1" ref="N734" ca="1">INDIRECT("'"&amp;$C734&amp;"'!"&amp;"$"&amp;$D734&amp;$N$1&amp;"")</f>
        <v>#REF!</v>
      </c>
      <c r="O734" s="232"/>
      <c r="P734" s="232"/>
      <c r="Q734" s="230"/>
      <c r="R734" s="229" t="e" cm="1">
        <f t="array" aca="1" ref="R734" ca="1">INDIRECT("'"&amp;$C734&amp;"'!"&amp;"$"&amp;$D734&amp;$R$1&amp;"")</f>
        <v>#REF!</v>
      </c>
      <c r="S734" s="232"/>
      <c r="T734" s="232"/>
      <c r="U734" s="233"/>
      <c r="V734" s="229"/>
      <c r="W734" s="234" t="e" cm="1">
        <f t="array" aca="1" ref="W734" ca="1">INDIRECT("'"&amp;$C734&amp;"'!"&amp;"$"&amp;$D734&amp;$W$1&amp;"")</f>
        <v>#REF!</v>
      </c>
      <c r="X734" s="232"/>
      <c r="Y734" s="230"/>
      <c r="Z734" s="231"/>
      <c r="AA734" s="232"/>
      <c r="AB734" s="232"/>
      <c r="AC734" s="233"/>
      <c r="AD734" s="229"/>
      <c r="AE734" s="232"/>
      <c r="AF734" s="232"/>
      <c r="AG734" s="230"/>
      <c r="AH734" s="231"/>
      <c r="AI734" s="232"/>
      <c r="AJ734" s="232"/>
      <c r="AK734" s="233"/>
      <c r="AL734" s="229"/>
      <c r="AM734" s="232"/>
      <c r="AN734" s="232"/>
      <c r="AO734" s="230"/>
      <c r="AP734" s="229"/>
      <c r="AQ734" s="233"/>
      <c r="AR734" s="229" t="e" cm="1">
        <f t="array" aca="1" ref="AR734" ca="1">INDIRECT("'"&amp;$C734&amp;"'!"&amp;"$"&amp;$D734&amp;$AR$1&amp;"")</f>
        <v>#REF!</v>
      </c>
      <c r="AS734" s="232"/>
      <c r="AT734" s="230"/>
      <c r="AU734" s="231" t="e" cm="1">
        <f t="array" aca="1" ref="AU734" ca="1">INDIRECT("'"&amp;$C734&amp;"'!"&amp;"$"&amp;$D734&amp;$AU$1&amp;"")</f>
        <v>#REF!</v>
      </c>
      <c r="AV734" s="232"/>
      <c r="AW734" s="230"/>
      <c r="AX734" s="229"/>
      <c r="AY734" s="233"/>
      <c r="AZ734" s="232" t="e" cm="1">
        <f t="array" aca="1" ref="AZ734" ca="1">INDIRECT("'"&amp;$C734&amp;"'!"&amp;"$"&amp;$D734&amp;$AZ$1&amp;"")</f>
        <v>#REF!</v>
      </c>
      <c r="BA734" s="231"/>
      <c r="BB734" s="232"/>
      <c r="BC734" s="230"/>
      <c r="BD734" s="232" t="e" cm="1">
        <f t="array" aca="1" ref="BD734" ca="1">INDIRECT("'"&amp;$C734&amp;"'!"&amp;"$"&amp;$D734&amp;$BD$1&amp;"")</f>
        <v>#REF!</v>
      </c>
      <c r="BE734" s="231"/>
      <c r="BF734" s="232"/>
      <c r="BG734" s="230"/>
      <c r="BH734" s="234"/>
      <c r="BI734" s="230"/>
      <c r="BJ734" s="234" t="e" cm="1">
        <f t="array" aca="1" ref="BJ734" ca="1">INDIRECT("'"&amp;$C734&amp;"'!"&amp;"$"&amp;$D734&amp;$BJ$1&amp;"")</f>
        <v>#REF!</v>
      </c>
      <c r="BK734" s="232"/>
      <c r="BL734" s="230"/>
      <c r="BM734" s="408"/>
      <c r="BN734" s="229" t="e" cm="1">
        <f t="array" aca="1" ref="BN734" ca="1">INDIRECT("'"&amp;$C734&amp;"'!"&amp;"$"&amp;$D734&amp;$BN$1&amp;"")</f>
        <v>#REF!</v>
      </c>
      <c r="BO734" s="231"/>
      <c r="BP734" s="230"/>
      <c r="BQ734" s="234" t="e" cm="1">
        <f t="array" aca="1" ref="BQ734" ca="1">INDIRECT("'"&amp;$C734&amp;"'!"&amp;"$"&amp;$D734&amp;$BQ$1&amp;"")</f>
        <v>#REF!</v>
      </c>
      <c r="BR734" s="232"/>
      <c r="BS734" s="232"/>
      <c r="BT734" s="230"/>
      <c r="BU734" s="234" t="e" cm="1">
        <f t="array" aca="1" ref="BU734" ca="1">INDIRECT("'"&amp;$C734&amp;"'!"&amp;"$"&amp;$D734&amp;$BU$1&amp;"")</f>
        <v>#REF!</v>
      </c>
      <c r="BV734" s="232"/>
      <c r="BW734" s="232"/>
      <c r="BX734" s="230"/>
      <c r="BY734" s="235"/>
      <c r="BZ734" s="232"/>
      <c r="CA734" s="232"/>
      <c r="CB734" s="230"/>
    </row>
    <row r="735" spans="1:80" ht="15" x14ac:dyDescent="0.2">
      <c r="A735" s="344">
        <f t="shared" si="57"/>
        <v>46021</v>
      </c>
      <c r="B735" s="261">
        <v>0.20833333333333301</v>
      </c>
      <c r="C735" s="247">
        <f t="shared" ref="C735:C753" si="58">DAY(A735)</f>
        <v>30</v>
      </c>
      <c r="D735" s="248" t="s">
        <v>139</v>
      </c>
      <c r="E735" s="222"/>
      <c r="F735" s="223"/>
      <c r="G735" s="224" t="e" cm="1">
        <f t="array" aca="1" ref="G735" ca="1">INDIRECT("'"&amp;$C735&amp;"'!"&amp;"$"&amp;$D735&amp;$G$1&amp;"")</f>
        <v>#REF!</v>
      </c>
      <c r="H735" s="225" t="s">
        <v>1</v>
      </c>
      <c r="I735" s="223" t="s">
        <v>1</v>
      </c>
      <c r="J735" s="224" t="e" cm="1">
        <f t="array" aca="1" ref="J735" ca="1">INDIRECT("'"&amp;$C735&amp;"'!"&amp;"$"&amp;$D735&amp;$J$1&amp;"")</f>
        <v>#REF!</v>
      </c>
      <c r="K735" s="225"/>
      <c r="L735" s="225"/>
      <c r="M735" s="226"/>
      <c r="N735" s="222" t="e" cm="1">
        <f t="array" aca="1" ref="N735" ca="1">INDIRECT("'"&amp;$C735&amp;"'!"&amp;"$"&amp;$D735&amp;$N$1&amp;"")</f>
        <v>#REF!</v>
      </c>
      <c r="O735" s="225"/>
      <c r="P735" s="225"/>
      <c r="Q735" s="223"/>
      <c r="R735" s="352" t="e" cm="1">
        <f t="array" aca="1" ref="R735" ca="1">INDIRECT("'"&amp;$C735&amp;"'!"&amp;"$"&amp;$D735&amp;$R$1&amp;"")</f>
        <v>#REF!</v>
      </c>
      <c r="S735" s="225"/>
      <c r="T735" s="225"/>
      <c r="U735" s="226"/>
      <c r="V735" s="222"/>
      <c r="W735" s="227" t="e" cm="1">
        <f t="array" aca="1" ref="W735" ca="1">INDIRECT("'"&amp;$C735&amp;"'!"&amp;"$"&amp;$D735&amp;$W$1&amp;"")</f>
        <v>#REF!</v>
      </c>
      <c r="X735" s="225"/>
      <c r="Y735" s="223"/>
      <c r="Z735" s="224"/>
      <c r="AA735" s="225"/>
      <c r="AB735" s="225"/>
      <c r="AC735" s="226"/>
      <c r="AD735" s="222"/>
      <c r="AE735" s="225"/>
      <c r="AF735" s="225"/>
      <c r="AG735" s="223"/>
      <c r="AH735" s="224"/>
      <c r="AI735" s="225"/>
      <c r="AJ735" s="225"/>
      <c r="AK735" s="226"/>
      <c r="AL735" s="222"/>
      <c r="AM735" s="225"/>
      <c r="AN735" s="225"/>
      <c r="AO735" s="223"/>
      <c r="AP735" s="222"/>
      <c r="AQ735" s="226"/>
      <c r="AR735" s="222" t="e" cm="1">
        <f t="array" aca="1" ref="AR735" ca="1">INDIRECT("'"&amp;$C735&amp;"'!"&amp;"$"&amp;$D735&amp;$AR$1&amp;"")</f>
        <v>#REF!</v>
      </c>
      <c r="AS735" s="225"/>
      <c r="AT735" s="223"/>
      <c r="AU735" s="224" t="e" cm="1">
        <f t="array" aca="1" ref="AU735" ca="1">INDIRECT("'"&amp;$C735&amp;"'!"&amp;"$"&amp;$D735&amp;$AU$1&amp;"")</f>
        <v>#REF!</v>
      </c>
      <c r="AV735" s="225"/>
      <c r="AW735" s="223"/>
      <c r="AX735" s="222"/>
      <c r="AY735" s="226"/>
      <c r="AZ735" s="225" t="e" cm="1">
        <f t="array" aca="1" ref="AZ735" ca="1">INDIRECT("'"&amp;$C735&amp;"'!"&amp;"$"&amp;$D735&amp;$AZ$1&amp;"")</f>
        <v>#REF!</v>
      </c>
      <c r="BA735" s="224"/>
      <c r="BB735" s="225"/>
      <c r="BC735" s="223"/>
      <c r="BD735" s="225" t="e" cm="1">
        <f t="array" aca="1" ref="BD735" ca="1">INDIRECT("'"&amp;$C735&amp;"'!"&amp;"$"&amp;$D735&amp;$BD$1&amp;"")</f>
        <v>#REF!</v>
      </c>
      <c r="BE735" s="224"/>
      <c r="BF735" s="225"/>
      <c r="BG735" s="223"/>
      <c r="BH735" s="227"/>
      <c r="BI735" s="223"/>
      <c r="BJ735" s="227" t="e" cm="1">
        <f t="array" aca="1" ref="BJ735" ca="1">INDIRECT("'"&amp;$C735&amp;"'!"&amp;"$"&amp;$D735&amp;$BJ$1&amp;"")</f>
        <v>#REF!</v>
      </c>
      <c r="BK735" s="225"/>
      <c r="BL735" s="223"/>
      <c r="BM735" s="407"/>
      <c r="BN735" s="222" t="e" cm="1">
        <f t="array" aca="1" ref="BN735" ca="1">INDIRECT("'"&amp;$C735&amp;"'!"&amp;"$"&amp;$D735&amp;$BN$1&amp;"")</f>
        <v>#REF!</v>
      </c>
      <c r="BO735" s="224"/>
      <c r="BP735" s="223"/>
      <c r="BQ735" s="227" t="e" cm="1">
        <f t="array" aca="1" ref="BQ735" ca="1">INDIRECT("'"&amp;$C735&amp;"'!"&amp;"$"&amp;$D735&amp;$BQ$1&amp;"")</f>
        <v>#REF!</v>
      </c>
      <c r="BR735" s="225"/>
      <c r="BS735" s="225"/>
      <c r="BT735" s="223"/>
      <c r="BU735" s="227" t="e" cm="1">
        <f t="array" aca="1" ref="BU735" ca="1">INDIRECT("'"&amp;$C735&amp;"'!"&amp;"$"&amp;$D735&amp;$BU$1&amp;"")</f>
        <v>#REF!</v>
      </c>
      <c r="BV735" s="225"/>
      <c r="BW735" s="225"/>
      <c r="BX735" s="223"/>
      <c r="BY735" s="228"/>
      <c r="BZ735" s="225"/>
      <c r="CA735" s="225"/>
      <c r="CB735" s="223"/>
    </row>
    <row r="736" spans="1:80" ht="15" x14ac:dyDescent="0.2">
      <c r="A736" s="344">
        <f t="shared" si="57"/>
        <v>46021</v>
      </c>
      <c r="B736" s="261">
        <v>0.25</v>
      </c>
      <c r="C736" s="247">
        <f t="shared" si="58"/>
        <v>30</v>
      </c>
      <c r="D736" s="248" t="s">
        <v>140</v>
      </c>
      <c r="E736" s="229"/>
      <c r="F736" s="230"/>
      <c r="G736" s="231" t="e" cm="1">
        <f t="array" aca="1" ref="G736" ca="1">INDIRECT("'"&amp;$C736&amp;"'!"&amp;"$"&amp;$D736&amp;$G$1&amp;"")</f>
        <v>#REF!</v>
      </c>
      <c r="H736" s="232" t="s">
        <v>1</v>
      </c>
      <c r="I736" s="230" t="s">
        <v>1</v>
      </c>
      <c r="J736" s="231" t="e" cm="1">
        <f t="array" aca="1" ref="J736" ca="1">INDIRECT("'"&amp;$C736&amp;"'!"&amp;"$"&amp;$D736&amp;$J$1&amp;"")</f>
        <v>#REF!</v>
      </c>
      <c r="K736" s="232"/>
      <c r="L736" s="232"/>
      <c r="M736" s="233"/>
      <c r="N736" s="229" t="e" cm="1">
        <f t="array" aca="1" ref="N736" ca="1">INDIRECT("'"&amp;$C736&amp;"'!"&amp;"$"&amp;$D736&amp;$N$1&amp;"")</f>
        <v>#REF!</v>
      </c>
      <c r="O736" s="232"/>
      <c r="P736" s="232"/>
      <c r="Q736" s="230"/>
      <c r="R736" s="229" t="e" cm="1">
        <f t="array" aca="1" ref="R736" ca="1">INDIRECT("'"&amp;$C736&amp;"'!"&amp;"$"&amp;$D736&amp;$R$1&amp;"")</f>
        <v>#REF!</v>
      </c>
      <c r="S736" s="232"/>
      <c r="T736" s="232"/>
      <c r="U736" s="233"/>
      <c r="V736" s="229"/>
      <c r="W736" s="234" t="e" cm="1">
        <f t="array" aca="1" ref="W736" ca="1">INDIRECT("'"&amp;$C736&amp;"'!"&amp;"$"&amp;$D736&amp;$W$1&amp;"")</f>
        <v>#REF!</v>
      </c>
      <c r="X736" s="232"/>
      <c r="Y736" s="230"/>
      <c r="Z736" s="231"/>
      <c r="AA736" s="232"/>
      <c r="AB736" s="232"/>
      <c r="AC736" s="233"/>
      <c r="AD736" s="229"/>
      <c r="AE736" s="232"/>
      <c r="AF736" s="232"/>
      <c r="AG736" s="230"/>
      <c r="AH736" s="231"/>
      <c r="AI736" s="232"/>
      <c r="AJ736" s="232"/>
      <c r="AK736" s="233"/>
      <c r="AL736" s="229"/>
      <c r="AM736" s="232"/>
      <c r="AN736" s="232"/>
      <c r="AO736" s="230"/>
      <c r="AP736" s="229"/>
      <c r="AQ736" s="233"/>
      <c r="AR736" s="229" t="e" cm="1">
        <f t="array" aca="1" ref="AR736" ca="1">INDIRECT("'"&amp;$C736&amp;"'!"&amp;"$"&amp;$D736&amp;$AR$1&amp;"")</f>
        <v>#REF!</v>
      </c>
      <c r="AS736" s="232"/>
      <c r="AT736" s="230"/>
      <c r="AU736" s="231" t="e" cm="1">
        <f t="array" aca="1" ref="AU736" ca="1">INDIRECT("'"&amp;$C736&amp;"'!"&amp;"$"&amp;$D736&amp;$AU$1&amp;"")</f>
        <v>#REF!</v>
      </c>
      <c r="AV736" s="232"/>
      <c r="AW736" s="230"/>
      <c r="AX736" s="229"/>
      <c r="AY736" s="233"/>
      <c r="AZ736" s="232" t="e" cm="1">
        <f t="array" aca="1" ref="AZ736" ca="1">INDIRECT("'"&amp;$C736&amp;"'!"&amp;"$"&amp;$D736&amp;$AZ$1&amp;"")</f>
        <v>#REF!</v>
      </c>
      <c r="BA736" s="231"/>
      <c r="BB736" s="232"/>
      <c r="BC736" s="230"/>
      <c r="BD736" s="232" t="e" cm="1">
        <f t="array" aca="1" ref="BD736" ca="1">INDIRECT("'"&amp;$C736&amp;"'!"&amp;"$"&amp;$D736&amp;$BD$1&amp;"")</f>
        <v>#REF!</v>
      </c>
      <c r="BE736" s="231"/>
      <c r="BF736" s="232"/>
      <c r="BG736" s="230"/>
      <c r="BH736" s="234"/>
      <c r="BI736" s="230"/>
      <c r="BJ736" s="234" t="e" cm="1">
        <f t="array" aca="1" ref="BJ736" ca="1">INDIRECT("'"&amp;$C736&amp;"'!"&amp;"$"&amp;$D736&amp;$BJ$1&amp;"")</f>
        <v>#REF!</v>
      </c>
      <c r="BK736" s="232"/>
      <c r="BL736" s="230"/>
      <c r="BM736" s="408"/>
      <c r="BN736" s="229" t="e" cm="1">
        <f t="array" aca="1" ref="BN736" ca="1">INDIRECT("'"&amp;$C736&amp;"'!"&amp;"$"&amp;$D736&amp;$BN$1&amp;"")</f>
        <v>#REF!</v>
      </c>
      <c r="BO736" s="231"/>
      <c r="BP736" s="230"/>
      <c r="BQ736" s="234" t="e" cm="1">
        <f t="array" aca="1" ref="BQ736" ca="1">INDIRECT("'"&amp;$C736&amp;"'!"&amp;"$"&amp;$D736&amp;$BQ$1&amp;"")</f>
        <v>#REF!</v>
      </c>
      <c r="BR736" s="232"/>
      <c r="BS736" s="232"/>
      <c r="BT736" s="230"/>
      <c r="BU736" s="234" t="e" cm="1">
        <f t="array" aca="1" ref="BU736" ca="1">INDIRECT("'"&amp;$C736&amp;"'!"&amp;"$"&amp;$D736&amp;$BU$1&amp;"")</f>
        <v>#REF!</v>
      </c>
      <c r="BV736" s="232"/>
      <c r="BW736" s="232"/>
      <c r="BX736" s="230"/>
      <c r="BY736" s="235"/>
      <c r="BZ736" s="232"/>
      <c r="CA736" s="232"/>
      <c r="CB736" s="230"/>
    </row>
    <row r="737" spans="1:80" ht="15" x14ac:dyDescent="0.2">
      <c r="A737" s="344">
        <f t="shared" si="57"/>
        <v>46021</v>
      </c>
      <c r="B737" s="261">
        <v>0.29166666666666702</v>
      </c>
      <c r="C737" s="247">
        <f t="shared" si="58"/>
        <v>30</v>
      </c>
      <c r="D737" s="248" t="s">
        <v>141</v>
      </c>
      <c r="E737" s="222"/>
      <c r="F737" s="223"/>
      <c r="G737" s="224" t="e" cm="1">
        <f t="array" aca="1" ref="G737" ca="1">INDIRECT("'"&amp;$C737&amp;"'!"&amp;"$"&amp;$D737&amp;$G$1&amp;"")</f>
        <v>#REF!</v>
      </c>
      <c r="H737" s="225" t="s">
        <v>1</v>
      </c>
      <c r="I737" s="223" t="s">
        <v>1</v>
      </c>
      <c r="J737" s="224" t="e" cm="1">
        <f t="array" aca="1" ref="J737" ca="1">INDIRECT("'"&amp;$C737&amp;"'!"&amp;"$"&amp;$D737&amp;$J$1&amp;"")</f>
        <v>#REF!</v>
      </c>
      <c r="K737" s="225"/>
      <c r="L737" s="225"/>
      <c r="M737" s="226"/>
      <c r="N737" s="222" t="e" cm="1">
        <f t="array" aca="1" ref="N737" ca="1">INDIRECT("'"&amp;$C737&amp;"'!"&amp;"$"&amp;$D737&amp;$N$1&amp;"")</f>
        <v>#REF!</v>
      </c>
      <c r="O737" s="225"/>
      <c r="P737" s="225"/>
      <c r="Q737" s="223"/>
      <c r="R737" s="352" t="e" cm="1">
        <f t="array" aca="1" ref="R737" ca="1">INDIRECT("'"&amp;$C737&amp;"'!"&amp;"$"&amp;$D737&amp;$R$1&amp;"")</f>
        <v>#REF!</v>
      </c>
      <c r="S737" s="225"/>
      <c r="T737" s="225"/>
      <c r="U737" s="226"/>
      <c r="V737" s="222"/>
      <c r="W737" s="227" t="e" cm="1">
        <f t="array" aca="1" ref="W737" ca="1">INDIRECT("'"&amp;$C737&amp;"'!"&amp;"$"&amp;$D737&amp;$W$1&amp;"")</f>
        <v>#REF!</v>
      </c>
      <c r="X737" s="225"/>
      <c r="Y737" s="223"/>
      <c r="Z737" s="224" t="e" cm="1">
        <f t="array" aca="1" ref="Z737" ca="1">INDIRECT("'"&amp;$C737&amp;"'!"&amp;"$"&amp;$D737&amp;$Z$1&amp;"")</f>
        <v>#REF!</v>
      </c>
      <c r="AA737" s="225" t="s">
        <v>1</v>
      </c>
      <c r="AB737" s="225" t="s">
        <v>1</v>
      </c>
      <c r="AC737" s="226" t="s">
        <v>1</v>
      </c>
      <c r="AD737" s="222" t="e" cm="1">
        <f t="array" aca="1" ref="AD737" ca="1">INDIRECT("'"&amp;$C737&amp;"'!"&amp;"$"&amp;$D737&amp;$AD$1&amp;"")</f>
        <v>#REF!</v>
      </c>
      <c r="AE737" s="225" t="s">
        <v>1</v>
      </c>
      <c r="AF737" s="225" t="s">
        <v>1</v>
      </c>
      <c r="AG737" s="223" t="s">
        <v>1</v>
      </c>
      <c r="AH737" s="224" t="e" cm="1">
        <f t="array" aca="1" ref="AH737" ca="1">INDIRECT("'"&amp;$C737&amp;"'!"&amp;"$"&amp;$D737&amp;$AH$1&amp;"")</f>
        <v>#REF!</v>
      </c>
      <c r="AI737" s="225" t="s">
        <v>1</v>
      </c>
      <c r="AJ737" s="225" t="s">
        <v>1</v>
      </c>
      <c r="AK737" s="226" t="s">
        <v>1</v>
      </c>
      <c r="AL737" s="222" t="e" cm="1">
        <f t="array" aca="1" ref="AL737" ca="1">INDIRECT("'"&amp;$C737&amp;"'!"&amp;"$"&amp;$D737&amp;$AL$1&amp;"")</f>
        <v>#REF!</v>
      </c>
      <c r="AM737" s="225" t="s">
        <v>1</v>
      </c>
      <c r="AN737" s="225" t="s">
        <v>1</v>
      </c>
      <c r="AO737" s="223" t="s">
        <v>1</v>
      </c>
      <c r="AP737" s="222"/>
      <c r="AQ737" s="226"/>
      <c r="AR737" s="222" t="e" cm="1">
        <f t="array" aca="1" ref="AR737" ca="1">INDIRECT("'"&amp;$C737&amp;"'!"&amp;"$"&amp;$D737&amp;$AR$1&amp;"")</f>
        <v>#REF!</v>
      </c>
      <c r="AS737" s="225"/>
      <c r="AT737" s="223"/>
      <c r="AU737" s="224" t="e" cm="1">
        <f t="array" aca="1" ref="AU737" ca="1">INDIRECT("'"&amp;$C737&amp;"'!"&amp;"$"&amp;$D737&amp;$AU$1&amp;"")</f>
        <v>#REF!</v>
      </c>
      <c r="AV737" s="225"/>
      <c r="AW737" s="223"/>
      <c r="AX737" s="222"/>
      <c r="AY737" s="226"/>
      <c r="AZ737" s="225" t="e" cm="1">
        <f t="array" aca="1" ref="AZ737" ca="1">INDIRECT("'"&amp;$C737&amp;"'!"&amp;"$"&amp;$D737&amp;$AZ$1&amp;"")</f>
        <v>#REF!</v>
      </c>
      <c r="BA737" s="224"/>
      <c r="BB737" s="225"/>
      <c r="BC737" s="223"/>
      <c r="BD737" s="225" t="e" cm="1">
        <f t="array" aca="1" ref="BD737" ca="1">INDIRECT("'"&amp;$C737&amp;"'!"&amp;"$"&amp;$D737&amp;$BD$1&amp;"")</f>
        <v>#REF!</v>
      </c>
      <c r="BE737" s="224"/>
      <c r="BF737" s="225"/>
      <c r="BG737" s="223"/>
      <c r="BH737" s="227"/>
      <c r="BI737" s="223"/>
      <c r="BJ737" s="227" t="e" cm="1">
        <f t="array" aca="1" ref="BJ737" ca="1">INDIRECT("'"&amp;$C737&amp;"'!"&amp;"$"&amp;$D737&amp;$BJ$1&amp;"")</f>
        <v>#REF!</v>
      </c>
      <c r="BK737" s="225"/>
      <c r="BL737" s="223"/>
      <c r="BM737" s="407"/>
      <c r="BN737" s="222" t="e" cm="1">
        <f t="array" aca="1" ref="BN737" ca="1">INDIRECT("'"&amp;$C737&amp;"'!"&amp;"$"&amp;$D737&amp;$BN$1&amp;"")</f>
        <v>#REF!</v>
      </c>
      <c r="BO737" s="224"/>
      <c r="BP737" s="223"/>
      <c r="BQ737" s="227" t="e" cm="1">
        <f t="array" aca="1" ref="BQ737" ca="1">INDIRECT("'"&amp;$C737&amp;"'!"&amp;"$"&amp;$D737&amp;$BQ$1&amp;"")</f>
        <v>#REF!</v>
      </c>
      <c r="BR737" s="225"/>
      <c r="BS737" s="225"/>
      <c r="BT737" s="223"/>
      <c r="BU737" s="228" t="e" cm="1">
        <f t="array" aca="1" ref="BU737" ca="1">INDIRECT("'"&amp;$C737&amp;"'!"&amp;"$"&amp;$D737&amp;$BU$1&amp;"")</f>
        <v>#REF!</v>
      </c>
      <c r="BV737" s="225"/>
      <c r="BW737" s="225"/>
      <c r="BX737" s="223"/>
      <c r="BY737" s="228"/>
      <c r="BZ737" s="225"/>
      <c r="CA737" s="225"/>
      <c r="CB737" s="223"/>
    </row>
    <row r="738" spans="1:80" ht="15" x14ac:dyDescent="0.2">
      <c r="A738" s="344">
        <f t="shared" si="57"/>
        <v>46021</v>
      </c>
      <c r="B738" s="261">
        <v>0.33333333333333398</v>
      </c>
      <c r="C738" s="247">
        <f t="shared" si="58"/>
        <v>30</v>
      </c>
      <c r="D738" s="248" t="s">
        <v>142</v>
      </c>
      <c r="E738" s="229"/>
      <c r="F738" s="230"/>
      <c r="G738" s="231" t="e" cm="1">
        <f t="array" aca="1" ref="G738" ca="1">INDIRECT("'"&amp;$C738&amp;"'!"&amp;"$"&amp;$D738&amp;$G$1&amp;"")</f>
        <v>#REF!</v>
      </c>
      <c r="H738" s="232" t="s">
        <v>1</v>
      </c>
      <c r="I738" s="230" t="s">
        <v>1</v>
      </c>
      <c r="J738" s="231" t="e" cm="1">
        <f t="array" aca="1" ref="J738" ca="1">INDIRECT("'"&amp;$C738&amp;"'!"&amp;"$"&amp;$D738&amp;$J$1&amp;"")</f>
        <v>#REF!</v>
      </c>
      <c r="K738" s="232"/>
      <c r="L738" s="232"/>
      <c r="M738" s="233"/>
      <c r="N738" s="229" t="e" cm="1">
        <f t="array" aca="1" ref="N738" ca="1">INDIRECT("'"&amp;$C738&amp;"'!"&amp;"$"&amp;$D738&amp;$N$1&amp;"")</f>
        <v>#REF!</v>
      </c>
      <c r="O738" s="232"/>
      <c r="P738" s="232"/>
      <c r="Q738" s="230"/>
      <c r="R738" s="229" t="e" cm="1">
        <f t="array" aca="1" ref="R738" ca="1">INDIRECT("'"&amp;$C738&amp;"'!"&amp;"$"&amp;$D738&amp;$R$1&amp;"")</f>
        <v>#REF!</v>
      </c>
      <c r="S738" s="232"/>
      <c r="T738" s="232"/>
      <c r="U738" s="233"/>
      <c r="V738" s="229"/>
      <c r="W738" s="234" t="e" cm="1">
        <f t="array" aca="1" ref="W738" ca="1">INDIRECT("'"&amp;$C738&amp;"'!"&amp;"$"&amp;$D738&amp;$W$1&amp;"")</f>
        <v>#REF!</v>
      </c>
      <c r="X738" s="232"/>
      <c r="Y738" s="230"/>
      <c r="Z738" s="231" t="e" cm="1">
        <f t="array" aca="1" ref="Z738" ca="1">INDIRECT("'"&amp;$C738&amp;"'!"&amp;"$"&amp;$D738&amp;$Z$1&amp;"")</f>
        <v>#REF!</v>
      </c>
      <c r="AA738" s="232" t="s">
        <v>1</v>
      </c>
      <c r="AB738" s="232" t="s">
        <v>1</v>
      </c>
      <c r="AC738" s="233" t="s">
        <v>1</v>
      </c>
      <c r="AD738" s="229" t="e" cm="1">
        <f t="array" aca="1" ref="AD738" ca="1">INDIRECT("'"&amp;$C738&amp;"'!"&amp;"$"&amp;$D738&amp;$AD$1&amp;"")</f>
        <v>#REF!</v>
      </c>
      <c r="AE738" s="232" t="s">
        <v>1</v>
      </c>
      <c r="AF738" s="232" t="s">
        <v>1</v>
      </c>
      <c r="AG738" s="230" t="s">
        <v>1</v>
      </c>
      <c r="AH738" s="231" t="e" cm="1">
        <f t="array" aca="1" ref="AH738" ca="1">INDIRECT("'"&amp;$C738&amp;"'!"&amp;"$"&amp;$D738&amp;$AH$1&amp;"")</f>
        <v>#REF!</v>
      </c>
      <c r="AI738" s="232" t="s">
        <v>1</v>
      </c>
      <c r="AJ738" s="232" t="s">
        <v>1</v>
      </c>
      <c r="AK738" s="233" t="s">
        <v>1</v>
      </c>
      <c r="AL738" s="229" t="e" cm="1">
        <f t="array" aca="1" ref="AL738" ca="1">INDIRECT("'"&amp;$C738&amp;"'!"&amp;"$"&amp;$D738&amp;$AL$1&amp;"")</f>
        <v>#REF!</v>
      </c>
      <c r="AM738" s="232" t="s">
        <v>1</v>
      </c>
      <c r="AN738" s="232" t="s">
        <v>1</v>
      </c>
      <c r="AO738" s="230" t="s">
        <v>1</v>
      </c>
      <c r="AP738" s="229"/>
      <c r="AQ738" s="233"/>
      <c r="AR738" s="229" t="e" cm="1">
        <f t="array" aca="1" ref="AR738" ca="1">INDIRECT("'"&amp;$C738&amp;"'!"&amp;"$"&amp;$D738&amp;$AR$1&amp;"")</f>
        <v>#REF!</v>
      </c>
      <c r="AS738" s="232"/>
      <c r="AT738" s="230"/>
      <c r="AU738" s="231" t="e" cm="1">
        <f t="array" aca="1" ref="AU738" ca="1">INDIRECT("'"&amp;$C738&amp;"'!"&amp;"$"&amp;$D738&amp;$AU$1&amp;"")</f>
        <v>#REF!</v>
      </c>
      <c r="AV738" s="232"/>
      <c r="AW738" s="230"/>
      <c r="AX738" s="229"/>
      <c r="AY738" s="233"/>
      <c r="AZ738" s="232" t="e" cm="1">
        <f t="array" aca="1" ref="AZ738" ca="1">INDIRECT("'"&amp;$C738&amp;"'!"&amp;"$"&amp;$D738&amp;$AZ$1&amp;"")</f>
        <v>#REF!</v>
      </c>
      <c r="BA738" s="231"/>
      <c r="BB738" s="232"/>
      <c r="BC738" s="230"/>
      <c r="BD738" s="232" t="e" cm="1">
        <f t="array" aca="1" ref="BD738" ca="1">INDIRECT("'"&amp;$C738&amp;"'!"&amp;"$"&amp;$D738&amp;$BD$1&amp;"")</f>
        <v>#REF!</v>
      </c>
      <c r="BE738" s="231"/>
      <c r="BF738" s="232"/>
      <c r="BG738" s="230"/>
      <c r="BH738" s="234"/>
      <c r="BI738" s="230"/>
      <c r="BJ738" s="234" t="e" cm="1">
        <f t="array" aca="1" ref="BJ738" ca="1">INDIRECT("'"&amp;$C738&amp;"'!"&amp;"$"&amp;$D738&amp;$BJ$1&amp;"")</f>
        <v>#REF!</v>
      </c>
      <c r="BK738" s="232"/>
      <c r="BL738" s="230"/>
      <c r="BM738" s="408"/>
      <c r="BN738" s="229" t="e" cm="1">
        <f t="array" aca="1" ref="BN738" ca="1">INDIRECT("'"&amp;$C738&amp;"'!"&amp;"$"&amp;$D738&amp;$BN$1&amp;"")</f>
        <v>#REF!</v>
      </c>
      <c r="BO738" s="231"/>
      <c r="BP738" s="230"/>
      <c r="BQ738" s="234" t="e" cm="1">
        <f t="array" aca="1" ref="BQ738" ca="1">INDIRECT("'"&amp;$C738&amp;"'!"&amp;"$"&amp;$D738&amp;$BQ$1&amp;"")</f>
        <v>#REF!</v>
      </c>
      <c r="BR738" s="232"/>
      <c r="BS738" s="232"/>
      <c r="BT738" s="230"/>
      <c r="BU738" s="235" t="e" cm="1">
        <f t="array" aca="1" ref="BU738" ca="1">INDIRECT("'"&amp;$C738&amp;"'!"&amp;"$"&amp;$D738&amp;$BU$1&amp;"")</f>
        <v>#REF!</v>
      </c>
      <c r="BV738" s="232"/>
      <c r="BW738" s="232"/>
      <c r="BX738" s="230"/>
      <c r="BY738" s="235"/>
      <c r="BZ738" s="232"/>
      <c r="CA738" s="232"/>
      <c r="CB738" s="230"/>
    </row>
    <row r="739" spans="1:80" ht="15" x14ac:dyDescent="0.2">
      <c r="A739" s="344">
        <f t="shared" si="57"/>
        <v>46021</v>
      </c>
      <c r="B739" s="261">
        <v>0.375</v>
      </c>
      <c r="C739" s="247">
        <f t="shared" si="58"/>
        <v>30</v>
      </c>
      <c r="D739" s="248" t="s">
        <v>143</v>
      </c>
      <c r="E739" s="222"/>
      <c r="F739" s="223"/>
      <c r="G739" s="224" t="e" cm="1">
        <f t="array" aca="1" ref="G739" ca="1">INDIRECT("'"&amp;$C739&amp;"'!"&amp;"$"&amp;$D739&amp;$G$1&amp;"")</f>
        <v>#REF!</v>
      </c>
      <c r="H739" s="225" t="s">
        <v>1</v>
      </c>
      <c r="I739" s="223" t="s">
        <v>1</v>
      </c>
      <c r="J739" s="224" t="e" cm="1">
        <f t="array" aca="1" ref="J739" ca="1">INDIRECT("'"&amp;$C739&amp;"'!"&amp;"$"&amp;$D739&amp;$J$1&amp;"")</f>
        <v>#REF!</v>
      </c>
      <c r="K739" s="225"/>
      <c r="L739" s="225"/>
      <c r="M739" s="226"/>
      <c r="N739" s="222" t="e" cm="1">
        <f t="array" aca="1" ref="N739" ca="1">INDIRECT("'"&amp;$C739&amp;"'!"&amp;"$"&amp;$D739&amp;$N$1&amp;"")</f>
        <v>#REF!</v>
      </c>
      <c r="O739" s="225"/>
      <c r="P739" s="225"/>
      <c r="Q739" s="223"/>
      <c r="R739" s="352" t="e" cm="1">
        <f t="array" aca="1" ref="R739" ca="1">INDIRECT("'"&amp;$C739&amp;"'!"&amp;"$"&amp;$D739&amp;$R$1&amp;"")</f>
        <v>#REF!</v>
      </c>
      <c r="S739" s="225"/>
      <c r="T739" s="225"/>
      <c r="U739" s="226"/>
      <c r="V739" s="222"/>
      <c r="W739" s="227" t="e" cm="1">
        <f t="array" aca="1" ref="W739" ca="1">INDIRECT("'"&amp;$C739&amp;"'!"&amp;"$"&amp;$D739&amp;$W$1&amp;"")</f>
        <v>#REF!</v>
      </c>
      <c r="X739" s="225"/>
      <c r="Y739" s="223"/>
      <c r="Z739" s="224" t="e" cm="1">
        <f t="array" aca="1" ref="Z739" ca="1">INDIRECT("'"&amp;$C739&amp;"'!"&amp;"$"&amp;$D739&amp;$Z$1&amp;"")</f>
        <v>#REF!</v>
      </c>
      <c r="AA739" s="225" t="s">
        <v>1</v>
      </c>
      <c r="AB739" s="225" t="s">
        <v>1</v>
      </c>
      <c r="AC739" s="226" t="s">
        <v>1</v>
      </c>
      <c r="AD739" s="222" t="e" cm="1">
        <f t="array" aca="1" ref="AD739" ca="1">INDIRECT("'"&amp;$C739&amp;"'!"&amp;"$"&amp;$D739&amp;$AD$1&amp;"")</f>
        <v>#REF!</v>
      </c>
      <c r="AE739" s="225" t="s">
        <v>1</v>
      </c>
      <c r="AF739" s="225" t="s">
        <v>1</v>
      </c>
      <c r="AG739" s="223" t="s">
        <v>1</v>
      </c>
      <c r="AH739" s="224" t="e" cm="1">
        <f t="array" aca="1" ref="AH739" ca="1">INDIRECT("'"&amp;$C739&amp;"'!"&amp;"$"&amp;$D739&amp;$AH$1&amp;"")</f>
        <v>#REF!</v>
      </c>
      <c r="AI739" s="225" t="s">
        <v>1</v>
      </c>
      <c r="AJ739" s="225" t="s">
        <v>1</v>
      </c>
      <c r="AK739" s="226" t="s">
        <v>1</v>
      </c>
      <c r="AL739" s="222" t="e" cm="1">
        <f t="array" aca="1" ref="AL739" ca="1">INDIRECT("'"&amp;$C739&amp;"'!"&amp;"$"&amp;$D739&amp;$AL$1&amp;"")</f>
        <v>#REF!</v>
      </c>
      <c r="AM739" s="225" t="s">
        <v>1</v>
      </c>
      <c r="AN739" s="225" t="s">
        <v>1</v>
      </c>
      <c r="AO739" s="223" t="s">
        <v>1</v>
      </c>
      <c r="AP739" s="222"/>
      <c r="AQ739" s="226"/>
      <c r="AR739" s="222" t="e" cm="1">
        <f t="array" aca="1" ref="AR739" ca="1">INDIRECT("'"&amp;$C739&amp;"'!"&amp;"$"&amp;$D739&amp;$AR$1&amp;"")</f>
        <v>#REF!</v>
      </c>
      <c r="AS739" s="225"/>
      <c r="AT739" s="223"/>
      <c r="AU739" s="224" t="e" cm="1">
        <f t="array" aca="1" ref="AU739" ca="1">INDIRECT("'"&amp;$C739&amp;"'!"&amp;"$"&amp;$D739&amp;$AU$1&amp;"")</f>
        <v>#REF!</v>
      </c>
      <c r="AV739" s="225"/>
      <c r="AW739" s="223"/>
      <c r="AX739" s="222"/>
      <c r="AY739" s="226"/>
      <c r="AZ739" s="225" t="e" cm="1">
        <f t="array" aca="1" ref="AZ739" ca="1">INDIRECT("'"&amp;$C739&amp;"'!"&amp;"$"&amp;$D739&amp;$AZ$1&amp;"")</f>
        <v>#REF!</v>
      </c>
      <c r="BA739" s="224"/>
      <c r="BB739" s="225"/>
      <c r="BC739" s="223"/>
      <c r="BD739" s="225" t="e" cm="1">
        <f t="array" aca="1" ref="BD739" ca="1">INDIRECT("'"&amp;$C739&amp;"'!"&amp;"$"&amp;$D739&amp;$BD$1&amp;"")</f>
        <v>#REF!</v>
      </c>
      <c r="BE739" s="224"/>
      <c r="BF739" s="225"/>
      <c r="BG739" s="223"/>
      <c r="BH739" s="227"/>
      <c r="BI739" s="223"/>
      <c r="BJ739" s="227" t="e" cm="1">
        <f t="array" aca="1" ref="BJ739" ca="1">INDIRECT("'"&amp;$C739&amp;"'!"&amp;"$"&amp;$D739&amp;$BJ$1&amp;"")</f>
        <v>#REF!</v>
      </c>
      <c r="BK739" s="225"/>
      <c r="BL739" s="223"/>
      <c r="BM739" s="407"/>
      <c r="BN739" s="222" t="e" cm="1">
        <f t="array" aca="1" ref="BN739" ca="1">INDIRECT("'"&amp;$C739&amp;"'!"&amp;"$"&amp;$D739&amp;$BN$1&amp;"")</f>
        <v>#REF!</v>
      </c>
      <c r="BO739" s="224"/>
      <c r="BP739" s="223"/>
      <c r="BQ739" s="227" t="e" cm="1">
        <f t="array" aca="1" ref="BQ739" ca="1">INDIRECT("'"&amp;$C739&amp;"'!"&amp;"$"&amp;$D739&amp;$BQ$1&amp;"")</f>
        <v>#REF!</v>
      </c>
      <c r="BR739" s="225"/>
      <c r="BS739" s="225"/>
      <c r="BT739" s="223"/>
      <c r="BU739" s="228" t="e" cm="1">
        <f t="array" aca="1" ref="BU739" ca="1">INDIRECT("'"&amp;$C739&amp;"'!"&amp;"$"&amp;$D739&amp;$BU$1&amp;"")</f>
        <v>#REF!</v>
      </c>
      <c r="BV739" s="225"/>
      <c r="BW739" s="225"/>
      <c r="BX739" s="223"/>
      <c r="BY739" s="228"/>
      <c r="BZ739" s="225"/>
      <c r="CA739" s="225"/>
      <c r="CB739" s="223"/>
    </row>
    <row r="740" spans="1:80" ht="15" x14ac:dyDescent="0.2">
      <c r="A740" s="344">
        <f t="shared" si="57"/>
        <v>46021</v>
      </c>
      <c r="B740" s="261">
        <v>0.41666666666666702</v>
      </c>
      <c r="C740" s="247">
        <f t="shared" si="58"/>
        <v>30</v>
      </c>
      <c r="D740" s="248" t="s">
        <v>144</v>
      </c>
      <c r="E740" s="229"/>
      <c r="F740" s="230"/>
      <c r="G740" s="231" t="e" cm="1">
        <f t="array" aca="1" ref="G740" ca="1">INDIRECT("'"&amp;$C740&amp;"'!"&amp;"$"&amp;$D740&amp;$G$1&amp;"")</f>
        <v>#REF!</v>
      </c>
      <c r="H740" s="232" t="s">
        <v>1</v>
      </c>
      <c r="I740" s="230" t="s">
        <v>1</v>
      </c>
      <c r="J740" s="231" t="e" cm="1">
        <f t="array" aca="1" ref="J740" ca="1">INDIRECT("'"&amp;$C740&amp;"'!"&amp;"$"&amp;$D740&amp;$J$1&amp;"")</f>
        <v>#REF!</v>
      </c>
      <c r="K740" s="232"/>
      <c r="L740" s="232"/>
      <c r="M740" s="233"/>
      <c r="N740" s="229" t="e" cm="1">
        <f t="array" aca="1" ref="N740" ca="1">INDIRECT("'"&amp;$C740&amp;"'!"&amp;"$"&amp;$D740&amp;$N$1&amp;"")</f>
        <v>#REF!</v>
      </c>
      <c r="O740" s="232"/>
      <c r="P740" s="232"/>
      <c r="Q740" s="230"/>
      <c r="R740" s="229" t="e" cm="1">
        <f t="array" aca="1" ref="R740" ca="1">INDIRECT("'"&amp;$C740&amp;"'!"&amp;"$"&amp;$D740&amp;$R$1&amp;"")</f>
        <v>#REF!</v>
      </c>
      <c r="S740" s="232"/>
      <c r="T740" s="232"/>
      <c r="U740" s="233"/>
      <c r="V740" s="229"/>
      <c r="W740" s="234" t="e" cm="1">
        <f t="array" aca="1" ref="W740" ca="1">INDIRECT("'"&amp;$C740&amp;"'!"&amp;"$"&amp;$D740&amp;$W$1&amp;"")</f>
        <v>#REF!</v>
      </c>
      <c r="X740" s="232"/>
      <c r="Y740" s="230"/>
      <c r="Z740" s="231" t="e" cm="1">
        <f t="array" aca="1" ref="Z740" ca="1">INDIRECT("'"&amp;$C740&amp;"'!"&amp;"$"&amp;$D740&amp;$Z$1&amp;"")</f>
        <v>#REF!</v>
      </c>
      <c r="AA740" s="232" t="s">
        <v>1</v>
      </c>
      <c r="AB740" s="232" t="s">
        <v>1</v>
      </c>
      <c r="AC740" s="233" t="s">
        <v>1</v>
      </c>
      <c r="AD740" s="229" t="e" cm="1">
        <f t="array" aca="1" ref="AD740" ca="1">INDIRECT("'"&amp;$C740&amp;"'!"&amp;"$"&amp;$D740&amp;$AD$1&amp;"")</f>
        <v>#REF!</v>
      </c>
      <c r="AE740" s="232" t="s">
        <v>1</v>
      </c>
      <c r="AF740" s="232" t="s">
        <v>1</v>
      </c>
      <c r="AG740" s="230" t="s">
        <v>1</v>
      </c>
      <c r="AH740" s="231" t="e" cm="1">
        <f t="array" aca="1" ref="AH740" ca="1">INDIRECT("'"&amp;$C740&amp;"'!"&amp;"$"&amp;$D740&amp;$AH$1&amp;"")</f>
        <v>#REF!</v>
      </c>
      <c r="AI740" s="232" t="s">
        <v>1</v>
      </c>
      <c r="AJ740" s="232" t="s">
        <v>1</v>
      </c>
      <c r="AK740" s="233" t="s">
        <v>1</v>
      </c>
      <c r="AL740" s="229" t="e" cm="1">
        <f t="array" aca="1" ref="AL740" ca="1">INDIRECT("'"&amp;$C740&amp;"'!"&amp;"$"&amp;$D740&amp;$AL$1&amp;"")</f>
        <v>#REF!</v>
      </c>
      <c r="AM740" s="232" t="s">
        <v>1</v>
      </c>
      <c r="AN740" s="232" t="s">
        <v>1</v>
      </c>
      <c r="AO740" s="230" t="s">
        <v>1</v>
      </c>
      <c r="AP740" s="229"/>
      <c r="AQ740" s="233"/>
      <c r="AR740" s="229" t="e" cm="1">
        <f t="array" aca="1" ref="AR740" ca="1">INDIRECT("'"&amp;$C740&amp;"'!"&amp;"$"&amp;$D740&amp;$AR$1&amp;"")</f>
        <v>#REF!</v>
      </c>
      <c r="AS740" s="232"/>
      <c r="AT740" s="230"/>
      <c r="AU740" s="231" t="e" cm="1">
        <f t="array" aca="1" ref="AU740" ca="1">INDIRECT("'"&amp;$C740&amp;"'!"&amp;"$"&amp;$D740&amp;$AU$1&amp;"")</f>
        <v>#REF!</v>
      </c>
      <c r="AV740" s="232"/>
      <c r="AW740" s="230"/>
      <c r="AX740" s="229"/>
      <c r="AY740" s="233"/>
      <c r="AZ740" s="232" t="e" cm="1">
        <f t="array" aca="1" ref="AZ740" ca="1">INDIRECT("'"&amp;$C740&amp;"'!"&amp;"$"&amp;$D740&amp;$AZ$1&amp;"")</f>
        <v>#REF!</v>
      </c>
      <c r="BA740" s="231"/>
      <c r="BB740" s="232"/>
      <c r="BC740" s="230"/>
      <c r="BD740" s="232" t="e" cm="1">
        <f t="array" aca="1" ref="BD740" ca="1">INDIRECT("'"&amp;$C740&amp;"'!"&amp;"$"&amp;$D740&amp;$BD$1&amp;"")</f>
        <v>#REF!</v>
      </c>
      <c r="BE740" s="231"/>
      <c r="BF740" s="232"/>
      <c r="BG740" s="230"/>
      <c r="BH740" s="234"/>
      <c r="BI740" s="230"/>
      <c r="BJ740" s="234" t="e" cm="1">
        <f t="array" aca="1" ref="BJ740" ca="1">INDIRECT("'"&amp;$C740&amp;"'!"&amp;"$"&amp;$D740&amp;$BJ$1&amp;"")</f>
        <v>#REF!</v>
      </c>
      <c r="BK740" s="232"/>
      <c r="BL740" s="230"/>
      <c r="BM740" s="408"/>
      <c r="BN740" s="229" t="e" cm="1">
        <f t="array" aca="1" ref="BN740" ca="1">INDIRECT("'"&amp;$C740&amp;"'!"&amp;"$"&amp;$D740&amp;$BN$1&amp;"")</f>
        <v>#REF!</v>
      </c>
      <c r="BO740" s="231"/>
      <c r="BP740" s="230"/>
      <c r="BQ740" s="234" t="e" cm="1">
        <f t="array" aca="1" ref="BQ740" ca="1">INDIRECT("'"&amp;$C740&amp;"'!"&amp;"$"&amp;$D740&amp;$BQ$1&amp;"")</f>
        <v>#REF!</v>
      </c>
      <c r="BR740" s="232"/>
      <c r="BS740" s="232"/>
      <c r="BT740" s="230"/>
      <c r="BU740" s="235" t="e" cm="1">
        <f t="array" aca="1" ref="BU740" ca="1">INDIRECT("'"&amp;$C740&amp;"'!"&amp;"$"&amp;$D740&amp;$BU$1&amp;"")</f>
        <v>#REF!</v>
      </c>
      <c r="BV740" s="232"/>
      <c r="BW740" s="232"/>
      <c r="BX740" s="230"/>
      <c r="BY740" s="235"/>
      <c r="BZ740" s="232"/>
      <c r="CA740" s="232"/>
      <c r="CB740" s="230"/>
    </row>
    <row r="741" spans="1:80" ht="15" x14ac:dyDescent="0.2">
      <c r="A741" s="344">
        <f t="shared" si="57"/>
        <v>46021</v>
      </c>
      <c r="B741" s="261">
        <v>0.45833333333333398</v>
      </c>
      <c r="C741" s="247">
        <f t="shared" si="58"/>
        <v>30</v>
      </c>
      <c r="D741" s="248" t="s">
        <v>145</v>
      </c>
      <c r="E741" s="222"/>
      <c r="F741" s="223"/>
      <c r="G741" s="224" t="e" cm="1">
        <f t="array" aca="1" ref="G741" ca="1">INDIRECT("'"&amp;$C741&amp;"'!"&amp;"$"&amp;$D741&amp;$G$1&amp;"")</f>
        <v>#REF!</v>
      </c>
      <c r="H741" s="225" t="s">
        <v>1</v>
      </c>
      <c r="I741" s="223" t="s">
        <v>1</v>
      </c>
      <c r="J741" s="224" t="e" cm="1">
        <f t="array" aca="1" ref="J741" ca="1">INDIRECT("'"&amp;$C741&amp;"'!"&amp;"$"&amp;$D741&amp;$J$1&amp;"")</f>
        <v>#REF!</v>
      </c>
      <c r="K741" s="225"/>
      <c r="L741" s="225"/>
      <c r="M741" s="226"/>
      <c r="N741" s="222" t="e" cm="1">
        <f t="array" aca="1" ref="N741" ca="1">INDIRECT("'"&amp;$C741&amp;"'!"&amp;"$"&amp;$D741&amp;$N$1&amp;"")</f>
        <v>#REF!</v>
      </c>
      <c r="O741" s="225"/>
      <c r="P741" s="225"/>
      <c r="Q741" s="223"/>
      <c r="R741" s="352" t="e" cm="1">
        <f t="array" aca="1" ref="R741" ca="1">INDIRECT("'"&amp;$C741&amp;"'!"&amp;"$"&amp;$D741&amp;$R$1&amp;"")</f>
        <v>#REF!</v>
      </c>
      <c r="S741" s="225"/>
      <c r="T741" s="225"/>
      <c r="U741" s="226"/>
      <c r="V741" s="222"/>
      <c r="W741" s="227" t="e" cm="1">
        <f t="array" aca="1" ref="W741" ca="1">INDIRECT("'"&amp;$C741&amp;"'!"&amp;"$"&amp;$D741&amp;$W$1&amp;"")</f>
        <v>#REF!</v>
      </c>
      <c r="X741" s="225"/>
      <c r="Y741" s="223"/>
      <c r="Z741" s="224" t="e" cm="1">
        <f t="array" aca="1" ref="Z741" ca="1">INDIRECT("'"&amp;$C741&amp;"'!"&amp;"$"&amp;$D741&amp;$Z$1&amp;"")</f>
        <v>#REF!</v>
      </c>
      <c r="AA741" s="225" t="s">
        <v>1</v>
      </c>
      <c r="AB741" s="225" t="s">
        <v>1</v>
      </c>
      <c r="AC741" s="226" t="s">
        <v>1</v>
      </c>
      <c r="AD741" s="222" t="e" cm="1">
        <f t="array" aca="1" ref="AD741" ca="1">INDIRECT("'"&amp;$C741&amp;"'!"&amp;"$"&amp;$D741&amp;$AD$1&amp;"")</f>
        <v>#REF!</v>
      </c>
      <c r="AE741" s="225" t="s">
        <v>1</v>
      </c>
      <c r="AF741" s="225" t="s">
        <v>1</v>
      </c>
      <c r="AG741" s="223" t="s">
        <v>1</v>
      </c>
      <c r="AH741" s="224" t="e" cm="1">
        <f t="array" aca="1" ref="AH741" ca="1">INDIRECT("'"&amp;$C741&amp;"'!"&amp;"$"&amp;$D741&amp;$AH$1&amp;"")</f>
        <v>#REF!</v>
      </c>
      <c r="AI741" s="225" t="s">
        <v>1</v>
      </c>
      <c r="AJ741" s="225" t="s">
        <v>1</v>
      </c>
      <c r="AK741" s="226" t="s">
        <v>1</v>
      </c>
      <c r="AL741" s="222" t="e" cm="1">
        <f t="array" aca="1" ref="AL741" ca="1">INDIRECT("'"&amp;$C741&amp;"'!"&amp;"$"&amp;$D741&amp;$AL$1&amp;"")</f>
        <v>#REF!</v>
      </c>
      <c r="AM741" s="225" t="s">
        <v>1</v>
      </c>
      <c r="AN741" s="225" t="s">
        <v>1</v>
      </c>
      <c r="AO741" s="223" t="s">
        <v>1</v>
      </c>
      <c r="AP741" s="222"/>
      <c r="AQ741" s="226"/>
      <c r="AR741" s="222" t="e" cm="1">
        <f t="array" aca="1" ref="AR741" ca="1">INDIRECT("'"&amp;$C741&amp;"'!"&amp;"$"&amp;$D741&amp;$AR$1&amp;"")</f>
        <v>#REF!</v>
      </c>
      <c r="AS741" s="225"/>
      <c r="AT741" s="223"/>
      <c r="AU741" s="224" t="e" cm="1">
        <f t="array" aca="1" ref="AU741" ca="1">INDIRECT("'"&amp;$C741&amp;"'!"&amp;"$"&amp;$D741&amp;$AU$1&amp;"")</f>
        <v>#REF!</v>
      </c>
      <c r="AV741" s="225"/>
      <c r="AW741" s="223"/>
      <c r="AX741" s="222"/>
      <c r="AY741" s="226"/>
      <c r="AZ741" s="225" t="e" cm="1">
        <f t="array" aca="1" ref="AZ741" ca="1">INDIRECT("'"&amp;$C741&amp;"'!"&amp;"$"&amp;$D741&amp;$AZ$1&amp;"")</f>
        <v>#REF!</v>
      </c>
      <c r="BA741" s="224"/>
      <c r="BB741" s="225"/>
      <c r="BC741" s="223"/>
      <c r="BD741" s="225" t="e" cm="1">
        <f t="array" aca="1" ref="BD741" ca="1">INDIRECT("'"&amp;$C741&amp;"'!"&amp;"$"&amp;$D741&amp;$BD$1&amp;"")</f>
        <v>#REF!</v>
      </c>
      <c r="BE741" s="224"/>
      <c r="BF741" s="225"/>
      <c r="BG741" s="223"/>
      <c r="BH741" s="227"/>
      <c r="BI741" s="223"/>
      <c r="BJ741" s="227" t="e" cm="1">
        <f t="array" aca="1" ref="BJ741" ca="1">INDIRECT("'"&amp;$C741&amp;"'!"&amp;"$"&amp;$D741&amp;$BJ$1&amp;"")</f>
        <v>#REF!</v>
      </c>
      <c r="BK741" s="225"/>
      <c r="BL741" s="223"/>
      <c r="BM741" s="407"/>
      <c r="BN741" s="222" t="e" cm="1">
        <f t="array" aca="1" ref="BN741" ca="1">INDIRECT("'"&amp;$C741&amp;"'!"&amp;"$"&amp;$D741&amp;$BN$1&amp;"")</f>
        <v>#REF!</v>
      </c>
      <c r="BO741" s="224"/>
      <c r="BP741" s="223"/>
      <c r="BQ741" s="227" t="e" cm="1">
        <f t="array" aca="1" ref="BQ741" ca="1">INDIRECT("'"&amp;$C741&amp;"'!"&amp;"$"&amp;$D741&amp;$BQ$1&amp;"")</f>
        <v>#REF!</v>
      </c>
      <c r="BR741" s="225"/>
      <c r="BS741" s="225"/>
      <c r="BT741" s="223"/>
      <c r="BU741" s="228" t="e" cm="1">
        <f t="array" aca="1" ref="BU741" ca="1">INDIRECT("'"&amp;$C741&amp;"'!"&amp;"$"&amp;$D741&amp;$BU$1&amp;"")</f>
        <v>#REF!</v>
      </c>
      <c r="BV741" s="225"/>
      <c r="BW741" s="225"/>
      <c r="BX741" s="223"/>
      <c r="BY741" s="228"/>
      <c r="BZ741" s="225"/>
      <c r="CA741" s="225"/>
      <c r="CB741" s="223"/>
    </row>
    <row r="742" spans="1:80" ht="15" x14ac:dyDescent="0.2">
      <c r="A742" s="344">
        <f t="shared" si="57"/>
        <v>46021</v>
      </c>
      <c r="B742" s="261">
        <v>0.5</v>
      </c>
      <c r="C742" s="247">
        <f t="shared" si="58"/>
        <v>30</v>
      </c>
      <c r="D742" s="248" t="s">
        <v>146</v>
      </c>
      <c r="E742" s="229"/>
      <c r="F742" s="230"/>
      <c r="G742" s="231" t="e" cm="1">
        <f t="array" aca="1" ref="G742" ca="1">INDIRECT("'"&amp;$C742&amp;"'!"&amp;"$"&amp;$D742&amp;$G$1&amp;"")</f>
        <v>#REF!</v>
      </c>
      <c r="H742" s="232" t="s">
        <v>1</v>
      </c>
      <c r="I742" s="230" t="s">
        <v>1</v>
      </c>
      <c r="J742" s="231" t="e" cm="1">
        <f t="array" aca="1" ref="J742" ca="1">INDIRECT("'"&amp;$C742&amp;"'!"&amp;"$"&amp;$D742&amp;$J$1&amp;"")</f>
        <v>#REF!</v>
      </c>
      <c r="K742" s="232"/>
      <c r="L742" s="232"/>
      <c r="M742" s="233"/>
      <c r="N742" s="229" t="e" cm="1">
        <f t="array" aca="1" ref="N742" ca="1">INDIRECT("'"&amp;$C742&amp;"'!"&amp;"$"&amp;$D742&amp;$N$1&amp;"")</f>
        <v>#REF!</v>
      </c>
      <c r="O742" s="232"/>
      <c r="P742" s="232"/>
      <c r="Q742" s="230"/>
      <c r="R742" s="229" t="e" cm="1">
        <f t="array" aca="1" ref="R742" ca="1">INDIRECT("'"&amp;$C742&amp;"'!"&amp;"$"&amp;$D742&amp;$R$1&amp;"")</f>
        <v>#REF!</v>
      </c>
      <c r="S742" s="232"/>
      <c r="T742" s="232"/>
      <c r="U742" s="233"/>
      <c r="V742" s="229"/>
      <c r="W742" s="234" t="e" cm="1">
        <f t="array" aca="1" ref="W742" ca="1">INDIRECT("'"&amp;$C742&amp;"'!"&amp;"$"&amp;$D742&amp;$W$1&amp;"")</f>
        <v>#REF!</v>
      </c>
      <c r="X742" s="232"/>
      <c r="Y742" s="230"/>
      <c r="Z742" s="231" t="e" cm="1">
        <f t="array" aca="1" ref="Z742" ca="1">INDIRECT("'"&amp;$C742&amp;"'!"&amp;"$"&amp;$D742&amp;$Z$1&amp;"")</f>
        <v>#REF!</v>
      </c>
      <c r="AA742" s="232" t="s">
        <v>1</v>
      </c>
      <c r="AB742" s="232" t="s">
        <v>1</v>
      </c>
      <c r="AC742" s="233" t="s">
        <v>1</v>
      </c>
      <c r="AD742" s="229" t="e" cm="1">
        <f t="array" aca="1" ref="AD742" ca="1">INDIRECT("'"&amp;$C742&amp;"'!"&amp;"$"&amp;$D742&amp;$AD$1&amp;"")</f>
        <v>#REF!</v>
      </c>
      <c r="AE742" s="232" t="s">
        <v>1</v>
      </c>
      <c r="AF742" s="232" t="s">
        <v>1</v>
      </c>
      <c r="AG742" s="230" t="s">
        <v>1</v>
      </c>
      <c r="AH742" s="231" t="e" cm="1">
        <f t="array" aca="1" ref="AH742" ca="1">INDIRECT("'"&amp;$C742&amp;"'!"&amp;"$"&amp;$D742&amp;$AH$1&amp;"")</f>
        <v>#REF!</v>
      </c>
      <c r="AI742" s="232" t="s">
        <v>1</v>
      </c>
      <c r="AJ742" s="232" t="s">
        <v>1</v>
      </c>
      <c r="AK742" s="233" t="s">
        <v>1</v>
      </c>
      <c r="AL742" s="229" t="e" cm="1">
        <f t="array" aca="1" ref="AL742" ca="1">INDIRECT("'"&amp;$C742&amp;"'!"&amp;"$"&amp;$D742&amp;$AL$1&amp;"")</f>
        <v>#REF!</v>
      </c>
      <c r="AM742" s="232" t="s">
        <v>1</v>
      </c>
      <c r="AN742" s="232" t="s">
        <v>1</v>
      </c>
      <c r="AO742" s="230" t="s">
        <v>1</v>
      </c>
      <c r="AP742" s="229"/>
      <c r="AQ742" s="233"/>
      <c r="AR742" s="229" t="e" cm="1">
        <f t="array" aca="1" ref="AR742" ca="1">INDIRECT("'"&amp;$C742&amp;"'!"&amp;"$"&amp;$D742&amp;$AR$1&amp;"")</f>
        <v>#REF!</v>
      </c>
      <c r="AS742" s="232"/>
      <c r="AT742" s="230"/>
      <c r="AU742" s="231" t="e" cm="1">
        <f t="array" aca="1" ref="AU742" ca="1">INDIRECT("'"&amp;$C742&amp;"'!"&amp;"$"&amp;$D742&amp;$AU$1&amp;"")</f>
        <v>#REF!</v>
      </c>
      <c r="AV742" s="232"/>
      <c r="AW742" s="230"/>
      <c r="AX742" s="229"/>
      <c r="AY742" s="233"/>
      <c r="AZ742" s="232" t="e" cm="1">
        <f t="array" aca="1" ref="AZ742" ca="1">INDIRECT("'"&amp;$C742&amp;"'!"&amp;"$"&amp;$D742&amp;$AZ$1&amp;"")</f>
        <v>#REF!</v>
      </c>
      <c r="BA742" s="231"/>
      <c r="BB742" s="232"/>
      <c r="BC742" s="230"/>
      <c r="BD742" s="232" t="e" cm="1">
        <f t="array" aca="1" ref="BD742" ca="1">INDIRECT("'"&amp;$C742&amp;"'!"&amp;"$"&amp;$D742&amp;$BD$1&amp;"")</f>
        <v>#REF!</v>
      </c>
      <c r="BE742" s="231"/>
      <c r="BF742" s="232"/>
      <c r="BG742" s="230"/>
      <c r="BH742" s="234"/>
      <c r="BI742" s="230"/>
      <c r="BJ742" s="234" t="e" cm="1">
        <f t="array" aca="1" ref="BJ742" ca="1">INDIRECT("'"&amp;$C742&amp;"'!"&amp;"$"&amp;$D742&amp;$BJ$1&amp;"")</f>
        <v>#REF!</v>
      </c>
      <c r="BK742" s="232"/>
      <c r="BL742" s="230"/>
      <c r="BM742" s="408"/>
      <c r="BN742" s="229" t="e" cm="1">
        <f t="array" aca="1" ref="BN742" ca="1">INDIRECT("'"&amp;$C742&amp;"'!"&amp;"$"&amp;$D742&amp;$BN$1&amp;"")</f>
        <v>#REF!</v>
      </c>
      <c r="BO742" s="231"/>
      <c r="BP742" s="230"/>
      <c r="BQ742" s="234" t="e" cm="1">
        <f t="array" aca="1" ref="BQ742" ca="1">INDIRECT("'"&amp;$C742&amp;"'!"&amp;"$"&amp;$D742&amp;$BQ$1&amp;"")</f>
        <v>#REF!</v>
      </c>
      <c r="BR742" s="232"/>
      <c r="BS742" s="232"/>
      <c r="BT742" s="230"/>
      <c r="BU742" s="235" t="e" cm="1">
        <f t="array" aca="1" ref="BU742" ca="1">INDIRECT("'"&amp;$C742&amp;"'!"&amp;"$"&amp;$D742&amp;$BU$1&amp;"")</f>
        <v>#REF!</v>
      </c>
      <c r="BV742" s="232"/>
      <c r="BW742" s="232"/>
      <c r="BX742" s="230"/>
      <c r="BY742" s="235"/>
      <c r="BZ742" s="232"/>
      <c r="CA742" s="232"/>
      <c r="CB742" s="230"/>
    </row>
    <row r="743" spans="1:80" ht="15" x14ac:dyDescent="0.2">
      <c r="A743" s="344">
        <f t="shared" si="57"/>
        <v>46021</v>
      </c>
      <c r="B743" s="261">
        <v>0.54166666666666696</v>
      </c>
      <c r="C743" s="247">
        <f t="shared" si="58"/>
        <v>30</v>
      </c>
      <c r="D743" s="248" t="s">
        <v>147</v>
      </c>
      <c r="E743" s="222"/>
      <c r="F743" s="223"/>
      <c r="G743" s="224" t="e" cm="1">
        <f t="array" aca="1" ref="G743" ca="1">INDIRECT("'"&amp;$C743&amp;"'!"&amp;"$"&amp;$D743&amp;$G$1&amp;"")</f>
        <v>#REF!</v>
      </c>
      <c r="H743" s="225" t="s">
        <v>1</v>
      </c>
      <c r="I743" s="223" t="s">
        <v>1</v>
      </c>
      <c r="J743" s="224" t="e" cm="1">
        <f t="array" aca="1" ref="J743" ca="1">INDIRECT("'"&amp;$C743&amp;"'!"&amp;"$"&amp;$D743&amp;$J$1&amp;"")</f>
        <v>#REF!</v>
      </c>
      <c r="K743" s="225"/>
      <c r="L743" s="225"/>
      <c r="M743" s="223"/>
      <c r="N743" s="222" t="e" cm="1">
        <f t="array" aca="1" ref="N743" ca="1">INDIRECT("'"&amp;$C743&amp;"'!"&amp;"$"&amp;$D743&amp;$N$1&amp;"")</f>
        <v>#REF!</v>
      </c>
      <c r="O743" s="225"/>
      <c r="P743" s="225"/>
      <c r="Q743" s="223"/>
      <c r="R743" s="352" t="e" cm="1">
        <f t="array" aca="1" ref="R743" ca="1">INDIRECT("'"&amp;$C743&amp;"'!"&amp;"$"&amp;$D743&amp;$R$1&amp;"")</f>
        <v>#REF!</v>
      </c>
      <c r="S743" s="225"/>
      <c r="T743" s="225"/>
      <c r="U743" s="226"/>
      <c r="V743" s="222"/>
      <c r="W743" s="227" t="e" cm="1">
        <f t="array" aca="1" ref="W743" ca="1">INDIRECT("'"&amp;$C743&amp;"'!"&amp;"$"&amp;$D743&amp;$W$1&amp;"")</f>
        <v>#REF!</v>
      </c>
      <c r="X743" s="225"/>
      <c r="Y743" s="223"/>
      <c r="Z743" s="224" t="e" cm="1">
        <f t="array" aca="1" ref="Z743" ca="1">INDIRECT("'"&amp;$C743&amp;"'!"&amp;"$"&amp;$D743&amp;$Z$1&amp;"")</f>
        <v>#REF!</v>
      </c>
      <c r="AA743" s="225" t="s">
        <v>1</v>
      </c>
      <c r="AB743" s="225" t="s">
        <v>1</v>
      </c>
      <c r="AC743" s="226" t="s">
        <v>1</v>
      </c>
      <c r="AD743" s="222" t="e" cm="1">
        <f t="array" aca="1" ref="AD743" ca="1">INDIRECT("'"&amp;$C743&amp;"'!"&amp;"$"&amp;$D743&amp;$AD$1&amp;"")</f>
        <v>#REF!</v>
      </c>
      <c r="AE743" s="225" t="s">
        <v>1</v>
      </c>
      <c r="AF743" s="225" t="s">
        <v>1</v>
      </c>
      <c r="AG743" s="223" t="s">
        <v>1</v>
      </c>
      <c r="AH743" s="224" t="e" cm="1">
        <f t="array" aca="1" ref="AH743" ca="1">INDIRECT("'"&amp;$C743&amp;"'!"&amp;"$"&amp;$D743&amp;$AH$1&amp;"")</f>
        <v>#REF!</v>
      </c>
      <c r="AI743" s="225" t="s">
        <v>1</v>
      </c>
      <c r="AJ743" s="225" t="s">
        <v>1</v>
      </c>
      <c r="AK743" s="226" t="s">
        <v>1</v>
      </c>
      <c r="AL743" s="222" t="e" cm="1">
        <f t="array" aca="1" ref="AL743" ca="1">INDIRECT("'"&amp;$C743&amp;"'!"&amp;"$"&amp;$D743&amp;$AL$1&amp;"")</f>
        <v>#REF!</v>
      </c>
      <c r="AM743" s="225" t="s">
        <v>1</v>
      </c>
      <c r="AN743" s="225" t="s">
        <v>1</v>
      </c>
      <c r="AO743" s="223" t="s">
        <v>1</v>
      </c>
      <c r="AP743" s="222"/>
      <c r="AQ743" s="226"/>
      <c r="AR743" s="222" t="e" cm="1">
        <f t="array" aca="1" ref="AR743" ca="1">INDIRECT("'"&amp;$C743&amp;"'!"&amp;"$"&amp;$D743&amp;$AR$1&amp;"")</f>
        <v>#REF!</v>
      </c>
      <c r="AS743" s="225"/>
      <c r="AT743" s="223"/>
      <c r="AU743" s="224" t="e" cm="1">
        <f t="array" aca="1" ref="AU743" ca="1">INDIRECT("'"&amp;$C743&amp;"'!"&amp;"$"&amp;$D743&amp;$AU$1&amp;"")</f>
        <v>#REF!</v>
      </c>
      <c r="AV743" s="225"/>
      <c r="AW743" s="223"/>
      <c r="AX743" s="222"/>
      <c r="AY743" s="226"/>
      <c r="AZ743" s="225" t="e" cm="1">
        <f t="array" aca="1" ref="AZ743" ca="1">INDIRECT("'"&amp;$C743&amp;"'!"&amp;"$"&amp;$D743&amp;$AZ$1&amp;"")</f>
        <v>#REF!</v>
      </c>
      <c r="BA743" s="224"/>
      <c r="BB743" s="225"/>
      <c r="BC743" s="223"/>
      <c r="BD743" s="225" t="e" cm="1">
        <f t="array" aca="1" ref="BD743" ca="1">INDIRECT("'"&amp;$C743&amp;"'!"&amp;"$"&amp;$D743&amp;$BD$1&amp;"")</f>
        <v>#REF!</v>
      </c>
      <c r="BE743" s="224"/>
      <c r="BF743" s="225"/>
      <c r="BG743" s="223"/>
      <c r="BH743" s="227"/>
      <c r="BI743" s="223"/>
      <c r="BJ743" s="227" t="e" cm="1">
        <f t="array" aca="1" ref="BJ743" ca="1">INDIRECT("'"&amp;$C743&amp;"'!"&amp;"$"&amp;$D743&amp;$BJ$1&amp;"")</f>
        <v>#REF!</v>
      </c>
      <c r="BK743" s="225"/>
      <c r="BL743" s="223"/>
      <c r="BM743" s="407"/>
      <c r="BN743" s="222" t="e" cm="1">
        <f t="array" aca="1" ref="BN743" ca="1">INDIRECT("'"&amp;$C743&amp;"'!"&amp;"$"&amp;$D743&amp;$BN$1&amp;"")</f>
        <v>#REF!</v>
      </c>
      <c r="BO743" s="224"/>
      <c r="BP743" s="223"/>
      <c r="BQ743" s="227" t="e" cm="1">
        <f t="array" aca="1" ref="BQ743" ca="1">INDIRECT("'"&amp;$C743&amp;"'!"&amp;"$"&amp;$D743&amp;$BQ$1&amp;"")</f>
        <v>#REF!</v>
      </c>
      <c r="BR743" s="225"/>
      <c r="BS743" s="225"/>
      <c r="BT743" s="223"/>
      <c r="BU743" s="228" t="e" cm="1">
        <f t="array" aca="1" ref="BU743" ca="1">INDIRECT("'"&amp;$C743&amp;"'!"&amp;"$"&amp;$D743&amp;$BU$1&amp;"")</f>
        <v>#REF!</v>
      </c>
      <c r="BV743" s="225"/>
      <c r="BW743" s="225"/>
      <c r="BX743" s="223"/>
      <c r="BY743" s="228"/>
      <c r="BZ743" s="225"/>
      <c r="CA743" s="225"/>
      <c r="CB743" s="223"/>
    </row>
    <row r="744" spans="1:80" ht="15" x14ac:dyDescent="0.2">
      <c r="A744" s="344">
        <f t="shared" si="57"/>
        <v>46021</v>
      </c>
      <c r="B744" s="261">
        <v>0.58333333333333404</v>
      </c>
      <c r="C744" s="247">
        <f t="shared" si="58"/>
        <v>30</v>
      </c>
      <c r="D744" s="248" t="s">
        <v>148</v>
      </c>
      <c r="E744" s="229"/>
      <c r="F744" s="230"/>
      <c r="G744" s="231" t="e" cm="1">
        <f t="array" aca="1" ref="G744" ca="1">INDIRECT("'"&amp;$C744&amp;"'!"&amp;"$"&amp;$D744&amp;$G$1&amp;"")</f>
        <v>#REF!</v>
      </c>
      <c r="H744" s="232" t="s">
        <v>1</v>
      </c>
      <c r="I744" s="230" t="s">
        <v>1</v>
      </c>
      <c r="J744" s="231" t="e" cm="1">
        <f t="array" aca="1" ref="J744" ca="1">INDIRECT("'"&amp;$C744&amp;"'!"&amp;"$"&amp;$D744&amp;$J$1&amp;"")</f>
        <v>#REF!</v>
      </c>
      <c r="K744" s="232"/>
      <c r="L744" s="232"/>
      <c r="M744" s="233"/>
      <c r="N744" s="229" t="e" cm="1">
        <f t="array" aca="1" ref="N744" ca="1">INDIRECT("'"&amp;$C744&amp;"'!"&amp;"$"&amp;$D744&amp;$N$1&amp;"")</f>
        <v>#REF!</v>
      </c>
      <c r="O744" s="232"/>
      <c r="P744" s="232"/>
      <c r="Q744" s="230"/>
      <c r="R744" s="229" t="e" cm="1">
        <f t="array" aca="1" ref="R744" ca="1">INDIRECT("'"&amp;$C744&amp;"'!"&amp;"$"&amp;$D744&amp;$R$1&amp;"")</f>
        <v>#REF!</v>
      </c>
      <c r="S744" s="232"/>
      <c r="T744" s="232"/>
      <c r="U744" s="233"/>
      <c r="V744" s="229"/>
      <c r="W744" s="234" t="e" cm="1">
        <f t="array" aca="1" ref="W744" ca="1">INDIRECT("'"&amp;$C744&amp;"'!"&amp;"$"&amp;$D744&amp;$W$1&amp;"")</f>
        <v>#REF!</v>
      </c>
      <c r="X744" s="232"/>
      <c r="Y744" s="230"/>
      <c r="Z744" s="231" t="e" cm="1">
        <f t="array" aca="1" ref="Z744" ca="1">INDIRECT("'"&amp;$C744&amp;"'!"&amp;"$"&amp;$D744&amp;$Z$1&amp;"")</f>
        <v>#REF!</v>
      </c>
      <c r="AA744" s="232" t="s">
        <v>1</v>
      </c>
      <c r="AB744" s="232" t="s">
        <v>1</v>
      </c>
      <c r="AC744" s="233" t="s">
        <v>1</v>
      </c>
      <c r="AD744" s="229" t="e" cm="1">
        <f t="array" aca="1" ref="AD744" ca="1">INDIRECT("'"&amp;$C744&amp;"'!"&amp;"$"&amp;$D744&amp;$AD$1&amp;"")</f>
        <v>#REF!</v>
      </c>
      <c r="AE744" s="232" t="s">
        <v>1</v>
      </c>
      <c r="AF744" s="232" t="s">
        <v>1</v>
      </c>
      <c r="AG744" s="230" t="s">
        <v>1</v>
      </c>
      <c r="AH744" s="231" t="e" cm="1">
        <f t="array" aca="1" ref="AH744" ca="1">INDIRECT("'"&amp;$C744&amp;"'!"&amp;"$"&amp;$D744&amp;$AH$1&amp;"")</f>
        <v>#REF!</v>
      </c>
      <c r="AI744" s="232" t="s">
        <v>1</v>
      </c>
      <c r="AJ744" s="232" t="s">
        <v>1</v>
      </c>
      <c r="AK744" s="233" t="s">
        <v>1</v>
      </c>
      <c r="AL744" s="229" t="e" cm="1">
        <f t="array" aca="1" ref="AL744" ca="1">INDIRECT("'"&amp;$C744&amp;"'!"&amp;"$"&amp;$D744&amp;$AL$1&amp;"")</f>
        <v>#REF!</v>
      </c>
      <c r="AM744" s="232" t="s">
        <v>1</v>
      </c>
      <c r="AN744" s="232" t="s">
        <v>1</v>
      </c>
      <c r="AO744" s="230" t="s">
        <v>1</v>
      </c>
      <c r="AP744" s="229"/>
      <c r="AQ744" s="233"/>
      <c r="AR744" s="229" t="e" cm="1">
        <f t="array" aca="1" ref="AR744" ca="1">INDIRECT("'"&amp;$C744&amp;"'!"&amp;"$"&amp;$D744&amp;$AR$1&amp;"")</f>
        <v>#REF!</v>
      </c>
      <c r="AS744" s="232"/>
      <c r="AT744" s="230"/>
      <c r="AU744" s="231" t="e" cm="1">
        <f t="array" aca="1" ref="AU744" ca="1">INDIRECT("'"&amp;$C744&amp;"'!"&amp;"$"&amp;$D744&amp;$AU$1&amp;"")</f>
        <v>#REF!</v>
      </c>
      <c r="AV744" s="232"/>
      <c r="AW744" s="230"/>
      <c r="AX744" s="229"/>
      <c r="AY744" s="233"/>
      <c r="AZ744" s="232" t="e" cm="1">
        <f t="array" aca="1" ref="AZ744" ca="1">INDIRECT("'"&amp;$C744&amp;"'!"&amp;"$"&amp;$D744&amp;$AZ$1&amp;"")</f>
        <v>#REF!</v>
      </c>
      <c r="BA744" s="231"/>
      <c r="BB744" s="232"/>
      <c r="BC744" s="230"/>
      <c r="BD744" s="232" t="e" cm="1">
        <f t="array" aca="1" ref="BD744" ca="1">INDIRECT("'"&amp;$C744&amp;"'!"&amp;"$"&amp;$D744&amp;$BD$1&amp;"")</f>
        <v>#REF!</v>
      </c>
      <c r="BE744" s="231"/>
      <c r="BF744" s="232"/>
      <c r="BG744" s="230"/>
      <c r="BH744" s="234"/>
      <c r="BI744" s="230"/>
      <c r="BJ744" s="234" t="e" cm="1">
        <f t="array" aca="1" ref="BJ744" ca="1">INDIRECT("'"&amp;$C744&amp;"'!"&amp;"$"&amp;$D744&amp;$BJ$1&amp;"")</f>
        <v>#REF!</v>
      </c>
      <c r="BK744" s="232"/>
      <c r="BL744" s="230"/>
      <c r="BM744" s="408"/>
      <c r="BN744" s="229" t="e" cm="1">
        <f t="array" aca="1" ref="BN744" ca="1">INDIRECT("'"&amp;$C744&amp;"'!"&amp;"$"&amp;$D744&amp;$BN$1&amp;"")</f>
        <v>#REF!</v>
      </c>
      <c r="BO744" s="231"/>
      <c r="BP744" s="230"/>
      <c r="BQ744" s="234" t="e" cm="1">
        <f t="array" aca="1" ref="BQ744" ca="1">INDIRECT("'"&amp;$C744&amp;"'!"&amp;"$"&amp;$D744&amp;$BQ$1&amp;"")</f>
        <v>#REF!</v>
      </c>
      <c r="BR744" s="232"/>
      <c r="BS744" s="232"/>
      <c r="BT744" s="230"/>
      <c r="BU744" s="235" t="e" cm="1">
        <f t="array" aca="1" ref="BU744" ca="1">INDIRECT("'"&amp;$C744&amp;"'!"&amp;"$"&amp;$D744&amp;$BU$1&amp;"")</f>
        <v>#REF!</v>
      </c>
      <c r="BV744" s="232"/>
      <c r="BW744" s="232"/>
      <c r="BX744" s="230"/>
      <c r="BY744" s="235"/>
      <c r="BZ744" s="232"/>
      <c r="CA744" s="232"/>
      <c r="CB744" s="230"/>
    </row>
    <row r="745" spans="1:80" ht="15" x14ac:dyDescent="0.2">
      <c r="A745" s="344">
        <f t="shared" si="57"/>
        <v>46021</v>
      </c>
      <c r="B745" s="261">
        <v>0.625</v>
      </c>
      <c r="C745" s="247">
        <f t="shared" si="58"/>
        <v>30</v>
      </c>
      <c r="D745" s="248" t="s">
        <v>149</v>
      </c>
      <c r="E745" s="222"/>
      <c r="F745" s="223"/>
      <c r="G745" s="224" t="e" cm="1">
        <f t="array" aca="1" ref="G745" ca="1">INDIRECT("'"&amp;$C745&amp;"'!"&amp;"$"&amp;$D745&amp;$G$1&amp;"")</f>
        <v>#REF!</v>
      </c>
      <c r="H745" s="225" t="s">
        <v>1</v>
      </c>
      <c r="I745" s="223" t="s">
        <v>1</v>
      </c>
      <c r="J745" s="224" t="e" cm="1">
        <f t="array" aca="1" ref="J745" ca="1">INDIRECT("'"&amp;$C745&amp;"'!"&amp;"$"&amp;$D745&amp;$J$1&amp;"")</f>
        <v>#REF!</v>
      </c>
      <c r="K745" s="225"/>
      <c r="L745" s="225"/>
      <c r="M745" s="226"/>
      <c r="N745" s="222" t="e" cm="1">
        <f t="array" aca="1" ref="N745" ca="1">INDIRECT("'"&amp;$C745&amp;"'!"&amp;"$"&amp;$D745&amp;$N$1&amp;"")</f>
        <v>#REF!</v>
      </c>
      <c r="O745" s="225"/>
      <c r="P745" s="225"/>
      <c r="Q745" s="223"/>
      <c r="R745" s="352" t="e" cm="1">
        <f t="array" aca="1" ref="R745" ca="1">INDIRECT("'"&amp;$C745&amp;"'!"&amp;"$"&amp;$D745&amp;$R$1&amp;"")</f>
        <v>#REF!</v>
      </c>
      <c r="S745" s="225"/>
      <c r="T745" s="225"/>
      <c r="U745" s="226"/>
      <c r="V745" s="222"/>
      <c r="W745" s="227" t="e" cm="1">
        <f t="array" aca="1" ref="W745" ca="1">INDIRECT("'"&amp;$C745&amp;"'!"&amp;"$"&amp;$D745&amp;$W$1&amp;"")</f>
        <v>#REF!</v>
      </c>
      <c r="X745" s="225"/>
      <c r="Y745" s="223"/>
      <c r="Z745" s="224" t="e" cm="1">
        <f t="array" aca="1" ref="Z745" ca="1">INDIRECT("'"&amp;$C745&amp;"'!"&amp;"$"&amp;$D745&amp;$Z$1&amp;"")</f>
        <v>#REF!</v>
      </c>
      <c r="AA745" s="225" t="s">
        <v>1</v>
      </c>
      <c r="AB745" s="225" t="s">
        <v>1</v>
      </c>
      <c r="AC745" s="226" t="s">
        <v>1</v>
      </c>
      <c r="AD745" s="222" t="e" cm="1">
        <f t="array" aca="1" ref="AD745" ca="1">INDIRECT("'"&amp;$C745&amp;"'!"&amp;"$"&amp;$D745&amp;$AD$1&amp;"")</f>
        <v>#REF!</v>
      </c>
      <c r="AE745" s="225" t="s">
        <v>1</v>
      </c>
      <c r="AF745" s="225" t="s">
        <v>1</v>
      </c>
      <c r="AG745" s="223" t="s">
        <v>1</v>
      </c>
      <c r="AH745" s="224" t="e" cm="1">
        <f t="array" aca="1" ref="AH745" ca="1">INDIRECT("'"&amp;$C745&amp;"'!"&amp;"$"&amp;$D745&amp;$AH$1&amp;"")</f>
        <v>#REF!</v>
      </c>
      <c r="AI745" s="225" t="s">
        <v>1</v>
      </c>
      <c r="AJ745" s="225" t="s">
        <v>1</v>
      </c>
      <c r="AK745" s="226" t="s">
        <v>1</v>
      </c>
      <c r="AL745" s="222" t="e" cm="1">
        <f t="array" aca="1" ref="AL745" ca="1">INDIRECT("'"&amp;$C745&amp;"'!"&amp;"$"&amp;$D745&amp;$AL$1&amp;"")</f>
        <v>#REF!</v>
      </c>
      <c r="AM745" s="225" t="s">
        <v>1</v>
      </c>
      <c r="AN745" s="225" t="s">
        <v>1</v>
      </c>
      <c r="AO745" s="223" t="s">
        <v>1</v>
      </c>
      <c r="AP745" s="222"/>
      <c r="AQ745" s="226"/>
      <c r="AR745" s="222" t="e" cm="1">
        <f t="array" aca="1" ref="AR745" ca="1">INDIRECT("'"&amp;$C745&amp;"'!"&amp;"$"&amp;$D745&amp;$AR$1&amp;"")</f>
        <v>#REF!</v>
      </c>
      <c r="AS745" s="225"/>
      <c r="AT745" s="223"/>
      <c r="AU745" s="224" t="e" cm="1">
        <f t="array" aca="1" ref="AU745" ca="1">INDIRECT("'"&amp;$C745&amp;"'!"&amp;"$"&amp;$D745&amp;$AU$1&amp;"")</f>
        <v>#REF!</v>
      </c>
      <c r="AV745" s="225"/>
      <c r="AW745" s="223"/>
      <c r="AX745" s="222"/>
      <c r="AY745" s="226"/>
      <c r="AZ745" s="225" t="e" cm="1">
        <f t="array" aca="1" ref="AZ745" ca="1">INDIRECT("'"&amp;$C745&amp;"'!"&amp;"$"&amp;$D745&amp;$AZ$1&amp;"")</f>
        <v>#REF!</v>
      </c>
      <c r="BA745" s="224"/>
      <c r="BB745" s="225"/>
      <c r="BC745" s="223"/>
      <c r="BD745" s="225" t="e" cm="1">
        <f t="array" aca="1" ref="BD745" ca="1">INDIRECT("'"&amp;$C745&amp;"'!"&amp;"$"&amp;$D745&amp;$BD$1&amp;"")</f>
        <v>#REF!</v>
      </c>
      <c r="BE745" s="224"/>
      <c r="BF745" s="225"/>
      <c r="BG745" s="223"/>
      <c r="BH745" s="227"/>
      <c r="BI745" s="223"/>
      <c r="BJ745" s="227" t="e" cm="1">
        <f t="array" aca="1" ref="BJ745" ca="1">INDIRECT("'"&amp;$C745&amp;"'!"&amp;"$"&amp;$D745&amp;$BJ$1&amp;"")</f>
        <v>#REF!</v>
      </c>
      <c r="BK745" s="225"/>
      <c r="BL745" s="223"/>
      <c r="BM745" s="407"/>
      <c r="BN745" s="222" t="e" cm="1">
        <f t="array" aca="1" ref="BN745" ca="1">INDIRECT("'"&amp;$C745&amp;"'!"&amp;"$"&amp;$D745&amp;$BN$1&amp;"")</f>
        <v>#REF!</v>
      </c>
      <c r="BO745" s="224"/>
      <c r="BP745" s="223"/>
      <c r="BQ745" s="227" t="e" cm="1">
        <f t="array" aca="1" ref="BQ745" ca="1">INDIRECT("'"&amp;$C745&amp;"'!"&amp;"$"&amp;$D745&amp;$BQ$1&amp;"")</f>
        <v>#REF!</v>
      </c>
      <c r="BR745" s="225"/>
      <c r="BS745" s="225"/>
      <c r="BT745" s="223"/>
      <c r="BU745" s="228" t="e" cm="1">
        <f t="array" aca="1" ref="BU745" ca="1">INDIRECT("'"&amp;$C745&amp;"'!"&amp;"$"&amp;$D745&amp;$BU$1&amp;"")</f>
        <v>#REF!</v>
      </c>
      <c r="BV745" s="225"/>
      <c r="BW745" s="225"/>
      <c r="BX745" s="223"/>
      <c r="BY745" s="228"/>
      <c r="BZ745" s="225"/>
      <c r="CA745" s="225"/>
      <c r="CB745" s="223"/>
    </row>
    <row r="746" spans="1:80" ht="15" x14ac:dyDescent="0.2">
      <c r="A746" s="344">
        <f t="shared" si="57"/>
        <v>46021</v>
      </c>
      <c r="B746" s="261">
        <v>0.66666666666666696</v>
      </c>
      <c r="C746" s="247">
        <f t="shared" si="58"/>
        <v>30</v>
      </c>
      <c r="D746" s="248" t="s">
        <v>150</v>
      </c>
      <c r="E746" s="229"/>
      <c r="F746" s="230"/>
      <c r="G746" s="231" t="e" cm="1">
        <f t="array" aca="1" ref="G746" ca="1">INDIRECT("'"&amp;$C746&amp;"'!"&amp;"$"&amp;$D746&amp;$G$1&amp;"")</f>
        <v>#REF!</v>
      </c>
      <c r="H746" s="232" t="s">
        <v>1</v>
      </c>
      <c r="I746" s="230" t="s">
        <v>1</v>
      </c>
      <c r="J746" s="231" t="e" cm="1">
        <f t="array" aca="1" ref="J746" ca="1">INDIRECT("'"&amp;$C746&amp;"'!"&amp;"$"&amp;$D746&amp;$J$1&amp;"")</f>
        <v>#REF!</v>
      </c>
      <c r="K746" s="232"/>
      <c r="L746" s="232"/>
      <c r="M746" s="233"/>
      <c r="N746" s="229" t="e" cm="1">
        <f t="array" aca="1" ref="N746" ca="1">INDIRECT("'"&amp;$C746&amp;"'!"&amp;"$"&amp;$D746&amp;$N$1&amp;"")</f>
        <v>#REF!</v>
      </c>
      <c r="O746" s="232"/>
      <c r="P746" s="232"/>
      <c r="Q746" s="230"/>
      <c r="R746" s="353" t="e" cm="1">
        <f t="array" aca="1" ref="R746" ca="1">INDIRECT("'"&amp;$C746&amp;"'!"&amp;"$"&amp;$D746&amp;$R$1&amp;"")</f>
        <v>#REF!</v>
      </c>
      <c r="S746" s="232"/>
      <c r="T746" s="232"/>
      <c r="U746" s="233"/>
      <c r="V746" s="229"/>
      <c r="W746" s="234" t="e" cm="1">
        <f t="array" aca="1" ref="W746" ca="1">INDIRECT("'"&amp;$C746&amp;"'!"&amp;"$"&amp;$D746&amp;$W$1&amp;"")</f>
        <v>#REF!</v>
      </c>
      <c r="X746" s="232"/>
      <c r="Y746" s="230"/>
      <c r="Z746" s="231" t="e" cm="1">
        <f t="array" aca="1" ref="Z746" ca="1">INDIRECT("'"&amp;$C746&amp;"'!"&amp;"$"&amp;$D746&amp;$Z$1&amp;"")</f>
        <v>#REF!</v>
      </c>
      <c r="AA746" s="232" t="s">
        <v>1</v>
      </c>
      <c r="AB746" s="232" t="s">
        <v>1</v>
      </c>
      <c r="AC746" s="233" t="s">
        <v>1</v>
      </c>
      <c r="AD746" s="229" t="e" cm="1">
        <f t="array" aca="1" ref="AD746" ca="1">INDIRECT("'"&amp;$C746&amp;"'!"&amp;"$"&amp;$D746&amp;$AD$1&amp;"")</f>
        <v>#REF!</v>
      </c>
      <c r="AE746" s="232" t="s">
        <v>1</v>
      </c>
      <c r="AF746" s="232" t="s">
        <v>1</v>
      </c>
      <c r="AG746" s="230" t="s">
        <v>1</v>
      </c>
      <c r="AH746" s="231" t="e" cm="1">
        <f t="array" aca="1" ref="AH746" ca="1">INDIRECT("'"&amp;$C746&amp;"'!"&amp;"$"&amp;$D746&amp;$AH$1&amp;"")</f>
        <v>#REF!</v>
      </c>
      <c r="AI746" s="232" t="s">
        <v>1</v>
      </c>
      <c r="AJ746" s="232" t="s">
        <v>1</v>
      </c>
      <c r="AK746" s="233" t="s">
        <v>1</v>
      </c>
      <c r="AL746" s="229" t="e" cm="1">
        <f t="array" aca="1" ref="AL746" ca="1">INDIRECT("'"&amp;$C746&amp;"'!"&amp;"$"&amp;$D746&amp;$AL$1&amp;"")</f>
        <v>#REF!</v>
      </c>
      <c r="AM746" s="232" t="s">
        <v>1</v>
      </c>
      <c r="AN746" s="232" t="s">
        <v>1</v>
      </c>
      <c r="AO746" s="230" t="s">
        <v>1</v>
      </c>
      <c r="AP746" s="229"/>
      <c r="AQ746" s="233"/>
      <c r="AR746" s="229" t="e" cm="1">
        <f t="array" aca="1" ref="AR746" ca="1">INDIRECT("'"&amp;$C746&amp;"'!"&amp;"$"&amp;$D746&amp;$AR$1&amp;"")</f>
        <v>#REF!</v>
      </c>
      <c r="AS746" s="232"/>
      <c r="AT746" s="230"/>
      <c r="AU746" s="231" t="e" cm="1">
        <f t="array" aca="1" ref="AU746" ca="1">INDIRECT("'"&amp;$C746&amp;"'!"&amp;"$"&amp;$D746&amp;$AU$1&amp;"")</f>
        <v>#REF!</v>
      </c>
      <c r="AV746" s="232"/>
      <c r="AW746" s="230"/>
      <c r="AX746" s="229"/>
      <c r="AY746" s="233"/>
      <c r="AZ746" s="232" t="e" cm="1">
        <f t="array" aca="1" ref="AZ746" ca="1">INDIRECT("'"&amp;$C746&amp;"'!"&amp;"$"&amp;$D746&amp;$AZ$1&amp;"")</f>
        <v>#REF!</v>
      </c>
      <c r="BA746" s="231"/>
      <c r="BB746" s="232"/>
      <c r="BC746" s="230"/>
      <c r="BD746" s="232" t="e" cm="1">
        <f t="array" aca="1" ref="BD746" ca="1">INDIRECT("'"&amp;$C746&amp;"'!"&amp;"$"&amp;$D746&amp;$BD$1&amp;"")</f>
        <v>#REF!</v>
      </c>
      <c r="BE746" s="231"/>
      <c r="BF746" s="232"/>
      <c r="BG746" s="230"/>
      <c r="BH746" s="234"/>
      <c r="BI746" s="230"/>
      <c r="BJ746" s="234" t="e" cm="1">
        <f t="array" aca="1" ref="BJ746" ca="1">INDIRECT("'"&amp;$C746&amp;"'!"&amp;"$"&amp;$D746&amp;$BJ$1&amp;"")</f>
        <v>#REF!</v>
      </c>
      <c r="BK746" s="232"/>
      <c r="BL746" s="230"/>
      <c r="BM746" s="408"/>
      <c r="BN746" s="229" t="e" cm="1">
        <f t="array" aca="1" ref="BN746" ca="1">INDIRECT("'"&amp;$C746&amp;"'!"&amp;"$"&amp;$D746&amp;$BN$1&amp;"")</f>
        <v>#REF!</v>
      </c>
      <c r="BO746" s="231"/>
      <c r="BP746" s="230"/>
      <c r="BQ746" s="234" t="e" cm="1">
        <f t="array" aca="1" ref="BQ746" ca="1">INDIRECT("'"&amp;$C746&amp;"'!"&amp;"$"&amp;$D746&amp;$BQ$1&amp;"")</f>
        <v>#REF!</v>
      </c>
      <c r="BR746" s="232"/>
      <c r="BS746" s="232"/>
      <c r="BT746" s="230"/>
      <c r="BU746" s="235" t="e" cm="1">
        <f t="array" aca="1" ref="BU746" ca="1">INDIRECT("'"&amp;$C746&amp;"'!"&amp;"$"&amp;$D746&amp;$BU$1&amp;"")</f>
        <v>#REF!</v>
      </c>
      <c r="BV746" s="232"/>
      <c r="BW746" s="232"/>
      <c r="BX746" s="230"/>
      <c r="BY746" s="235"/>
      <c r="BZ746" s="232"/>
      <c r="CA746" s="232"/>
      <c r="CB746" s="230"/>
    </row>
    <row r="747" spans="1:80" ht="15" x14ac:dyDescent="0.2">
      <c r="A747" s="344">
        <f t="shared" si="57"/>
        <v>46021</v>
      </c>
      <c r="B747" s="261">
        <v>0.70833333333333404</v>
      </c>
      <c r="C747" s="247">
        <f t="shared" si="58"/>
        <v>30</v>
      </c>
      <c r="D747" s="248" t="s">
        <v>151</v>
      </c>
      <c r="E747" s="222"/>
      <c r="F747" s="223"/>
      <c r="G747" s="224" t="e" cm="1">
        <f t="array" aca="1" ref="G747" ca="1">INDIRECT("'"&amp;$C747&amp;"'!"&amp;"$"&amp;$D747&amp;$G$1&amp;"")</f>
        <v>#REF!</v>
      </c>
      <c r="H747" s="225" t="s">
        <v>1</v>
      </c>
      <c r="I747" s="223" t="s">
        <v>1</v>
      </c>
      <c r="J747" s="224" t="e" cm="1">
        <f t="array" aca="1" ref="J747" ca="1">INDIRECT("'"&amp;$C747&amp;"'!"&amp;"$"&amp;$D747&amp;$J$1&amp;"")</f>
        <v>#REF!</v>
      </c>
      <c r="K747" s="225"/>
      <c r="L747" s="225"/>
      <c r="M747" s="226"/>
      <c r="N747" s="222" t="e" cm="1">
        <f t="array" aca="1" ref="N747" ca="1">INDIRECT("'"&amp;$C747&amp;"'!"&amp;"$"&amp;$D747&amp;$N$1&amp;"")</f>
        <v>#REF!</v>
      </c>
      <c r="O747" s="225"/>
      <c r="P747" s="225"/>
      <c r="Q747" s="226"/>
      <c r="R747" s="352" t="e" cm="1">
        <f t="array" aca="1" ref="R747" ca="1">INDIRECT("'"&amp;$C747&amp;"'!"&amp;"$"&amp;$D747&amp;$R$1&amp;"")</f>
        <v>#REF!</v>
      </c>
      <c r="S747" s="225"/>
      <c r="T747" s="225"/>
      <c r="U747" s="226"/>
      <c r="V747" s="222"/>
      <c r="W747" s="227" t="e" cm="1">
        <f t="array" aca="1" ref="W747" ca="1">INDIRECT("'"&amp;$C747&amp;"'!"&amp;"$"&amp;$D747&amp;$W$1&amp;"")</f>
        <v>#REF!</v>
      </c>
      <c r="X747" s="225"/>
      <c r="Y747" s="223"/>
      <c r="Z747" s="224" t="e" cm="1">
        <f t="array" aca="1" ref="Z747" ca="1">INDIRECT("'"&amp;$C747&amp;"'!"&amp;"$"&amp;$D747&amp;$Z$1&amp;"")</f>
        <v>#REF!</v>
      </c>
      <c r="AA747" s="225" t="s">
        <v>1</v>
      </c>
      <c r="AB747" s="225" t="s">
        <v>1</v>
      </c>
      <c r="AC747" s="226" t="s">
        <v>1</v>
      </c>
      <c r="AD747" s="222" t="e" cm="1">
        <f t="array" aca="1" ref="AD747" ca="1">INDIRECT("'"&amp;$C747&amp;"'!"&amp;"$"&amp;$D747&amp;$AD$1&amp;"")</f>
        <v>#REF!</v>
      </c>
      <c r="AE747" s="225" t="s">
        <v>1</v>
      </c>
      <c r="AF747" s="225" t="s">
        <v>1</v>
      </c>
      <c r="AG747" s="223" t="s">
        <v>1</v>
      </c>
      <c r="AH747" s="224" t="e" cm="1">
        <f t="array" aca="1" ref="AH747" ca="1">INDIRECT("'"&amp;$C747&amp;"'!"&amp;"$"&amp;$D747&amp;$AH$1&amp;"")</f>
        <v>#REF!</v>
      </c>
      <c r="AI747" s="225" t="s">
        <v>1</v>
      </c>
      <c r="AJ747" s="225" t="s">
        <v>1</v>
      </c>
      <c r="AK747" s="226" t="s">
        <v>1</v>
      </c>
      <c r="AL747" s="222" t="e" cm="1">
        <f t="array" aca="1" ref="AL747" ca="1">INDIRECT("'"&amp;$C747&amp;"'!"&amp;"$"&amp;$D747&amp;$AL$1&amp;"")</f>
        <v>#REF!</v>
      </c>
      <c r="AM747" s="225" t="s">
        <v>1</v>
      </c>
      <c r="AN747" s="225" t="s">
        <v>1</v>
      </c>
      <c r="AO747" s="223" t="s">
        <v>1</v>
      </c>
      <c r="AP747" s="222"/>
      <c r="AQ747" s="226"/>
      <c r="AR747" s="222" t="e" cm="1">
        <f t="array" aca="1" ref="AR747" ca="1">INDIRECT("'"&amp;$C747&amp;"'!"&amp;"$"&amp;$D747&amp;$AR$1&amp;"")</f>
        <v>#REF!</v>
      </c>
      <c r="AS747" s="225"/>
      <c r="AT747" s="223"/>
      <c r="AU747" s="224" t="e" cm="1">
        <f t="array" aca="1" ref="AU747" ca="1">INDIRECT("'"&amp;$C747&amp;"'!"&amp;"$"&amp;$D747&amp;$AU$1&amp;"")</f>
        <v>#REF!</v>
      </c>
      <c r="AV747" s="225"/>
      <c r="AW747" s="223"/>
      <c r="AX747" s="222"/>
      <c r="AY747" s="226"/>
      <c r="AZ747" s="225" t="e" cm="1">
        <f t="array" aca="1" ref="AZ747" ca="1">INDIRECT("'"&amp;$C747&amp;"'!"&amp;"$"&amp;$D747&amp;$AZ$1&amp;"")</f>
        <v>#REF!</v>
      </c>
      <c r="BA747" s="224"/>
      <c r="BB747" s="225"/>
      <c r="BC747" s="223"/>
      <c r="BD747" s="225" t="e" cm="1">
        <f t="array" aca="1" ref="BD747" ca="1">INDIRECT("'"&amp;$C747&amp;"'!"&amp;"$"&amp;$D747&amp;$BD$1&amp;"")</f>
        <v>#REF!</v>
      </c>
      <c r="BE747" s="224"/>
      <c r="BF747" s="225"/>
      <c r="BG747" s="223"/>
      <c r="BH747" s="227"/>
      <c r="BI747" s="223"/>
      <c r="BJ747" s="227" t="e" cm="1">
        <f t="array" aca="1" ref="BJ747" ca="1">INDIRECT("'"&amp;$C747&amp;"'!"&amp;"$"&amp;$D747&amp;$BJ$1&amp;"")</f>
        <v>#REF!</v>
      </c>
      <c r="BK747" s="225"/>
      <c r="BL747" s="223"/>
      <c r="BM747" s="407"/>
      <c r="BN747" s="222" t="e" cm="1">
        <f t="array" aca="1" ref="BN747" ca="1">INDIRECT("'"&amp;$C747&amp;"'!"&amp;"$"&amp;$D747&amp;$BN$1&amp;"")</f>
        <v>#REF!</v>
      </c>
      <c r="BO747" s="224"/>
      <c r="BP747" s="223"/>
      <c r="BQ747" s="227" t="e" cm="1">
        <f t="array" aca="1" ref="BQ747" ca="1">INDIRECT("'"&amp;$C747&amp;"'!"&amp;"$"&amp;$D747&amp;$BQ$1&amp;"")</f>
        <v>#REF!</v>
      </c>
      <c r="BR747" s="225"/>
      <c r="BS747" s="225"/>
      <c r="BT747" s="223"/>
      <c r="BU747" s="228" t="e" cm="1">
        <f t="array" aca="1" ref="BU747" ca="1">INDIRECT("'"&amp;$C747&amp;"'!"&amp;"$"&amp;$D747&amp;$BU$1&amp;"")</f>
        <v>#REF!</v>
      </c>
      <c r="BV747" s="225"/>
      <c r="BW747" s="225"/>
      <c r="BX747" s="223"/>
      <c r="BY747" s="228"/>
      <c r="BZ747" s="225"/>
      <c r="CA747" s="225"/>
      <c r="CB747" s="223"/>
    </row>
    <row r="748" spans="1:80" ht="15" x14ac:dyDescent="0.2">
      <c r="A748" s="344">
        <f t="shared" si="57"/>
        <v>46021</v>
      </c>
      <c r="B748" s="261">
        <v>0.750000000000001</v>
      </c>
      <c r="C748" s="247">
        <f t="shared" si="58"/>
        <v>30</v>
      </c>
      <c r="D748" s="248" t="s">
        <v>152</v>
      </c>
      <c r="E748" s="229"/>
      <c r="F748" s="230"/>
      <c r="G748" s="231" t="e" cm="1">
        <f t="array" aca="1" ref="G748" ca="1">INDIRECT("'"&amp;$C748&amp;"'!"&amp;"$"&amp;$D748&amp;$G$1&amp;"")</f>
        <v>#REF!</v>
      </c>
      <c r="H748" s="232" t="s">
        <v>1</v>
      </c>
      <c r="I748" s="230" t="s">
        <v>1</v>
      </c>
      <c r="J748" s="231" t="e" cm="1">
        <f t="array" aca="1" ref="J748" ca="1">INDIRECT("'"&amp;$C748&amp;"'!"&amp;"$"&amp;$D748&amp;$J$1&amp;"")</f>
        <v>#REF!</v>
      </c>
      <c r="K748" s="232"/>
      <c r="L748" s="232"/>
      <c r="M748" s="233"/>
      <c r="N748" s="229" t="e" cm="1">
        <f t="array" aca="1" ref="N748" ca="1">INDIRECT("'"&amp;$C748&amp;"'!"&amp;"$"&amp;$D748&amp;$N$1&amp;"")</f>
        <v>#REF!</v>
      </c>
      <c r="O748" s="232"/>
      <c r="P748" s="232"/>
      <c r="Q748" s="230"/>
      <c r="R748" s="229" t="e" cm="1">
        <f t="array" aca="1" ref="R748" ca="1">INDIRECT("'"&amp;$C748&amp;"'!"&amp;"$"&amp;$D748&amp;$R$1&amp;"")</f>
        <v>#REF!</v>
      </c>
      <c r="S748" s="232"/>
      <c r="T748" s="232"/>
      <c r="U748" s="233"/>
      <c r="V748" s="229"/>
      <c r="W748" s="234" t="e" cm="1">
        <f t="array" aca="1" ref="W748" ca="1">INDIRECT("'"&amp;$C748&amp;"'!"&amp;"$"&amp;$D748&amp;$W$1&amp;"")</f>
        <v>#REF!</v>
      </c>
      <c r="X748" s="232"/>
      <c r="Y748" s="230"/>
      <c r="Z748" s="231" t="e" cm="1">
        <f t="array" aca="1" ref="Z748" ca="1">INDIRECT("'"&amp;$C748&amp;"'!"&amp;"$"&amp;$D748&amp;$Z$1&amp;"")</f>
        <v>#REF!</v>
      </c>
      <c r="AA748" s="232" t="s">
        <v>1</v>
      </c>
      <c r="AB748" s="232" t="s">
        <v>1</v>
      </c>
      <c r="AC748" s="233" t="s">
        <v>1</v>
      </c>
      <c r="AD748" s="229" t="e" cm="1">
        <f t="array" aca="1" ref="AD748" ca="1">INDIRECT("'"&amp;$C748&amp;"'!"&amp;"$"&amp;$D748&amp;$AD$1&amp;"")</f>
        <v>#REF!</v>
      </c>
      <c r="AE748" s="232" t="s">
        <v>1</v>
      </c>
      <c r="AF748" s="232" t="s">
        <v>1</v>
      </c>
      <c r="AG748" s="230" t="s">
        <v>1</v>
      </c>
      <c r="AH748" s="231" t="e" cm="1">
        <f t="array" aca="1" ref="AH748" ca="1">INDIRECT("'"&amp;$C748&amp;"'!"&amp;"$"&amp;$D748&amp;$AH$1&amp;"")</f>
        <v>#REF!</v>
      </c>
      <c r="AI748" s="232" t="s">
        <v>1</v>
      </c>
      <c r="AJ748" s="232" t="s">
        <v>1</v>
      </c>
      <c r="AK748" s="233" t="s">
        <v>1</v>
      </c>
      <c r="AL748" s="229" t="e" cm="1">
        <f t="array" aca="1" ref="AL748" ca="1">INDIRECT("'"&amp;$C748&amp;"'!"&amp;"$"&amp;$D748&amp;$AL$1&amp;"")</f>
        <v>#REF!</v>
      </c>
      <c r="AM748" s="232" t="s">
        <v>1</v>
      </c>
      <c r="AN748" s="232" t="s">
        <v>1</v>
      </c>
      <c r="AO748" s="230" t="s">
        <v>1</v>
      </c>
      <c r="AP748" s="229"/>
      <c r="AQ748" s="233"/>
      <c r="AR748" s="229" t="e" cm="1">
        <f t="array" aca="1" ref="AR748" ca="1">INDIRECT("'"&amp;$C748&amp;"'!"&amp;"$"&amp;$D748&amp;$AR$1&amp;"")</f>
        <v>#REF!</v>
      </c>
      <c r="AS748" s="232"/>
      <c r="AT748" s="230"/>
      <c r="AU748" s="231" t="e" cm="1">
        <f t="array" aca="1" ref="AU748" ca="1">INDIRECT("'"&amp;$C748&amp;"'!"&amp;"$"&amp;$D748&amp;$AU$1&amp;"")</f>
        <v>#REF!</v>
      </c>
      <c r="AV748" s="232"/>
      <c r="AW748" s="230"/>
      <c r="AX748" s="229"/>
      <c r="AY748" s="233"/>
      <c r="AZ748" s="232" t="e" cm="1">
        <f t="array" aca="1" ref="AZ748" ca="1">INDIRECT("'"&amp;$C748&amp;"'!"&amp;"$"&amp;$D748&amp;$AZ$1&amp;"")</f>
        <v>#REF!</v>
      </c>
      <c r="BA748" s="231"/>
      <c r="BB748" s="232"/>
      <c r="BC748" s="230"/>
      <c r="BD748" s="232" t="e" cm="1">
        <f t="array" aca="1" ref="BD748" ca="1">INDIRECT("'"&amp;$C748&amp;"'!"&amp;"$"&amp;$D748&amp;$BD$1&amp;"")</f>
        <v>#REF!</v>
      </c>
      <c r="BE748" s="231"/>
      <c r="BF748" s="232"/>
      <c r="BG748" s="230"/>
      <c r="BH748" s="234"/>
      <c r="BI748" s="230"/>
      <c r="BJ748" s="234" t="e" cm="1">
        <f t="array" aca="1" ref="BJ748" ca="1">INDIRECT("'"&amp;$C748&amp;"'!"&amp;"$"&amp;$D748&amp;$BJ$1&amp;"")</f>
        <v>#REF!</v>
      </c>
      <c r="BK748" s="232"/>
      <c r="BL748" s="230"/>
      <c r="BM748" s="408"/>
      <c r="BN748" s="229" t="e" cm="1">
        <f t="array" aca="1" ref="BN748" ca="1">INDIRECT("'"&amp;$C748&amp;"'!"&amp;"$"&amp;$D748&amp;$BN$1&amp;"")</f>
        <v>#REF!</v>
      </c>
      <c r="BO748" s="231"/>
      <c r="BP748" s="230"/>
      <c r="BQ748" s="234" t="e" cm="1">
        <f t="array" aca="1" ref="BQ748" ca="1">INDIRECT("'"&amp;$C748&amp;"'!"&amp;"$"&amp;$D748&amp;$BQ$1&amp;"")</f>
        <v>#REF!</v>
      </c>
      <c r="BR748" s="232"/>
      <c r="BS748" s="232"/>
      <c r="BT748" s="230"/>
      <c r="BU748" s="235" t="e" cm="1">
        <f t="array" aca="1" ref="BU748" ca="1">INDIRECT("'"&amp;$C748&amp;"'!"&amp;"$"&amp;$D748&amp;$BU$1&amp;"")</f>
        <v>#REF!</v>
      </c>
      <c r="BV748" s="232"/>
      <c r="BW748" s="232"/>
      <c r="BX748" s="230"/>
      <c r="BY748" s="235"/>
      <c r="BZ748" s="232"/>
      <c r="CA748" s="232"/>
      <c r="CB748" s="230"/>
    </row>
    <row r="749" spans="1:80" ht="15" x14ac:dyDescent="0.2">
      <c r="A749" s="344">
        <f t="shared" si="57"/>
        <v>46021</v>
      </c>
      <c r="B749" s="261">
        <v>0.79166666666666696</v>
      </c>
      <c r="C749" s="247">
        <f t="shared" si="58"/>
        <v>30</v>
      </c>
      <c r="D749" s="248" t="s">
        <v>153</v>
      </c>
      <c r="E749" s="222"/>
      <c r="F749" s="223"/>
      <c r="G749" s="224" t="e" cm="1">
        <f t="array" aca="1" ref="G749" ca="1">INDIRECT("'"&amp;$C749&amp;"'!"&amp;"$"&amp;$D749&amp;$G$1&amp;"")</f>
        <v>#REF!</v>
      </c>
      <c r="H749" s="225" t="s">
        <v>1</v>
      </c>
      <c r="I749" s="223" t="s">
        <v>1</v>
      </c>
      <c r="J749" s="224" t="e" cm="1">
        <f t="array" aca="1" ref="J749" ca="1">INDIRECT("'"&amp;$C749&amp;"'!"&amp;"$"&amp;$D749&amp;$J$1&amp;"")</f>
        <v>#REF!</v>
      </c>
      <c r="K749" s="493"/>
      <c r="L749" s="225"/>
      <c r="M749" s="226"/>
      <c r="N749" s="222" t="e" cm="1">
        <f t="array" aca="1" ref="N749" ca="1">INDIRECT("'"&amp;$C749&amp;"'!"&amp;"$"&amp;$D749&amp;$N$1&amp;"")</f>
        <v>#REF!</v>
      </c>
      <c r="O749" s="225"/>
      <c r="P749" s="225"/>
      <c r="Q749" s="223"/>
      <c r="R749" s="352" t="e" cm="1">
        <f t="array" aca="1" ref="R749" ca="1">INDIRECT("'"&amp;$C749&amp;"'!"&amp;"$"&amp;$D749&amp;$R$1&amp;"")</f>
        <v>#REF!</v>
      </c>
      <c r="S749" s="225"/>
      <c r="T749" s="225"/>
      <c r="U749" s="226"/>
      <c r="V749" s="222"/>
      <c r="W749" s="227" t="e" cm="1">
        <f t="array" aca="1" ref="W749" ca="1">INDIRECT("'"&amp;$C749&amp;"'!"&amp;"$"&amp;$D749&amp;$W$1&amp;"")</f>
        <v>#REF!</v>
      </c>
      <c r="X749" s="225"/>
      <c r="Y749" s="223"/>
      <c r="Z749" s="224" t="e" cm="1">
        <f t="array" aca="1" ref="Z749" ca="1">INDIRECT("'"&amp;$C749&amp;"'!"&amp;"$"&amp;$D749&amp;$Z$1&amp;"")</f>
        <v>#REF!</v>
      </c>
      <c r="AA749" s="225" t="s">
        <v>1</v>
      </c>
      <c r="AB749" s="225" t="s">
        <v>1</v>
      </c>
      <c r="AC749" s="226" t="s">
        <v>1</v>
      </c>
      <c r="AD749" s="222" t="e" cm="1">
        <f t="array" aca="1" ref="AD749" ca="1">INDIRECT("'"&amp;$C749&amp;"'!"&amp;"$"&amp;$D749&amp;$AD$1&amp;"")</f>
        <v>#REF!</v>
      </c>
      <c r="AE749" s="225" t="s">
        <v>1</v>
      </c>
      <c r="AF749" s="225" t="s">
        <v>1</v>
      </c>
      <c r="AG749" s="223" t="s">
        <v>1</v>
      </c>
      <c r="AH749" s="224" t="e" cm="1">
        <f t="array" aca="1" ref="AH749" ca="1">INDIRECT("'"&amp;$C749&amp;"'!"&amp;"$"&amp;$D749&amp;$AH$1&amp;"")</f>
        <v>#REF!</v>
      </c>
      <c r="AI749" s="225" t="s">
        <v>1</v>
      </c>
      <c r="AJ749" s="225" t="s">
        <v>1</v>
      </c>
      <c r="AK749" s="226" t="s">
        <v>1</v>
      </c>
      <c r="AL749" s="222" t="e" cm="1">
        <f t="array" aca="1" ref="AL749" ca="1">INDIRECT("'"&amp;$C749&amp;"'!"&amp;"$"&amp;$D749&amp;$AL$1&amp;"")</f>
        <v>#REF!</v>
      </c>
      <c r="AM749" s="225" t="s">
        <v>1</v>
      </c>
      <c r="AN749" s="225" t="s">
        <v>1</v>
      </c>
      <c r="AO749" s="223" t="s">
        <v>1</v>
      </c>
      <c r="AP749" s="222"/>
      <c r="AQ749" s="226"/>
      <c r="AR749" s="222" t="e" cm="1">
        <f t="array" aca="1" ref="AR749" ca="1">INDIRECT("'"&amp;$C749&amp;"'!"&amp;"$"&amp;$D749&amp;$AR$1&amp;"")</f>
        <v>#REF!</v>
      </c>
      <c r="AS749" s="225"/>
      <c r="AT749" s="223"/>
      <c r="AU749" s="224" t="e" cm="1">
        <f t="array" aca="1" ref="AU749" ca="1">INDIRECT("'"&amp;$C749&amp;"'!"&amp;"$"&amp;$D749&amp;$AU$1&amp;"")</f>
        <v>#REF!</v>
      </c>
      <c r="AV749" s="225"/>
      <c r="AW749" s="223"/>
      <c r="AX749" s="222"/>
      <c r="AY749" s="226"/>
      <c r="AZ749" s="225" t="e" cm="1">
        <f t="array" aca="1" ref="AZ749" ca="1">INDIRECT("'"&amp;$C749&amp;"'!"&amp;"$"&amp;$D749&amp;$AZ$1&amp;"")</f>
        <v>#REF!</v>
      </c>
      <c r="BA749" s="224"/>
      <c r="BB749" s="225"/>
      <c r="BC749" s="223"/>
      <c r="BD749" s="225" t="e" cm="1">
        <f t="array" aca="1" ref="BD749" ca="1">INDIRECT("'"&amp;$C749&amp;"'!"&amp;"$"&amp;$D749&amp;$BD$1&amp;"")</f>
        <v>#REF!</v>
      </c>
      <c r="BE749" s="224"/>
      <c r="BF749" s="225"/>
      <c r="BG749" s="223"/>
      <c r="BH749" s="227"/>
      <c r="BI749" s="223"/>
      <c r="BJ749" s="227" t="e" cm="1">
        <f t="array" aca="1" ref="BJ749" ca="1">INDIRECT("'"&amp;$C749&amp;"'!"&amp;"$"&amp;$D749&amp;$BJ$1&amp;"")</f>
        <v>#REF!</v>
      </c>
      <c r="BK749" s="225"/>
      <c r="BL749" s="223"/>
      <c r="BM749" s="407"/>
      <c r="BN749" s="222" t="e" cm="1">
        <f t="array" aca="1" ref="BN749" ca="1">INDIRECT("'"&amp;$C749&amp;"'!"&amp;"$"&amp;$D749&amp;$BN$1&amp;"")</f>
        <v>#REF!</v>
      </c>
      <c r="BO749" s="224"/>
      <c r="BP749" s="223"/>
      <c r="BQ749" s="227" t="e" cm="1">
        <f t="array" aca="1" ref="BQ749" ca="1">INDIRECT("'"&amp;$C749&amp;"'!"&amp;"$"&amp;$D749&amp;$BQ$1&amp;"")</f>
        <v>#REF!</v>
      </c>
      <c r="BR749" s="225"/>
      <c r="BS749" s="225"/>
      <c r="BT749" s="223"/>
      <c r="BU749" s="228" t="e" cm="1">
        <f t="array" aca="1" ref="BU749" ca="1">INDIRECT("'"&amp;$C749&amp;"'!"&amp;"$"&amp;$D749&amp;$BU$1&amp;"")</f>
        <v>#REF!</v>
      </c>
      <c r="BV749" s="225"/>
      <c r="BW749" s="225"/>
      <c r="BX749" s="223"/>
      <c r="BY749" s="228"/>
      <c r="BZ749" s="225"/>
      <c r="CA749" s="225"/>
      <c r="CB749" s="223"/>
    </row>
    <row r="750" spans="1:80" ht="15" x14ac:dyDescent="0.2">
      <c r="A750" s="344">
        <f t="shared" si="57"/>
        <v>46021</v>
      </c>
      <c r="B750" s="261">
        <v>0.83333333333333337</v>
      </c>
      <c r="C750" s="247">
        <f t="shared" si="58"/>
        <v>30</v>
      </c>
      <c r="D750" s="248" t="s">
        <v>154</v>
      </c>
      <c r="E750" s="229"/>
      <c r="F750" s="230"/>
      <c r="G750" s="231" t="e" cm="1">
        <f t="array" aca="1" ref="G750" ca="1">INDIRECT("'"&amp;$C750&amp;"'!"&amp;"$"&amp;$D750&amp;$G$1&amp;"")</f>
        <v>#REF!</v>
      </c>
      <c r="H750" s="232" t="s">
        <v>1</v>
      </c>
      <c r="I750" s="230" t="s">
        <v>1</v>
      </c>
      <c r="J750" s="231" t="e" cm="1">
        <f t="array" aca="1" ref="J750" ca="1">INDIRECT("'"&amp;$C750&amp;"'!"&amp;"$"&amp;$D750&amp;$J$1&amp;"")</f>
        <v>#REF!</v>
      </c>
      <c r="K750" s="232"/>
      <c r="L750" s="232"/>
      <c r="M750" s="233"/>
      <c r="N750" s="229" t="e" cm="1">
        <f t="array" aca="1" ref="N750" ca="1">INDIRECT("'"&amp;$C750&amp;"'!"&amp;"$"&amp;$D750&amp;$N$1&amp;"")</f>
        <v>#REF!</v>
      </c>
      <c r="O750" s="232"/>
      <c r="P750" s="232"/>
      <c r="Q750" s="230"/>
      <c r="R750" s="229" t="e" cm="1">
        <f t="array" aca="1" ref="R750" ca="1">INDIRECT("'"&amp;$C750&amp;"'!"&amp;"$"&amp;$D750&amp;$R$1&amp;"")</f>
        <v>#REF!</v>
      </c>
      <c r="S750" s="232"/>
      <c r="T750" s="232"/>
      <c r="U750" s="233"/>
      <c r="V750" s="229"/>
      <c r="W750" s="234" t="e" cm="1">
        <f t="array" aca="1" ref="W750" ca="1">INDIRECT("'"&amp;$C750&amp;"'!"&amp;"$"&amp;$D750&amp;$W$1&amp;"")</f>
        <v>#REF!</v>
      </c>
      <c r="X750" s="232"/>
      <c r="Y750" s="230"/>
      <c r="Z750" s="231" t="e" cm="1">
        <f t="array" aca="1" ref="Z750" ca="1">INDIRECT("'"&amp;$C750&amp;"'!"&amp;"$"&amp;$D750&amp;$Z$1&amp;"")</f>
        <v>#REF!</v>
      </c>
      <c r="AA750" s="232" t="s">
        <v>1</v>
      </c>
      <c r="AB750" s="232" t="s">
        <v>1</v>
      </c>
      <c r="AC750" s="233" t="s">
        <v>1</v>
      </c>
      <c r="AD750" s="229" t="e" cm="1">
        <f t="array" aca="1" ref="AD750" ca="1">INDIRECT("'"&amp;$C750&amp;"'!"&amp;"$"&amp;$D750&amp;$AD$1&amp;"")</f>
        <v>#REF!</v>
      </c>
      <c r="AE750" s="232" t="s">
        <v>1</v>
      </c>
      <c r="AF750" s="232" t="s">
        <v>1</v>
      </c>
      <c r="AG750" s="230" t="s">
        <v>1</v>
      </c>
      <c r="AH750" s="231" t="e" cm="1">
        <f t="array" aca="1" ref="AH750" ca="1">INDIRECT("'"&amp;$C750&amp;"'!"&amp;"$"&amp;$D750&amp;$AH$1&amp;"")</f>
        <v>#REF!</v>
      </c>
      <c r="AI750" s="232" t="s">
        <v>1</v>
      </c>
      <c r="AJ750" s="232" t="s">
        <v>1</v>
      </c>
      <c r="AK750" s="233" t="s">
        <v>1</v>
      </c>
      <c r="AL750" s="229" t="e" cm="1">
        <f t="array" aca="1" ref="AL750" ca="1">INDIRECT("'"&amp;$C750&amp;"'!"&amp;"$"&amp;$D750&amp;$AL$1&amp;"")</f>
        <v>#REF!</v>
      </c>
      <c r="AM750" s="232" t="s">
        <v>1</v>
      </c>
      <c r="AN750" s="232" t="s">
        <v>1</v>
      </c>
      <c r="AO750" s="230" t="s">
        <v>1</v>
      </c>
      <c r="AP750" s="229"/>
      <c r="AQ750" s="233"/>
      <c r="AR750" s="229" t="e" cm="1">
        <f t="array" aca="1" ref="AR750" ca="1">INDIRECT("'"&amp;$C750&amp;"'!"&amp;"$"&amp;$D750&amp;$AR$1&amp;"")</f>
        <v>#REF!</v>
      </c>
      <c r="AS750" s="232"/>
      <c r="AT750" s="230"/>
      <c r="AU750" s="231" t="e" cm="1">
        <f t="array" aca="1" ref="AU750" ca="1">INDIRECT("'"&amp;$C750&amp;"'!"&amp;"$"&amp;$D750&amp;$AU$1&amp;"")</f>
        <v>#REF!</v>
      </c>
      <c r="AV750" s="232"/>
      <c r="AW750" s="230"/>
      <c r="AX750" s="229"/>
      <c r="AY750" s="233"/>
      <c r="AZ750" s="232" t="e" cm="1">
        <f t="array" aca="1" ref="AZ750" ca="1">INDIRECT("'"&amp;$C750&amp;"'!"&amp;"$"&amp;$D750&amp;$AZ$1&amp;"")</f>
        <v>#REF!</v>
      </c>
      <c r="BA750" s="231"/>
      <c r="BB750" s="232"/>
      <c r="BC750" s="230"/>
      <c r="BD750" s="232" t="e" cm="1">
        <f t="array" aca="1" ref="BD750" ca="1">INDIRECT("'"&amp;$C750&amp;"'!"&amp;"$"&amp;$D750&amp;$BD$1&amp;"")</f>
        <v>#REF!</v>
      </c>
      <c r="BE750" s="231"/>
      <c r="BF750" s="232"/>
      <c r="BG750" s="230"/>
      <c r="BH750" s="234"/>
      <c r="BI750" s="230"/>
      <c r="BJ750" s="234" t="e" cm="1">
        <f t="array" aca="1" ref="BJ750" ca="1">INDIRECT("'"&amp;$C750&amp;"'!"&amp;"$"&amp;$D750&amp;$BJ$1&amp;"")</f>
        <v>#REF!</v>
      </c>
      <c r="BK750" s="232"/>
      <c r="BL750" s="230"/>
      <c r="BM750" s="408"/>
      <c r="BN750" s="229" t="e" cm="1">
        <f t="array" aca="1" ref="BN750" ca="1">INDIRECT("'"&amp;$C750&amp;"'!"&amp;"$"&amp;$D750&amp;$BN$1&amp;"")</f>
        <v>#REF!</v>
      </c>
      <c r="BO750" s="231"/>
      <c r="BP750" s="230"/>
      <c r="BQ750" s="234" t="e" cm="1">
        <f t="array" aca="1" ref="BQ750" ca="1">INDIRECT("'"&amp;$C750&amp;"'!"&amp;"$"&amp;$D750&amp;$BQ$1&amp;"")</f>
        <v>#REF!</v>
      </c>
      <c r="BR750" s="232"/>
      <c r="BS750" s="232"/>
      <c r="BT750" s="230"/>
      <c r="BU750" s="235" t="e" cm="1">
        <f t="array" aca="1" ref="BU750" ca="1">INDIRECT("'"&amp;$C750&amp;"'!"&amp;"$"&amp;$D750&amp;$BU$1&amp;"")</f>
        <v>#REF!</v>
      </c>
      <c r="BV750" s="232"/>
      <c r="BW750" s="232"/>
      <c r="BX750" s="230"/>
      <c r="BY750" s="235"/>
      <c r="BZ750" s="232"/>
      <c r="CA750" s="232"/>
      <c r="CB750" s="230"/>
    </row>
    <row r="751" spans="1:80" ht="15" x14ac:dyDescent="0.2">
      <c r="A751" s="344">
        <f t="shared" si="57"/>
        <v>46021</v>
      </c>
      <c r="B751" s="261">
        <v>0.875000000000001</v>
      </c>
      <c r="C751" s="247">
        <f t="shared" si="58"/>
        <v>30</v>
      </c>
      <c r="D751" s="248" t="s">
        <v>155</v>
      </c>
      <c r="E751" s="222"/>
      <c r="F751" s="223"/>
      <c r="G751" s="224" t="e" cm="1">
        <f t="array" aca="1" ref="G751" ca="1">INDIRECT("'"&amp;$C751&amp;"'!"&amp;"$"&amp;$D751&amp;$G$1&amp;"")</f>
        <v>#REF!</v>
      </c>
      <c r="H751" s="225" t="s">
        <v>1</v>
      </c>
      <c r="I751" s="223" t="s">
        <v>1</v>
      </c>
      <c r="J751" s="224" t="e" cm="1">
        <f t="array" aca="1" ref="J751" ca="1">INDIRECT("'"&amp;$C751&amp;"'!"&amp;"$"&amp;$D751&amp;$J$1&amp;"")</f>
        <v>#REF!</v>
      </c>
      <c r="K751" s="225"/>
      <c r="L751" s="225"/>
      <c r="M751" s="226"/>
      <c r="N751" s="222" t="e" cm="1">
        <f t="array" aca="1" ref="N751" ca="1">INDIRECT("'"&amp;$C751&amp;"'!"&amp;"$"&amp;$D751&amp;$N$1&amp;"")</f>
        <v>#REF!</v>
      </c>
      <c r="O751" s="225"/>
      <c r="P751" s="225"/>
      <c r="Q751" s="223"/>
      <c r="R751" s="352" t="e" cm="1">
        <f t="array" aca="1" ref="R751" ca="1">INDIRECT("'"&amp;$C751&amp;"'!"&amp;"$"&amp;$D751&amp;$R$1&amp;"")</f>
        <v>#REF!</v>
      </c>
      <c r="S751" s="225"/>
      <c r="T751" s="225"/>
      <c r="U751" s="226"/>
      <c r="V751" s="222"/>
      <c r="W751" s="227" t="e" cm="1">
        <f t="array" aca="1" ref="W751" ca="1">INDIRECT("'"&amp;$C751&amp;"'!"&amp;"$"&amp;$D751&amp;$W$1&amp;"")</f>
        <v>#REF!</v>
      </c>
      <c r="X751" s="225"/>
      <c r="Y751" s="223"/>
      <c r="Z751" s="224" t="e" cm="1">
        <f t="array" aca="1" ref="Z751" ca="1">INDIRECT("'"&amp;$C751&amp;"'!"&amp;"$"&amp;$D751&amp;$Z$1&amp;"")</f>
        <v>#REF!</v>
      </c>
      <c r="AA751" s="225" t="s">
        <v>1</v>
      </c>
      <c r="AB751" s="225" t="s">
        <v>1</v>
      </c>
      <c r="AC751" s="226" t="s">
        <v>1</v>
      </c>
      <c r="AD751" s="222" t="e" cm="1">
        <f t="array" aca="1" ref="AD751" ca="1">INDIRECT("'"&amp;$C751&amp;"'!"&amp;"$"&amp;$D751&amp;$AD$1&amp;"")</f>
        <v>#REF!</v>
      </c>
      <c r="AE751" s="225" t="s">
        <v>1</v>
      </c>
      <c r="AF751" s="225" t="s">
        <v>1</v>
      </c>
      <c r="AG751" s="223" t="s">
        <v>1</v>
      </c>
      <c r="AH751" s="224" t="e" cm="1">
        <f t="array" aca="1" ref="AH751" ca="1">INDIRECT("'"&amp;$C751&amp;"'!"&amp;"$"&amp;$D751&amp;$AH$1&amp;"")</f>
        <v>#REF!</v>
      </c>
      <c r="AI751" s="225" t="s">
        <v>1</v>
      </c>
      <c r="AJ751" s="225" t="s">
        <v>1</v>
      </c>
      <c r="AK751" s="226" t="s">
        <v>1</v>
      </c>
      <c r="AL751" s="222" t="e" cm="1">
        <f t="array" aca="1" ref="AL751" ca="1">INDIRECT("'"&amp;$C751&amp;"'!"&amp;"$"&amp;$D751&amp;$AL$1&amp;"")</f>
        <v>#REF!</v>
      </c>
      <c r="AM751" s="225" t="s">
        <v>1</v>
      </c>
      <c r="AN751" s="225" t="s">
        <v>1</v>
      </c>
      <c r="AO751" s="223" t="s">
        <v>1</v>
      </c>
      <c r="AP751" s="222"/>
      <c r="AQ751" s="226"/>
      <c r="AR751" s="222" t="e" cm="1">
        <f t="array" aca="1" ref="AR751" ca="1">INDIRECT("'"&amp;$C751&amp;"'!"&amp;"$"&amp;$D751&amp;$AR$1&amp;"")</f>
        <v>#REF!</v>
      </c>
      <c r="AS751" s="225"/>
      <c r="AT751" s="223"/>
      <c r="AU751" s="224" t="e" cm="1">
        <f t="array" aca="1" ref="AU751" ca="1">INDIRECT("'"&amp;$C751&amp;"'!"&amp;"$"&amp;$D751&amp;$AU$1&amp;"")</f>
        <v>#REF!</v>
      </c>
      <c r="AV751" s="225"/>
      <c r="AW751" s="223"/>
      <c r="AX751" s="222"/>
      <c r="AY751" s="226"/>
      <c r="AZ751" s="225" t="e" cm="1">
        <f t="array" aca="1" ref="AZ751" ca="1">INDIRECT("'"&amp;$C751&amp;"'!"&amp;"$"&amp;$D751&amp;$AZ$1&amp;"")</f>
        <v>#REF!</v>
      </c>
      <c r="BA751" s="224"/>
      <c r="BB751" s="225"/>
      <c r="BC751" s="223"/>
      <c r="BD751" s="225" t="e" cm="1">
        <f t="array" aca="1" ref="BD751" ca="1">INDIRECT("'"&amp;$C751&amp;"'!"&amp;"$"&amp;$D751&amp;$BD$1&amp;"")</f>
        <v>#REF!</v>
      </c>
      <c r="BE751" s="224"/>
      <c r="BF751" s="225"/>
      <c r="BG751" s="223"/>
      <c r="BH751" s="227"/>
      <c r="BI751" s="223"/>
      <c r="BJ751" s="227" t="e" cm="1">
        <f t="array" aca="1" ref="BJ751" ca="1">INDIRECT("'"&amp;$C751&amp;"'!"&amp;"$"&amp;$D751&amp;$BJ$1&amp;"")</f>
        <v>#REF!</v>
      </c>
      <c r="BK751" s="225"/>
      <c r="BL751" s="223"/>
      <c r="BM751" s="407"/>
      <c r="BN751" s="222" t="e" cm="1">
        <f t="array" aca="1" ref="BN751" ca="1">INDIRECT("'"&amp;$C751&amp;"'!"&amp;"$"&amp;$D751&amp;$BN$1&amp;"")</f>
        <v>#REF!</v>
      </c>
      <c r="BO751" s="224"/>
      <c r="BP751" s="223"/>
      <c r="BQ751" s="227" t="e" cm="1">
        <f t="array" aca="1" ref="BQ751" ca="1">INDIRECT("'"&amp;$C751&amp;"'!"&amp;"$"&amp;$D751&amp;$BQ$1&amp;"")</f>
        <v>#REF!</v>
      </c>
      <c r="BR751" s="225"/>
      <c r="BS751" s="225"/>
      <c r="BT751" s="223"/>
      <c r="BU751" s="228" t="e" cm="1">
        <f t="array" aca="1" ref="BU751" ca="1">INDIRECT("'"&amp;$C751&amp;"'!"&amp;"$"&amp;$D751&amp;$BU$1&amp;"")</f>
        <v>#REF!</v>
      </c>
      <c r="BV751" s="225"/>
      <c r="BW751" s="225"/>
      <c r="BX751" s="223"/>
      <c r="BY751" s="228"/>
      <c r="BZ751" s="225"/>
      <c r="CA751" s="225"/>
      <c r="CB751" s="223"/>
    </row>
    <row r="752" spans="1:80" ht="15" x14ac:dyDescent="0.2">
      <c r="A752" s="344">
        <f t="shared" si="57"/>
        <v>46021</v>
      </c>
      <c r="B752" s="261">
        <v>0.91666666666666696</v>
      </c>
      <c r="C752" s="247">
        <f t="shared" si="58"/>
        <v>30</v>
      </c>
      <c r="D752" s="248" t="s">
        <v>156</v>
      </c>
      <c r="E752" s="229"/>
      <c r="F752" s="230"/>
      <c r="G752" s="231" t="e" cm="1">
        <f t="array" aca="1" ref="G752" ca="1">INDIRECT("'"&amp;$C752&amp;"'!"&amp;"$"&amp;$D752&amp;$G$1&amp;"")</f>
        <v>#REF!</v>
      </c>
      <c r="H752" s="232" t="s">
        <v>1</v>
      </c>
      <c r="I752" s="230" t="s">
        <v>1</v>
      </c>
      <c r="J752" s="231" t="e" cm="1">
        <f t="array" aca="1" ref="J752" ca="1">INDIRECT("'"&amp;$C752&amp;"'!"&amp;"$"&amp;$D752&amp;$J$1&amp;"")</f>
        <v>#REF!</v>
      </c>
      <c r="K752" s="232"/>
      <c r="L752" s="232"/>
      <c r="M752" s="233"/>
      <c r="N752" s="229" t="e" cm="1">
        <f t="array" aca="1" ref="N752" ca="1">INDIRECT("'"&amp;$C752&amp;"'!"&amp;"$"&amp;$D752&amp;$N$1&amp;"")</f>
        <v>#REF!</v>
      </c>
      <c r="O752" s="232"/>
      <c r="P752" s="232"/>
      <c r="Q752" s="230"/>
      <c r="R752" s="229" t="e" cm="1">
        <f t="array" aca="1" ref="R752" ca="1">INDIRECT("'"&amp;$C752&amp;"'!"&amp;"$"&amp;$D752&amp;$R$1&amp;"")</f>
        <v>#REF!</v>
      </c>
      <c r="S752" s="232"/>
      <c r="T752" s="232"/>
      <c r="U752" s="233"/>
      <c r="V752" s="229"/>
      <c r="W752" s="234" t="e" cm="1">
        <f t="array" aca="1" ref="W752" ca="1">INDIRECT("'"&amp;$C752&amp;"'!"&amp;"$"&amp;$D752&amp;$W$1&amp;"")</f>
        <v>#REF!</v>
      </c>
      <c r="X752" s="232"/>
      <c r="Y752" s="230"/>
      <c r="Z752" s="231" t="e" cm="1">
        <f t="array" aca="1" ref="Z752" ca="1">INDIRECT("'"&amp;$C752&amp;"'!"&amp;"$"&amp;$D752&amp;$Z$1&amp;"")</f>
        <v>#REF!</v>
      </c>
      <c r="AA752" s="232" t="s">
        <v>1</v>
      </c>
      <c r="AB752" s="232" t="s">
        <v>1</v>
      </c>
      <c r="AC752" s="233" t="s">
        <v>1</v>
      </c>
      <c r="AD752" s="229" t="e" cm="1">
        <f t="array" aca="1" ref="AD752" ca="1">INDIRECT("'"&amp;$C752&amp;"'!"&amp;"$"&amp;$D752&amp;$AD$1&amp;"")</f>
        <v>#REF!</v>
      </c>
      <c r="AE752" s="232" t="s">
        <v>1</v>
      </c>
      <c r="AF752" s="232" t="s">
        <v>1</v>
      </c>
      <c r="AG752" s="230" t="s">
        <v>1</v>
      </c>
      <c r="AH752" s="231" t="e" cm="1">
        <f t="array" aca="1" ref="AH752" ca="1">INDIRECT("'"&amp;$C752&amp;"'!"&amp;"$"&amp;$D752&amp;$AH$1&amp;"")</f>
        <v>#REF!</v>
      </c>
      <c r="AI752" s="232" t="s">
        <v>1</v>
      </c>
      <c r="AJ752" s="232" t="s">
        <v>1</v>
      </c>
      <c r="AK752" s="233" t="s">
        <v>1</v>
      </c>
      <c r="AL752" s="229" t="e" cm="1">
        <f t="array" aca="1" ref="AL752" ca="1">INDIRECT("'"&amp;$C752&amp;"'!"&amp;"$"&amp;$D752&amp;$AL$1&amp;"")</f>
        <v>#REF!</v>
      </c>
      <c r="AM752" s="232" t="s">
        <v>1</v>
      </c>
      <c r="AN752" s="232" t="s">
        <v>1</v>
      </c>
      <c r="AO752" s="230" t="s">
        <v>1</v>
      </c>
      <c r="AP752" s="229"/>
      <c r="AQ752" s="233"/>
      <c r="AR752" s="229" t="e" cm="1">
        <f t="array" aca="1" ref="AR752" ca="1">INDIRECT("'"&amp;$C752&amp;"'!"&amp;"$"&amp;$D752&amp;$AR$1&amp;"")</f>
        <v>#REF!</v>
      </c>
      <c r="AS752" s="232"/>
      <c r="AT752" s="230"/>
      <c r="AU752" s="231" t="e" cm="1">
        <f t="array" aca="1" ref="AU752" ca="1">INDIRECT("'"&amp;$C752&amp;"'!"&amp;"$"&amp;$D752&amp;$AU$1&amp;"")</f>
        <v>#REF!</v>
      </c>
      <c r="AV752" s="232"/>
      <c r="AW752" s="230"/>
      <c r="AX752" s="229"/>
      <c r="AY752" s="233"/>
      <c r="AZ752" s="232" t="e" cm="1">
        <f t="array" aca="1" ref="AZ752" ca="1">INDIRECT("'"&amp;$C752&amp;"'!"&amp;"$"&amp;$D752&amp;$AZ$1&amp;"")</f>
        <v>#REF!</v>
      </c>
      <c r="BA752" s="231"/>
      <c r="BB752" s="232"/>
      <c r="BC752" s="230"/>
      <c r="BD752" s="232" t="e" cm="1">
        <f t="array" aca="1" ref="BD752" ca="1">INDIRECT("'"&amp;$C752&amp;"'!"&amp;"$"&amp;$D752&amp;$BD$1&amp;"")</f>
        <v>#REF!</v>
      </c>
      <c r="BE752" s="231"/>
      <c r="BF752" s="232"/>
      <c r="BG752" s="230"/>
      <c r="BH752" s="234"/>
      <c r="BI752" s="230"/>
      <c r="BJ752" s="234" t="e" cm="1">
        <f t="array" aca="1" ref="BJ752" ca="1">INDIRECT("'"&amp;$C752&amp;"'!"&amp;"$"&amp;$D752&amp;$BJ$1&amp;"")</f>
        <v>#REF!</v>
      </c>
      <c r="BK752" s="232"/>
      <c r="BL752" s="230"/>
      <c r="BM752" s="408"/>
      <c r="BN752" s="229" t="e" cm="1">
        <f t="array" aca="1" ref="BN752" ca="1">INDIRECT("'"&amp;$C752&amp;"'!"&amp;"$"&amp;$D752&amp;$BN$1&amp;"")</f>
        <v>#REF!</v>
      </c>
      <c r="BO752" s="231"/>
      <c r="BP752" s="230"/>
      <c r="BQ752" s="234" t="e" cm="1">
        <f t="array" aca="1" ref="BQ752" ca="1">INDIRECT("'"&amp;$C752&amp;"'!"&amp;"$"&amp;$D752&amp;$BQ$1&amp;"")</f>
        <v>#REF!</v>
      </c>
      <c r="BR752" s="232"/>
      <c r="BS752" s="232"/>
      <c r="BT752" s="230"/>
      <c r="BU752" s="235" t="e" cm="1">
        <f t="array" aca="1" ref="BU752" ca="1">INDIRECT("'"&amp;$C752&amp;"'!"&amp;"$"&amp;$D752&amp;$BU$1&amp;"")</f>
        <v>#REF!</v>
      </c>
      <c r="BV752" s="232"/>
      <c r="BW752" s="232"/>
      <c r="BX752" s="230"/>
      <c r="BY752" s="235"/>
      <c r="BZ752" s="232"/>
      <c r="CA752" s="232"/>
      <c r="CB752" s="230"/>
    </row>
    <row r="753" spans="1:80" ht="15.75" thickBot="1" x14ac:dyDescent="0.25">
      <c r="A753" s="345">
        <f t="shared" si="57"/>
        <v>46021</v>
      </c>
      <c r="B753" s="262">
        <v>0.95833333333333404</v>
      </c>
      <c r="C753" s="249">
        <f t="shared" si="58"/>
        <v>30</v>
      </c>
      <c r="D753" s="250" t="s">
        <v>157</v>
      </c>
      <c r="E753" s="236"/>
      <c r="F753" s="237"/>
      <c r="G753" s="238" t="e" cm="1">
        <f t="array" aca="1" ref="G753" ca="1">INDIRECT("'"&amp;$C753&amp;"'!"&amp;"$"&amp;$D753&amp;$G$1&amp;"")</f>
        <v>#REF!</v>
      </c>
      <c r="H753" s="239" t="s">
        <v>1</v>
      </c>
      <c r="I753" s="237" t="s">
        <v>1</v>
      </c>
      <c r="J753" s="238" t="e" cm="1">
        <f t="array" aca="1" ref="J753" ca="1">INDIRECT("'"&amp;$C753&amp;"'!"&amp;"$"&amp;$D753&amp;$J$1&amp;"")</f>
        <v>#REF!</v>
      </c>
      <c r="K753" s="239"/>
      <c r="L753" s="239"/>
      <c r="M753" s="240"/>
      <c r="N753" s="236" t="e" cm="1">
        <f t="array" aca="1" ref="N753" ca="1">INDIRECT("'"&amp;$C753&amp;"'!"&amp;"$"&amp;$D753&amp;$N$1&amp;"")</f>
        <v>#REF!</v>
      </c>
      <c r="O753" s="239"/>
      <c r="P753" s="239"/>
      <c r="Q753" s="237"/>
      <c r="R753" s="354" t="e" cm="1">
        <f t="array" aca="1" ref="R753" ca="1">INDIRECT("'"&amp;$C753&amp;"'!"&amp;"$"&amp;$D753&amp;$R$1&amp;"")</f>
        <v>#REF!</v>
      </c>
      <c r="S753" s="239"/>
      <c r="T753" s="239"/>
      <c r="U753" s="240"/>
      <c r="V753" s="236"/>
      <c r="W753" s="241" t="e" cm="1">
        <f t="array" aca="1" ref="W753" ca="1">INDIRECT("'"&amp;$C753&amp;"'!"&amp;"$"&amp;$D753&amp;$W$1&amp;"")</f>
        <v>#REF!</v>
      </c>
      <c r="X753" s="239"/>
      <c r="Y753" s="237"/>
      <c r="Z753" s="238" t="e" cm="1">
        <f t="array" aca="1" ref="Z753" ca="1">INDIRECT("'"&amp;$C753&amp;"'!"&amp;"$"&amp;$D753&amp;$Z$1&amp;"")</f>
        <v>#REF!</v>
      </c>
      <c r="AA753" s="239" t="s">
        <v>1</v>
      </c>
      <c r="AB753" s="239" t="s">
        <v>1</v>
      </c>
      <c r="AC753" s="240" t="s">
        <v>1</v>
      </c>
      <c r="AD753" s="236" t="e" cm="1">
        <f t="array" aca="1" ref="AD753" ca="1">INDIRECT("'"&amp;$C753&amp;"'!"&amp;"$"&amp;$D753&amp;$AD$1&amp;"")</f>
        <v>#REF!</v>
      </c>
      <c r="AE753" s="239" t="s">
        <v>1</v>
      </c>
      <c r="AF753" s="239" t="s">
        <v>1</v>
      </c>
      <c r="AG753" s="237" t="s">
        <v>1</v>
      </c>
      <c r="AH753" s="238" t="e" cm="1">
        <f t="array" aca="1" ref="AH753" ca="1">INDIRECT("'"&amp;$C753&amp;"'!"&amp;"$"&amp;$D753&amp;$AH$1&amp;"")</f>
        <v>#REF!</v>
      </c>
      <c r="AI753" s="239" t="s">
        <v>1</v>
      </c>
      <c r="AJ753" s="239" t="s">
        <v>1</v>
      </c>
      <c r="AK753" s="240" t="s">
        <v>1</v>
      </c>
      <c r="AL753" s="236" t="e" cm="1">
        <f t="array" aca="1" ref="AL753" ca="1">INDIRECT("'"&amp;$C753&amp;"'!"&amp;"$"&amp;$D753&amp;$AL$1&amp;"")</f>
        <v>#REF!</v>
      </c>
      <c r="AM753" s="239" t="s">
        <v>1</v>
      </c>
      <c r="AN753" s="239" t="s">
        <v>1</v>
      </c>
      <c r="AO753" s="237" t="s">
        <v>1</v>
      </c>
      <c r="AP753" s="236"/>
      <c r="AQ753" s="240"/>
      <c r="AR753" s="236" t="e" cm="1">
        <f t="array" aca="1" ref="AR753" ca="1">INDIRECT("'"&amp;$C753&amp;"'!"&amp;"$"&amp;$D753&amp;$AR$1&amp;"")</f>
        <v>#REF!</v>
      </c>
      <c r="AS753" s="239"/>
      <c r="AT753" s="237"/>
      <c r="AU753" s="238" t="e" cm="1">
        <f t="array" aca="1" ref="AU753" ca="1">INDIRECT("'"&amp;$C753&amp;"'!"&amp;"$"&amp;$D753&amp;$AU$1&amp;"")</f>
        <v>#REF!</v>
      </c>
      <c r="AV753" s="239"/>
      <c r="AW753" s="237"/>
      <c r="AX753" s="236"/>
      <c r="AY753" s="240"/>
      <c r="AZ753" s="239" t="e" cm="1">
        <f t="array" aca="1" ref="AZ753" ca="1">INDIRECT("'"&amp;$C753&amp;"'!"&amp;"$"&amp;$D753&amp;$AZ$1&amp;"")</f>
        <v>#REF!</v>
      </c>
      <c r="BA753" s="238"/>
      <c r="BB753" s="239"/>
      <c r="BC753" s="237"/>
      <c r="BD753" s="239" t="e" cm="1">
        <f t="array" aca="1" ref="BD753" ca="1">INDIRECT("'"&amp;$C753&amp;"'!"&amp;"$"&amp;$D753&amp;$BD$1&amp;"")</f>
        <v>#REF!</v>
      </c>
      <c r="BE753" s="238"/>
      <c r="BF753" s="239"/>
      <c r="BG753" s="237"/>
      <c r="BH753" s="241"/>
      <c r="BI753" s="237"/>
      <c r="BJ753" s="241" t="e" cm="1">
        <f t="array" aca="1" ref="BJ753" ca="1">INDIRECT("'"&amp;$C753&amp;"'!"&amp;"$"&amp;$D753&amp;$BJ$1&amp;"")</f>
        <v>#REF!</v>
      </c>
      <c r="BK753" s="239"/>
      <c r="BL753" s="237"/>
      <c r="BM753" s="409"/>
      <c r="BN753" s="236" t="e" cm="1">
        <f t="array" aca="1" ref="BN753" ca="1">INDIRECT("'"&amp;$C753&amp;"'!"&amp;"$"&amp;$D753&amp;$BN$1&amp;"")</f>
        <v>#REF!</v>
      </c>
      <c r="BO753" s="238"/>
      <c r="BP753" s="237"/>
      <c r="BQ753" s="241" t="e" cm="1">
        <f t="array" aca="1" ref="BQ753" ca="1">INDIRECT("'"&amp;$C753&amp;"'!"&amp;"$"&amp;$D753&amp;$BQ$1&amp;"")</f>
        <v>#REF!</v>
      </c>
      <c r="BR753" s="239"/>
      <c r="BS753" s="239"/>
      <c r="BT753" s="237"/>
      <c r="BU753" s="242" t="e" cm="1">
        <f t="array" aca="1" ref="BU753" ca="1">INDIRECT("'"&amp;$C753&amp;"'!"&amp;"$"&amp;$D753&amp;$BU$1&amp;"")</f>
        <v>#REF!</v>
      </c>
      <c r="BV753" s="239"/>
      <c r="BW753" s="239"/>
      <c r="BX753" s="237"/>
      <c r="BY753" s="242"/>
      <c r="BZ753" s="239"/>
      <c r="CA753" s="239"/>
      <c r="CB753" s="237"/>
    </row>
  </sheetData>
  <mergeCells count="38">
    <mergeCell ref="BY2:CB2"/>
    <mergeCell ref="E3:F3"/>
    <mergeCell ref="AP3:AQ3"/>
    <mergeCell ref="BH3:BI3"/>
    <mergeCell ref="AR4:AT4"/>
    <mergeCell ref="BH2:BL2"/>
    <mergeCell ref="BM2:BP2"/>
    <mergeCell ref="BU4:BX4"/>
    <mergeCell ref="BD4:BG4"/>
    <mergeCell ref="AX3:AY3"/>
    <mergeCell ref="AX4:AY4"/>
    <mergeCell ref="AP2:AW2"/>
    <mergeCell ref="AX2:BG2"/>
    <mergeCell ref="BY4:CB4"/>
    <mergeCell ref="A2:A4"/>
    <mergeCell ref="B2:B4"/>
    <mergeCell ref="E2:U2"/>
    <mergeCell ref="Z2:AK2"/>
    <mergeCell ref="AL2:AO2"/>
    <mergeCell ref="G4:I4"/>
    <mergeCell ref="J4:M4"/>
    <mergeCell ref="N4:Q4"/>
    <mergeCell ref="R4:U4"/>
    <mergeCell ref="V2:Y2"/>
    <mergeCell ref="W4:Y4"/>
    <mergeCell ref="BQ4:BT4"/>
    <mergeCell ref="BQ2:BT2"/>
    <mergeCell ref="BU2:BX2"/>
    <mergeCell ref="Z4:AC4"/>
    <mergeCell ref="AD4:AG4"/>
    <mergeCell ref="AH4:AK4"/>
    <mergeCell ref="AL4:AO4"/>
    <mergeCell ref="AP4:AQ4"/>
    <mergeCell ref="AU4:AW4"/>
    <mergeCell ref="AZ4:BC4"/>
    <mergeCell ref="BH4:BI4"/>
    <mergeCell ref="BJ4:BL4"/>
    <mergeCell ref="BN4:BP4"/>
  </mergeCells>
  <conditionalFormatting sqref="BR5:BT28 BV5:BX28 BZ5:BZ28 BK6:BM28 BK5:BL5 BO5:BP28 E5:BJ28 E30:BJ53">
    <cfRule type="cellIs" dxfId="1067" priority="9081" operator="equal">
      <formula>"PMS"</formula>
    </cfRule>
    <cfRule type="cellIs" dxfId="1066" priority="9082" operator="equal">
      <formula>"CMS"</formula>
    </cfRule>
  </conditionalFormatting>
  <conditionalFormatting sqref="BM5:BN5">
    <cfRule type="cellIs" dxfId="1065" priority="9079" operator="equal">
      <formula>"PMS"</formula>
    </cfRule>
    <cfRule type="cellIs" dxfId="1064" priority="9080" operator="equal">
      <formula>"CMS"</formula>
    </cfRule>
  </conditionalFormatting>
  <conditionalFormatting sqref="CA5:CB28">
    <cfRule type="cellIs" dxfId="1063" priority="9077" operator="equal">
      <formula>"PMS"</formula>
    </cfRule>
    <cfRule type="cellIs" dxfId="1062" priority="9078" operator="equal">
      <formula>"CMS"</formula>
    </cfRule>
  </conditionalFormatting>
  <conditionalFormatting sqref="BN6:BN27">
    <cfRule type="cellIs" dxfId="1061" priority="9075" operator="equal">
      <formula>"PMS"</formula>
    </cfRule>
    <cfRule type="cellIs" dxfId="1060" priority="9076" operator="equal">
      <formula>"CMS"</formula>
    </cfRule>
  </conditionalFormatting>
  <conditionalFormatting sqref="BN28">
    <cfRule type="cellIs" dxfId="1059" priority="9073" operator="equal">
      <formula>"PMS"</formula>
    </cfRule>
    <cfRule type="cellIs" dxfId="1058" priority="9074" operator="equal">
      <formula>"CMS"</formula>
    </cfRule>
  </conditionalFormatting>
  <conditionalFormatting sqref="BQ6:BQ28">
    <cfRule type="cellIs" dxfId="1057" priority="9071" operator="equal">
      <formula>"PMS"</formula>
    </cfRule>
    <cfRule type="cellIs" dxfId="1056" priority="9072" operator="equal">
      <formula>"CMS"</formula>
    </cfRule>
  </conditionalFormatting>
  <conditionalFormatting sqref="BQ5">
    <cfRule type="cellIs" dxfId="1055" priority="9069" operator="equal">
      <formula>"PMS"</formula>
    </cfRule>
    <cfRule type="cellIs" dxfId="1054" priority="9070" operator="equal">
      <formula>"CMS"</formula>
    </cfRule>
  </conditionalFormatting>
  <conditionalFormatting sqref="BU12:BU28">
    <cfRule type="cellIs" dxfId="1053" priority="9067" operator="equal">
      <formula>"PMS"</formula>
    </cfRule>
    <cfRule type="cellIs" dxfId="1052" priority="9068" operator="equal">
      <formula>"CMS"</formula>
    </cfRule>
  </conditionalFormatting>
  <conditionalFormatting sqref="BY6:BY28">
    <cfRule type="cellIs" dxfId="1051" priority="9063" operator="equal">
      <formula>"PMS"</formula>
    </cfRule>
    <cfRule type="cellIs" dxfId="1050" priority="9064" operator="equal">
      <formula>"CMS"</formula>
    </cfRule>
  </conditionalFormatting>
  <conditionalFormatting sqref="BY5">
    <cfRule type="cellIs" dxfId="1049" priority="9061" operator="equal">
      <formula>"PMS"</formula>
    </cfRule>
    <cfRule type="cellIs" dxfId="1048" priority="9062" operator="equal">
      <formula>"CMS"</formula>
    </cfRule>
  </conditionalFormatting>
  <conditionalFormatting sqref="BU5">
    <cfRule type="cellIs" dxfId="1047" priority="6993" operator="equal">
      <formula>"PMS"</formula>
    </cfRule>
    <cfRule type="cellIs" dxfId="1046" priority="6994" operator="equal">
      <formula>"CMS"</formula>
    </cfRule>
  </conditionalFormatting>
  <conditionalFormatting sqref="BU6">
    <cfRule type="cellIs" dxfId="1045" priority="6991" operator="equal">
      <formula>"PMS"</formula>
    </cfRule>
    <cfRule type="cellIs" dxfId="1044" priority="6992" operator="equal">
      <formula>"CMS"</formula>
    </cfRule>
  </conditionalFormatting>
  <conditionalFormatting sqref="BU7">
    <cfRule type="cellIs" dxfId="1043" priority="6989" operator="equal">
      <formula>"PMS"</formula>
    </cfRule>
    <cfRule type="cellIs" dxfId="1042" priority="6990" operator="equal">
      <formula>"CMS"</formula>
    </cfRule>
  </conditionalFormatting>
  <conditionalFormatting sqref="BU8">
    <cfRule type="cellIs" dxfId="1041" priority="6985" operator="equal">
      <formula>"PMS"</formula>
    </cfRule>
    <cfRule type="cellIs" dxfId="1040" priority="6986" operator="equal">
      <formula>"CMS"</formula>
    </cfRule>
  </conditionalFormatting>
  <conditionalFormatting sqref="BU9">
    <cfRule type="cellIs" dxfId="1039" priority="6983" operator="equal">
      <formula>"PMS"</formula>
    </cfRule>
    <cfRule type="cellIs" dxfId="1038" priority="6984" operator="equal">
      <formula>"CMS"</formula>
    </cfRule>
  </conditionalFormatting>
  <conditionalFormatting sqref="BU10">
    <cfRule type="cellIs" dxfId="1037" priority="6981" operator="equal">
      <formula>"PMS"</formula>
    </cfRule>
    <cfRule type="cellIs" dxfId="1036" priority="6982" operator="equal">
      <formula>"CMS"</formula>
    </cfRule>
  </conditionalFormatting>
  <conditionalFormatting sqref="BU11">
    <cfRule type="cellIs" dxfId="1035" priority="6979" operator="equal">
      <formula>"PMS"</formula>
    </cfRule>
    <cfRule type="cellIs" dxfId="1034" priority="6980" operator="equal">
      <formula>"CMS"</formula>
    </cfRule>
  </conditionalFormatting>
  <conditionalFormatting sqref="BR30:BT53 BV30:BX53 BZ30:BZ53 BK31:BM53 BK30:BL30 BO30:BP53">
    <cfRule type="cellIs" dxfId="1033" priority="1509" operator="equal">
      <formula>"PMS"</formula>
    </cfRule>
    <cfRule type="cellIs" dxfId="1032" priority="1510" operator="equal">
      <formula>"CMS"</formula>
    </cfRule>
  </conditionalFormatting>
  <conditionalFormatting sqref="BM30:BN30">
    <cfRule type="cellIs" dxfId="1031" priority="1507" operator="equal">
      <formula>"PMS"</formula>
    </cfRule>
    <cfRule type="cellIs" dxfId="1030" priority="1508" operator="equal">
      <formula>"CMS"</formula>
    </cfRule>
  </conditionalFormatting>
  <conditionalFormatting sqref="CA30:CB53">
    <cfRule type="cellIs" dxfId="1029" priority="1505" operator="equal">
      <formula>"PMS"</formula>
    </cfRule>
    <cfRule type="cellIs" dxfId="1028" priority="1506" operator="equal">
      <formula>"CMS"</formula>
    </cfRule>
  </conditionalFormatting>
  <conditionalFormatting sqref="BN31:BN52">
    <cfRule type="cellIs" dxfId="1027" priority="1503" operator="equal">
      <formula>"PMS"</formula>
    </cfRule>
    <cfRule type="cellIs" dxfId="1026" priority="1504" operator="equal">
      <formula>"CMS"</formula>
    </cfRule>
  </conditionalFormatting>
  <conditionalFormatting sqref="BN53">
    <cfRule type="cellIs" dxfId="1025" priority="1501" operator="equal">
      <formula>"PMS"</formula>
    </cfRule>
    <cfRule type="cellIs" dxfId="1024" priority="1502" operator="equal">
      <formula>"CMS"</formula>
    </cfRule>
  </conditionalFormatting>
  <conditionalFormatting sqref="BQ31:BQ53">
    <cfRule type="cellIs" dxfId="1023" priority="1499" operator="equal">
      <formula>"PMS"</formula>
    </cfRule>
    <cfRule type="cellIs" dxfId="1022" priority="1500" operator="equal">
      <formula>"CMS"</formula>
    </cfRule>
  </conditionalFormatting>
  <conditionalFormatting sqref="BQ30">
    <cfRule type="cellIs" dxfId="1021" priority="1497" operator="equal">
      <formula>"PMS"</formula>
    </cfRule>
    <cfRule type="cellIs" dxfId="1020" priority="1498" operator="equal">
      <formula>"CMS"</formula>
    </cfRule>
  </conditionalFormatting>
  <conditionalFormatting sqref="BU37:BU53">
    <cfRule type="cellIs" dxfId="1019" priority="1495" operator="equal">
      <formula>"PMS"</formula>
    </cfRule>
    <cfRule type="cellIs" dxfId="1018" priority="1496" operator="equal">
      <formula>"CMS"</formula>
    </cfRule>
  </conditionalFormatting>
  <conditionalFormatting sqref="BY31:BY53">
    <cfRule type="cellIs" dxfId="1017" priority="1493" operator="equal">
      <formula>"PMS"</formula>
    </cfRule>
    <cfRule type="cellIs" dxfId="1016" priority="1494" operator="equal">
      <formula>"CMS"</formula>
    </cfRule>
  </conditionalFormatting>
  <conditionalFormatting sqref="BY30">
    <cfRule type="cellIs" dxfId="1015" priority="1491" operator="equal">
      <formula>"PMS"</formula>
    </cfRule>
    <cfRule type="cellIs" dxfId="1014" priority="1492" operator="equal">
      <formula>"CMS"</formula>
    </cfRule>
  </conditionalFormatting>
  <conditionalFormatting sqref="BU30">
    <cfRule type="cellIs" dxfId="1013" priority="1489" operator="equal">
      <formula>"PMS"</formula>
    </cfRule>
    <cfRule type="cellIs" dxfId="1012" priority="1490" operator="equal">
      <formula>"CMS"</formula>
    </cfRule>
  </conditionalFormatting>
  <conditionalFormatting sqref="BU31">
    <cfRule type="cellIs" dxfId="1011" priority="1487" operator="equal">
      <formula>"PMS"</formula>
    </cfRule>
    <cfRule type="cellIs" dxfId="1010" priority="1488" operator="equal">
      <formula>"CMS"</formula>
    </cfRule>
  </conditionalFormatting>
  <conditionalFormatting sqref="BU32">
    <cfRule type="cellIs" dxfId="1009" priority="1485" operator="equal">
      <formula>"PMS"</formula>
    </cfRule>
    <cfRule type="cellIs" dxfId="1008" priority="1486" operator="equal">
      <formula>"CMS"</formula>
    </cfRule>
  </conditionalFormatting>
  <conditionalFormatting sqref="BU33">
    <cfRule type="cellIs" dxfId="1007" priority="1483" operator="equal">
      <formula>"PMS"</formula>
    </cfRule>
    <cfRule type="cellIs" dxfId="1006" priority="1484" operator="equal">
      <formula>"CMS"</formula>
    </cfRule>
  </conditionalFormatting>
  <conditionalFormatting sqref="BU34">
    <cfRule type="cellIs" dxfId="1005" priority="1481" operator="equal">
      <formula>"PMS"</formula>
    </cfRule>
    <cfRule type="cellIs" dxfId="1004" priority="1482" operator="equal">
      <formula>"CMS"</formula>
    </cfRule>
  </conditionalFormatting>
  <conditionalFormatting sqref="BU35">
    <cfRule type="cellIs" dxfId="1003" priority="1479" operator="equal">
      <formula>"PMS"</formula>
    </cfRule>
    <cfRule type="cellIs" dxfId="1002" priority="1480" operator="equal">
      <formula>"CMS"</formula>
    </cfRule>
  </conditionalFormatting>
  <conditionalFormatting sqref="BU36">
    <cfRule type="cellIs" dxfId="1001" priority="1477" operator="equal">
      <formula>"PMS"</formula>
    </cfRule>
    <cfRule type="cellIs" dxfId="1000" priority="1478" operator="equal">
      <formula>"CMS"</formula>
    </cfRule>
  </conditionalFormatting>
  <conditionalFormatting sqref="E55:BJ78">
    <cfRule type="cellIs" dxfId="999" priority="999" operator="equal">
      <formula>"PMS"</formula>
    </cfRule>
    <cfRule type="cellIs" dxfId="998" priority="1000" operator="equal">
      <formula>"CMS"</formula>
    </cfRule>
  </conditionalFormatting>
  <conditionalFormatting sqref="BR55:BT78 BV55:BX78 BZ55:BZ78 BK56:BM78 BK55:BL55 BO55:BP78">
    <cfRule type="cellIs" dxfId="997" priority="997" operator="equal">
      <formula>"PMS"</formula>
    </cfRule>
    <cfRule type="cellIs" dxfId="996" priority="998" operator="equal">
      <formula>"CMS"</formula>
    </cfRule>
  </conditionalFormatting>
  <conditionalFormatting sqref="BM55:BN55">
    <cfRule type="cellIs" dxfId="995" priority="995" operator="equal">
      <formula>"PMS"</formula>
    </cfRule>
    <cfRule type="cellIs" dxfId="994" priority="996" operator="equal">
      <formula>"CMS"</formula>
    </cfRule>
  </conditionalFormatting>
  <conditionalFormatting sqref="CA55:CB78">
    <cfRule type="cellIs" dxfId="993" priority="993" operator="equal">
      <formula>"PMS"</formula>
    </cfRule>
    <cfRule type="cellIs" dxfId="992" priority="994" operator="equal">
      <formula>"CMS"</formula>
    </cfRule>
  </conditionalFormatting>
  <conditionalFormatting sqref="BN56:BN77">
    <cfRule type="cellIs" dxfId="991" priority="991" operator="equal">
      <formula>"PMS"</formula>
    </cfRule>
    <cfRule type="cellIs" dxfId="990" priority="992" operator="equal">
      <formula>"CMS"</formula>
    </cfRule>
  </conditionalFormatting>
  <conditionalFormatting sqref="BN78">
    <cfRule type="cellIs" dxfId="989" priority="989" operator="equal">
      <formula>"PMS"</formula>
    </cfRule>
    <cfRule type="cellIs" dxfId="988" priority="990" operator="equal">
      <formula>"CMS"</formula>
    </cfRule>
  </conditionalFormatting>
  <conditionalFormatting sqref="BQ56:BQ78">
    <cfRule type="cellIs" dxfId="987" priority="987" operator="equal">
      <formula>"PMS"</formula>
    </cfRule>
    <cfRule type="cellIs" dxfId="986" priority="988" operator="equal">
      <formula>"CMS"</formula>
    </cfRule>
  </conditionalFormatting>
  <conditionalFormatting sqref="BQ55">
    <cfRule type="cellIs" dxfId="985" priority="985" operator="equal">
      <formula>"PMS"</formula>
    </cfRule>
    <cfRule type="cellIs" dxfId="984" priority="986" operator="equal">
      <formula>"CMS"</formula>
    </cfRule>
  </conditionalFormatting>
  <conditionalFormatting sqref="BU62:BU78">
    <cfRule type="cellIs" dxfId="983" priority="983" operator="equal">
      <formula>"PMS"</formula>
    </cfRule>
    <cfRule type="cellIs" dxfId="982" priority="984" operator="equal">
      <formula>"CMS"</formula>
    </cfRule>
  </conditionalFormatting>
  <conditionalFormatting sqref="BY56:BY78">
    <cfRule type="cellIs" dxfId="981" priority="981" operator="equal">
      <formula>"PMS"</formula>
    </cfRule>
    <cfRule type="cellIs" dxfId="980" priority="982" operator="equal">
      <formula>"CMS"</formula>
    </cfRule>
  </conditionalFormatting>
  <conditionalFormatting sqref="BY55">
    <cfRule type="cellIs" dxfId="979" priority="979" operator="equal">
      <formula>"PMS"</formula>
    </cfRule>
    <cfRule type="cellIs" dxfId="978" priority="980" operator="equal">
      <formula>"CMS"</formula>
    </cfRule>
  </conditionalFormatting>
  <conditionalFormatting sqref="BU55">
    <cfRule type="cellIs" dxfId="977" priority="977" operator="equal">
      <formula>"PMS"</formula>
    </cfRule>
    <cfRule type="cellIs" dxfId="976" priority="978" operator="equal">
      <formula>"CMS"</formula>
    </cfRule>
  </conditionalFormatting>
  <conditionalFormatting sqref="BU56">
    <cfRule type="cellIs" dxfId="975" priority="975" operator="equal">
      <formula>"PMS"</formula>
    </cfRule>
    <cfRule type="cellIs" dxfId="974" priority="976" operator="equal">
      <formula>"CMS"</formula>
    </cfRule>
  </conditionalFormatting>
  <conditionalFormatting sqref="BU57">
    <cfRule type="cellIs" dxfId="973" priority="973" operator="equal">
      <formula>"PMS"</formula>
    </cfRule>
    <cfRule type="cellIs" dxfId="972" priority="974" operator="equal">
      <formula>"CMS"</formula>
    </cfRule>
  </conditionalFormatting>
  <conditionalFormatting sqref="BU58">
    <cfRule type="cellIs" dxfId="971" priority="971" operator="equal">
      <formula>"PMS"</formula>
    </cfRule>
    <cfRule type="cellIs" dxfId="970" priority="972" operator="equal">
      <formula>"CMS"</formula>
    </cfRule>
  </conditionalFormatting>
  <conditionalFormatting sqref="BU59">
    <cfRule type="cellIs" dxfId="969" priority="969" operator="equal">
      <formula>"PMS"</formula>
    </cfRule>
    <cfRule type="cellIs" dxfId="968" priority="970" operator="equal">
      <formula>"CMS"</formula>
    </cfRule>
  </conditionalFormatting>
  <conditionalFormatting sqref="BU60">
    <cfRule type="cellIs" dxfId="967" priority="967" operator="equal">
      <formula>"PMS"</formula>
    </cfRule>
    <cfRule type="cellIs" dxfId="966" priority="968" operator="equal">
      <formula>"CMS"</formula>
    </cfRule>
  </conditionalFormatting>
  <conditionalFormatting sqref="BU61">
    <cfRule type="cellIs" dxfId="965" priority="965" operator="equal">
      <formula>"PMS"</formula>
    </cfRule>
    <cfRule type="cellIs" dxfId="964" priority="966" operator="equal">
      <formula>"CMS"</formula>
    </cfRule>
  </conditionalFormatting>
  <conditionalFormatting sqref="E80:BJ100 E101:AU103 AX101:BJ103">
    <cfRule type="cellIs" dxfId="963" priority="963" operator="equal">
      <formula>"PMS"</formula>
    </cfRule>
    <cfRule type="cellIs" dxfId="962" priority="964" operator="equal">
      <formula>"CMS"</formula>
    </cfRule>
  </conditionalFormatting>
  <conditionalFormatting sqref="BR80:BT103 BV80:BX103 BZ80:BZ103 BK81:BM103 BK80:BL80 BO80:BP103">
    <cfRule type="cellIs" dxfId="961" priority="961" operator="equal">
      <formula>"PMS"</formula>
    </cfRule>
    <cfRule type="cellIs" dxfId="960" priority="962" operator="equal">
      <formula>"CMS"</formula>
    </cfRule>
  </conditionalFormatting>
  <conditionalFormatting sqref="BM80:BN80">
    <cfRule type="cellIs" dxfId="959" priority="959" operator="equal">
      <formula>"PMS"</formula>
    </cfRule>
    <cfRule type="cellIs" dxfId="958" priority="960" operator="equal">
      <formula>"CMS"</formula>
    </cfRule>
  </conditionalFormatting>
  <conditionalFormatting sqref="CA80:CB103">
    <cfRule type="cellIs" dxfId="957" priority="957" operator="equal">
      <formula>"PMS"</formula>
    </cfRule>
    <cfRule type="cellIs" dxfId="956" priority="958" operator="equal">
      <formula>"CMS"</formula>
    </cfRule>
  </conditionalFormatting>
  <conditionalFormatting sqref="BN81:BN102">
    <cfRule type="cellIs" dxfId="955" priority="955" operator="equal">
      <formula>"PMS"</formula>
    </cfRule>
    <cfRule type="cellIs" dxfId="954" priority="956" operator="equal">
      <formula>"CMS"</formula>
    </cfRule>
  </conditionalFormatting>
  <conditionalFormatting sqref="BN103">
    <cfRule type="cellIs" dxfId="953" priority="953" operator="equal">
      <formula>"PMS"</formula>
    </cfRule>
    <cfRule type="cellIs" dxfId="952" priority="954" operator="equal">
      <formula>"CMS"</formula>
    </cfRule>
  </conditionalFormatting>
  <conditionalFormatting sqref="BQ81:BQ103">
    <cfRule type="cellIs" dxfId="951" priority="951" operator="equal">
      <formula>"PMS"</formula>
    </cfRule>
    <cfRule type="cellIs" dxfId="950" priority="952" operator="equal">
      <formula>"CMS"</formula>
    </cfRule>
  </conditionalFormatting>
  <conditionalFormatting sqref="BQ80">
    <cfRule type="cellIs" dxfId="949" priority="949" operator="equal">
      <formula>"PMS"</formula>
    </cfRule>
    <cfRule type="cellIs" dxfId="948" priority="950" operator="equal">
      <formula>"CMS"</formula>
    </cfRule>
  </conditionalFormatting>
  <conditionalFormatting sqref="BU87:BU103">
    <cfRule type="cellIs" dxfId="947" priority="947" operator="equal">
      <formula>"PMS"</formula>
    </cfRule>
    <cfRule type="cellIs" dxfId="946" priority="948" operator="equal">
      <formula>"CMS"</formula>
    </cfRule>
  </conditionalFormatting>
  <conditionalFormatting sqref="BY81:BY103">
    <cfRule type="cellIs" dxfId="945" priority="945" operator="equal">
      <formula>"PMS"</formula>
    </cfRule>
    <cfRule type="cellIs" dxfId="944" priority="946" operator="equal">
      <formula>"CMS"</formula>
    </cfRule>
  </conditionalFormatting>
  <conditionalFormatting sqref="BY80">
    <cfRule type="cellIs" dxfId="943" priority="943" operator="equal">
      <formula>"PMS"</formula>
    </cfRule>
    <cfRule type="cellIs" dxfId="942" priority="944" operator="equal">
      <formula>"CMS"</formula>
    </cfRule>
  </conditionalFormatting>
  <conditionalFormatting sqref="BU80">
    <cfRule type="cellIs" dxfId="941" priority="941" operator="equal">
      <formula>"PMS"</formula>
    </cfRule>
    <cfRule type="cellIs" dxfId="940" priority="942" operator="equal">
      <formula>"CMS"</formula>
    </cfRule>
  </conditionalFormatting>
  <conditionalFormatting sqref="BU81">
    <cfRule type="cellIs" dxfId="939" priority="939" operator="equal">
      <formula>"PMS"</formula>
    </cfRule>
    <cfRule type="cellIs" dxfId="938" priority="940" operator="equal">
      <formula>"CMS"</formula>
    </cfRule>
  </conditionalFormatting>
  <conditionalFormatting sqref="BU82">
    <cfRule type="cellIs" dxfId="937" priority="937" operator="equal">
      <formula>"PMS"</formula>
    </cfRule>
    <cfRule type="cellIs" dxfId="936" priority="938" operator="equal">
      <formula>"CMS"</formula>
    </cfRule>
  </conditionalFormatting>
  <conditionalFormatting sqref="BU83">
    <cfRule type="cellIs" dxfId="935" priority="935" operator="equal">
      <formula>"PMS"</formula>
    </cfRule>
    <cfRule type="cellIs" dxfId="934" priority="936" operator="equal">
      <formula>"CMS"</formula>
    </cfRule>
  </conditionalFormatting>
  <conditionalFormatting sqref="BU84">
    <cfRule type="cellIs" dxfId="933" priority="933" operator="equal">
      <formula>"PMS"</formula>
    </cfRule>
    <cfRule type="cellIs" dxfId="932" priority="934" operator="equal">
      <formula>"CMS"</formula>
    </cfRule>
  </conditionalFormatting>
  <conditionalFormatting sqref="BU85">
    <cfRule type="cellIs" dxfId="931" priority="931" operator="equal">
      <formula>"PMS"</formula>
    </cfRule>
    <cfRule type="cellIs" dxfId="930" priority="932" operator="equal">
      <formula>"CMS"</formula>
    </cfRule>
  </conditionalFormatting>
  <conditionalFormatting sqref="BU86">
    <cfRule type="cellIs" dxfId="929" priority="929" operator="equal">
      <formula>"PMS"</formula>
    </cfRule>
    <cfRule type="cellIs" dxfId="928" priority="930" operator="equal">
      <formula>"CMS"</formula>
    </cfRule>
  </conditionalFormatting>
  <conditionalFormatting sqref="E105:BJ128">
    <cfRule type="cellIs" dxfId="927" priority="927" operator="equal">
      <formula>"PMS"</formula>
    </cfRule>
    <cfRule type="cellIs" dxfId="926" priority="928" operator="equal">
      <formula>"CMS"</formula>
    </cfRule>
  </conditionalFormatting>
  <conditionalFormatting sqref="BR105:BT128 BV105:BX128 BZ105:BZ128 BK106:BM128 BK105:BL105 BO105:BP128">
    <cfRule type="cellIs" dxfId="925" priority="925" operator="equal">
      <formula>"PMS"</formula>
    </cfRule>
    <cfRule type="cellIs" dxfId="924" priority="926" operator="equal">
      <formula>"CMS"</formula>
    </cfRule>
  </conditionalFormatting>
  <conditionalFormatting sqref="BM105:BN105">
    <cfRule type="cellIs" dxfId="923" priority="923" operator="equal">
      <formula>"PMS"</formula>
    </cfRule>
    <cfRule type="cellIs" dxfId="922" priority="924" operator="equal">
      <formula>"CMS"</formula>
    </cfRule>
  </conditionalFormatting>
  <conditionalFormatting sqref="CA105:CB128">
    <cfRule type="cellIs" dxfId="921" priority="921" operator="equal">
      <formula>"PMS"</formula>
    </cfRule>
    <cfRule type="cellIs" dxfId="920" priority="922" operator="equal">
      <formula>"CMS"</formula>
    </cfRule>
  </conditionalFormatting>
  <conditionalFormatting sqref="BN106:BN127">
    <cfRule type="cellIs" dxfId="919" priority="919" operator="equal">
      <formula>"PMS"</formula>
    </cfRule>
    <cfRule type="cellIs" dxfId="918" priority="920" operator="equal">
      <formula>"CMS"</formula>
    </cfRule>
  </conditionalFormatting>
  <conditionalFormatting sqref="BN128">
    <cfRule type="cellIs" dxfId="917" priority="917" operator="equal">
      <formula>"PMS"</formula>
    </cfRule>
    <cfRule type="cellIs" dxfId="916" priority="918" operator="equal">
      <formula>"CMS"</formula>
    </cfRule>
  </conditionalFormatting>
  <conditionalFormatting sqref="BQ106:BQ128">
    <cfRule type="cellIs" dxfId="915" priority="915" operator="equal">
      <formula>"PMS"</formula>
    </cfRule>
    <cfRule type="cellIs" dxfId="914" priority="916" operator="equal">
      <formula>"CMS"</formula>
    </cfRule>
  </conditionalFormatting>
  <conditionalFormatting sqref="BQ105">
    <cfRule type="cellIs" dxfId="913" priority="913" operator="equal">
      <formula>"PMS"</formula>
    </cfRule>
    <cfRule type="cellIs" dxfId="912" priority="914" operator="equal">
      <formula>"CMS"</formula>
    </cfRule>
  </conditionalFormatting>
  <conditionalFormatting sqref="BU112:BU128">
    <cfRule type="cellIs" dxfId="911" priority="911" operator="equal">
      <formula>"PMS"</formula>
    </cfRule>
    <cfRule type="cellIs" dxfId="910" priority="912" operator="equal">
      <formula>"CMS"</formula>
    </cfRule>
  </conditionalFormatting>
  <conditionalFormatting sqref="BY106:BY128">
    <cfRule type="cellIs" dxfId="909" priority="909" operator="equal">
      <formula>"PMS"</formula>
    </cfRule>
    <cfRule type="cellIs" dxfId="908" priority="910" operator="equal">
      <formula>"CMS"</formula>
    </cfRule>
  </conditionalFormatting>
  <conditionalFormatting sqref="BY105">
    <cfRule type="cellIs" dxfId="907" priority="907" operator="equal">
      <formula>"PMS"</formula>
    </cfRule>
    <cfRule type="cellIs" dxfId="906" priority="908" operator="equal">
      <formula>"CMS"</formula>
    </cfRule>
  </conditionalFormatting>
  <conditionalFormatting sqref="BU105">
    <cfRule type="cellIs" dxfId="905" priority="905" operator="equal">
      <formula>"PMS"</formula>
    </cfRule>
    <cfRule type="cellIs" dxfId="904" priority="906" operator="equal">
      <formula>"CMS"</formula>
    </cfRule>
  </conditionalFormatting>
  <conditionalFormatting sqref="BU106">
    <cfRule type="cellIs" dxfId="903" priority="903" operator="equal">
      <formula>"PMS"</formula>
    </cfRule>
    <cfRule type="cellIs" dxfId="902" priority="904" operator="equal">
      <formula>"CMS"</formula>
    </cfRule>
  </conditionalFormatting>
  <conditionalFormatting sqref="BU107">
    <cfRule type="cellIs" dxfId="901" priority="901" operator="equal">
      <formula>"PMS"</formula>
    </cfRule>
    <cfRule type="cellIs" dxfId="900" priority="902" operator="equal">
      <formula>"CMS"</formula>
    </cfRule>
  </conditionalFormatting>
  <conditionalFormatting sqref="BU108">
    <cfRule type="cellIs" dxfId="899" priority="899" operator="equal">
      <formula>"PMS"</formula>
    </cfRule>
    <cfRule type="cellIs" dxfId="898" priority="900" operator="equal">
      <formula>"CMS"</formula>
    </cfRule>
  </conditionalFormatting>
  <conditionalFormatting sqref="BU109">
    <cfRule type="cellIs" dxfId="897" priority="897" operator="equal">
      <formula>"PMS"</formula>
    </cfRule>
    <cfRule type="cellIs" dxfId="896" priority="898" operator="equal">
      <formula>"CMS"</formula>
    </cfRule>
  </conditionalFormatting>
  <conditionalFormatting sqref="BU110">
    <cfRule type="cellIs" dxfId="895" priority="895" operator="equal">
      <formula>"PMS"</formula>
    </cfRule>
    <cfRule type="cellIs" dxfId="894" priority="896" operator="equal">
      <formula>"CMS"</formula>
    </cfRule>
  </conditionalFormatting>
  <conditionalFormatting sqref="BU111">
    <cfRule type="cellIs" dxfId="893" priority="893" operator="equal">
      <formula>"PMS"</formula>
    </cfRule>
    <cfRule type="cellIs" dxfId="892" priority="894" operator="equal">
      <formula>"CMS"</formula>
    </cfRule>
  </conditionalFormatting>
  <conditionalFormatting sqref="E130:K153 BD130:BJ130 N130:BA130 N131:BJ153">
    <cfRule type="cellIs" dxfId="891" priority="891" operator="equal">
      <formula>"PMS"</formula>
    </cfRule>
    <cfRule type="cellIs" dxfId="890" priority="892" operator="equal">
      <formula>"CMS"</formula>
    </cfRule>
  </conditionalFormatting>
  <conditionalFormatting sqref="BR130:BT153 BV130:BX153 BZ130:BZ153 BK131:BM153 BK130:BL130 BO130:BP153">
    <cfRule type="cellIs" dxfId="889" priority="889" operator="equal">
      <formula>"PMS"</formula>
    </cfRule>
    <cfRule type="cellIs" dxfId="888" priority="890" operator="equal">
      <formula>"CMS"</formula>
    </cfRule>
  </conditionalFormatting>
  <conditionalFormatting sqref="BM130:BN130">
    <cfRule type="cellIs" dxfId="887" priority="887" operator="equal">
      <formula>"PMS"</formula>
    </cfRule>
    <cfRule type="cellIs" dxfId="886" priority="888" operator="equal">
      <formula>"CMS"</formula>
    </cfRule>
  </conditionalFormatting>
  <conditionalFormatting sqref="CA130:CB153">
    <cfRule type="cellIs" dxfId="885" priority="885" operator="equal">
      <formula>"PMS"</formula>
    </cfRule>
    <cfRule type="cellIs" dxfId="884" priority="886" operator="equal">
      <formula>"CMS"</formula>
    </cfRule>
  </conditionalFormatting>
  <conditionalFormatting sqref="BN131:BN152">
    <cfRule type="cellIs" dxfId="883" priority="883" operator="equal">
      <formula>"PMS"</formula>
    </cfRule>
    <cfRule type="cellIs" dxfId="882" priority="884" operator="equal">
      <formula>"CMS"</formula>
    </cfRule>
  </conditionalFormatting>
  <conditionalFormatting sqref="BN153">
    <cfRule type="cellIs" dxfId="881" priority="881" operator="equal">
      <formula>"PMS"</formula>
    </cfRule>
    <cfRule type="cellIs" dxfId="880" priority="882" operator="equal">
      <formula>"CMS"</formula>
    </cfRule>
  </conditionalFormatting>
  <conditionalFormatting sqref="BQ131:BQ153">
    <cfRule type="cellIs" dxfId="879" priority="879" operator="equal">
      <formula>"PMS"</formula>
    </cfRule>
    <cfRule type="cellIs" dxfId="878" priority="880" operator="equal">
      <formula>"CMS"</formula>
    </cfRule>
  </conditionalFormatting>
  <conditionalFormatting sqref="BQ130">
    <cfRule type="cellIs" dxfId="877" priority="877" operator="equal">
      <formula>"PMS"</formula>
    </cfRule>
    <cfRule type="cellIs" dxfId="876" priority="878" operator="equal">
      <formula>"CMS"</formula>
    </cfRule>
  </conditionalFormatting>
  <conditionalFormatting sqref="BU137:BU153">
    <cfRule type="cellIs" dxfId="875" priority="875" operator="equal">
      <formula>"PMS"</formula>
    </cfRule>
    <cfRule type="cellIs" dxfId="874" priority="876" operator="equal">
      <formula>"CMS"</formula>
    </cfRule>
  </conditionalFormatting>
  <conditionalFormatting sqref="BY131:BY153">
    <cfRule type="cellIs" dxfId="873" priority="873" operator="equal">
      <formula>"PMS"</formula>
    </cfRule>
    <cfRule type="cellIs" dxfId="872" priority="874" operator="equal">
      <formula>"CMS"</formula>
    </cfRule>
  </conditionalFormatting>
  <conditionalFormatting sqref="BY130">
    <cfRule type="cellIs" dxfId="871" priority="871" operator="equal">
      <formula>"PMS"</formula>
    </cfRule>
    <cfRule type="cellIs" dxfId="870" priority="872" operator="equal">
      <formula>"CMS"</formula>
    </cfRule>
  </conditionalFormatting>
  <conditionalFormatting sqref="BU130">
    <cfRule type="cellIs" dxfId="869" priority="869" operator="equal">
      <formula>"PMS"</formula>
    </cfRule>
    <cfRule type="cellIs" dxfId="868" priority="870" operator="equal">
      <formula>"CMS"</formula>
    </cfRule>
  </conditionalFormatting>
  <conditionalFormatting sqref="BU131">
    <cfRule type="cellIs" dxfId="867" priority="867" operator="equal">
      <formula>"PMS"</formula>
    </cfRule>
    <cfRule type="cellIs" dxfId="866" priority="868" operator="equal">
      <formula>"CMS"</formula>
    </cfRule>
  </conditionalFormatting>
  <conditionalFormatting sqref="BU132">
    <cfRule type="cellIs" dxfId="865" priority="865" operator="equal">
      <formula>"PMS"</formula>
    </cfRule>
    <cfRule type="cellIs" dxfId="864" priority="866" operator="equal">
      <formula>"CMS"</formula>
    </cfRule>
  </conditionalFormatting>
  <conditionalFormatting sqref="BU133">
    <cfRule type="cellIs" dxfId="863" priority="863" operator="equal">
      <formula>"PMS"</formula>
    </cfRule>
    <cfRule type="cellIs" dxfId="862" priority="864" operator="equal">
      <formula>"CMS"</formula>
    </cfRule>
  </conditionalFormatting>
  <conditionalFormatting sqref="BU134">
    <cfRule type="cellIs" dxfId="861" priority="861" operator="equal">
      <formula>"PMS"</formula>
    </cfRule>
    <cfRule type="cellIs" dxfId="860" priority="862" operator="equal">
      <formula>"CMS"</formula>
    </cfRule>
  </conditionalFormatting>
  <conditionalFormatting sqref="BU135">
    <cfRule type="cellIs" dxfId="859" priority="859" operator="equal">
      <formula>"PMS"</formula>
    </cfRule>
    <cfRule type="cellIs" dxfId="858" priority="860" operator="equal">
      <formula>"CMS"</formula>
    </cfRule>
  </conditionalFormatting>
  <conditionalFormatting sqref="BU136">
    <cfRule type="cellIs" dxfId="857" priority="857" operator="equal">
      <formula>"PMS"</formula>
    </cfRule>
    <cfRule type="cellIs" dxfId="856" priority="858" operator="equal">
      <formula>"CMS"</formula>
    </cfRule>
  </conditionalFormatting>
  <conditionalFormatting sqref="E155:BJ178">
    <cfRule type="cellIs" dxfId="855" priority="855" operator="equal">
      <formula>"PMS"</formula>
    </cfRule>
    <cfRule type="cellIs" dxfId="854" priority="856" operator="equal">
      <formula>"CMS"</formula>
    </cfRule>
  </conditionalFormatting>
  <conditionalFormatting sqref="BR155:BT178 BV155:BX178 BZ155:BZ178 BK156:BM178 BK155:BL155 BO155:BP178">
    <cfRule type="cellIs" dxfId="853" priority="853" operator="equal">
      <formula>"PMS"</formula>
    </cfRule>
    <cfRule type="cellIs" dxfId="852" priority="854" operator="equal">
      <formula>"CMS"</formula>
    </cfRule>
  </conditionalFormatting>
  <conditionalFormatting sqref="BM155:BN155">
    <cfRule type="cellIs" dxfId="851" priority="851" operator="equal">
      <formula>"PMS"</formula>
    </cfRule>
    <cfRule type="cellIs" dxfId="850" priority="852" operator="equal">
      <formula>"CMS"</formula>
    </cfRule>
  </conditionalFormatting>
  <conditionalFormatting sqref="CA155:CB178">
    <cfRule type="cellIs" dxfId="849" priority="849" operator="equal">
      <formula>"PMS"</formula>
    </cfRule>
    <cfRule type="cellIs" dxfId="848" priority="850" operator="equal">
      <formula>"CMS"</formula>
    </cfRule>
  </conditionalFormatting>
  <conditionalFormatting sqref="BN156:BN177">
    <cfRule type="cellIs" dxfId="847" priority="847" operator="equal">
      <formula>"PMS"</formula>
    </cfRule>
    <cfRule type="cellIs" dxfId="846" priority="848" operator="equal">
      <formula>"CMS"</formula>
    </cfRule>
  </conditionalFormatting>
  <conditionalFormatting sqref="BN178">
    <cfRule type="cellIs" dxfId="845" priority="845" operator="equal">
      <formula>"PMS"</formula>
    </cfRule>
    <cfRule type="cellIs" dxfId="844" priority="846" operator="equal">
      <formula>"CMS"</formula>
    </cfRule>
  </conditionalFormatting>
  <conditionalFormatting sqref="BQ156:BQ178">
    <cfRule type="cellIs" dxfId="843" priority="843" operator="equal">
      <formula>"PMS"</formula>
    </cfRule>
    <cfRule type="cellIs" dxfId="842" priority="844" operator="equal">
      <formula>"CMS"</formula>
    </cfRule>
  </conditionalFormatting>
  <conditionalFormatting sqref="BQ155">
    <cfRule type="cellIs" dxfId="841" priority="841" operator="equal">
      <formula>"PMS"</formula>
    </cfRule>
    <cfRule type="cellIs" dxfId="840" priority="842" operator="equal">
      <formula>"CMS"</formula>
    </cfRule>
  </conditionalFormatting>
  <conditionalFormatting sqref="BU162:BU178">
    <cfRule type="cellIs" dxfId="839" priority="839" operator="equal">
      <formula>"PMS"</formula>
    </cfRule>
    <cfRule type="cellIs" dxfId="838" priority="840" operator="equal">
      <formula>"CMS"</formula>
    </cfRule>
  </conditionalFormatting>
  <conditionalFormatting sqref="BY156:BY178">
    <cfRule type="cellIs" dxfId="837" priority="837" operator="equal">
      <formula>"PMS"</formula>
    </cfRule>
    <cfRule type="cellIs" dxfId="836" priority="838" operator="equal">
      <formula>"CMS"</formula>
    </cfRule>
  </conditionalFormatting>
  <conditionalFormatting sqref="BY155">
    <cfRule type="cellIs" dxfId="835" priority="835" operator="equal">
      <formula>"PMS"</formula>
    </cfRule>
    <cfRule type="cellIs" dxfId="834" priority="836" operator="equal">
      <formula>"CMS"</formula>
    </cfRule>
  </conditionalFormatting>
  <conditionalFormatting sqref="BU155">
    <cfRule type="cellIs" dxfId="833" priority="833" operator="equal">
      <formula>"PMS"</formula>
    </cfRule>
    <cfRule type="cellIs" dxfId="832" priority="834" operator="equal">
      <formula>"CMS"</formula>
    </cfRule>
  </conditionalFormatting>
  <conditionalFormatting sqref="BU156">
    <cfRule type="cellIs" dxfId="831" priority="831" operator="equal">
      <formula>"PMS"</formula>
    </cfRule>
    <cfRule type="cellIs" dxfId="830" priority="832" operator="equal">
      <formula>"CMS"</formula>
    </cfRule>
  </conditionalFormatting>
  <conditionalFormatting sqref="BU157">
    <cfRule type="cellIs" dxfId="829" priority="829" operator="equal">
      <formula>"PMS"</formula>
    </cfRule>
    <cfRule type="cellIs" dxfId="828" priority="830" operator="equal">
      <formula>"CMS"</formula>
    </cfRule>
  </conditionalFormatting>
  <conditionalFormatting sqref="BU158">
    <cfRule type="cellIs" dxfId="827" priority="827" operator="equal">
      <formula>"PMS"</formula>
    </cfRule>
    <cfRule type="cellIs" dxfId="826" priority="828" operator="equal">
      <formula>"CMS"</formula>
    </cfRule>
  </conditionalFormatting>
  <conditionalFormatting sqref="BU159">
    <cfRule type="cellIs" dxfId="825" priority="825" operator="equal">
      <formula>"PMS"</formula>
    </cfRule>
    <cfRule type="cellIs" dxfId="824" priority="826" operator="equal">
      <formula>"CMS"</formula>
    </cfRule>
  </conditionalFormatting>
  <conditionalFormatting sqref="BU160">
    <cfRule type="cellIs" dxfId="823" priority="823" operator="equal">
      <formula>"PMS"</formula>
    </cfRule>
    <cfRule type="cellIs" dxfId="822" priority="824" operator="equal">
      <formula>"CMS"</formula>
    </cfRule>
  </conditionalFormatting>
  <conditionalFormatting sqref="BU161">
    <cfRule type="cellIs" dxfId="821" priority="821" operator="equal">
      <formula>"PMS"</formula>
    </cfRule>
    <cfRule type="cellIs" dxfId="820" priority="822" operator="equal">
      <formula>"CMS"</formula>
    </cfRule>
  </conditionalFormatting>
  <conditionalFormatting sqref="E180:BJ203 E205:BJ228">
    <cfRule type="cellIs" dxfId="819" priority="819" operator="equal">
      <formula>"PMS"</formula>
    </cfRule>
    <cfRule type="cellIs" dxfId="818" priority="820" operator="equal">
      <formula>"CMS"</formula>
    </cfRule>
  </conditionalFormatting>
  <conditionalFormatting sqref="BR180:BT203 BV180:BX203 BZ180:BZ203 BK181:BM203 BK180:BL180 BO180:BP203 BR205:BT228 BV205:BX228 BZ205:BZ228 BK206:BM228 BK205:BL205 BO205:BP228">
    <cfRule type="cellIs" dxfId="817" priority="817" operator="equal">
      <formula>"PMS"</formula>
    </cfRule>
    <cfRule type="cellIs" dxfId="816" priority="818" operator="equal">
      <formula>"CMS"</formula>
    </cfRule>
  </conditionalFormatting>
  <conditionalFormatting sqref="BM180:BN180">
    <cfRule type="cellIs" dxfId="815" priority="815" operator="equal">
      <formula>"PMS"</formula>
    </cfRule>
    <cfRule type="cellIs" dxfId="814" priority="816" operator="equal">
      <formula>"CMS"</formula>
    </cfRule>
  </conditionalFormatting>
  <conditionalFormatting sqref="CA180:CB203 CA205:CB228">
    <cfRule type="cellIs" dxfId="813" priority="813" operator="equal">
      <formula>"PMS"</formula>
    </cfRule>
    <cfRule type="cellIs" dxfId="812" priority="814" operator="equal">
      <formula>"CMS"</formula>
    </cfRule>
  </conditionalFormatting>
  <conditionalFormatting sqref="BN181:BN202">
    <cfRule type="cellIs" dxfId="811" priority="811" operator="equal">
      <formula>"PMS"</formula>
    </cfRule>
    <cfRule type="cellIs" dxfId="810" priority="812" operator="equal">
      <formula>"CMS"</formula>
    </cfRule>
  </conditionalFormatting>
  <conditionalFormatting sqref="BN203 BN228">
    <cfRule type="cellIs" dxfId="809" priority="809" operator="equal">
      <formula>"PMS"</formula>
    </cfRule>
    <cfRule type="cellIs" dxfId="808" priority="810" operator="equal">
      <formula>"CMS"</formula>
    </cfRule>
  </conditionalFormatting>
  <conditionalFormatting sqref="BQ181:BQ203 BQ206:BQ228">
    <cfRule type="cellIs" dxfId="807" priority="807" operator="equal">
      <formula>"PMS"</formula>
    </cfRule>
    <cfRule type="cellIs" dxfId="806" priority="808" operator="equal">
      <formula>"CMS"</formula>
    </cfRule>
  </conditionalFormatting>
  <conditionalFormatting sqref="BQ180">
    <cfRule type="cellIs" dxfId="805" priority="805" operator="equal">
      <formula>"PMS"</formula>
    </cfRule>
    <cfRule type="cellIs" dxfId="804" priority="806" operator="equal">
      <formula>"CMS"</formula>
    </cfRule>
  </conditionalFormatting>
  <conditionalFormatting sqref="BU187:BU203 BU212:BU228">
    <cfRule type="cellIs" dxfId="803" priority="803" operator="equal">
      <formula>"PMS"</formula>
    </cfRule>
    <cfRule type="cellIs" dxfId="802" priority="804" operator="equal">
      <formula>"CMS"</formula>
    </cfRule>
  </conditionalFormatting>
  <conditionalFormatting sqref="BY181:BY203 BY206:BY228">
    <cfRule type="cellIs" dxfId="801" priority="801" operator="equal">
      <formula>"PMS"</formula>
    </cfRule>
    <cfRule type="cellIs" dxfId="800" priority="802" operator="equal">
      <formula>"CMS"</formula>
    </cfRule>
  </conditionalFormatting>
  <conditionalFormatting sqref="BY180">
    <cfRule type="cellIs" dxfId="799" priority="799" operator="equal">
      <formula>"PMS"</formula>
    </cfRule>
    <cfRule type="cellIs" dxfId="798" priority="800" operator="equal">
      <formula>"CMS"</formula>
    </cfRule>
  </conditionalFormatting>
  <conditionalFormatting sqref="BU180">
    <cfRule type="cellIs" dxfId="797" priority="797" operator="equal">
      <formula>"PMS"</formula>
    </cfRule>
    <cfRule type="cellIs" dxfId="796" priority="798" operator="equal">
      <formula>"CMS"</formula>
    </cfRule>
  </conditionalFormatting>
  <conditionalFormatting sqref="BU181">
    <cfRule type="cellIs" dxfId="795" priority="795" operator="equal">
      <formula>"PMS"</formula>
    </cfRule>
    <cfRule type="cellIs" dxfId="794" priority="796" operator="equal">
      <formula>"CMS"</formula>
    </cfRule>
  </conditionalFormatting>
  <conditionalFormatting sqref="BU182">
    <cfRule type="cellIs" dxfId="793" priority="793" operator="equal">
      <formula>"PMS"</formula>
    </cfRule>
    <cfRule type="cellIs" dxfId="792" priority="794" operator="equal">
      <formula>"CMS"</formula>
    </cfRule>
  </conditionalFormatting>
  <conditionalFormatting sqref="BU183">
    <cfRule type="cellIs" dxfId="791" priority="791" operator="equal">
      <formula>"PMS"</formula>
    </cfRule>
    <cfRule type="cellIs" dxfId="790" priority="792" operator="equal">
      <formula>"CMS"</formula>
    </cfRule>
  </conditionalFormatting>
  <conditionalFormatting sqref="BU184">
    <cfRule type="cellIs" dxfId="789" priority="789" operator="equal">
      <formula>"PMS"</formula>
    </cfRule>
    <cfRule type="cellIs" dxfId="788" priority="790" operator="equal">
      <formula>"CMS"</formula>
    </cfRule>
  </conditionalFormatting>
  <conditionalFormatting sqref="BU185">
    <cfRule type="cellIs" dxfId="787" priority="787" operator="equal">
      <formula>"PMS"</formula>
    </cfRule>
    <cfRule type="cellIs" dxfId="786" priority="788" operator="equal">
      <formula>"CMS"</formula>
    </cfRule>
  </conditionalFormatting>
  <conditionalFormatting sqref="BU186">
    <cfRule type="cellIs" dxfId="785" priority="785" operator="equal">
      <formula>"PMS"</formula>
    </cfRule>
    <cfRule type="cellIs" dxfId="784" priority="786" operator="equal">
      <formula>"CMS"</formula>
    </cfRule>
  </conditionalFormatting>
  <conditionalFormatting sqref="BM205:BN205">
    <cfRule type="cellIs" dxfId="783" priority="783" operator="equal">
      <formula>"PMS"</formula>
    </cfRule>
    <cfRule type="cellIs" dxfId="782" priority="784" operator="equal">
      <formula>"CMS"</formula>
    </cfRule>
  </conditionalFormatting>
  <conditionalFormatting sqref="BN206:BN227">
    <cfRule type="cellIs" dxfId="781" priority="781" operator="equal">
      <formula>"PMS"</formula>
    </cfRule>
    <cfRule type="cellIs" dxfId="780" priority="782" operator="equal">
      <formula>"CMS"</formula>
    </cfRule>
  </conditionalFormatting>
  <conditionalFormatting sqref="BQ205">
    <cfRule type="cellIs" dxfId="779" priority="779" operator="equal">
      <formula>"PMS"</formula>
    </cfRule>
    <cfRule type="cellIs" dxfId="778" priority="780" operator="equal">
      <formula>"CMS"</formula>
    </cfRule>
  </conditionalFormatting>
  <conditionalFormatting sqref="BY205">
    <cfRule type="cellIs" dxfId="777" priority="777" operator="equal">
      <formula>"PMS"</formula>
    </cfRule>
    <cfRule type="cellIs" dxfId="776" priority="778" operator="equal">
      <formula>"CMS"</formula>
    </cfRule>
  </conditionalFormatting>
  <conditionalFormatting sqref="BU205">
    <cfRule type="cellIs" dxfId="775" priority="775" operator="equal">
      <formula>"PMS"</formula>
    </cfRule>
    <cfRule type="cellIs" dxfId="774" priority="776" operator="equal">
      <formula>"CMS"</formula>
    </cfRule>
  </conditionalFormatting>
  <conditionalFormatting sqref="BU206">
    <cfRule type="cellIs" dxfId="773" priority="773" operator="equal">
      <formula>"PMS"</formula>
    </cfRule>
    <cfRule type="cellIs" dxfId="772" priority="774" operator="equal">
      <formula>"CMS"</formula>
    </cfRule>
  </conditionalFormatting>
  <conditionalFormatting sqref="BU207">
    <cfRule type="cellIs" dxfId="771" priority="771" operator="equal">
      <formula>"PMS"</formula>
    </cfRule>
    <cfRule type="cellIs" dxfId="770" priority="772" operator="equal">
      <formula>"CMS"</formula>
    </cfRule>
  </conditionalFormatting>
  <conditionalFormatting sqref="BU208">
    <cfRule type="cellIs" dxfId="769" priority="769" operator="equal">
      <formula>"PMS"</formula>
    </cfRule>
    <cfRule type="cellIs" dxfId="768" priority="770" operator="equal">
      <formula>"CMS"</formula>
    </cfRule>
  </conditionalFormatting>
  <conditionalFormatting sqref="BU209">
    <cfRule type="cellIs" dxfId="767" priority="767" operator="equal">
      <formula>"PMS"</formula>
    </cfRule>
    <cfRule type="cellIs" dxfId="766" priority="768" operator="equal">
      <formula>"CMS"</formula>
    </cfRule>
  </conditionalFormatting>
  <conditionalFormatting sqref="BU210">
    <cfRule type="cellIs" dxfId="765" priority="765" operator="equal">
      <formula>"PMS"</formula>
    </cfRule>
    <cfRule type="cellIs" dxfId="764" priority="766" operator="equal">
      <formula>"CMS"</formula>
    </cfRule>
  </conditionalFormatting>
  <conditionalFormatting sqref="BU211">
    <cfRule type="cellIs" dxfId="763" priority="763" operator="equal">
      <formula>"PMS"</formula>
    </cfRule>
    <cfRule type="cellIs" dxfId="762" priority="764" operator="equal">
      <formula>"CMS"</formula>
    </cfRule>
  </conditionalFormatting>
  <conditionalFormatting sqref="E230:BJ253">
    <cfRule type="cellIs" dxfId="761" priority="761" operator="equal">
      <formula>"PMS"</formula>
    </cfRule>
    <cfRule type="cellIs" dxfId="760" priority="762" operator="equal">
      <formula>"CMS"</formula>
    </cfRule>
  </conditionalFormatting>
  <conditionalFormatting sqref="BR230:BT253 BV230:BX253 BZ230:BZ253 BK231:BM253 BK230:BL230 BO230:BP253">
    <cfRule type="cellIs" dxfId="759" priority="759" operator="equal">
      <formula>"PMS"</formula>
    </cfRule>
    <cfRule type="cellIs" dxfId="758" priority="760" operator="equal">
      <formula>"CMS"</formula>
    </cfRule>
  </conditionalFormatting>
  <conditionalFormatting sqref="CA230:CB253">
    <cfRule type="cellIs" dxfId="757" priority="757" operator="equal">
      <formula>"PMS"</formula>
    </cfRule>
    <cfRule type="cellIs" dxfId="756" priority="758" operator="equal">
      <formula>"CMS"</formula>
    </cfRule>
  </conditionalFormatting>
  <conditionalFormatting sqref="BN253">
    <cfRule type="cellIs" dxfId="755" priority="755" operator="equal">
      <formula>"PMS"</formula>
    </cfRule>
    <cfRule type="cellIs" dxfId="754" priority="756" operator="equal">
      <formula>"CMS"</formula>
    </cfRule>
  </conditionalFormatting>
  <conditionalFormatting sqref="BQ231:BQ253">
    <cfRule type="cellIs" dxfId="753" priority="753" operator="equal">
      <formula>"PMS"</formula>
    </cfRule>
    <cfRule type="cellIs" dxfId="752" priority="754" operator="equal">
      <formula>"CMS"</formula>
    </cfRule>
  </conditionalFormatting>
  <conditionalFormatting sqref="BU237:BU253">
    <cfRule type="cellIs" dxfId="751" priority="751" operator="equal">
      <formula>"PMS"</formula>
    </cfRule>
    <cfRule type="cellIs" dxfId="750" priority="752" operator="equal">
      <formula>"CMS"</formula>
    </cfRule>
  </conditionalFormatting>
  <conditionalFormatting sqref="BY231:BY253">
    <cfRule type="cellIs" dxfId="749" priority="749" operator="equal">
      <formula>"PMS"</formula>
    </cfRule>
    <cfRule type="cellIs" dxfId="748" priority="750" operator="equal">
      <formula>"CMS"</formula>
    </cfRule>
  </conditionalFormatting>
  <conditionalFormatting sqref="BM230:BN230">
    <cfRule type="cellIs" dxfId="747" priority="747" operator="equal">
      <formula>"PMS"</formula>
    </cfRule>
    <cfRule type="cellIs" dxfId="746" priority="748" operator="equal">
      <formula>"CMS"</formula>
    </cfRule>
  </conditionalFormatting>
  <conditionalFormatting sqref="BN231:BN252">
    <cfRule type="cellIs" dxfId="745" priority="745" operator="equal">
      <formula>"PMS"</formula>
    </cfRule>
    <cfRule type="cellIs" dxfId="744" priority="746" operator="equal">
      <formula>"CMS"</formula>
    </cfRule>
  </conditionalFormatting>
  <conditionalFormatting sqref="BQ230">
    <cfRule type="cellIs" dxfId="743" priority="743" operator="equal">
      <formula>"PMS"</formula>
    </cfRule>
    <cfRule type="cellIs" dxfId="742" priority="744" operator="equal">
      <formula>"CMS"</formula>
    </cfRule>
  </conditionalFormatting>
  <conditionalFormatting sqref="BY230">
    <cfRule type="cellIs" dxfId="741" priority="741" operator="equal">
      <formula>"PMS"</formula>
    </cfRule>
    <cfRule type="cellIs" dxfId="740" priority="742" operator="equal">
      <formula>"CMS"</formula>
    </cfRule>
  </conditionalFormatting>
  <conditionalFormatting sqref="BU230">
    <cfRule type="cellIs" dxfId="739" priority="739" operator="equal">
      <formula>"PMS"</formula>
    </cfRule>
    <cfRule type="cellIs" dxfId="738" priority="740" operator="equal">
      <formula>"CMS"</formula>
    </cfRule>
  </conditionalFormatting>
  <conditionalFormatting sqref="BU231">
    <cfRule type="cellIs" dxfId="737" priority="737" operator="equal">
      <formula>"PMS"</formula>
    </cfRule>
    <cfRule type="cellIs" dxfId="736" priority="738" operator="equal">
      <formula>"CMS"</formula>
    </cfRule>
  </conditionalFormatting>
  <conditionalFormatting sqref="BU232">
    <cfRule type="cellIs" dxfId="735" priority="735" operator="equal">
      <formula>"PMS"</formula>
    </cfRule>
    <cfRule type="cellIs" dxfId="734" priority="736" operator="equal">
      <formula>"CMS"</formula>
    </cfRule>
  </conditionalFormatting>
  <conditionalFormatting sqref="BU233">
    <cfRule type="cellIs" dxfId="733" priority="733" operator="equal">
      <formula>"PMS"</formula>
    </cfRule>
    <cfRule type="cellIs" dxfId="732" priority="734" operator="equal">
      <formula>"CMS"</formula>
    </cfRule>
  </conditionalFormatting>
  <conditionalFormatting sqref="BU234">
    <cfRule type="cellIs" dxfId="731" priority="731" operator="equal">
      <formula>"PMS"</formula>
    </cfRule>
    <cfRule type="cellIs" dxfId="730" priority="732" operator="equal">
      <formula>"CMS"</formula>
    </cfRule>
  </conditionalFormatting>
  <conditionalFormatting sqref="BU235">
    <cfRule type="cellIs" dxfId="729" priority="729" operator="equal">
      <formula>"PMS"</formula>
    </cfRule>
    <cfRule type="cellIs" dxfId="728" priority="730" operator="equal">
      <formula>"CMS"</formula>
    </cfRule>
  </conditionalFormatting>
  <conditionalFormatting sqref="BU236">
    <cfRule type="cellIs" dxfId="727" priority="727" operator="equal">
      <formula>"PMS"</formula>
    </cfRule>
    <cfRule type="cellIs" dxfId="726" priority="728" operator="equal">
      <formula>"CMS"</formula>
    </cfRule>
  </conditionalFormatting>
  <conditionalFormatting sqref="E255:BJ278">
    <cfRule type="cellIs" dxfId="725" priority="725" operator="equal">
      <formula>"PMS"</formula>
    </cfRule>
    <cfRule type="cellIs" dxfId="724" priority="726" operator="equal">
      <formula>"CMS"</formula>
    </cfRule>
  </conditionalFormatting>
  <conditionalFormatting sqref="BR255:BT278 BV255:BX278 BZ255:BZ278 BK256:BM278 BK255:BL255 BO255:BP278">
    <cfRule type="cellIs" dxfId="723" priority="723" operator="equal">
      <formula>"PMS"</formula>
    </cfRule>
    <cfRule type="cellIs" dxfId="722" priority="724" operator="equal">
      <formula>"CMS"</formula>
    </cfRule>
  </conditionalFormatting>
  <conditionalFormatting sqref="CA255:CB278">
    <cfRule type="cellIs" dxfId="721" priority="721" operator="equal">
      <formula>"PMS"</formula>
    </cfRule>
    <cfRule type="cellIs" dxfId="720" priority="722" operator="equal">
      <formula>"CMS"</formula>
    </cfRule>
  </conditionalFormatting>
  <conditionalFormatting sqref="BN278">
    <cfRule type="cellIs" dxfId="719" priority="719" operator="equal">
      <formula>"PMS"</formula>
    </cfRule>
    <cfRule type="cellIs" dxfId="718" priority="720" operator="equal">
      <formula>"CMS"</formula>
    </cfRule>
  </conditionalFormatting>
  <conditionalFormatting sqref="BQ256:BQ278">
    <cfRule type="cellIs" dxfId="717" priority="717" operator="equal">
      <formula>"PMS"</formula>
    </cfRule>
    <cfRule type="cellIs" dxfId="716" priority="718" operator="equal">
      <formula>"CMS"</formula>
    </cfRule>
  </conditionalFormatting>
  <conditionalFormatting sqref="BU262:BU278">
    <cfRule type="cellIs" dxfId="715" priority="715" operator="equal">
      <formula>"PMS"</formula>
    </cfRule>
    <cfRule type="cellIs" dxfId="714" priority="716" operator="equal">
      <formula>"CMS"</formula>
    </cfRule>
  </conditionalFormatting>
  <conditionalFormatting sqref="BY256:BY278">
    <cfRule type="cellIs" dxfId="713" priority="713" operator="equal">
      <formula>"PMS"</formula>
    </cfRule>
    <cfRule type="cellIs" dxfId="712" priority="714" operator="equal">
      <formula>"CMS"</formula>
    </cfRule>
  </conditionalFormatting>
  <conditionalFormatting sqref="BM255:BN255">
    <cfRule type="cellIs" dxfId="711" priority="711" operator="equal">
      <formula>"PMS"</formula>
    </cfRule>
    <cfRule type="cellIs" dxfId="710" priority="712" operator="equal">
      <formula>"CMS"</formula>
    </cfRule>
  </conditionalFormatting>
  <conditionalFormatting sqref="BN256:BN277">
    <cfRule type="cellIs" dxfId="709" priority="709" operator="equal">
      <formula>"PMS"</formula>
    </cfRule>
    <cfRule type="cellIs" dxfId="708" priority="710" operator="equal">
      <formula>"CMS"</formula>
    </cfRule>
  </conditionalFormatting>
  <conditionalFormatting sqref="BQ255">
    <cfRule type="cellIs" dxfId="707" priority="707" operator="equal">
      <formula>"PMS"</formula>
    </cfRule>
    <cfRule type="cellIs" dxfId="706" priority="708" operator="equal">
      <formula>"CMS"</formula>
    </cfRule>
  </conditionalFormatting>
  <conditionalFormatting sqref="BY255">
    <cfRule type="cellIs" dxfId="705" priority="705" operator="equal">
      <formula>"PMS"</formula>
    </cfRule>
    <cfRule type="cellIs" dxfId="704" priority="706" operator="equal">
      <formula>"CMS"</formula>
    </cfRule>
  </conditionalFormatting>
  <conditionalFormatting sqref="BU255">
    <cfRule type="cellIs" dxfId="703" priority="703" operator="equal">
      <formula>"PMS"</formula>
    </cfRule>
    <cfRule type="cellIs" dxfId="702" priority="704" operator="equal">
      <formula>"CMS"</formula>
    </cfRule>
  </conditionalFormatting>
  <conditionalFormatting sqref="BU256">
    <cfRule type="cellIs" dxfId="701" priority="701" operator="equal">
      <formula>"PMS"</formula>
    </cfRule>
    <cfRule type="cellIs" dxfId="700" priority="702" operator="equal">
      <formula>"CMS"</formula>
    </cfRule>
  </conditionalFormatting>
  <conditionalFormatting sqref="BU257">
    <cfRule type="cellIs" dxfId="699" priority="699" operator="equal">
      <formula>"PMS"</formula>
    </cfRule>
    <cfRule type="cellIs" dxfId="698" priority="700" operator="equal">
      <formula>"CMS"</formula>
    </cfRule>
  </conditionalFormatting>
  <conditionalFormatting sqref="BU258">
    <cfRule type="cellIs" dxfId="697" priority="697" operator="equal">
      <formula>"PMS"</formula>
    </cfRule>
    <cfRule type="cellIs" dxfId="696" priority="698" operator="equal">
      <formula>"CMS"</formula>
    </cfRule>
  </conditionalFormatting>
  <conditionalFormatting sqref="BU259">
    <cfRule type="cellIs" dxfId="695" priority="695" operator="equal">
      <formula>"PMS"</formula>
    </cfRule>
    <cfRule type="cellIs" dxfId="694" priority="696" operator="equal">
      <formula>"CMS"</formula>
    </cfRule>
  </conditionalFormatting>
  <conditionalFormatting sqref="BU260">
    <cfRule type="cellIs" dxfId="693" priority="693" operator="equal">
      <formula>"PMS"</formula>
    </cfRule>
    <cfRule type="cellIs" dxfId="692" priority="694" operator="equal">
      <formula>"CMS"</formula>
    </cfRule>
  </conditionalFormatting>
  <conditionalFormatting sqref="BU261">
    <cfRule type="cellIs" dxfId="691" priority="691" operator="equal">
      <formula>"PMS"</formula>
    </cfRule>
    <cfRule type="cellIs" dxfId="690" priority="692" operator="equal">
      <formula>"CMS"</formula>
    </cfRule>
  </conditionalFormatting>
  <conditionalFormatting sqref="E280:BJ303">
    <cfRule type="cellIs" dxfId="689" priority="689" operator="equal">
      <formula>"PMS"</formula>
    </cfRule>
    <cfRule type="cellIs" dxfId="688" priority="690" operator="equal">
      <formula>"CMS"</formula>
    </cfRule>
  </conditionalFormatting>
  <conditionalFormatting sqref="BR280:BT303 BV280:BX303 BZ280:BZ303 BK281:BM303 BK280:BL280 BO280:BP303">
    <cfRule type="cellIs" dxfId="687" priority="687" operator="equal">
      <formula>"PMS"</formula>
    </cfRule>
    <cfRule type="cellIs" dxfId="686" priority="688" operator="equal">
      <formula>"CMS"</formula>
    </cfRule>
  </conditionalFormatting>
  <conditionalFormatting sqref="CA280:CB303">
    <cfRule type="cellIs" dxfId="685" priority="685" operator="equal">
      <formula>"PMS"</formula>
    </cfRule>
    <cfRule type="cellIs" dxfId="684" priority="686" operator="equal">
      <formula>"CMS"</formula>
    </cfRule>
  </conditionalFormatting>
  <conditionalFormatting sqref="BN303">
    <cfRule type="cellIs" dxfId="683" priority="683" operator="equal">
      <formula>"PMS"</formula>
    </cfRule>
    <cfRule type="cellIs" dxfId="682" priority="684" operator="equal">
      <formula>"CMS"</formula>
    </cfRule>
  </conditionalFormatting>
  <conditionalFormatting sqref="BQ281:BQ303">
    <cfRule type="cellIs" dxfId="681" priority="681" operator="equal">
      <formula>"PMS"</formula>
    </cfRule>
    <cfRule type="cellIs" dxfId="680" priority="682" operator="equal">
      <formula>"CMS"</formula>
    </cfRule>
  </conditionalFormatting>
  <conditionalFormatting sqref="BU287:BU303">
    <cfRule type="cellIs" dxfId="679" priority="679" operator="equal">
      <formula>"PMS"</formula>
    </cfRule>
    <cfRule type="cellIs" dxfId="678" priority="680" operator="equal">
      <formula>"CMS"</formula>
    </cfRule>
  </conditionalFormatting>
  <conditionalFormatting sqref="BY281:BY303">
    <cfRule type="cellIs" dxfId="677" priority="677" operator="equal">
      <formula>"PMS"</formula>
    </cfRule>
    <cfRule type="cellIs" dxfId="676" priority="678" operator="equal">
      <formula>"CMS"</formula>
    </cfRule>
  </conditionalFormatting>
  <conditionalFormatting sqref="BM280:BN280">
    <cfRule type="cellIs" dxfId="675" priority="675" operator="equal">
      <formula>"PMS"</formula>
    </cfRule>
    <cfRule type="cellIs" dxfId="674" priority="676" operator="equal">
      <formula>"CMS"</formula>
    </cfRule>
  </conditionalFormatting>
  <conditionalFormatting sqref="BN281:BN302">
    <cfRule type="cellIs" dxfId="673" priority="673" operator="equal">
      <formula>"PMS"</formula>
    </cfRule>
    <cfRule type="cellIs" dxfId="672" priority="674" operator="equal">
      <formula>"CMS"</formula>
    </cfRule>
  </conditionalFormatting>
  <conditionalFormatting sqref="BQ280">
    <cfRule type="cellIs" dxfId="671" priority="671" operator="equal">
      <formula>"PMS"</formula>
    </cfRule>
    <cfRule type="cellIs" dxfId="670" priority="672" operator="equal">
      <formula>"CMS"</formula>
    </cfRule>
  </conditionalFormatting>
  <conditionalFormatting sqref="BY280">
    <cfRule type="cellIs" dxfId="669" priority="669" operator="equal">
      <formula>"PMS"</formula>
    </cfRule>
    <cfRule type="cellIs" dxfId="668" priority="670" operator="equal">
      <formula>"CMS"</formula>
    </cfRule>
  </conditionalFormatting>
  <conditionalFormatting sqref="BU280">
    <cfRule type="cellIs" dxfId="667" priority="667" operator="equal">
      <formula>"PMS"</formula>
    </cfRule>
    <cfRule type="cellIs" dxfId="666" priority="668" operator="equal">
      <formula>"CMS"</formula>
    </cfRule>
  </conditionalFormatting>
  <conditionalFormatting sqref="BU281">
    <cfRule type="cellIs" dxfId="665" priority="665" operator="equal">
      <formula>"PMS"</formula>
    </cfRule>
    <cfRule type="cellIs" dxfId="664" priority="666" operator="equal">
      <formula>"CMS"</formula>
    </cfRule>
  </conditionalFormatting>
  <conditionalFormatting sqref="BU282">
    <cfRule type="cellIs" dxfId="663" priority="663" operator="equal">
      <formula>"PMS"</formula>
    </cfRule>
    <cfRule type="cellIs" dxfId="662" priority="664" operator="equal">
      <formula>"CMS"</formula>
    </cfRule>
  </conditionalFormatting>
  <conditionalFormatting sqref="BU283">
    <cfRule type="cellIs" dxfId="661" priority="661" operator="equal">
      <formula>"PMS"</formula>
    </cfRule>
    <cfRule type="cellIs" dxfId="660" priority="662" operator="equal">
      <formula>"CMS"</formula>
    </cfRule>
  </conditionalFormatting>
  <conditionalFormatting sqref="BU284">
    <cfRule type="cellIs" dxfId="659" priority="659" operator="equal">
      <formula>"PMS"</formula>
    </cfRule>
    <cfRule type="cellIs" dxfId="658" priority="660" operator="equal">
      <formula>"CMS"</formula>
    </cfRule>
  </conditionalFormatting>
  <conditionalFormatting sqref="BU285">
    <cfRule type="cellIs" dxfId="657" priority="657" operator="equal">
      <formula>"PMS"</formula>
    </cfRule>
    <cfRule type="cellIs" dxfId="656" priority="658" operator="equal">
      <formula>"CMS"</formula>
    </cfRule>
  </conditionalFormatting>
  <conditionalFormatting sqref="BU286">
    <cfRule type="cellIs" dxfId="655" priority="655" operator="equal">
      <formula>"PMS"</formula>
    </cfRule>
    <cfRule type="cellIs" dxfId="654" priority="656" operator="equal">
      <formula>"CMS"</formula>
    </cfRule>
  </conditionalFormatting>
  <conditionalFormatting sqref="E305:BJ328">
    <cfRule type="cellIs" dxfId="653" priority="653" operator="equal">
      <formula>"PMS"</formula>
    </cfRule>
    <cfRule type="cellIs" dxfId="652" priority="654" operator="equal">
      <formula>"CMS"</formula>
    </cfRule>
  </conditionalFormatting>
  <conditionalFormatting sqref="BR305:BT328 BV305:BX328 BZ305:BZ328 BK306:BM328 BK305:BL305 BO305:BP328">
    <cfRule type="cellIs" dxfId="651" priority="651" operator="equal">
      <formula>"PMS"</formula>
    </cfRule>
    <cfRule type="cellIs" dxfId="650" priority="652" operator="equal">
      <formula>"CMS"</formula>
    </cfRule>
  </conditionalFormatting>
  <conditionalFormatting sqref="CA305:CB328">
    <cfRule type="cellIs" dxfId="649" priority="649" operator="equal">
      <formula>"PMS"</formula>
    </cfRule>
    <cfRule type="cellIs" dxfId="648" priority="650" operator="equal">
      <formula>"CMS"</formula>
    </cfRule>
  </conditionalFormatting>
  <conditionalFormatting sqref="BN328">
    <cfRule type="cellIs" dxfId="647" priority="647" operator="equal">
      <formula>"PMS"</formula>
    </cfRule>
    <cfRule type="cellIs" dxfId="646" priority="648" operator="equal">
      <formula>"CMS"</formula>
    </cfRule>
  </conditionalFormatting>
  <conditionalFormatting sqref="BQ306:BQ328">
    <cfRule type="cellIs" dxfId="645" priority="645" operator="equal">
      <formula>"PMS"</formula>
    </cfRule>
    <cfRule type="cellIs" dxfId="644" priority="646" operator="equal">
      <formula>"CMS"</formula>
    </cfRule>
  </conditionalFormatting>
  <conditionalFormatting sqref="BU312:BU328">
    <cfRule type="cellIs" dxfId="643" priority="643" operator="equal">
      <formula>"PMS"</formula>
    </cfRule>
    <cfRule type="cellIs" dxfId="642" priority="644" operator="equal">
      <formula>"CMS"</formula>
    </cfRule>
  </conditionalFormatting>
  <conditionalFormatting sqref="BY306:BY328">
    <cfRule type="cellIs" dxfId="641" priority="641" operator="equal">
      <formula>"PMS"</formula>
    </cfRule>
    <cfRule type="cellIs" dxfId="640" priority="642" operator="equal">
      <formula>"CMS"</formula>
    </cfRule>
  </conditionalFormatting>
  <conditionalFormatting sqref="BM305:BN305">
    <cfRule type="cellIs" dxfId="639" priority="639" operator="equal">
      <formula>"PMS"</formula>
    </cfRule>
    <cfRule type="cellIs" dxfId="638" priority="640" operator="equal">
      <formula>"CMS"</formula>
    </cfRule>
  </conditionalFormatting>
  <conditionalFormatting sqref="BN306:BN327">
    <cfRule type="cellIs" dxfId="637" priority="637" operator="equal">
      <formula>"PMS"</formula>
    </cfRule>
    <cfRule type="cellIs" dxfId="636" priority="638" operator="equal">
      <formula>"CMS"</formula>
    </cfRule>
  </conditionalFormatting>
  <conditionalFormatting sqref="BQ305">
    <cfRule type="cellIs" dxfId="635" priority="635" operator="equal">
      <formula>"PMS"</formula>
    </cfRule>
    <cfRule type="cellIs" dxfId="634" priority="636" operator="equal">
      <formula>"CMS"</formula>
    </cfRule>
  </conditionalFormatting>
  <conditionalFormatting sqref="BY305">
    <cfRule type="cellIs" dxfId="633" priority="633" operator="equal">
      <formula>"PMS"</formula>
    </cfRule>
    <cfRule type="cellIs" dxfId="632" priority="634" operator="equal">
      <formula>"CMS"</formula>
    </cfRule>
  </conditionalFormatting>
  <conditionalFormatting sqref="BU305">
    <cfRule type="cellIs" dxfId="631" priority="631" operator="equal">
      <formula>"PMS"</formula>
    </cfRule>
    <cfRule type="cellIs" dxfId="630" priority="632" operator="equal">
      <formula>"CMS"</formula>
    </cfRule>
  </conditionalFormatting>
  <conditionalFormatting sqref="BU306">
    <cfRule type="cellIs" dxfId="629" priority="629" operator="equal">
      <formula>"PMS"</formula>
    </cfRule>
    <cfRule type="cellIs" dxfId="628" priority="630" operator="equal">
      <formula>"CMS"</formula>
    </cfRule>
  </conditionalFormatting>
  <conditionalFormatting sqref="BU307">
    <cfRule type="cellIs" dxfId="627" priority="627" operator="equal">
      <formula>"PMS"</formula>
    </cfRule>
    <cfRule type="cellIs" dxfId="626" priority="628" operator="equal">
      <formula>"CMS"</formula>
    </cfRule>
  </conditionalFormatting>
  <conditionalFormatting sqref="BU308">
    <cfRule type="cellIs" dxfId="625" priority="625" operator="equal">
      <formula>"PMS"</formula>
    </cfRule>
    <cfRule type="cellIs" dxfId="624" priority="626" operator="equal">
      <formula>"CMS"</formula>
    </cfRule>
  </conditionalFormatting>
  <conditionalFormatting sqref="BU309">
    <cfRule type="cellIs" dxfId="623" priority="623" operator="equal">
      <formula>"PMS"</formula>
    </cfRule>
    <cfRule type="cellIs" dxfId="622" priority="624" operator="equal">
      <formula>"CMS"</formula>
    </cfRule>
  </conditionalFormatting>
  <conditionalFormatting sqref="BU310">
    <cfRule type="cellIs" dxfId="621" priority="621" operator="equal">
      <formula>"PMS"</formula>
    </cfRule>
    <cfRule type="cellIs" dxfId="620" priority="622" operator="equal">
      <formula>"CMS"</formula>
    </cfRule>
  </conditionalFormatting>
  <conditionalFormatting sqref="BU311">
    <cfRule type="cellIs" dxfId="619" priority="619" operator="equal">
      <formula>"PMS"</formula>
    </cfRule>
    <cfRule type="cellIs" dxfId="618" priority="620" operator="equal">
      <formula>"CMS"</formula>
    </cfRule>
  </conditionalFormatting>
  <conditionalFormatting sqref="E330:BJ353">
    <cfRule type="cellIs" dxfId="617" priority="617" operator="equal">
      <formula>"PMS"</formula>
    </cfRule>
    <cfRule type="cellIs" dxfId="616" priority="618" operator="equal">
      <formula>"CMS"</formula>
    </cfRule>
  </conditionalFormatting>
  <conditionalFormatting sqref="BR330:BT353 BV330:BX353 BZ330:BZ353 BK331:BM353 BK330:BL330 BO330:BP353">
    <cfRule type="cellIs" dxfId="615" priority="615" operator="equal">
      <formula>"PMS"</formula>
    </cfRule>
    <cfRule type="cellIs" dxfId="614" priority="616" operator="equal">
      <formula>"CMS"</formula>
    </cfRule>
  </conditionalFormatting>
  <conditionalFormatting sqref="CA330:CB353">
    <cfRule type="cellIs" dxfId="613" priority="613" operator="equal">
      <formula>"PMS"</formula>
    </cfRule>
    <cfRule type="cellIs" dxfId="612" priority="614" operator="equal">
      <formula>"CMS"</formula>
    </cfRule>
  </conditionalFormatting>
  <conditionalFormatting sqref="BN353">
    <cfRule type="cellIs" dxfId="611" priority="611" operator="equal">
      <formula>"PMS"</formula>
    </cfRule>
    <cfRule type="cellIs" dxfId="610" priority="612" operator="equal">
      <formula>"CMS"</formula>
    </cfRule>
  </conditionalFormatting>
  <conditionalFormatting sqref="BQ331:BQ353">
    <cfRule type="cellIs" dxfId="609" priority="609" operator="equal">
      <formula>"PMS"</formula>
    </cfRule>
    <cfRule type="cellIs" dxfId="608" priority="610" operator="equal">
      <formula>"CMS"</formula>
    </cfRule>
  </conditionalFormatting>
  <conditionalFormatting sqref="BU337:BU353">
    <cfRule type="cellIs" dxfId="607" priority="607" operator="equal">
      <formula>"PMS"</formula>
    </cfRule>
    <cfRule type="cellIs" dxfId="606" priority="608" operator="equal">
      <formula>"CMS"</formula>
    </cfRule>
  </conditionalFormatting>
  <conditionalFormatting sqref="BY331:BY353">
    <cfRule type="cellIs" dxfId="605" priority="605" operator="equal">
      <formula>"PMS"</formula>
    </cfRule>
    <cfRule type="cellIs" dxfId="604" priority="606" operator="equal">
      <formula>"CMS"</formula>
    </cfRule>
  </conditionalFormatting>
  <conditionalFormatting sqref="BM330:BN330">
    <cfRule type="cellIs" dxfId="603" priority="603" operator="equal">
      <formula>"PMS"</formula>
    </cfRule>
    <cfRule type="cellIs" dxfId="602" priority="604" operator="equal">
      <formula>"CMS"</formula>
    </cfRule>
  </conditionalFormatting>
  <conditionalFormatting sqref="BN331:BN352">
    <cfRule type="cellIs" dxfId="601" priority="601" operator="equal">
      <formula>"PMS"</formula>
    </cfRule>
    <cfRule type="cellIs" dxfId="600" priority="602" operator="equal">
      <formula>"CMS"</formula>
    </cfRule>
  </conditionalFormatting>
  <conditionalFormatting sqref="BQ330">
    <cfRule type="cellIs" dxfId="599" priority="599" operator="equal">
      <formula>"PMS"</formula>
    </cfRule>
    <cfRule type="cellIs" dxfId="598" priority="600" operator="equal">
      <formula>"CMS"</formula>
    </cfRule>
  </conditionalFormatting>
  <conditionalFormatting sqref="BY330">
    <cfRule type="cellIs" dxfId="597" priority="597" operator="equal">
      <formula>"PMS"</formula>
    </cfRule>
    <cfRule type="cellIs" dxfId="596" priority="598" operator="equal">
      <formula>"CMS"</formula>
    </cfRule>
  </conditionalFormatting>
  <conditionalFormatting sqref="BU330">
    <cfRule type="cellIs" dxfId="595" priority="595" operator="equal">
      <formula>"PMS"</formula>
    </cfRule>
    <cfRule type="cellIs" dxfId="594" priority="596" operator="equal">
      <formula>"CMS"</formula>
    </cfRule>
  </conditionalFormatting>
  <conditionalFormatting sqref="BU331">
    <cfRule type="cellIs" dxfId="593" priority="593" operator="equal">
      <formula>"PMS"</formula>
    </cfRule>
    <cfRule type="cellIs" dxfId="592" priority="594" operator="equal">
      <formula>"CMS"</formula>
    </cfRule>
  </conditionalFormatting>
  <conditionalFormatting sqref="BU332">
    <cfRule type="cellIs" dxfId="591" priority="591" operator="equal">
      <formula>"PMS"</formula>
    </cfRule>
    <cfRule type="cellIs" dxfId="590" priority="592" operator="equal">
      <formula>"CMS"</formula>
    </cfRule>
  </conditionalFormatting>
  <conditionalFormatting sqref="BU333">
    <cfRule type="cellIs" dxfId="589" priority="589" operator="equal">
      <formula>"PMS"</formula>
    </cfRule>
    <cfRule type="cellIs" dxfId="588" priority="590" operator="equal">
      <formula>"CMS"</formula>
    </cfRule>
  </conditionalFormatting>
  <conditionalFormatting sqref="BU334">
    <cfRule type="cellIs" dxfId="587" priority="587" operator="equal">
      <formula>"PMS"</formula>
    </cfRule>
    <cfRule type="cellIs" dxfId="586" priority="588" operator="equal">
      <formula>"CMS"</formula>
    </cfRule>
  </conditionalFormatting>
  <conditionalFormatting sqref="BU335">
    <cfRule type="cellIs" dxfId="585" priority="585" operator="equal">
      <formula>"PMS"</formula>
    </cfRule>
    <cfRule type="cellIs" dxfId="584" priority="586" operator="equal">
      <formula>"CMS"</formula>
    </cfRule>
  </conditionalFormatting>
  <conditionalFormatting sqref="BU336">
    <cfRule type="cellIs" dxfId="583" priority="583" operator="equal">
      <formula>"PMS"</formula>
    </cfRule>
    <cfRule type="cellIs" dxfId="582" priority="584" operator="equal">
      <formula>"CMS"</formula>
    </cfRule>
  </conditionalFormatting>
  <conditionalFormatting sqref="E355:BJ378">
    <cfRule type="cellIs" dxfId="581" priority="581" operator="equal">
      <formula>"PMS"</formula>
    </cfRule>
    <cfRule type="cellIs" dxfId="580" priority="582" operator="equal">
      <formula>"CMS"</formula>
    </cfRule>
  </conditionalFormatting>
  <conditionalFormatting sqref="BR355:BT378 BV355:BX378 BZ355:BZ378 BK356:BM378 BK355:BL355 BO355:BP378">
    <cfRule type="cellIs" dxfId="579" priority="579" operator="equal">
      <formula>"PMS"</formula>
    </cfRule>
    <cfRule type="cellIs" dxfId="578" priority="580" operator="equal">
      <formula>"CMS"</formula>
    </cfRule>
  </conditionalFormatting>
  <conditionalFormatting sqref="CA355:CB378">
    <cfRule type="cellIs" dxfId="577" priority="577" operator="equal">
      <formula>"PMS"</formula>
    </cfRule>
    <cfRule type="cellIs" dxfId="576" priority="578" operator="equal">
      <formula>"CMS"</formula>
    </cfRule>
  </conditionalFormatting>
  <conditionalFormatting sqref="BN378">
    <cfRule type="cellIs" dxfId="575" priority="575" operator="equal">
      <formula>"PMS"</formula>
    </cfRule>
    <cfRule type="cellIs" dxfId="574" priority="576" operator="equal">
      <formula>"CMS"</formula>
    </cfRule>
  </conditionalFormatting>
  <conditionalFormatting sqref="BQ356:BQ378">
    <cfRule type="cellIs" dxfId="573" priority="573" operator="equal">
      <formula>"PMS"</formula>
    </cfRule>
    <cfRule type="cellIs" dxfId="572" priority="574" operator="equal">
      <formula>"CMS"</formula>
    </cfRule>
  </conditionalFormatting>
  <conditionalFormatting sqref="BU362:BU378">
    <cfRule type="cellIs" dxfId="571" priority="571" operator="equal">
      <formula>"PMS"</formula>
    </cfRule>
    <cfRule type="cellIs" dxfId="570" priority="572" operator="equal">
      <formula>"CMS"</formula>
    </cfRule>
  </conditionalFormatting>
  <conditionalFormatting sqref="BY356:BY378">
    <cfRule type="cellIs" dxfId="569" priority="569" operator="equal">
      <formula>"PMS"</formula>
    </cfRule>
    <cfRule type="cellIs" dxfId="568" priority="570" operator="equal">
      <formula>"CMS"</formula>
    </cfRule>
  </conditionalFormatting>
  <conditionalFormatting sqref="BM355:BN355">
    <cfRule type="cellIs" dxfId="567" priority="567" operator="equal">
      <formula>"PMS"</formula>
    </cfRule>
    <cfRule type="cellIs" dxfId="566" priority="568" operator="equal">
      <formula>"CMS"</formula>
    </cfRule>
  </conditionalFormatting>
  <conditionalFormatting sqref="BN356:BN377">
    <cfRule type="cellIs" dxfId="565" priority="565" operator="equal">
      <formula>"PMS"</formula>
    </cfRule>
    <cfRule type="cellIs" dxfId="564" priority="566" operator="equal">
      <formula>"CMS"</formula>
    </cfRule>
  </conditionalFormatting>
  <conditionalFormatting sqref="BQ355">
    <cfRule type="cellIs" dxfId="563" priority="563" operator="equal">
      <formula>"PMS"</formula>
    </cfRule>
    <cfRule type="cellIs" dxfId="562" priority="564" operator="equal">
      <formula>"CMS"</formula>
    </cfRule>
  </conditionalFormatting>
  <conditionalFormatting sqref="BY355">
    <cfRule type="cellIs" dxfId="561" priority="561" operator="equal">
      <formula>"PMS"</formula>
    </cfRule>
    <cfRule type="cellIs" dxfId="560" priority="562" operator="equal">
      <formula>"CMS"</formula>
    </cfRule>
  </conditionalFormatting>
  <conditionalFormatting sqref="BU355">
    <cfRule type="cellIs" dxfId="559" priority="559" operator="equal">
      <formula>"PMS"</formula>
    </cfRule>
    <cfRule type="cellIs" dxfId="558" priority="560" operator="equal">
      <formula>"CMS"</formula>
    </cfRule>
  </conditionalFormatting>
  <conditionalFormatting sqref="BU356">
    <cfRule type="cellIs" dxfId="557" priority="557" operator="equal">
      <formula>"PMS"</formula>
    </cfRule>
    <cfRule type="cellIs" dxfId="556" priority="558" operator="equal">
      <formula>"CMS"</formula>
    </cfRule>
  </conditionalFormatting>
  <conditionalFormatting sqref="BU357">
    <cfRule type="cellIs" dxfId="555" priority="555" operator="equal">
      <formula>"PMS"</formula>
    </cfRule>
    <cfRule type="cellIs" dxfId="554" priority="556" operator="equal">
      <formula>"CMS"</formula>
    </cfRule>
  </conditionalFormatting>
  <conditionalFormatting sqref="BU358">
    <cfRule type="cellIs" dxfId="553" priority="553" operator="equal">
      <formula>"PMS"</formula>
    </cfRule>
    <cfRule type="cellIs" dxfId="552" priority="554" operator="equal">
      <formula>"CMS"</formula>
    </cfRule>
  </conditionalFormatting>
  <conditionalFormatting sqref="BU359">
    <cfRule type="cellIs" dxfId="551" priority="551" operator="equal">
      <formula>"PMS"</formula>
    </cfRule>
    <cfRule type="cellIs" dxfId="550" priority="552" operator="equal">
      <formula>"CMS"</formula>
    </cfRule>
  </conditionalFormatting>
  <conditionalFormatting sqref="BU360">
    <cfRule type="cellIs" dxfId="549" priority="549" operator="equal">
      <formula>"PMS"</formula>
    </cfRule>
    <cfRule type="cellIs" dxfId="548" priority="550" operator="equal">
      <formula>"CMS"</formula>
    </cfRule>
  </conditionalFormatting>
  <conditionalFormatting sqref="BU361">
    <cfRule type="cellIs" dxfId="547" priority="547" operator="equal">
      <formula>"PMS"</formula>
    </cfRule>
    <cfRule type="cellIs" dxfId="546" priority="548" operator="equal">
      <formula>"CMS"</formula>
    </cfRule>
  </conditionalFormatting>
  <conditionalFormatting sqref="E380:BJ403">
    <cfRule type="cellIs" dxfId="545" priority="545" operator="equal">
      <formula>"PMS"</formula>
    </cfRule>
    <cfRule type="cellIs" dxfId="544" priority="546" operator="equal">
      <formula>"CMS"</formula>
    </cfRule>
  </conditionalFormatting>
  <conditionalFormatting sqref="BR380:BT403 BV380:BX403 BZ380:BZ403 BK381:BM403 BK380:BL380 BO380:BP403">
    <cfRule type="cellIs" dxfId="543" priority="543" operator="equal">
      <formula>"PMS"</formula>
    </cfRule>
    <cfRule type="cellIs" dxfId="542" priority="544" operator="equal">
      <formula>"CMS"</formula>
    </cfRule>
  </conditionalFormatting>
  <conditionalFormatting sqref="CA380:CB403">
    <cfRule type="cellIs" dxfId="541" priority="541" operator="equal">
      <formula>"PMS"</formula>
    </cfRule>
    <cfRule type="cellIs" dxfId="540" priority="542" operator="equal">
      <formula>"CMS"</formula>
    </cfRule>
  </conditionalFormatting>
  <conditionalFormatting sqref="BN403">
    <cfRule type="cellIs" dxfId="539" priority="539" operator="equal">
      <formula>"PMS"</formula>
    </cfRule>
    <cfRule type="cellIs" dxfId="538" priority="540" operator="equal">
      <formula>"CMS"</formula>
    </cfRule>
  </conditionalFormatting>
  <conditionalFormatting sqref="BQ381:BQ403">
    <cfRule type="cellIs" dxfId="537" priority="537" operator="equal">
      <formula>"PMS"</formula>
    </cfRule>
    <cfRule type="cellIs" dxfId="536" priority="538" operator="equal">
      <formula>"CMS"</formula>
    </cfRule>
  </conditionalFormatting>
  <conditionalFormatting sqref="BU387:BU403">
    <cfRule type="cellIs" dxfId="535" priority="535" operator="equal">
      <formula>"PMS"</formula>
    </cfRule>
    <cfRule type="cellIs" dxfId="534" priority="536" operator="equal">
      <formula>"CMS"</formula>
    </cfRule>
  </conditionalFormatting>
  <conditionalFormatting sqref="BY381:BY403">
    <cfRule type="cellIs" dxfId="533" priority="533" operator="equal">
      <formula>"PMS"</formula>
    </cfRule>
    <cfRule type="cellIs" dxfId="532" priority="534" operator="equal">
      <formula>"CMS"</formula>
    </cfRule>
  </conditionalFormatting>
  <conditionalFormatting sqref="BM380:BN380">
    <cfRule type="cellIs" dxfId="531" priority="531" operator="equal">
      <formula>"PMS"</formula>
    </cfRule>
    <cfRule type="cellIs" dxfId="530" priority="532" operator="equal">
      <formula>"CMS"</formula>
    </cfRule>
  </conditionalFormatting>
  <conditionalFormatting sqref="BN381:BN402">
    <cfRule type="cellIs" dxfId="529" priority="529" operator="equal">
      <formula>"PMS"</formula>
    </cfRule>
    <cfRule type="cellIs" dxfId="528" priority="530" operator="equal">
      <formula>"CMS"</formula>
    </cfRule>
  </conditionalFormatting>
  <conditionalFormatting sqref="BQ380">
    <cfRule type="cellIs" dxfId="527" priority="527" operator="equal">
      <formula>"PMS"</formula>
    </cfRule>
    <cfRule type="cellIs" dxfId="526" priority="528" operator="equal">
      <formula>"CMS"</formula>
    </cfRule>
  </conditionalFormatting>
  <conditionalFormatting sqref="BY380">
    <cfRule type="cellIs" dxfId="525" priority="525" operator="equal">
      <formula>"PMS"</formula>
    </cfRule>
    <cfRule type="cellIs" dxfId="524" priority="526" operator="equal">
      <formula>"CMS"</formula>
    </cfRule>
  </conditionalFormatting>
  <conditionalFormatting sqref="BU380">
    <cfRule type="cellIs" dxfId="523" priority="523" operator="equal">
      <formula>"PMS"</formula>
    </cfRule>
    <cfRule type="cellIs" dxfId="522" priority="524" operator="equal">
      <formula>"CMS"</formula>
    </cfRule>
  </conditionalFormatting>
  <conditionalFormatting sqref="BU381">
    <cfRule type="cellIs" dxfId="521" priority="521" operator="equal">
      <formula>"PMS"</formula>
    </cfRule>
    <cfRule type="cellIs" dxfId="520" priority="522" operator="equal">
      <formula>"CMS"</formula>
    </cfRule>
  </conditionalFormatting>
  <conditionalFormatting sqref="BU382">
    <cfRule type="cellIs" dxfId="519" priority="519" operator="equal">
      <formula>"PMS"</formula>
    </cfRule>
    <cfRule type="cellIs" dxfId="518" priority="520" operator="equal">
      <formula>"CMS"</formula>
    </cfRule>
  </conditionalFormatting>
  <conditionalFormatting sqref="BU383">
    <cfRule type="cellIs" dxfId="517" priority="517" operator="equal">
      <formula>"PMS"</formula>
    </cfRule>
    <cfRule type="cellIs" dxfId="516" priority="518" operator="equal">
      <formula>"CMS"</formula>
    </cfRule>
  </conditionalFormatting>
  <conditionalFormatting sqref="BU384">
    <cfRule type="cellIs" dxfId="515" priority="515" operator="equal">
      <formula>"PMS"</formula>
    </cfRule>
    <cfRule type="cellIs" dxfId="514" priority="516" operator="equal">
      <formula>"CMS"</formula>
    </cfRule>
  </conditionalFormatting>
  <conditionalFormatting sqref="BU385">
    <cfRule type="cellIs" dxfId="513" priority="513" operator="equal">
      <formula>"PMS"</formula>
    </cfRule>
    <cfRule type="cellIs" dxfId="512" priority="514" operator="equal">
      <formula>"CMS"</formula>
    </cfRule>
  </conditionalFormatting>
  <conditionalFormatting sqref="BU386">
    <cfRule type="cellIs" dxfId="511" priority="511" operator="equal">
      <formula>"PMS"</formula>
    </cfRule>
    <cfRule type="cellIs" dxfId="510" priority="512" operator="equal">
      <formula>"CMS"</formula>
    </cfRule>
  </conditionalFormatting>
  <conditionalFormatting sqref="E405:BJ428">
    <cfRule type="cellIs" dxfId="509" priority="509" operator="equal">
      <formula>"PMS"</formula>
    </cfRule>
    <cfRule type="cellIs" dxfId="508" priority="510" operator="equal">
      <formula>"CMS"</formula>
    </cfRule>
  </conditionalFormatting>
  <conditionalFormatting sqref="BR405:BT428 BV405:BX428 BZ405:BZ428 BK406:BM428 BK405:BL405 BO405:BP428">
    <cfRule type="cellIs" dxfId="507" priority="507" operator="equal">
      <formula>"PMS"</formula>
    </cfRule>
    <cfRule type="cellIs" dxfId="506" priority="508" operator="equal">
      <formula>"CMS"</formula>
    </cfRule>
  </conditionalFormatting>
  <conditionalFormatting sqref="CA405:CB428">
    <cfRule type="cellIs" dxfId="505" priority="505" operator="equal">
      <formula>"PMS"</formula>
    </cfRule>
    <cfRule type="cellIs" dxfId="504" priority="506" operator="equal">
      <formula>"CMS"</formula>
    </cfRule>
  </conditionalFormatting>
  <conditionalFormatting sqref="BN428">
    <cfRule type="cellIs" dxfId="503" priority="503" operator="equal">
      <formula>"PMS"</formula>
    </cfRule>
    <cfRule type="cellIs" dxfId="502" priority="504" operator="equal">
      <formula>"CMS"</formula>
    </cfRule>
  </conditionalFormatting>
  <conditionalFormatting sqref="BQ406:BQ428">
    <cfRule type="cellIs" dxfId="501" priority="501" operator="equal">
      <formula>"PMS"</formula>
    </cfRule>
    <cfRule type="cellIs" dxfId="500" priority="502" operator="equal">
      <formula>"CMS"</formula>
    </cfRule>
  </conditionalFormatting>
  <conditionalFormatting sqref="BU412:BU428">
    <cfRule type="cellIs" dxfId="499" priority="499" operator="equal">
      <formula>"PMS"</formula>
    </cfRule>
    <cfRule type="cellIs" dxfId="498" priority="500" operator="equal">
      <formula>"CMS"</formula>
    </cfRule>
  </conditionalFormatting>
  <conditionalFormatting sqref="BY406:BY428">
    <cfRule type="cellIs" dxfId="497" priority="497" operator="equal">
      <formula>"PMS"</formula>
    </cfRule>
    <cfRule type="cellIs" dxfId="496" priority="498" operator="equal">
      <formula>"CMS"</formula>
    </cfRule>
  </conditionalFormatting>
  <conditionalFormatting sqref="BM405:BN405">
    <cfRule type="cellIs" dxfId="495" priority="495" operator="equal">
      <formula>"PMS"</formula>
    </cfRule>
    <cfRule type="cellIs" dxfId="494" priority="496" operator="equal">
      <formula>"CMS"</formula>
    </cfRule>
  </conditionalFormatting>
  <conditionalFormatting sqref="BN406:BN427">
    <cfRule type="cellIs" dxfId="493" priority="493" operator="equal">
      <formula>"PMS"</formula>
    </cfRule>
    <cfRule type="cellIs" dxfId="492" priority="494" operator="equal">
      <formula>"CMS"</formula>
    </cfRule>
  </conditionalFormatting>
  <conditionalFormatting sqref="BQ405">
    <cfRule type="cellIs" dxfId="491" priority="491" operator="equal">
      <formula>"PMS"</formula>
    </cfRule>
    <cfRule type="cellIs" dxfId="490" priority="492" operator="equal">
      <formula>"CMS"</formula>
    </cfRule>
  </conditionalFormatting>
  <conditionalFormatting sqref="BY405">
    <cfRule type="cellIs" dxfId="489" priority="489" operator="equal">
      <formula>"PMS"</formula>
    </cfRule>
    <cfRule type="cellIs" dxfId="488" priority="490" operator="equal">
      <formula>"CMS"</formula>
    </cfRule>
  </conditionalFormatting>
  <conditionalFormatting sqref="BU405">
    <cfRule type="cellIs" dxfId="487" priority="487" operator="equal">
      <formula>"PMS"</formula>
    </cfRule>
    <cfRule type="cellIs" dxfId="486" priority="488" operator="equal">
      <formula>"CMS"</formula>
    </cfRule>
  </conditionalFormatting>
  <conditionalFormatting sqref="BU406">
    <cfRule type="cellIs" dxfId="485" priority="485" operator="equal">
      <formula>"PMS"</formula>
    </cfRule>
    <cfRule type="cellIs" dxfId="484" priority="486" operator="equal">
      <formula>"CMS"</formula>
    </cfRule>
  </conditionalFormatting>
  <conditionalFormatting sqref="BU407">
    <cfRule type="cellIs" dxfId="483" priority="483" operator="equal">
      <formula>"PMS"</formula>
    </cfRule>
    <cfRule type="cellIs" dxfId="482" priority="484" operator="equal">
      <formula>"CMS"</formula>
    </cfRule>
  </conditionalFormatting>
  <conditionalFormatting sqref="BU408">
    <cfRule type="cellIs" dxfId="481" priority="481" operator="equal">
      <formula>"PMS"</formula>
    </cfRule>
    <cfRule type="cellIs" dxfId="480" priority="482" operator="equal">
      <formula>"CMS"</formula>
    </cfRule>
  </conditionalFormatting>
  <conditionalFormatting sqref="BU409">
    <cfRule type="cellIs" dxfId="479" priority="479" operator="equal">
      <formula>"PMS"</formula>
    </cfRule>
    <cfRule type="cellIs" dxfId="478" priority="480" operator="equal">
      <formula>"CMS"</formula>
    </cfRule>
  </conditionalFormatting>
  <conditionalFormatting sqref="BU410">
    <cfRule type="cellIs" dxfId="477" priority="477" operator="equal">
      <formula>"PMS"</formula>
    </cfRule>
    <cfRule type="cellIs" dxfId="476" priority="478" operator="equal">
      <formula>"CMS"</formula>
    </cfRule>
  </conditionalFormatting>
  <conditionalFormatting sqref="BU411">
    <cfRule type="cellIs" dxfId="475" priority="475" operator="equal">
      <formula>"PMS"</formula>
    </cfRule>
    <cfRule type="cellIs" dxfId="474" priority="476" operator="equal">
      <formula>"CMS"</formula>
    </cfRule>
  </conditionalFormatting>
  <conditionalFormatting sqref="E430:BJ453">
    <cfRule type="cellIs" dxfId="473" priority="473" operator="equal">
      <formula>"PMS"</formula>
    </cfRule>
    <cfRule type="cellIs" dxfId="472" priority="474" operator="equal">
      <formula>"CMS"</formula>
    </cfRule>
  </conditionalFormatting>
  <conditionalFormatting sqref="BR430:BT453 BV430:BX453 BZ430:BZ453 BK431:BM453 BK430:BL430 BO430:BP453">
    <cfRule type="cellIs" dxfId="471" priority="471" operator="equal">
      <formula>"PMS"</formula>
    </cfRule>
    <cfRule type="cellIs" dxfId="470" priority="472" operator="equal">
      <formula>"CMS"</formula>
    </cfRule>
  </conditionalFormatting>
  <conditionalFormatting sqref="CA430:CB453">
    <cfRule type="cellIs" dxfId="469" priority="469" operator="equal">
      <formula>"PMS"</formula>
    </cfRule>
    <cfRule type="cellIs" dxfId="468" priority="470" operator="equal">
      <formula>"CMS"</formula>
    </cfRule>
  </conditionalFormatting>
  <conditionalFormatting sqref="BN453">
    <cfRule type="cellIs" dxfId="467" priority="467" operator="equal">
      <formula>"PMS"</formula>
    </cfRule>
    <cfRule type="cellIs" dxfId="466" priority="468" operator="equal">
      <formula>"CMS"</formula>
    </cfRule>
  </conditionalFormatting>
  <conditionalFormatting sqref="BQ431:BQ453">
    <cfRule type="cellIs" dxfId="465" priority="465" operator="equal">
      <formula>"PMS"</formula>
    </cfRule>
    <cfRule type="cellIs" dxfId="464" priority="466" operator="equal">
      <formula>"CMS"</formula>
    </cfRule>
  </conditionalFormatting>
  <conditionalFormatting sqref="BU437:BU453">
    <cfRule type="cellIs" dxfId="463" priority="463" operator="equal">
      <formula>"PMS"</formula>
    </cfRule>
    <cfRule type="cellIs" dxfId="462" priority="464" operator="equal">
      <formula>"CMS"</formula>
    </cfRule>
  </conditionalFormatting>
  <conditionalFormatting sqref="BY431:BY453">
    <cfRule type="cellIs" dxfId="461" priority="461" operator="equal">
      <formula>"PMS"</formula>
    </cfRule>
    <cfRule type="cellIs" dxfId="460" priority="462" operator="equal">
      <formula>"CMS"</formula>
    </cfRule>
  </conditionalFormatting>
  <conditionalFormatting sqref="BM430:BN430">
    <cfRule type="cellIs" dxfId="459" priority="459" operator="equal">
      <formula>"PMS"</formula>
    </cfRule>
    <cfRule type="cellIs" dxfId="458" priority="460" operator="equal">
      <formula>"CMS"</formula>
    </cfRule>
  </conditionalFormatting>
  <conditionalFormatting sqref="BN431:BN452">
    <cfRule type="cellIs" dxfId="457" priority="457" operator="equal">
      <formula>"PMS"</formula>
    </cfRule>
    <cfRule type="cellIs" dxfId="456" priority="458" operator="equal">
      <formula>"CMS"</formula>
    </cfRule>
  </conditionalFormatting>
  <conditionalFormatting sqref="BQ430">
    <cfRule type="cellIs" dxfId="455" priority="455" operator="equal">
      <formula>"PMS"</formula>
    </cfRule>
    <cfRule type="cellIs" dxfId="454" priority="456" operator="equal">
      <formula>"CMS"</formula>
    </cfRule>
  </conditionalFormatting>
  <conditionalFormatting sqref="BY430">
    <cfRule type="cellIs" dxfId="453" priority="453" operator="equal">
      <formula>"PMS"</formula>
    </cfRule>
    <cfRule type="cellIs" dxfId="452" priority="454" operator="equal">
      <formula>"CMS"</formula>
    </cfRule>
  </conditionalFormatting>
  <conditionalFormatting sqref="BU430">
    <cfRule type="cellIs" dxfId="451" priority="451" operator="equal">
      <formula>"PMS"</formula>
    </cfRule>
    <cfRule type="cellIs" dxfId="450" priority="452" operator="equal">
      <formula>"CMS"</formula>
    </cfRule>
  </conditionalFormatting>
  <conditionalFormatting sqref="BU431">
    <cfRule type="cellIs" dxfId="449" priority="449" operator="equal">
      <formula>"PMS"</formula>
    </cfRule>
    <cfRule type="cellIs" dxfId="448" priority="450" operator="equal">
      <formula>"CMS"</formula>
    </cfRule>
  </conditionalFormatting>
  <conditionalFormatting sqref="BU432">
    <cfRule type="cellIs" dxfId="447" priority="447" operator="equal">
      <formula>"PMS"</formula>
    </cfRule>
    <cfRule type="cellIs" dxfId="446" priority="448" operator="equal">
      <formula>"CMS"</formula>
    </cfRule>
  </conditionalFormatting>
  <conditionalFormatting sqref="BU433">
    <cfRule type="cellIs" dxfId="445" priority="445" operator="equal">
      <formula>"PMS"</formula>
    </cfRule>
    <cfRule type="cellIs" dxfId="444" priority="446" operator="equal">
      <formula>"CMS"</formula>
    </cfRule>
  </conditionalFormatting>
  <conditionalFormatting sqref="BU434">
    <cfRule type="cellIs" dxfId="443" priority="443" operator="equal">
      <formula>"PMS"</formula>
    </cfRule>
    <cfRule type="cellIs" dxfId="442" priority="444" operator="equal">
      <formula>"CMS"</formula>
    </cfRule>
  </conditionalFormatting>
  <conditionalFormatting sqref="BU435">
    <cfRule type="cellIs" dxfId="441" priority="441" operator="equal">
      <formula>"PMS"</formula>
    </cfRule>
    <cfRule type="cellIs" dxfId="440" priority="442" operator="equal">
      <formula>"CMS"</formula>
    </cfRule>
  </conditionalFormatting>
  <conditionalFormatting sqref="BU436">
    <cfRule type="cellIs" dxfId="439" priority="439" operator="equal">
      <formula>"PMS"</formula>
    </cfRule>
    <cfRule type="cellIs" dxfId="438" priority="440" operator="equal">
      <formula>"CMS"</formula>
    </cfRule>
  </conditionalFormatting>
  <conditionalFormatting sqref="E455:BJ478">
    <cfRule type="cellIs" dxfId="437" priority="437" operator="equal">
      <formula>"PMS"</formula>
    </cfRule>
    <cfRule type="cellIs" dxfId="436" priority="438" operator="equal">
      <formula>"CMS"</formula>
    </cfRule>
  </conditionalFormatting>
  <conditionalFormatting sqref="BR455:BT478 BV455:BX478 BZ455:BZ478 BK456:BM478 BK455:BL455 BO455:BP478">
    <cfRule type="cellIs" dxfId="435" priority="435" operator="equal">
      <formula>"PMS"</formula>
    </cfRule>
    <cfRule type="cellIs" dxfId="434" priority="436" operator="equal">
      <formula>"CMS"</formula>
    </cfRule>
  </conditionalFormatting>
  <conditionalFormatting sqref="CA455:CB478">
    <cfRule type="cellIs" dxfId="433" priority="433" operator="equal">
      <formula>"PMS"</formula>
    </cfRule>
    <cfRule type="cellIs" dxfId="432" priority="434" operator="equal">
      <formula>"CMS"</formula>
    </cfRule>
  </conditionalFormatting>
  <conditionalFormatting sqref="BN478">
    <cfRule type="cellIs" dxfId="431" priority="431" operator="equal">
      <formula>"PMS"</formula>
    </cfRule>
    <cfRule type="cellIs" dxfId="430" priority="432" operator="equal">
      <formula>"CMS"</formula>
    </cfRule>
  </conditionalFormatting>
  <conditionalFormatting sqref="BQ456:BQ478">
    <cfRule type="cellIs" dxfId="429" priority="429" operator="equal">
      <formula>"PMS"</formula>
    </cfRule>
    <cfRule type="cellIs" dxfId="428" priority="430" operator="equal">
      <formula>"CMS"</formula>
    </cfRule>
  </conditionalFormatting>
  <conditionalFormatting sqref="BU462:BU478">
    <cfRule type="cellIs" dxfId="427" priority="427" operator="equal">
      <formula>"PMS"</formula>
    </cfRule>
    <cfRule type="cellIs" dxfId="426" priority="428" operator="equal">
      <formula>"CMS"</formula>
    </cfRule>
  </conditionalFormatting>
  <conditionalFormatting sqref="BY456:BY478">
    <cfRule type="cellIs" dxfId="425" priority="425" operator="equal">
      <formula>"PMS"</formula>
    </cfRule>
    <cfRule type="cellIs" dxfId="424" priority="426" operator="equal">
      <formula>"CMS"</formula>
    </cfRule>
  </conditionalFormatting>
  <conditionalFormatting sqref="BM455:BN455">
    <cfRule type="cellIs" dxfId="423" priority="423" operator="equal">
      <formula>"PMS"</formula>
    </cfRule>
    <cfRule type="cellIs" dxfId="422" priority="424" operator="equal">
      <formula>"CMS"</formula>
    </cfRule>
  </conditionalFormatting>
  <conditionalFormatting sqref="BN456:BN477">
    <cfRule type="cellIs" dxfId="421" priority="421" operator="equal">
      <formula>"PMS"</formula>
    </cfRule>
    <cfRule type="cellIs" dxfId="420" priority="422" operator="equal">
      <formula>"CMS"</formula>
    </cfRule>
  </conditionalFormatting>
  <conditionalFormatting sqref="BQ455">
    <cfRule type="cellIs" dxfId="419" priority="419" operator="equal">
      <formula>"PMS"</formula>
    </cfRule>
    <cfRule type="cellIs" dxfId="418" priority="420" operator="equal">
      <formula>"CMS"</formula>
    </cfRule>
  </conditionalFormatting>
  <conditionalFormatting sqref="BY455">
    <cfRule type="cellIs" dxfId="417" priority="417" operator="equal">
      <formula>"PMS"</formula>
    </cfRule>
    <cfRule type="cellIs" dxfId="416" priority="418" operator="equal">
      <formula>"CMS"</formula>
    </cfRule>
  </conditionalFormatting>
  <conditionalFormatting sqref="BU455">
    <cfRule type="cellIs" dxfId="415" priority="415" operator="equal">
      <formula>"PMS"</formula>
    </cfRule>
    <cfRule type="cellIs" dxfId="414" priority="416" operator="equal">
      <formula>"CMS"</formula>
    </cfRule>
  </conditionalFormatting>
  <conditionalFormatting sqref="BU456">
    <cfRule type="cellIs" dxfId="413" priority="413" operator="equal">
      <formula>"PMS"</formula>
    </cfRule>
    <cfRule type="cellIs" dxfId="412" priority="414" operator="equal">
      <formula>"CMS"</formula>
    </cfRule>
  </conditionalFormatting>
  <conditionalFormatting sqref="BU457">
    <cfRule type="cellIs" dxfId="411" priority="411" operator="equal">
      <formula>"PMS"</formula>
    </cfRule>
    <cfRule type="cellIs" dxfId="410" priority="412" operator="equal">
      <formula>"CMS"</formula>
    </cfRule>
  </conditionalFormatting>
  <conditionalFormatting sqref="BU458">
    <cfRule type="cellIs" dxfId="409" priority="409" operator="equal">
      <formula>"PMS"</formula>
    </cfRule>
    <cfRule type="cellIs" dxfId="408" priority="410" operator="equal">
      <formula>"CMS"</formula>
    </cfRule>
  </conditionalFormatting>
  <conditionalFormatting sqref="BU459">
    <cfRule type="cellIs" dxfId="407" priority="407" operator="equal">
      <formula>"PMS"</formula>
    </cfRule>
    <cfRule type="cellIs" dxfId="406" priority="408" operator="equal">
      <formula>"CMS"</formula>
    </cfRule>
  </conditionalFormatting>
  <conditionalFormatting sqref="BU460">
    <cfRule type="cellIs" dxfId="405" priority="405" operator="equal">
      <formula>"PMS"</formula>
    </cfRule>
    <cfRule type="cellIs" dxfId="404" priority="406" operator="equal">
      <formula>"CMS"</formula>
    </cfRule>
  </conditionalFormatting>
  <conditionalFormatting sqref="BU461">
    <cfRule type="cellIs" dxfId="403" priority="403" operator="equal">
      <formula>"PMS"</formula>
    </cfRule>
    <cfRule type="cellIs" dxfId="402" priority="404" operator="equal">
      <formula>"CMS"</formula>
    </cfRule>
  </conditionalFormatting>
  <conditionalFormatting sqref="E480:BJ503">
    <cfRule type="cellIs" dxfId="401" priority="401" operator="equal">
      <formula>"PMS"</formula>
    </cfRule>
    <cfRule type="cellIs" dxfId="400" priority="402" operator="equal">
      <formula>"CMS"</formula>
    </cfRule>
  </conditionalFormatting>
  <conditionalFormatting sqref="BR480:BT503 BV480:BX503 BZ480:BZ503 BK481:BM503 BK480:BL480 BO480:BP503">
    <cfRule type="cellIs" dxfId="399" priority="399" operator="equal">
      <formula>"PMS"</formula>
    </cfRule>
    <cfRule type="cellIs" dxfId="398" priority="400" operator="equal">
      <formula>"CMS"</formula>
    </cfRule>
  </conditionalFormatting>
  <conditionalFormatting sqref="CA480:CB503">
    <cfRule type="cellIs" dxfId="397" priority="397" operator="equal">
      <formula>"PMS"</formula>
    </cfRule>
    <cfRule type="cellIs" dxfId="396" priority="398" operator="equal">
      <formula>"CMS"</formula>
    </cfRule>
  </conditionalFormatting>
  <conditionalFormatting sqref="BN503">
    <cfRule type="cellIs" dxfId="395" priority="395" operator="equal">
      <formula>"PMS"</formula>
    </cfRule>
    <cfRule type="cellIs" dxfId="394" priority="396" operator="equal">
      <formula>"CMS"</formula>
    </cfRule>
  </conditionalFormatting>
  <conditionalFormatting sqref="BQ481:BQ503">
    <cfRule type="cellIs" dxfId="393" priority="393" operator="equal">
      <formula>"PMS"</formula>
    </cfRule>
    <cfRule type="cellIs" dxfId="392" priority="394" operator="equal">
      <formula>"CMS"</formula>
    </cfRule>
  </conditionalFormatting>
  <conditionalFormatting sqref="BU487:BU503">
    <cfRule type="cellIs" dxfId="391" priority="391" operator="equal">
      <formula>"PMS"</formula>
    </cfRule>
    <cfRule type="cellIs" dxfId="390" priority="392" operator="equal">
      <formula>"CMS"</formula>
    </cfRule>
  </conditionalFormatting>
  <conditionalFormatting sqref="BY481:BY503">
    <cfRule type="cellIs" dxfId="389" priority="389" operator="equal">
      <formula>"PMS"</formula>
    </cfRule>
    <cfRule type="cellIs" dxfId="388" priority="390" operator="equal">
      <formula>"CMS"</formula>
    </cfRule>
  </conditionalFormatting>
  <conditionalFormatting sqref="BM480:BN480">
    <cfRule type="cellIs" dxfId="387" priority="387" operator="equal">
      <formula>"PMS"</formula>
    </cfRule>
    <cfRule type="cellIs" dxfId="386" priority="388" operator="equal">
      <formula>"CMS"</formula>
    </cfRule>
  </conditionalFormatting>
  <conditionalFormatting sqref="BN481:BN502">
    <cfRule type="cellIs" dxfId="385" priority="385" operator="equal">
      <formula>"PMS"</formula>
    </cfRule>
    <cfRule type="cellIs" dxfId="384" priority="386" operator="equal">
      <formula>"CMS"</formula>
    </cfRule>
  </conditionalFormatting>
  <conditionalFormatting sqref="BQ480">
    <cfRule type="cellIs" dxfId="383" priority="383" operator="equal">
      <formula>"PMS"</formula>
    </cfRule>
    <cfRule type="cellIs" dxfId="382" priority="384" operator="equal">
      <formula>"CMS"</formula>
    </cfRule>
  </conditionalFormatting>
  <conditionalFormatting sqref="BY480">
    <cfRule type="cellIs" dxfId="381" priority="381" operator="equal">
      <formula>"PMS"</formula>
    </cfRule>
    <cfRule type="cellIs" dxfId="380" priority="382" operator="equal">
      <formula>"CMS"</formula>
    </cfRule>
  </conditionalFormatting>
  <conditionalFormatting sqref="BU480">
    <cfRule type="cellIs" dxfId="379" priority="379" operator="equal">
      <formula>"PMS"</formula>
    </cfRule>
    <cfRule type="cellIs" dxfId="378" priority="380" operator="equal">
      <formula>"CMS"</formula>
    </cfRule>
  </conditionalFormatting>
  <conditionalFormatting sqref="BU481">
    <cfRule type="cellIs" dxfId="377" priority="377" operator="equal">
      <formula>"PMS"</formula>
    </cfRule>
    <cfRule type="cellIs" dxfId="376" priority="378" operator="equal">
      <formula>"CMS"</formula>
    </cfRule>
  </conditionalFormatting>
  <conditionalFormatting sqref="BU482">
    <cfRule type="cellIs" dxfId="375" priority="375" operator="equal">
      <formula>"PMS"</formula>
    </cfRule>
    <cfRule type="cellIs" dxfId="374" priority="376" operator="equal">
      <formula>"CMS"</formula>
    </cfRule>
  </conditionalFormatting>
  <conditionalFormatting sqref="BU483">
    <cfRule type="cellIs" dxfId="373" priority="373" operator="equal">
      <formula>"PMS"</formula>
    </cfRule>
    <cfRule type="cellIs" dxfId="372" priority="374" operator="equal">
      <formula>"CMS"</formula>
    </cfRule>
  </conditionalFormatting>
  <conditionalFormatting sqref="BU484">
    <cfRule type="cellIs" dxfId="371" priority="371" operator="equal">
      <formula>"PMS"</formula>
    </cfRule>
    <cfRule type="cellIs" dxfId="370" priority="372" operator="equal">
      <formula>"CMS"</formula>
    </cfRule>
  </conditionalFormatting>
  <conditionalFormatting sqref="BU485">
    <cfRule type="cellIs" dxfId="369" priority="369" operator="equal">
      <formula>"PMS"</formula>
    </cfRule>
    <cfRule type="cellIs" dxfId="368" priority="370" operator="equal">
      <formula>"CMS"</formula>
    </cfRule>
  </conditionalFormatting>
  <conditionalFormatting sqref="BU486">
    <cfRule type="cellIs" dxfId="367" priority="367" operator="equal">
      <formula>"PMS"</formula>
    </cfRule>
    <cfRule type="cellIs" dxfId="366" priority="368" operator="equal">
      <formula>"CMS"</formula>
    </cfRule>
  </conditionalFormatting>
  <conditionalFormatting sqref="E505:BJ528">
    <cfRule type="cellIs" dxfId="365" priority="365" operator="equal">
      <formula>"PMS"</formula>
    </cfRule>
    <cfRule type="cellIs" dxfId="364" priority="366" operator="equal">
      <formula>"CMS"</formula>
    </cfRule>
  </conditionalFormatting>
  <conditionalFormatting sqref="BR505:BT528 BV505:BX528 BZ505:BZ528 BK506:BM528 BK505:BL505 BO505:BP528">
    <cfRule type="cellIs" dxfId="363" priority="363" operator="equal">
      <formula>"PMS"</formula>
    </cfRule>
    <cfRule type="cellIs" dxfId="362" priority="364" operator="equal">
      <formula>"CMS"</formula>
    </cfRule>
  </conditionalFormatting>
  <conditionalFormatting sqref="CA505:CB528">
    <cfRule type="cellIs" dxfId="361" priority="361" operator="equal">
      <formula>"PMS"</formula>
    </cfRule>
    <cfRule type="cellIs" dxfId="360" priority="362" operator="equal">
      <formula>"CMS"</formula>
    </cfRule>
  </conditionalFormatting>
  <conditionalFormatting sqref="BN528">
    <cfRule type="cellIs" dxfId="359" priority="359" operator="equal">
      <formula>"PMS"</formula>
    </cfRule>
    <cfRule type="cellIs" dxfId="358" priority="360" operator="equal">
      <formula>"CMS"</formula>
    </cfRule>
  </conditionalFormatting>
  <conditionalFormatting sqref="BQ506:BQ528">
    <cfRule type="cellIs" dxfId="357" priority="357" operator="equal">
      <formula>"PMS"</formula>
    </cfRule>
    <cfRule type="cellIs" dxfId="356" priority="358" operator="equal">
      <formula>"CMS"</formula>
    </cfRule>
  </conditionalFormatting>
  <conditionalFormatting sqref="BU512:BU528">
    <cfRule type="cellIs" dxfId="355" priority="355" operator="equal">
      <formula>"PMS"</formula>
    </cfRule>
    <cfRule type="cellIs" dxfId="354" priority="356" operator="equal">
      <formula>"CMS"</formula>
    </cfRule>
  </conditionalFormatting>
  <conditionalFormatting sqref="BY506:BY528">
    <cfRule type="cellIs" dxfId="353" priority="353" operator="equal">
      <formula>"PMS"</formula>
    </cfRule>
    <cfRule type="cellIs" dxfId="352" priority="354" operator="equal">
      <formula>"CMS"</formula>
    </cfRule>
  </conditionalFormatting>
  <conditionalFormatting sqref="BM505:BN505">
    <cfRule type="cellIs" dxfId="351" priority="351" operator="equal">
      <formula>"PMS"</formula>
    </cfRule>
    <cfRule type="cellIs" dxfId="350" priority="352" operator="equal">
      <formula>"CMS"</formula>
    </cfRule>
  </conditionalFormatting>
  <conditionalFormatting sqref="BN506:BN527">
    <cfRule type="cellIs" dxfId="349" priority="349" operator="equal">
      <formula>"PMS"</formula>
    </cfRule>
    <cfRule type="cellIs" dxfId="348" priority="350" operator="equal">
      <formula>"CMS"</formula>
    </cfRule>
  </conditionalFormatting>
  <conditionalFormatting sqref="BQ505">
    <cfRule type="cellIs" dxfId="347" priority="347" operator="equal">
      <formula>"PMS"</formula>
    </cfRule>
    <cfRule type="cellIs" dxfId="346" priority="348" operator="equal">
      <formula>"CMS"</formula>
    </cfRule>
  </conditionalFormatting>
  <conditionalFormatting sqref="BY505">
    <cfRule type="cellIs" dxfId="345" priority="345" operator="equal">
      <formula>"PMS"</formula>
    </cfRule>
    <cfRule type="cellIs" dxfId="344" priority="346" operator="equal">
      <formula>"CMS"</formula>
    </cfRule>
  </conditionalFormatting>
  <conditionalFormatting sqref="BU505">
    <cfRule type="cellIs" dxfId="343" priority="343" operator="equal">
      <formula>"PMS"</formula>
    </cfRule>
    <cfRule type="cellIs" dxfId="342" priority="344" operator="equal">
      <formula>"CMS"</formula>
    </cfRule>
  </conditionalFormatting>
  <conditionalFormatting sqref="BU506">
    <cfRule type="cellIs" dxfId="341" priority="341" operator="equal">
      <formula>"PMS"</formula>
    </cfRule>
    <cfRule type="cellIs" dxfId="340" priority="342" operator="equal">
      <formula>"CMS"</formula>
    </cfRule>
  </conditionalFormatting>
  <conditionalFormatting sqref="BU507">
    <cfRule type="cellIs" dxfId="339" priority="339" operator="equal">
      <formula>"PMS"</formula>
    </cfRule>
    <cfRule type="cellIs" dxfId="338" priority="340" operator="equal">
      <formula>"CMS"</formula>
    </cfRule>
  </conditionalFormatting>
  <conditionalFormatting sqref="BU508">
    <cfRule type="cellIs" dxfId="337" priority="337" operator="equal">
      <formula>"PMS"</formula>
    </cfRule>
    <cfRule type="cellIs" dxfId="336" priority="338" operator="equal">
      <formula>"CMS"</formula>
    </cfRule>
  </conditionalFormatting>
  <conditionalFormatting sqref="BU509">
    <cfRule type="cellIs" dxfId="335" priority="335" operator="equal">
      <formula>"PMS"</formula>
    </cfRule>
    <cfRule type="cellIs" dxfId="334" priority="336" operator="equal">
      <formula>"CMS"</formula>
    </cfRule>
  </conditionalFormatting>
  <conditionalFormatting sqref="BU510">
    <cfRule type="cellIs" dxfId="333" priority="333" operator="equal">
      <formula>"PMS"</formula>
    </cfRule>
    <cfRule type="cellIs" dxfId="332" priority="334" operator="equal">
      <formula>"CMS"</formula>
    </cfRule>
  </conditionalFormatting>
  <conditionalFormatting sqref="BU511">
    <cfRule type="cellIs" dxfId="331" priority="331" operator="equal">
      <formula>"PMS"</formula>
    </cfRule>
    <cfRule type="cellIs" dxfId="330" priority="332" operator="equal">
      <formula>"CMS"</formula>
    </cfRule>
  </conditionalFormatting>
  <conditionalFormatting sqref="E530:BJ553">
    <cfRule type="cellIs" dxfId="329" priority="329" operator="equal">
      <formula>"PMS"</formula>
    </cfRule>
    <cfRule type="cellIs" dxfId="328" priority="330" operator="equal">
      <formula>"CMS"</formula>
    </cfRule>
  </conditionalFormatting>
  <conditionalFormatting sqref="BR530:BT553 BV530:BX553 BZ530:BZ553 BK531:BM553 BK530:BL530 BO530:BP553">
    <cfRule type="cellIs" dxfId="327" priority="327" operator="equal">
      <formula>"PMS"</formula>
    </cfRule>
    <cfRule type="cellIs" dxfId="326" priority="328" operator="equal">
      <formula>"CMS"</formula>
    </cfRule>
  </conditionalFormatting>
  <conditionalFormatting sqref="CA530:CB553">
    <cfRule type="cellIs" dxfId="325" priority="325" operator="equal">
      <formula>"PMS"</formula>
    </cfRule>
    <cfRule type="cellIs" dxfId="324" priority="326" operator="equal">
      <formula>"CMS"</formula>
    </cfRule>
  </conditionalFormatting>
  <conditionalFormatting sqref="BN553">
    <cfRule type="cellIs" dxfId="323" priority="323" operator="equal">
      <formula>"PMS"</formula>
    </cfRule>
    <cfRule type="cellIs" dxfId="322" priority="324" operator="equal">
      <formula>"CMS"</formula>
    </cfRule>
  </conditionalFormatting>
  <conditionalFormatting sqref="BQ531:BQ553">
    <cfRule type="cellIs" dxfId="321" priority="321" operator="equal">
      <formula>"PMS"</formula>
    </cfRule>
    <cfRule type="cellIs" dxfId="320" priority="322" operator="equal">
      <formula>"CMS"</formula>
    </cfRule>
  </conditionalFormatting>
  <conditionalFormatting sqref="BU537:BU553">
    <cfRule type="cellIs" dxfId="319" priority="319" operator="equal">
      <formula>"PMS"</formula>
    </cfRule>
    <cfRule type="cellIs" dxfId="318" priority="320" operator="equal">
      <formula>"CMS"</formula>
    </cfRule>
  </conditionalFormatting>
  <conditionalFormatting sqref="BY531:BY553">
    <cfRule type="cellIs" dxfId="317" priority="317" operator="equal">
      <formula>"PMS"</formula>
    </cfRule>
    <cfRule type="cellIs" dxfId="316" priority="318" operator="equal">
      <formula>"CMS"</formula>
    </cfRule>
  </conditionalFormatting>
  <conditionalFormatting sqref="BM530:BN530">
    <cfRule type="cellIs" dxfId="315" priority="315" operator="equal">
      <formula>"PMS"</formula>
    </cfRule>
    <cfRule type="cellIs" dxfId="314" priority="316" operator="equal">
      <formula>"CMS"</formula>
    </cfRule>
  </conditionalFormatting>
  <conditionalFormatting sqref="BN531:BN552">
    <cfRule type="cellIs" dxfId="313" priority="313" operator="equal">
      <formula>"PMS"</formula>
    </cfRule>
    <cfRule type="cellIs" dxfId="312" priority="314" operator="equal">
      <formula>"CMS"</formula>
    </cfRule>
  </conditionalFormatting>
  <conditionalFormatting sqref="BQ530">
    <cfRule type="cellIs" dxfId="311" priority="311" operator="equal">
      <formula>"PMS"</formula>
    </cfRule>
    <cfRule type="cellIs" dxfId="310" priority="312" operator="equal">
      <formula>"CMS"</formula>
    </cfRule>
  </conditionalFormatting>
  <conditionalFormatting sqref="BY530">
    <cfRule type="cellIs" dxfId="309" priority="309" operator="equal">
      <formula>"PMS"</formula>
    </cfRule>
    <cfRule type="cellIs" dxfId="308" priority="310" operator="equal">
      <formula>"CMS"</formula>
    </cfRule>
  </conditionalFormatting>
  <conditionalFormatting sqref="BU530">
    <cfRule type="cellIs" dxfId="307" priority="307" operator="equal">
      <formula>"PMS"</formula>
    </cfRule>
    <cfRule type="cellIs" dxfId="306" priority="308" operator="equal">
      <formula>"CMS"</formula>
    </cfRule>
  </conditionalFormatting>
  <conditionalFormatting sqref="BU531">
    <cfRule type="cellIs" dxfId="305" priority="305" operator="equal">
      <formula>"PMS"</formula>
    </cfRule>
    <cfRule type="cellIs" dxfId="304" priority="306" operator="equal">
      <formula>"CMS"</formula>
    </cfRule>
  </conditionalFormatting>
  <conditionalFormatting sqref="BU532">
    <cfRule type="cellIs" dxfId="303" priority="303" operator="equal">
      <formula>"PMS"</formula>
    </cfRule>
    <cfRule type="cellIs" dxfId="302" priority="304" operator="equal">
      <formula>"CMS"</formula>
    </cfRule>
  </conditionalFormatting>
  <conditionalFormatting sqref="BU533">
    <cfRule type="cellIs" dxfId="301" priority="301" operator="equal">
      <formula>"PMS"</formula>
    </cfRule>
    <cfRule type="cellIs" dxfId="300" priority="302" operator="equal">
      <formula>"CMS"</formula>
    </cfRule>
  </conditionalFormatting>
  <conditionalFormatting sqref="BU534">
    <cfRule type="cellIs" dxfId="299" priority="299" operator="equal">
      <formula>"PMS"</formula>
    </cfRule>
    <cfRule type="cellIs" dxfId="298" priority="300" operator="equal">
      <formula>"CMS"</formula>
    </cfRule>
  </conditionalFormatting>
  <conditionalFormatting sqref="BU535">
    <cfRule type="cellIs" dxfId="297" priority="297" operator="equal">
      <formula>"PMS"</formula>
    </cfRule>
    <cfRule type="cellIs" dxfId="296" priority="298" operator="equal">
      <formula>"CMS"</formula>
    </cfRule>
  </conditionalFormatting>
  <conditionalFormatting sqref="BU536">
    <cfRule type="cellIs" dxfId="295" priority="295" operator="equal">
      <formula>"PMS"</formula>
    </cfRule>
    <cfRule type="cellIs" dxfId="294" priority="296" operator="equal">
      <formula>"CMS"</formula>
    </cfRule>
  </conditionalFormatting>
  <conditionalFormatting sqref="E555:BJ578">
    <cfRule type="cellIs" dxfId="293" priority="293" operator="equal">
      <formula>"PMS"</formula>
    </cfRule>
    <cfRule type="cellIs" dxfId="292" priority="294" operator="equal">
      <formula>"CMS"</formula>
    </cfRule>
  </conditionalFormatting>
  <conditionalFormatting sqref="BR555:BT578 BV555:BX578 BZ555:BZ578 BK556:BM578 BK555:BL555 BO555:BP578">
    <cfRule type="cellIs" dxfId="291" priority="291" operator="equal">
      <formula>"PMS"</formula>
    </cfRule>
    <cfRule type="cellIs" dxfId="290" priority="292" operator="equal">
      <formula>"CMS"</formula>
    </cfRule>
  </conditionalFormatting>
  <conditionalFormatting sqref="CA555:CB578">
    <cfRule type="cellIs" dxfId="289" priority="289" operator="equal">
      <formula>"PMS"</formula>
    </cfRule>
    <cfRule type="cellIs" dxfId="288" priority="290" operator="equal">
      <formula>"CMS"</formula>
    </cfRule>
  </conditionalFormatting>
  <conditionalFormatting sqref="BN578">
    <cfRule type="cellIs" dxfId="287" priority="287" operator="equal">
      <formula>"PMS"</formula>
    </cfRule>
    <cfRule type="cellIs" dxfId="286" priority="288" operator="equal">
      <formula>"CMS"</formula>
    </cfRule>
  </conditionalFormatting>
  <conditionalFormatting sqref="BQ556:BQ578">
    <cfRule type="cellIs" dxfId="285" priority="285" operator="equal">
      <formula>"PMS"</formula>
    </cfRule>
    <cfRule type="cellIs" dxfId="284" priority="286" operator="equal">
      <formula>"CMS"</formula>
    </cfRule>
  </conditionalFormatting>
  <conditionalFormatting sqref="BU562:BU578">
    <cfRule type="cellIs" dxfId="283" priority="283" operator="equal">
      <formula>"PMS"</formula>
    </cfRule>
    <cfRule type="cellIs" dxfId="282" priority="284" operator="equal">
      <formula>"CMS"</formula>
    </cfRule>
  </conditionalFormatting>
  <conditionalFormatting sqref="BY556:BY578">
    <cfRule type="cellIs" dxfId="281" priority="281" operator="equal">
      <formula>"PMS"</formula>
    </cfRule>
    <cfRule type="cellIs" dxfId="280" priority="282" operator="equal">
      <formula>"CMS"</formula>
    </cfRule>
  </conditionalFormatting>
  <conditionalFormatting sqref="BM555:BN555">
    <cfRule type="cellIs" dxfId="279" priority="279" operator="equal">
      <formula>"PMS"</formula>
    </cfRule>
    <cfRule type="cellIs" dxfId="278" priority="280" operator="equal">
      <formula>"CMS"</formula>
    </cfRule>
  </conditionalFormatting>
  <conditionalFormatting sqref="BN556:BN577">
    <cfRule type="cellIs" dxfId="277" priority="277" operator="equal">
      <formula>"PMS"</formula>
    </cfRule>
    <cfRule type="cellIs" dxfId="276" priority="278" operator="equal">
      <formula>"CMS"</formula>
    </cfRule>
  </conditionalFormatting>
  <conditionalFormatting sqref="BQ555">
    <cfRule type="cellIs" dxfId="275" priority="275" operator="equal">
      <formula>"PMS"</formula>
    </cfRule>
    <cfRule type="cellIs" dxfId="274" priority="276" operator="equal">
      <formula>"CMS"</formula>
    </cfRule>
  </conditionalFormatting>
  <conditionalFormatting sqref="BY555">
    <cfRule type="cellIs" dxfId="273" priority="273" operator="equal">
      <formula>"PMS"</formula>
    </cfRule>
    <cfRule type="cellIs" dxfId="272" priority="274" operator="equal">
      <formula>"CMS"</formula>
    </cfRule>
  </conditionalFormatting>
  <conditionalFormatting sqref="BU555">
    <cfRule type="cellIs" dxfId="271" priority="271" operator="equal">
      <formula>"PMS"</formula>
    </cfRule>
    <cfRule type="cellIs" dxfId="270" priority="272" operator="equal">
      <formula>"CMS"</formula>
    </cfRule>
  </conditionalFormatting>
  <conditionalFormatting sqref="BU556">
    <cfRule type="cellIs" dxfId="269" priority="269" operator="equal">
      <formula>"PMS"</formula>
    </cfRule>
    <cfRule type="cellIs" dxfId="268" priority="270" operator="equal">
      <formula>"CMS"</formula>
    </cfRule>
  </conditionalFormatting>
  <conditionalFormatting sqref="BU557">
    <cfRule type="cellIs" dxfId="267" priority="267" operator="equal">
      <formula>"PMS"</formula>
    </cfRule>
    <cfRule type="cellIs" dxfId="266" priority="268" operator="equal">
      <formula>"CMS"</formula>
    </cfRule>
  </conditionalFormatting>
  <conditionalFormatting sqref="BU558">
    <cfRule type="cellIs" dxfId="265" priority="265" operator="equal">
      <formula>"PMS"</formula>
    </cfRule>
    <cfRule type="cellIs" dxfId="264" priority="266" operator="equal">
      <formula>"CMS"</formula>
    </cfRule>
  </conditionalFormatting>
  <conditionalFormatting sqref="BU559">
    <cfRule type="cellIs" dxfId="263" priority="263" operator="equal">
      <formula>"PMS"</formula>
    </cfRule>
    <cfRule type="cellIs" dxfId="262" priority="264" operator="equal">
      <formula>"CMS"</formula>
    </cfRule>
  </conditionalFormatting>
  <conditionalFormatting sqref="BU560">
    <cfRule type="cellIs" dxfId="261" priority="261" operator="equal">
      <formula>"PMS"</formula>
    </cfRule>
    <cfRule type="cellIs" dxfId="260" priority="262" operator="equal">
      <formula>"CMS"</formula>
    </cfRule>
  </conditionalFormatting>
  <conditionalFormatting sqref="BU561">
    <cfRule type="cellIs" dxfId="259" priority="259" operator="equal">
      <formula>"PMS"</formula>
    </cfRule>
    <cfRule type="cellIs" dxfId="258" priority="260" operator="equal">
      <formula>"CMS"</formula>
    </cfRule>
  </conditionalFormatting>
  <conditionalFormatting sqref="E580:BJ603">
    <cfRule type="cellIs" dxfId="257" priority="257" operator="equal">
      <formula>"PMS"</formula>
    </cfRule>
    <cfRule type="cellIs" dxfId="256" priority="258" operator="equal">
      <formula>"CMS"</formula>
    </cfRule>
  </conditionalFormatting>
  <conditionalFormatting sqref="BR580:BT603 BV580:BX603 BZ580:BZ603 BK581:BM603 BK580:BL580 BO580:BP603">
    <cfRule type="cellIs" dxfId="255" priority="255" operator="equal">
      <formula>"PMS"</formula>
    </cfRule>
    <cfRule type="cellIs" dxfId="254" priority="256" operator="equal">
      <formula>"CMS"</formula>
    </cfRule>
  </conditionalFormatting>
  <conditionalFormatting sqref="CA580:CB603">
    <cfRule type="cellIs" dxfId="253" priority="253" operator="equal">
      <formula>"PMS"</formula>
    </cfRule>
    <cfRule type="cellIs" dxfId="252" priority="254" operator="equal">
      <formula>"CMS"</formula>
    </cfRule>
  </conditionalFormatting>
  <conditionalFormatting sqref="BN603">
    <cfRule type="cellIs" dxfId="251" priority="251" operator="equal">
      <formula>"PMS"</formula>
    </cfRule>
    <cfRule type="cellIs" dxfId="250" priority="252" operator="equal">
      <formula>"CMS"</formula>
    </cfRule>
  </conditionalFormatting>
  <conditionalFormatting sqref="BQ581:BQ603">
    <cfRule type="cellIs" dxfId="249" priority="249" operator="equal">
      <formula>"PMS"</formula>
    </cfRule>
    <cfRule type="cellIs" dxfId="248" priority="250" operator="equal">
      <formula>"CMS"</formula>
    </cfRule>
  </conditionalFormatting>
  <conditionalFormatting sqref="BU587:BU603">
    <cfRule type="cellIs" dxfId="247" priority="247" operator="equal">
      <formula>"PMS"</formula>
    </cfRule>
    <cfRule type="cellIs" dxfId="246" priority="248" operator="equal">
      <formula>"CMS"</formula>
    </cfRule>
  </conditionalFormatting>
  <conditionalFormatting sqref="BY581:BY603">
    <cfRule type="cellIs" dxfId="245" priority="245" operator="equal">
      <formula>"PMS"</formula>
    </cfRule>
    <cfRule type="cellIs" dxfId="244" priority="246" operator="equal">
      <formula>"CMS"</formula>
    </cfRule>
  </conditionalFormatting>
  <conditionalFormatting sqref="BM580:BN580">
    <cfRule type="cellIs" dxfId="243" priority="243" operator="equal">
      <formula>"PMS"</formula>
    </cfRule>
    <cfRule type="cellIs" dxfId="242" priority="244" operator="equal">
      <formula>"CMS"</formula>
    </cfRule>
  </conditionalFormatting>
  <conditionalFormatting sqref="BN581:BN602">
    <cfRule type="cellIs" dxfId="241" priority="241" operator="equal">
      <formula>"PMS"</formula>
    </cfRule>
    <cfRule type="cellIs" dxfId="240" priority="242" operator="equal">
      <formula>"CMS"</formula>
    </cfRule>
  </conditionalFormatting>
  <conditionalFormatting sqref="BQ580">
    <cfRule type="cellIs" dxfId="239" priority="239" operator="equal">
      <formula>"PMS"</formula>
    </cfRule>
    <cfRule type="cellIs" dxfId="238" priority="240" operator="equal">
      <formula>"CMS"</formula>
    </cfRule>
  </conditionalFormatting>
  <conditionalFormatting sqref="BY580">
    <cfRule type="cellIs" dxfId="237" priority="237" operator="equal">
      <formula>"PMS"</formula>
    </cfRule>
    <cfRule type="cellIs" dxfId="236" priority="238" operator="equal">
      <formula>"CMS"</formula>
    </cfRule>
  </conditionalFormatting>
  <conditionalFormatting sqref="BU580">
    <cfRule type="cellIs" dxfId="235" priority="235" operator="equal">
      <formula>"PMS"</formula>
    </cfRule>
    <cfRule type="cellIs" dxfId="234" priority="236" operator="equal">
      <formula>"CMS"</formula>
    </cfRule>
  </conditionalFormatting>
  <conditionalFormatting sqref="BU581">
    <cfRule type="cellIs" dxfId="233" priority="233" operator="equal">
      <formula>"PMS"</formula>
    </cfRule>
    <cfRule type="cellIs" dxfId="232" priority="234" operator="equal">
      <formula>"CMS"</formula>
    </cfRule>
  </conditionalFormatting>
  <conditionalFormatting sqref="BU582">
    <cfRule type="cellIs" dxfId="231" priority="231" operator="equal">
      <formula>"PMS"</formula>
    </cfRule>
    <cfRule type="cellIs" dxfId="230" priority="232" operator="equal">
      <formula>"CMS"</formula>
    </cfRule>
  </conditionalFormatting>
  <conditionalFormatting sqref="BU583">
    <cfRule type="cellIs" dxfId="229" priority="229" operator="equal">
      <formula>"PMS"</formula>
    </cfRule>
    <cfRule type="cellIs" dxfId="228" priority="230" operator="equal">
      <formula>"CMS"</formula>
    </cfRule>
  </conditionalFormatting>
  <conditionalFormatting sqref="BU584">
    <cfRule type="cellIs" dxfId="227" priority="227" operator="equal">
      <formula>"PMS"</formula>
    </cfRule>
    <cfRule type="cellIs" dxfId="226" priority="228" operator="equal">
      <formula>"CMS"</formula>
    </cfRule>
  </conditionalFormatting>
  <conditionalFormatting sqref="BU585">
    <cfRule type="cellIs" dxfId="225" priority="225" operator="equal">
      <formula>"PMS"</formula>
    </cfRule>
    <cfRule type="cellIs" dxfId="224" priority="226" operator="equal">
      <formula>"CMS"</formula>
    </cfRule>
  </conditionalFormatting>
  <conditionalFormatting sqref="BU586">
    <cfRule type="cellIs" dxfId="223" priority="223" operator="equal">
      <formula>"PMS"</formula>
    </cfRule>
    <cfRule type="cellIs" dxfId="222" priority="224" operator="equal">
      <formula>"CMS"</formula>
    </cfRule>
  </conditionalFormatting>
  <conditionalFormatting sqref="E605:BJ628">
    <cfRule type="cellIs" dxfId="221" priority="221" operator="equal">
      <formula>"PMS"</formula>
    </cfRule>
    <cfRule type="cellIs" dxfId="220" priority="222" operator="equal">
      <formula>"CMS"</formula>
    </cfRule>
  </conditionalFormatting>
  <conditionalFormatting sqref="BR605:BT628 BV605:BX628 BZ605:BZ628 BK606:BM628 BK605:BL605 BO605:BP628">
    <cfRule type="cellIs" dxfId="219" priority="219" operator="equal">
      <formula>"PMS"</formula>
    </cfRule>
    <cfRule type="cellIs" dxfId="218" priority="220" operator="equal">
      <formula>"CMS"</formula>
    </cfRule>
  </conditionalFormatting>
  <conditionalFormatting sqref="CA605:CB628">
    <cfRule type="cellIs" dxfId="217" priority="217" operator="equal">
      <formula>"PMS"</formula>
    </cfRule>
    <cfRule type="cellIs" dxfId="216" priority="218" operator="equal">
      <formula>"CMS"</formula>
    </cfRule>
  </conditionalFormatting>
  <conditionalFormatting sqref="BN628">
    <cfRule type="cellIs" dxfId="215" priority="215" operator="equal">
      <formula>"PMS"</formula>
    </cfRule>
    <cfRule type="cellIs" dxfId="214" priority="216" operator="equal">
      <formula>"CMS"</formula>
    </cfRule>
  </conditionalFormatting>
  <conditionalFormatting sqref="BQ606:BQ628">
    <cfRule type="cellIs" dxfId="213" priority="213" operator="equal">
      <formula>"PMS"</formula>
    </cfRule>
    <cfRule type="cellIs" dxfId="212" priority="214" operator="equal">
      <formula>"CMS"</formula>
    </cfRule>
  </conditionalFormatting>
  <conditionalFormatting sqref="BU612:BU628">
    <cfRule type="cellIs" dxfId="211" priority="211" operator="equal">
      <formula>"PMS"</formula>
    </cfRule>
    <cfRule type="cellIs" dxfId="210" priority="212" operator="equal">
      <formula>"CMS"</formula>
    </cfRule>
  </conditionalFormatting>
  <conditionalFormatting sqref="BY606:BY628">
    <cfRule type="cellIs" dxfId="209" priority="209" operator="equal">
      <formula>"PMS"</formula>
    </cfRule>
    <cfRule type="cellIs" dxfId="208" priority="210" operator="equal">
      <formula>"CMS"</formula>
    </cfRule>
  </conditionalFormatting>
  <conditionalFormatting sqref="BM605:BN605">
    <cfRule type="cellIs" dxfId="207" priority="207" operator="equal">
      <formula>"PMS"</formula>
    </cfRule>
    <cfRule type="cellIs" dxfId="206" priority="208" operator="equal">
      <formula>"CMS"</formula>
    </cfRule>
  </conditionalFormatting>
  <conditionalFormatting sqref="BN606:BN627">
    <cfRule type="cellIs" dxfId="205" priority="205" operator="equal">
      <formula>"PMS"</formula>
    </cfRule>
    <cfRule type="cellIs" dxfId="204" priority="206" operator="equal">
      <formula>"CMS"</formula>
    </cfRule>
  </conditionalFormatting>
  <conditionalFormatting sqref="BQ605">
    <cfRule type="cellIs" dxfId="203" priority="203" operator="equal">
      <formula>"PMS"</formula>
    </cfRule>
    <cfRule type="cellIs" dxfId="202" priority="204" operator="equal">
      <formula>"CMS"</formula>
    </cfRule>
  </conditionalFormatting>
  <conditionalFormatting sqref="BY605">
    <cfRule type="cellIs" dxfId="201" priority="201" operator="equal">
      <formula>"PMS"</formula>
    </cfRule>
    <cfRule type="cellIs" dxfId="200" priority="202" operator="equal">
      <formula>"CMS"</formula>
    </cfRule>
  </conditionalFormatting>
  <conditionalFormatting sqref="BU605">
    <cfRule type="cellIs" dxfId="199" priority="199" operator="equal">
      <formula>"PMS"</formula>
    </cfRule>
    <cfRule type="cellIs" dxfId="198" priority="200" operator="equal">
      <formula>"CMS"</formula>
    </cfRule>
  </conditionalFormatting>
  <conditionalFormatting sqref="BU606">
    <cfRule type="cellIs" dxfId="197" priority="197" operator="equal">
      <formula>"PMS"</formula>
    </cfRule>
    <cfRule type="cellIs" dxfId="196" priority="198" operator="equal">
      <formula>"CMS"</formula>
    </cfRule>
  </conditionalFormatting>
  <conditionalFormatting sqref="BU607">
    <cfRule type="cellIs" dxfId="195" priority="195" operator="equal">
      <formula>"PMS"</formula>
    </cfRule>
    <cfRule type="cellIs" dxfId="194" priority="196" operator="equal">
      <formula>"CMS"</formula>
    </cfRule>
  </conditionalFormatting>
  <conditionalFormatting sqref="BU608">
    <cfRule type="cellIs" dxfId="193" priority="193" operator="equal">
      <formula>"PMS"</formula>
    </cfRule>
    <cfRule type="cellIs" dxfId="192" priority="194" operator="equal">
      <formula>"CMS"</formula>
    </cfRule>
  </conditionalFormatting>
  <conditionalFormatting sqref="BU609">
    <cfRule type="cellIs" dxfId="191" priority="191" operator="equal">
      <formula>"PMS"</formula>
    </cfRule>
    <cfRule type="cellIs" dxfId="190" priority="192" operator="equal">
      <formula>"CMS"</formula>
    </cfRule>
  </conditionalFormatting>
  <conditionalFormatting sqref="BU610">
    <cfRule type="cellIs" dxfId="189" priority="189" operator="equal">
      <formula>"PMS"</formula>
    </cfRule>
    <cfRule type="cellIs" dxfId="188" priority="190" operator="equal">
      <formula>"CMS"</formula>
    </cfRule>
  </conditionalFormatting>
  <conditionalFormatting sqref="BU611">
    <cfRule type="cellIs" dxfId="187" priority="187" operator="equal">
      <formula>"PMS"</formula>
    </cfRule>
    <cfRule type="cellIs" dxfId="186" priority="188" operator="equal">
      <formula>"CMS"</formula>
    </cfRule>
  </conditionalFormatting>
  <conditionalFormatting sqref="E630:BJ653">
    <cfRule type="cellIs" dxfId="185" priority="185" operator="equal">
      <formula>"PMS"</formula>
    </cfRule>
    <cfRule type="cellIs" dxfId="184" priority="186" operator="equal">
      <formula>"CMS"</formula>
    </cfRule>
  </conditionalFormatting>
  <conditionalFormatting sqref="BR630:BT653 BV630:BX653 BZ630:BZ653 BK631:BM653 BK630:BL630 BO630:BP653">
    <cfRule type="cellIs" dxfId="183" priority="183" operator="equal">
      <formula>"PMS"</formula>
    </cfRule>
    <cfRule type="cellIs" dxfId="182" priority="184" operator="equal">
      <formula>"CMS"</formula>
    </cfRule>
  </conditionalFormatting>
  <conditionalFormatting sqref="CA630:CB653">
    <cfRule type="cellIs" dxfId="181" priority="181" operator="equal">
      <formula>"PMS"</formula>
    </cfRule>
    <cfRule type="cellIs" dxfId="180" priority="182" operator="equal">
      <formula>"CMS"</formula>
    </cfRule>
  </conditionalFormatting>
  <conditionalFormatting sqref="BN653">
    <cfRule type="cellIs" dxfId="179" priority="179" operator="equal">
      <formula>"PMS"</formula>
    </cfRule>
    <cfRule type="cellIs" dxfId="178" priority="180" operator="equal">
      <formula>"CMS"</formula>
    </cfRule>
  </conditionalFormatting>
  <conditionalFormatting sqref="BQ631:BQ653">
    <cfRule type="cellIs" dxfId="177" priority="177" operator="equal">
      <formula>"PMS"</formula>
    </cfRule>
    <cfRule type="cellIs" dxfId="176" priority="178" operator="equal">
      <formula>"CMS"</formula>
    </cfRule>
  </conditionalFormatting>
  <conditionalFormatting sqref="BU637:BU653">
    <cfRule type="cellIs" dxfId="175" priority="175" operator="equal">
      <formula>"PMS"</formula>
    </cfRule>
    <cfRule type="cellIs" dxfId="174" priority="176" operator="equal">
      <formula>"CMS"</formula>
    </cfRule>
  </conditionalFormatting>
  <conditionalFormatting sqref="BY631:BY653">
    <cfRule type="cellIs" dxfId="173" priority="173" operator="equal">
      <formula>"PMS"</formula>
    </cfRule>
    <cfRule type="cellIs" dxfId="172" priority="174" operator="equal">
      <formula>"CMS"</formula>
    </cfRule>
  </conditionalFormatting>
  <conditionalFormatting sqref="BM630:BN630">
    <cfRule type="cellIs" dxfId="171" priority="171" operator="equal">
      <formula>"PMS"</formula>
    </cfRule>
    <cfRule type="cellIs" dxfId="170" priority="172" operator="equal">
      <formula>"CMS"</formula>
    </cfRule>
  </conditionalFormatting>
  <conditionalFormatting sqref="BN631:BN652">
    <cfRule type="cellIs" dxfId="169" priority="169" operator="equal">
      <formula>"PMS"</formula>
    </cfRule>
    <cfRule type="cellIs" dxfId="168" priority="170" operator="equal">
      <formula>"CMS"</formula>
    </cfRule>
  </conditionalFormatting>
  <conditionalFormatting sqref="BQ630">
    <cfRule type="cellIs" dxfId="167" priority="167" operator="equal">
      <formula>"PMS"</formula>
    </cfRule>
    <cfRule type="cellIs" dxfId="166" priority="168" operator="equal">
      <formula>"CMS"</formula>
    </cfRule>
  </conditionalFormatting>
  <conditionalFormatting sqref="BY630">
    <cfRule type="cellIs" dxfId="165" priority="165" operator="equal">
      <formula>"PMS"</formula>
    </cfRule>
    <cfRule type="cellIs" dxfId="164" priority="166" operator="equal">
      <formula>"CMS"</formula>
    </cfRule>
  </conditionalFormatting>
  <conditionalFormatting sqref="BU630">
    <cfRule type="cellIs" dxfId="163" priority="163" operator="equal">
      <formula>"PMS"</formula>
    </cfRule>
    <cfRule type="cellIs" dxfId="162" priority="164" operator="equal">
      <formula>"CMS"</formula>
    </cfRule>
  </conditionalFormatting>
  <conditionalFormatting sqref="BU631">
    <cfRule type="cellIs" dxfId="161" priority="161" operator="equal">
      <formula>"PMS"</formula>
    </cfRule>
    <cfRule type="cellIs" dxfId="160" priority="162" operator="equal">
      <formula>"CMS"</formula>
    </cfRule>
  </conditionalFormatting>
  <conditionalFormatting sqref="BU632">
    <cfRule type="cellIs" dxfId="159" priority="159" operator="equal">
      <formula>"PMS"</formula>
    </cfRule>
    <cfRule type="cellIs" dxfId="158" priority="160" operator="equal">
      <formula>"CMS"</formula>
    </cfRule>
  </conditionalFormatting>
  <conditionalFormatting sqref="BU633">
    <cfRule type="cellIs" dxfId="157" priority="157" operator="equal">
      <formula>"PMS"</formula>
    </cfRule>
    <cfRule type="cellIs" dxfId="156" priority="158" operator="equal">
      <formula>"CMS"</formula>
    </cfRule>
  </conditionalFormatting>
  <conditionalFormatting sqref="BU634">
    <cfRule type="cellIs" dxfId="155" priority="155" operator="equal">
      <formula>"PMS"</formula>
    </cfRule>
    <cfRule type="cellIs" dxfId="154" priority="156" operator="equal">
      <formula>"CMS"</formula>
    </cfRule>
  </conditionalFormatting>
  <conditionalFormatting sqref="BU635">
    <cfRule type="cellIs" dxfId="153" priority="153" operator="equal">
      <formula>"PMS"</formula>
    </cfRule>
    <cfRule type="cellIs" dxfId="152" priority="154" operator="equal">
      <formula>"CMS"</formula>
    </cfRule>
  </conditionalFormatting>
  <conditionalFormatting sqref="BU636">
    <cfRule type="cellIs" dxfId="151" priority="151" operator="equal">
      <formula>"PMS"</formula>
    </cfRule>
    <cfRule type="cellIs" dxfId="150" priority="152" operator="equal">
      <formula>"CMS"</formula>
    </cfRule>
  </conditionalFormatting>
  <conditionalFormatting sqref="E655:BJ678">
    <cfRule type="cellIs" dxfId="149" priority="149" operator="equal">
      <formula>"PMS"</formula>
    </cfRule>
    <cfRule type="cellIs" dxfId="148" priority="150" operator="equal">
      <formula>"CMS"</formula>
    </cfRule>
  </conditionalFormatting>
  <conditionalFormatting sqref="BR655:BT678 BV655:BX678 BZ655:BZ678 BK656:BM678 BK655:BL655 BO655:BP678">
    <cfRule type="cellIs" dxfId="147" priority="147" operator="equal">
      <formula>"PMS"</formula>
    </cfRule>
    <cfRule type="cellIs" dxfId="146" priority="148" operator="equal">
      <formula>"CMS"</formula>
    </cfRule>
  </conditionalFormatting>
  <conditionalFormatting sqref="CA655:CB678">
    <cfRule type="cellIs" dxfId="145" priority="145" operator="equal">
      <formula>"PMS"</formula>
    </cfRule>
    <cfRule type="cellIs" dxfId="144" priority="146" operator="equal">
      <formula>"CMS"</formula>
    </cfRule>
  </conditionalFormatting>
  <conditionalFormatting sqref="BN678">
    <cfRule type="cellIs" dxfId="143" priority="143" operator="equal">
      <formula>"PMS"</formula>
    </cfRule>
    <cfRule type="cellIs" dxfId="142" priority="144" operator="equal">
      <formula>"CMS"</formula>
    </cfRule>
  </conditionalFormatting>
  <conditionalFormatting sqref="BQ656:BQ678">
    <cfRule type="cellIs" dxfId="141" priority="141" operator="equal">
      <formula>"PMS"</formula>
    </cfRule>
    <cfRule type="cellIs" dxfId="140" priority="142" operator="equal">
      <formula>"CMS"</formula>
    </cfRule>
  </conditionalFormatting>
  <conditionalFormatting sqref="BU662:BU678">
    <cfRule type="cellIs" dxfId="139" priority="139" operator="equal">
      <formula>"PMS"</formula>
    </cfRule>
    <cfRule type="cellIs" dxfId="138" priority="140" operator="equal">
      <formula>"CMS"</formula>
    </cfRule>
  </conditionalFormatting>
  <conditionalFormatting sqref="BY656:BY678">
    <cfRule type="cellIs" dxfId="137" priority="137" operator="equal">
      <formula>"PMS"</formula>
    </cfRule>
    <cfRule type="cellIs" dxfId="136" priority="138" operator="equal">
      <formula>"CMS"</formula>
    </cfRule>
  </conditionalFormatting>
  <conditionalFormatting sqref="BM655:BN655">
    <cfRule type="cellIs" dxfId="135" priority="135" operator="equal">
      <formula>"PMS"</formula>
    </cfRule>
    <cfRule type="cellIs" dxfId="134" priority="136" operator="equal">
      <formula>"CMS"</formula>
    </cfRule>
  </conditionalFormatting>
  <conditionalFormatting sqref="BN656:BN677">
    <cfRule type="cellIs" dxfId="133" priority="133" operator="equal">
      <formula>"PMS"</formula>
    </cfRule>
    <cfRule type="cellIs" dxfId="132" priority="134" operator="equal">
      <formula>"CMS"</formula>
    </cfRule>
  </conditionalFormatting>
  <conditionalFormatting sqref="BQ655">
    <cfRule type="cellIs" dxfId="131" priority="131" operator="equal">
      <formula>"PMS"</formula>
    </cfRule>
    <cfRule type="cellIs" dxfId="130" priority="132" operator="equal">
      <formula>"CMS"</formula>
    </cfRule>
  </conditionalFormatting>
  <conditionalFormatting sqref="BY655">
    <cfRule type="cellIs" dxfId="129" priority="129" operator="equal">
      <formula>"PMS"</formula>
    </cfRule>
    <cfRule type="cellIs" dxfId="128" priority="130" operator="equal">
      <formula>"CMS"</formula>
    </cfRule>
  </conditionalFormatting>
  <conditionalFormatting sqref="BU655">
    <cfRule type="cellIs" dxfId="127" priority="127" operator="equal">
      <formula>"PMS"</formula>
    </cfRule>
    <cfRule type="cellIs" dxfId="126" priority="128" operator="equal">
      <formula>"CMS"</formula>
    </cfRule>
  </conditionalFormatting>
  <conditionalFormatting sqref="BU656">
    <cfRule type="cellIs" dxfId="125" priority="125" operator="equal">
      <formula>"PMS"</formula>
    </cfRule>
    <cfRule type="cellIs" dxfId="124" priority="126" operator="equal">
      <formula>"CMS"</formula>
    </cfRule>
  </conditionalFormatting>
  <conditionalFormatting sqref="BU657">
    <cfRule type="cellIs" dxfId="123" priority="123" operator="equal">
      <formula>"PMS"</formula>
    </cfRule>
    <cfRule type="cellIs" dxfId="122" priority="124" operator="equal">
      <formula>"CMS"</formula>
    </cfRule>
  </conditionalFormatting>
  <conditionalFormatting sqref="BU658">
    <cfRule type="cellIs" dxfId="121" priority="121" operator="equal">
      <formula>"PMS"</formula>
    </cfRule>
    <cfRule type="cellIs" dxfId="120" priority="122" operator="equal">
      <formula>"CMS"</formula>
    </cfRule>
  </conditionalFormatting>
  <conditionalFormatting sqref="BU659">
    <cfRule type="cellIs" dxfId="119" priority="119" operator="equal">
      <formula>"PMS"</formula>
    </cfRule>
    <cfRule type="cellIs" dxfId="118" priority="120" operator="equal">
      <formula>"CMS"</formula>
    </cfRule>
  </conditionalFormatting>
  <conditionalFormatting sqref="BU660">
    <cfRule type="cellIs" dxfId="117" priority="117" operator="equal">
      <formula>"PMS"</formula>
    </cfRule>
    <cfRule type="cellIs" dxfId="116" priority="118" operator="equal">
      <formula>"CMS"</formula>
    </cfRule>
  </conditionalFormatting>
  <conditionalFormatting sqref="BU661">
    <cfRule type="cellIs" dxfId="115" priority="115" operator="equal">
      <formula>"PMS"</formula>
    </cfRule>
    <cfRule type="cellIs" dxfId="114" priority="116" operator="equal">
      <formula>"CMS"</formula>
    </cfRule>
  </conditionalFormatting>
  <conditionalFormatting sqref="E680:BJ703">
    <cfRule type="cellIs" dxfId="113" priority="113" operator="equal">
      <formula>"PMS"</formula>
    </cfRule>
    <cfRule type="cellIs" dxfId="112" priority="114" operator="equal">
      <formula>"CMS"</formula>
    </cfRule>
  </conditionalFormatting>
  <conditionalFormatting sqref="BR680:BT703 BV680:BX703 BZ680:BZ703 BK681:BM703 BK680:BL680 BO680:BP703">
    <cfRule type="cellIs" dxfId="111" priority="111" operator="equal">
      <formula>"PMS"</formula>
    </cfRule>
    <cfRule type="cellIs" dxfId="110" priority="112" operator="equal">
      <formula>"CMS"</formula>
    </cfRule>
  </conditionalFormatting>
  <conditionalFormatting sqref="CA680:CB703">
    <cfRule type="cellIs" dxfId="109" priority="109" operator="equal">
      <formula>"PMS"</formula>
    </cfRule>
    <cfRule type="cellIs" dxfId="108" priority="110" operator="equal">
      <formula>"CMS"</formula>
    </cfRule>
  </conditionalFormatting>
  <conditionalFormatting sqref="BN703">
    <cfRule type="cellIs" dxfId="107" priority="107" operator="equal">
      <formula>"PMS"</formula>
    </cfRule>
    <cfRule type="cellIs" dxfId="106" priority="108" operator="equal">
      <formula>"CMS"</formula>
    </cfRule>
  </conditionalFormatting>
  <conditionalFormatting sqref="BQ681:BQ703">
    <cfRule type="cellIs" dxfId="105" priority="105" operator="equal">
      <formula>"PMS"</formula>
    </cfRule>
    <cfRule type="cellIs" dxfId="104" priority="106" operator="equal">
      <formula>"CMS"</formula>
    </cfRule>
  </conditionalFormatting>
  <conditionalFormatting sqref="BU687:BU703">
    <cfRule type="cellIs" dxfId="103" priority="103" operator="equal">
      <formula>"PMS"</formula>
    </cfRule>
    <cfRule type="cellIs" dxfId="102" priority="104" operator="equal">
      <formula>"CMS"</formula>
    </cfRule>
  </conditionalFormatting>
  <conditionalFormatting sqref="BY681:BY703">
    <cfRule type="cellIs" dxfId="101" priority="101" operator="equal">
      <formula>"PMS"</formula>
    </cfRule>
    <cfRule type="cellIs" dxfId="100" priority="102" operator="equal">
      <formula>"CMS"</formula>
    </cfRule>
  </conditionalFormatting>
  <conditionalFormatting sqref="BM680:BN680">
    <cfRule type="cellIs" dxfId="99" priority="99" operator="equal">
      <formula>"PMS"</formula>
    </cfRule>
    <cfRule type="cellIs" dxfId="98" priority="100" operator="equal">
      <formula>"CMS"</formula>
    </cfRule>
  </conditionalFormatting>
  <conditionalFormatting sqref="BN681:BN702">
    <cfRule type="cellIs" dxfId="97" priority="97" operator="equal">
      <formula>"PMS"</formula>
    </cfRule>
    <cfRule type="cellIs" dxfId="96" priority="98" operator="equal">
      <formula>"CMS"</formula>
    </cfRule>
  </conditionalFormatting>
  <conditionalFormatting sqref="BQ680">
    <cfRule type="cellIs" dxfId="95" priority="95" operator="equal">
      <formula>"PMS"</formula>
    </cfRule>
    <cfRule type="cellIs" dxfId="94" priority="96" operator="equal">
      <formula>"CMS"</formula>
    </cfRule>
  </conditionalFormatting>
  <conditionalFormatting sqref="BY680">
    <cfRule type="cellIs" dxfId="93" priority="93" operator="equal">
      <formula>"PMS"</formula>
    </cfRule>
    <cfRule type="cellIs" dxfId="92" priority="94" operator="equal">
      <formula>"CMS"</formula>
    </cfRule>
  </conditionalFormatting>
  <conditionalFormatting sqref="BU680">
    <cfRule type="cellIs" dxfId="91" priority="91" operator="equal">
      <formula>"PMS"</formula>
    </cfRule>
    <cfRule type="cellIs" dxfId="90" priority="92" operator="equal">
      <formula>"CMS"</formula>
    </cfRule>
  </conditionalFormatting>
  <conditionalFormatting sqref="BU681">
    <cfRule type="cellIs" dxfId="89" priority="89" operator="equal">
      <formula>"PMS"</formula>
    </cfRule>
    <cfRule type="cellIs" dxfId="88" priority="90" operator="equal">
      <formula>"CMS"</formula>
    </cfRule>
  </conditionalFormatting>
  <conditionalFormatting sqref="BU682">
    <cfRule type="cellIs" dxfId="87" priority="87" operator="equal">
      <formula>"PMS"</formula>
    </cfRule>
    <cfRule type="cellIs" dxfId="86" priority="88" operator="equal">
      <formula>"CMS"</formula>
    </cfRule>
  </conditionalFormatting>
  <conditionalFormatting sqref="BU683">
    <cfRule type="cellIs" dxfId="85" priority="85" operator="equal">
      <formula>"PMS"</formula>
    </cfRule>
    <cfRule type="cellIs" dxfId="84" priority="86" operator="equal">
      <formula>"CMS"</formula>
    </cfRule>
  </conditionalFormatting>
  <conditionalFormatting sqref="BU684">
    <cfRule type="cellIs" dxfId="83" priority="83" operator="equal">
      <formula>"PMS"</formula>
    </cfRule>
    <cfRule type="cellIs" dxfId="82" priority="84" operator="equal">
      <formula>"CMS"</formula>
    </cfRule>
  </conditionalFormatting>
  <conditionalFormatting sqref="BU685">
    <cfRule type="cellIs" dxfId="81" priority="81" operator="equal">
      <formula>"PMS"</formula>
    </cfRule>
    <cfRule type="cellIs" dxfId="80" priority="82" operator="equal">
      <formula>"CMS"</formula>
    </cfRule>
  </conditionalFormatting>
  <conditionalFormatting sqref="BU686">
    <cfRule type="cellIs" dxfId="79" priority="79" operator="equal">
      <formula>"PMS"</formula>
    </cfRule>
    <cfRule type="cellIs" dxfId="78" priority="80" operator="equal">
      <formula>"CMS"</formula>
    </cfRule>
  </conditionalFormatting>
  <conditionalFormatting sqref="E705:BJ728">
    <cfRule type="cellIs" dxfId="77" priority="77" operator="equal">
      <formula>"PMS"</formula>
    </cfRule>
    <cfRule type="cellIs" dxfId="76" priority="78" operator="equal">
      <formula>"CMS"</formula>
    </cfRule>
  </conditionalFormatting>
  <conditionalFormatting sqref="BR705:BT728 BV705:BX728 BZ705:BZ728 BK706:BM728 BK705:BL705 BO705:BP728">
    <cfRule type="cellIs" dxfId="75" priority="75" operator="equal">
      <formula>"PMS"</formula>
    </cfRule>
    <cfRule type="cellIs" dxfId="74" priority="76" operator="equal">
      <formula>"CMS"</formula>
    </cfRule>
  </conditionalFormatting>
  <conditionalFormatting sqref="CA705:CB728">
    <cfRule type="cellIs" dxfId="73" priority="73" operator="equal">
      <formula>"PMS"</formula>
    </cfRule>
    <cfRule type="cellIs" dxfId="72" priority="74" operator="equal">
      <formula>"CMS"</formula>
    </cfRule>
  </conditionalFormatting>
  <conditionalFormatting sqref="BN728">
    <cfRule type="cellIs" dxfId="71" priority="71" operator="equal">
      <formula>"PMS"</formula>
    </cfRule>
    <cfRule type="cellIs" dxfId="70" priority="72" operator="equal">
      <formula>"CMS"</formula>
    </cfRule>
  </conditionalFormatting>
  <conditionalFormatting sqref="BQ706:BQ728">
    <cfRule type="cellIs" dxfId="69" priority="69" operator="equal">
      <formula>"PMS"</formula>
    </cfRule>
    <cfRule type="cellIs" dxfId="68" priority="70" operator="equal">
      <formula>"CMS"</formula>
    </cfRule>
  </conditionalFormatting>
  <conditionalFormatting sqref="BU712:BU728">
    <cfRule type="cellIs" dxfId="67" priority="67" operator="equal">
      <formula>"PMS"</formula>
    </cfRule>
    <cfRule type="cellIs" dxfId="66" priority="68" operator="equal">
      <formula>"CMS"</formula>
    </cfRule>
  </conditionalFormatting>
  <conditionalFormatting sqref="BY706:BY728">
    <cfRule type="cellIs" dxfId="65" priority="65" operator="equal">
      <formula>"PMS"</formula>
    </cfRule>
    <cfRule type="cellIs" dxfId="64" priority="66" operator="equal">
      <formula>"CMS"</formula>
    </cfRule>
  </conditionalFormatting>
  <conditionalFormatting sqref="BM705:BN705">
    <cfRule type="cellIs" dxfId="63" priority="63" operator="equal">
      <formula>"PMS"</formula>
    </cfRule>
    <cfRule type="cellIs" dxfId="62" priority="64" operator="equal">
      <formula>"CMS"</formula>
    </cfRule>
  </conditionalFormatting>
  <conditionalFormatting sqref="BN706:BN727">
    <cfRule type="cellIs" dxfId="61" priority="61" operator="equal">
      <formula>"PMS"</formula>
    </cfRule>
    <cfRule type="cellIs" dxfId="60" priority="62" operator="equal">
      <formula>"CMS"</formula>
    </cfRule>
  </conditionalFormatting>
  <conditionalFormatting sqref="BQ705">
    <cfRule type="cellIs" dxfId="59" priority="59" operator="equal">
      <formula>"PMS"</formula>
    </cfRule>
    <cfRule type="cellIs" dxfId="58" priority="60" operator="equal">
      <formula>"CMS"</formula>
    </cfRule>
  </conditionalFormatting>
  <conditionalFormatting sqref="BY705">
    <cfRule type="cellIs" dxfId="57" priority="57" operator="equal">
      <formula>"PMS"</formula>
    </cfRule>
    <cfRule type="cellIs" dxfId="56" priority="58" operator="equal">
      <formula>"CMS"</formula>
    </cfRule>
  </conditionalFormatting>
  <conditionalFormatting sqref="BU705">
    <cfRule type="cellIs" dxfId="55" priority="55" operator="equal">
      <formula>"PMS"</formula>
    </cfRule>
    <cfRule type="cellIs" dxfId="54" priority="56" operator="equal">
      <formula>"CMS"</formula>
    </cfRule>
  </conditionalFormatting>
  <conditionalFormatting sqref="BU706">
    <cfRule type="cellIs" dxfId="53" priority="53" operator="equal">
      <formula>"PMS"</formula>
    </cfRule>
    <cfRule type="cellIs" dxfId="52" priority="54" operator="equal">
      <formula>"CMS"</formula>
    </cfRule>
  </conditionalFormatting>
  <conditionalFormatting sqref="BU707">
    <cfRule type="cellIs" dxfId="51" priority="51" operator="equal">
      <formula>"PMS"</formula>
    </cfRule>
    <cfRule type="cellIs" dxfId="50" priority="52" operator="equal">
      <formula>"CMS"</formula>
    </cfRule>
  </conditionalFormatting>
  <conditionalFormatting sqref="BU708">
    <cfRule type="cellIs" dxfId="49" priority="49" operator="equal">
      <formula>"PMS"</formula>
    </cfRule>
    <cfRule type="cellIs" dxfId="48" priority="50" operator="equal">
      <formula>"CMS"</formula>
    </cfRule>
  </conditionalFormatting>
  <conditionalFormatting sqref="BU709">
    <cfRule type="cellIs" dxfId="47" priority="47" operator="equal">
      <formula>"PMS"</formula>
    </cfRule>
    <cfRule type="cellIs" dxfId="46" priority="48" operator="equal">
      <formula>"CMS"</formula>
    </cfRule>
  </conditionalFormatting>
  <conditionalFormatting sqref="BU710">
    <cfRule type="cellIs" dxfId="45" priority="45" operator="equal">
      <formula>"PMS"</formula>
    </cfRule>
    <cfRule type="cellIs" dxfId="44" priority="46" operator="equal">
      <formula>"CMS"</formula>
    </cfRule>
  </conditionalFormatting>
  <conditionalFormatting sqref="BU711">
    <cfRule type="cellIs" dxfId="43" priority="43" operator="equal">
      <formula>"PMS"</formula>
    </cfRule>
    <cfRule type="cellIs" dxfId="42" priority="44" operator="equal">
      <formula>"CMS"</formula>
    </cfRule>
  </conditionalFormatting>
  <conditionalFormatting sqref="E730:BJ753">
    <cfRule type="cellIs" dxfId="41" priority="41" operator="equal">
      <formula>"PMS"</formula>
    </cfRule>
    <cfRule type="cellIs" dxfId="40" priority="42" operator="equal">
      <formula>"CMS"</formula>
    </cfRule>
  </conditionalFormatting>
  <conditionalFormatting sqref="BR730:BT753 BV730:BX753 BZ730:BZ753 BK731:BM753 BK730:BL730 BO730:BP753">
    <cfRule type="cellIs" dxfId="39" priority="39" operator="equal">
      <formula>"PMS"</formula>
    </cfRule>
    <cfRule type="cellIs" dxfId="38" priority="40" operator="equal">
      <formula>"CMS"</formula>
    </cfRule>
  </conditionalFormatting>
  <conditionalFormatting sqref="CA730:CB753">
    <cfRule type="cellIs" dxfId="37" priority="37" operator="equal">
      <formula>"PMS"</formula>
    </cfRule>
    <cfRule type="cellIs" dxfId="36" priority="38" operator="equal">
      <formula>"CMS"</formula>
    </cfRule>
  </conditionalFormatting>
  <conditionalFormatting sqref="BN753">
    <cfRule type="cellIs" dxfId="35" priority="35" operator="equal">
      <formula>"PMS"</formula>
    </cfRule>
    <cfRule type="cellIs" dxfId="34" priority="36" operator="equal">
      <formula>"CMS"</formula>
    </cfRule>
  </conditionalFormatting>
  <conditionalFormatting sqref="BQ731:BQ753">
    <cfRule type="cellIs" dxfId="33" priority="33" operator="equal">
      <formula>"PMS"</formula>
    </cfRule>
    <cfRule type="cellIs" dxfId="32" priority="34" operator="equal">
      <formula>"CMS"</formula>
    </cfRule>
  </conditionalFormatting>
  <conditionalFormatting sqref="BU737:BU753">
    <cfRule type="cellIs" dxfId="31" priority="31" operator="equal">
      <formula>"PMS"</formula>
    </cfRule>
    <cfRule type="cellIs" dxfId="30" priority="32" operator="equal">
      <formula>"CMS"</formula>
    </cfRule>
  </conditionalFormatting>
  <conditionalFormatting sqref="BY731:BY753">
    <cfRule type="cellIs" dxfId="29" priority="29" operator="equal">
      <formula>"PMS"</formula>
    </cfRule>
    <cfRule type="cellIs" dxfId="28" priority="30" operator="equal">
      <formula>"CMS"</formula>
    </cfRule>
  </conditionalFormatting>
  <conditionalFormatting sqref="BM730:BN730">
    <cfRule type="cellIs" dxfId="27" priority="27" operator="equal">
      <formula>"PMS"</formula>
    </cfRule>
    <cfRule type="cellIs" dxfId="26" priority="28" operator="equal">
      <formula>"CMS"</formula>
    </cfRule>
  </conditionalFormatting>
  <conditionalFormatting sqref="BN731:BN752">
    <cfRule type="cellIs" dxfId="25" priority="25" operator="equal">
      <formula>"PMS"</formula>
    </cfRule>
    <cfRule type="cellIs" dxfId="24" priority="26" operator="equal">
      <formula>"CMS"</formula>
    </cfRule>
  </conditionalFormatting>
  <conditionalFormatting sqref="BQ730">
    <cfRule type="cellIs" dxfId="23" priority="23" operator="equal">
      <formula>"PMS"</formula>
    </cfRule>
    <cfRule type="cellIs" dxfId="22" priority="24" operator="equal">
      <formula>"CMS"</formula>
    </cfRule>
  </conditionalFormatting>
  <conditionalFormatting sqref="BY730">
    <cfRule type="cellIs" dxfId="21" priority="21" operator="equal">
      <formula>"PMS"</formula>
    </cfRule>
    <cfRule type="cellIs" dxfId="20" priority="22" operator="equal">
      <formula>"CMS"</formula>
    </cfRule>
  </conditionalFormatting>
  <conditionalFormatting sqref="BU730">
    <cfRule type="cellIs" dxfId="19" priority="19" operator="equal">
      <formula>"PMS"</formula>
    </cfRule>
    <cfRule type="cellIs" dxfId="18" priority="20" operator="equal">
      <formula>"CMS"</formula>
    </cfRule>
  </conditionalFormatting>
  <conditionalFormatting sqref="BU731">
    <cfRule type="cellIs" dxfId="17" priority="17" operator="equal">
      <formula>"PMS"</formula>
    </cfRule>
    <cfRule type="cellIs" dxfId="16" priority="18" operator="equal">
      <formula>"CMS"</formula>
    </cfRule>
  </conditionalFormatting>
  <conditionalFormatting sqref="BU732">
    <cfRule type="cellIs" dxfId="15" priority="15" operator="equal">
      <formula>"PMS"</formula>
    </cfRule>
    <cfRule type="cellIs" dxfId="14" priority="16" operator="equal">
      <formula>"CMS"</formula>
    </cfRule>
  </conditionalFormatting>
  <conditionalFormatting sqref="BU733">
    <cfRule type="cellIs" dxfId="13" priority="13" operator="equal">
      <formula>"PMS"</formula>
    </cfRule>
    <cfRule type="cellIs" dxfId="12" priority="14" operator="equal">
      <formula>"CMS"</formula>
    </cfRule>
  </conditionalFormatting>
  <conditionalFormatting sqref="BU734">
    <cfRule type="cellIs" dxfId="11" priority="11" operator="equal">
      <formula>"PMS"</formula>
    </cfRule>
    <cfRule type="cellIs" dxfId="10" priority="12" operator="equal">
      <formula>"CMS"</formula>
    </cfRule>
  </conditionalFormatting>
  <conditionalFormatting sqref="BU735">
    <cfRule type="cellIs" dxfId="9" priority="9" operator="equal">
      <formula>"PMS"</formula>
    </cfRule>
    <cfRule type="cellIs" dxfId="8" priority="10" operator="equal">
      <formula>"CMS"</formula>
    </cfRule>
  </conditionalFormatting>
  <conditionalFormatting sqref="BU736">
    <cfRule type="cellIs" dxfId="7" priority="7" operator="equal">
      <formula>"PMS"</formula>
    </cfRule>
    <cfRule type="cellIs" dxfId="6" priority="8" operator="equal">
      <formula>"CMS"</formula>
    </cfRule>
  </conditionalFormatting>
  <conditionalFormatting sqref="AV101:AW103">
    <cfRule type="cellIs" dxfId="5" priority="5" operator="equal">
      <formula>"PMS"</formula>
    </cfRule>
    <cfRule type="cellIs" dxfId="4" priority="6" operator="equal">
      <formula>"CMS"</formula>
    </cfRule>
  </conditionalFormatting>
  <conditionalFormatting sqref="BB130:BC130">
    <cfRule type="cellIs" dxfId="3" priority="3" operator="equal">
      <formula>"PMS"</formula>
    </cfRule>
    <cfRule type="cellIs" dxfId="2" priority="4" operator="equal">
      <formula>"CMS"</formula>
    </cfRule>
  </conditionalFormatting>
  <conditionalFormatting sqref="L130:M153">
    <cfRule type="cellIs" dxfId="1" priority="1" operator="equal">
      <formula>"PMS"</formula>
    </cfRule>
    <cfRule type="cellIs" dxfId="0" priority="2" operator="equal">
      <formula>"CMS"</formula>
    </cfRule>
  </conditionalFormatting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549C9-6AFA-4E0C-A0E9-604C869022AB}">
  <sheetPr codeName="Sheet7"/>
  <dimension ref="A1:L1264"/>
  <sheetViews>
    <sheetView zoomScaleNormal="100" workbookViewId="0">
      <pane ySplit="1" topLeftCell="A238" activePane="bottomLeft" state="frozen"/>
      <selection pane="bottomLeft" activeCell="H263" sqref="H263"/>
    </sheetView>
  </sheetViews>
  <sheetFormatPr defaultColWidth="8.85546875" defaultRowHeight="14.25" x14ac:dyDescent="0.25"/>
  <cols>
    <col min="1" max="1" width="23.42578125" style="32" bestFit="1" customWidth="1"/>
    <col min="2" max="2" width="15.42578125" style="79" bestFit="1" customWidth="1"/>
    <col min="3" max="3" width="15.42578125" style="32" bestFit="1" customWidth="1"/>
    <col min="4" max="4" width="15.42578125" style="79" bestFit="1" customWidth="1"/>
    <col min="5" max="5" width="15.5703125" style="32" bestFit="1" customWidth="1"/>
    <col min="6" max="6" width="27.7109375" style="84" customWidth="1"/>
    <col min="7" max="7" width="13.85546875" style="32" bestFit="1" customWidth="1"/>
    <col min="8" max="8" width="59.85546875" style="80" customWidth="1"/>
    <col min="9" max="9" width="13.42578125" style="32" customWidth="1"/>
    <col min="10" max="10" width="16.28515625" style="32" bestFit="1" customWidth="1"/>
    <col min="11" max="12" width="16.7109375" style="84" bestFit="1" customWidth="1"/>
    <col min="13" max="16384" width="8.85546875" style="5"/>
  </cols>
  <sheetData>
    <row r="1" spans="1:12" ht="15" x14ac:dyDescent="0.25">
      <c r="A1" s="76" t="s">
        <v>158</v>
      </c>
      <c r="B1" s="192" t="s">
        <v>159</v>
      </c>
      <c r="C1" s="81" t="s">
        <v>160</v>
      </c>
      <c r="D1" s="81" t="s">
        <v>161</v>
      </c>
      <c r="E1" s="76" t="s">
        <v>162</v>
      </c>
      <c r="F1" s="83" t="s">
        <v>163</v>
      </c>
      <c r="G1" s="77" t="s">
        <v>164</v>
      </c>
      <c r="H1" s="78" t="s">
        <v>165</v>
      </c>
      <c r="J1" s="76"/>
      <c r="K1" s="153"/>
      <c r="L1" s="153"/>
    </row>
    <row r="2" spans="1:12" ht="28.5" x14ac:dyDescent="0.25">
      <c r="A2" s="32" t="s">
        <v>166</v>
      </c>
      <c r="B2" s="79">
        <v>45795</v>
      </c>
      <c r="C2" s="32" t="s">
        <v>167</v>
      </c>
      <c r="G2" s="32" t="s">
        <v>4</v>
      </c>
      <c r="H2" s="80" t="s">
        <v>168</v>
      </c>
    </row>
    <row r="3" spans="1:12" x14ac:dyDescent="0.25">
      <c r="A3" s="32" t="s">
        <v>170</v>
      </c>
      <c r="B3" s="79">
        <v>45982</v>
      </c>
      <c r="C3" s="32" t="s">
        <v>208</v>
      </c>
      <c r="H3" s="80" t="s">
        <v>371</v>
      </c>
    </row>
    <row r="4" spans="1:12" x14ac:dyDescent="0.25">
      <c r="A4" s="32" t="s">
        <v>171</v>
      </c>
      <c r="B4" s="79">
        <v>45982</v>
      </c>
      <c r="C4" s="32" t="s">
        <v>213</v>
      </c>
      <c r="D4" s="79">
        <v>45993</v>
      </c>
      <c r="E4" s="32" t="s">
        <v>493</v>
      </c>
      <c r="F4" s="84">
        <f>(D4 + TIME(LEFT(E4, 2), MID(E4, 3, 2), 0)) - (B4 + TIME(LEFT(C4, 2), MID(C4, 3, 2), 0))</f>
        <v>10.787499999998545</v>
      </c>
    </row>
    <row r="5" spans="1:12" x14ac:dyDescent="0.2">
      <c r="A5" s="32" t="s">
        <v>172</v>
      </c>
      <c r="B5" s="79">
        <v>45985</v>
      </c>
      <c r="C5" s="20" t="s">
        <v>372</v>
      </c>
      <c r="G5" s="32" t="s">
        <v>6</v>
      </c>
    </row>
    <row r="6" spans="1:12" x14ac:dyDescent="0.25">
      <c r="A6" s="32" t="s">
        <v>342</v>
      </c>
      <c r="B6" s="79">
        <v>45986</v>
      </c>
      <c r="C6" s="32" t="s">
        <v>217</v>
      </c>
      <c r="G6" s="32" t="s">
        <v>4</v>
      </c>
    </row>
    <row r="7" spans="1:12" x14ac:dyDescent="0.25">
      <c r="A7" s="32" t="s">
        <v>343</v>
      </c>
      <c r="B7" s="79">
        <v>45986</v>
      </c>
      <c r="C7" s="32" t="s">
        <v>217</v>
      </c>
      <c r="G7" s="32" t="s">
        <v>4</v>
      </c>
    </row>
    <row r="8" spans="1:12" x14ac:dyDescent="0.25">
      <c r="A8" s="32" t="s">
        <v>345</v>
      </c>
      <c r="B8" s="79">
        <v>45986</v>
      </c>
      <c r="C8" s="32" t="s">
        <v>217</v>
      </c>
      <c r="G8" s="32" t="s">
        <v>4</v>
      </c>
    </row>
    <row r="9" spans="1:12" x14ac:dyDescent="0.2">
      <c r="A9" s="32" t="s">
        <v>173</v>
      </c>
      <c r="B9" s="79">
        <v>45989</v>
      </c>
      <c r="C9" s="32" t="s">
        <v>375</v>
      </c>
      <c r="D9" s="79">
        <v>45995</v>
      </c>
      <c r="E9" s="32" t="s">
        <v>859</v>
      </c>
      <c r="F9" s="84">
        <f>(D9 + TIME(LEFT(E9, 2), MID(E9, 3, 2), 0)) - (B9 + TIME(LEFT(C9, 2), MID(C9, 3, 2), 0))</f>
        <v>5.8187500000058208</v>
      </c>
      <c r="H9" s="20" t="s">
        <v>374</v>
      </c>
    </row>
    <row r="10" spans="1:12" x14ac:dyDescent="0.25">
      <c r="A10" s="32" t="s">
        <v>344</v>
      </c>
      <c r="B10" s="79">
        <v>45987</v>
      </c>
      <c r="C10" s="32" t="s">
        <v>218</v>
      </c>
      <c r="G10" s="32" t="s">
        <v>4</v>
      </c>
    </row>
    <row r="11" spans="1:12" x14ac:dyDescent="0.25">
      <c r="A11" s="32" t="s">
        <v>175</v>
      </c>
      <c r="B11" s="79">
        <v>45990</v>
      </c>
      <c r="C11" s="32" t="s">
        <v>376</v>
      </c>
      <c r="D11" s="79">
        <v>45992</v>
      </c>
      <c r="E11" s="32" t="s">
        <v>479</v>
      </c>
      <c r="F11" s="84">
        <f t="shared" ref="F11:F53" si="0">(D11 + TIME(LEFT(E11, 2), MID(E11, 3, 2), 0)) - (B11 + TIME(LEFT(C11, 2), MID(C11, 3, 2), 0))</f>
        <v>2.8249999999970896</v>
      </c>
      <c r="H11" s="80" t="s">
        <v>377</v>
      </c>
    </row>
    <row r="12" spans="1:12" x14ac:dyDescent="0.25">
      <c r="A12" s="32" t="s">
        <v>176</v>
      </c>
      <c r="B12" s="79">
        <v>45991</v>
      </c>
      <c r="C12" s="32" t="s">
        <v>191</v>
      </c>
      <c r="D12" s="79">
        <v>45992</v>
      </c>
      <c r="E12" s="32" t="s">
        <v>201</v>
      </c>
      <c r="F12" s="84">
        <f t="shared" si="0"/>
        <v>0.75069444443943212</v>
      </c>
    </row>
    <row r="13" spans="1:12" x14ac:dyDescent="0.25">
      <c r="A13" s="32" t="s">
        <v>181</v>
      </c>
      <c r="B13" s="79">
        <v>45991</v>
      </c>
      <c r="C13" s="32" t="s">
        <v>378</v>
      </c>
      <c r="D13" s="79">
        <v>45991</v>
      </c>
      <c r="E13" s="32" t="s">
        <v>219</v>
      </c>
      <c r="F13" s="84">
        <f t="shared" si="0"/>
        <v>0.67569444444961846</v>
      </c>
    </row>
    <row r="14" spans="1:12" x14ac:dyDescent="0.25">
      <c r="A14" s="32" t="s">
        <v>180</v>
      </c>
      <c r="B14" s="79">
        <v>45991</v>
      </c>
      <c r="C14" s="32" t="s">
        <v>178</v>
      </c>
      <c r="D14" s="79">
        <v>45992</v>
      </c>
      <c r="E14" s="32" t="s">
        <v>179</v>
      </c>
      <c r="F14" s="84">
        <f t="shared" si="0"/>
        <v>0.50069444443943212</v>
      </c>
    </row>
    <row r="15" spans="1:12" x14ac:dyDescent="0.25">
      <c r="A15" s="32" t="s">
        <v>177</v>
      </c>
      <c r="B15" s="79">
        <v>45991</v>
      </c>
      <c r="C15" s="32" t="s">
        <v>178</v>
      </c>
      <c r="D15" s="79">
        <v>45992</v>
      </c>
      <c r="E15" s="32" t="s">
        <v>179</v>
      </c>
      <c r="F15" s="84">
        <f t="shared" si="0"/>
        <v>0.50069444443943212</v>
      </c>
    </row>
    <row r="16" spans="1:12" x14ac:dyDescent="0.25">
      <c r="A16" s="32" t="s">
        <v>181</v>
      </c>
      <c r="B16" s="79">
        <v>45992</v>
      </c>
      <c r="C16" s="32" t="s">
        <v>366</v>
      </c>
      <c r="D16" s="79">
        <v>45994</v>
      </c>
      <c r="E16" s="32" t="s">
        <v>821</v>
      </c>
      <c r="F16" s="84">
        <f t="shared" si="0"/>
        <v>2.5444444444437977</v>
      </c>
    </row>
    <row r="17" spans="1:6" x14ac:dyDescent="0.25">
      <c r="A17" s="32" t="s">
        <v>184</v>
      </c>
      <c r="B17" s="79">
        <v>45992</v>
      </c>
      <c r="C17" s="32" t="s">
        <v>185</v>
      </c>
      <c r="D17" s="79">
        <v>45992</v>
      </c>
      <c r="E17" s="32" t="s">
        <v>421</v>
      </c>
      <c r="F17" s="84">
        <f t="shared" si="0"/>
        <v>0.50138888888614019</v>
      </c>
    </row>
    <row r="18" spans="1:6" x14ac:dyDescent="0.25">
      <c r="A18" s="32" t="s">
        <v>186</v>
      </c>
      <c r="B18" s="79">
        <v>45992</v>
      </c>
      <c r="C18" s="32" t="s">
        <v>366</v>
      </c>
      <c r="D18" s="79">
        <v>45992</v>
      </c>
      <c r="E18" s="32" t="s">
        <v>216</v>
      </c>
      <c r="F18" s="84">
        <f t="shared" si="0"/>
        <v>3.4722222189884633E-3</v>
      </c>
    </row>
    <row r="19" spans="1:6" x14ac:dyDescent="0.25">
      <c r="A19" s="32" t="s">
        <v>183</v>
      </c>
      <c r="B19" s="79">
        <v>45992</v>
      </c>
      <c r="C19" s="32" t="s">
        <v>367</v>
      </c>
      <c r="D19" s="79">
        <v>45992</v>
      </c>
      <c r="E19" s="32" t="s">
        <v>207</v>
      </c>
      <c r="F19" s="84">
        <f t="shared" si="0"/>
        <v>2.6388888887595385E-2</v>
      </c>
    </row>
    <row r="20" spans="1:6" x14ac:dyDescent="0.25">
      <c r="A20" s="32" t="s">
        <v>186</v>
      </c>
      <c r="B20" s="79">
        <v>45992</v>
      </c>
      <c r="C20" s="32" t="s">
        <v>368</v>
      </c>
      <c r="D20" s="79">
        <v>45992</v>
      </c>
      <c r="E20" s="32" t="s">
        <v>206</v>
      </c>
      <c r="F20" s="84">
        <f t="shared" si="0"/>
        <v>1.6666666670062114E-2</v>
      </c>
    </row>
    <row r="21" spans="1:6" x14ac:dyDescent="0.25">
      <c r="A21" s="32" t="s">
        <v>190</v>
      </c>
      <c r="B21" s="79">
        <v>45992</v>
      </c>
      <c r="C21" s="32" t="s">
        <v>191</v>
      </c>
      <c r="D21" s="79">
        <v>45992</v>
      </c>
      <c r="E21" s="32" t="s">
        <v>410</v>
      </c>
      <c r="F21" s="84">
        <f t="shared" si="0"/>
        <v>0.18819444443943212</v>
      </c>
    </row>
    <row r="22" spans="1:6" x14ac:dyDescent="0.25">
      <c r="A22" s="32" t="s">
        <v>176</v>
      </c>
      <c r="B22" s="79">
        <v>45992</v>
      </c>
      <c r="C22" s="32" t="s">
        <v>191</v>
      </c>
      <c r="D22" s="79">
        <v>45993</v>
      </c>
      <c r="E22" s="32" t="s">
        <v>421</v>
      </c>
      <c r="F22" s="84">
        <f t="shared" si="0"/>
        <v>1.2513888888861402</v>
      </c>
    </row>
    <row r="23" spans="1:6" x14ac:dyDescent="0.25">
      <c r="A23" s="32" t="s">
        <v>187</v>
      </c>
      <c r="B23" s="79">
        <v>45992</v>
      </c>
      <c r="C23" s="32" t="s">
        <v>383</v>
      </c>
      <c r="D23" s="79">
        <v>45992</v>
      </c>
      <c r="E23" s="32" t="s">
        <v>460</v>
      </c>
      <c r="F23" s="84">
        <f t="shared" si="0"/>
        <v>0.56041666666715173</v>
      </c>
    </row>
    <row r="24" spans="1:6" x14ac:dyDescent="0.25">
      <c r="A24" s="32" t="s">
        <v>186</v>
      </c>
      <c r="B24" s="79">
        <v>45992</v>
      </c>
      <c r="C24" s="32" t="s">
        <v>385</v>
      </c>
      <c r="D24" s="79">
        <v>45992</v>
      </c>
      <c r="E24" s="32" t="s">
        <v>464</v>
      </c>
      <c r="F24" s="84">
        <f t="shared" si="0"/>
        <v>0.56597222221898846</v>
      </c>
    </row>
    <row r="25" spans="1:6" x14ac:dyDescent="0.25">
      <c r="A25" s="32" t="s">
        <v>189</v>
      </c>
      <c r="B25" s="79">
        <v>45992</v>
      </c>
      <c r="C25" s="32" t="s">
        <v>387</v>
      </c>
      <c r="D25" s="79">
        <v>45992</v>
      </c>
      <c r="E25" s="32" t="s">
        <v>462</v>
      </c>
      <c r="F25" s="84">
        <f t="shared" si="0"/>
        <v>0.5625</v>
      </c>
    </row>
    <row r="26" spans="1:6" x14ac:dyDescent="0.25">
      <c r="A26" s="32" t="s">
        <v>183</v>
      </c>
      <c r="B26" s="79">
        <v>45992</v>
      </c>
      <c r="C26" s="32" t="s">
        <v>389</v>
      </c>
      <c r="D26" s="79">
        <v>45992</v>
      </c>
      <c r="E26" s="32" t="s">
        <v>466</v>
      </c>
      <c r="F26" s="84">
        <f t="shared" si="0"/>
        <v>0.56805555555911269</v>
      </c>
    </row>
    <row r="27" spans="1:6" x14ac:dyDescent="0.25">
      <c r="A27" s="32" t="s">
        <v>188</v>
      </c>
      <c r="B27" s="79">
        <v>45992</v>
      </c>
      <c r="C27" s="32" t="s">
        <v>391</v>
      </c>
      <c r="D27" s="79">
        <v>45992</v>
      </c>
      <c r="E27" s="32" t="s">
        <v>468</v>
      </c>
      <c r="F27" s="84">
        <f t="shared" si="0"/>
        <v>0.57499999999708962</v>
      </c>
    </row>
    <row r="28" spans="1:6" x14ac:dyDescent="0.25">
      <c r="A28" s="32" t="s">
        <v>192</v>
      </c>
      <c r="B28" s="79">
        <v>45992</v>
      </c>
      <c r="C28" s="32" t="s">
        <v>393</v>
      </c>
      <c r="D28" s="79">
        <v>45992</v>
      </c>
      <c r="E28" s="32" t="s">
        <v>458</v>
      </c>
      <c r="F28" s="84">
        <f t="shared" si="0"/>
        <v>0.53819444444525288</v>
      </c>
    </row>
    <row r="29" spans="1:6" x14ac:dyDescent="0.25">
      <c r="A29" s="32" t="s">
        <v>396</v>
      </c>
      <c r="B29" s="79">
        <v>45992</v>
      </c>
      <c r="C29" s="32" t="s">
        <v>395</v>
      </c>
      <c r="D29" s="79">
        <v>45993</v>
      </c>
      <c r="E29" s="32" t="s">
        <v>500</v>
      </c>
      <c r="F29" s="84">
        <f t="shared" si="0"/>
        <v>0.81597222222626442</v>
      </c>
    </row>
    <row r="30" spans="1:6" x14ac:dyDescent="0.2">
      <c r="A30" s="32" t="s">
        <v>197</v>
      </c>
      <c r="B30" s="79">
        <v>45992</v>
      </c>
      <c r="C30" s="20" t="s">
        <v>398</v>
      </c>
      <c r="D30" s="79">
        <v>45992</v>
      </c>
      <c r="E30" s="32" t="s">
        <v>454</v>
      </c>
      <c r="F30" s="84">
        <f t="shared" si="0"/>
        <v>0.4909722222291748</v>
      </c>
    </row>
    <row r="31" spans="1:6" x14ac:dyDescent="0.25">
      <c r="A31" s="32" t="s">
        <v>169</v>
      </c>
      <c r="B31" s="79">
        <v>45992</v>
      </c>
      <c r="C31" s="32" t="s">
        <v>400</v>
      </c>
      <c r="D31" s="79">
        <v>45992</v>
      </c>
      <c r="E31" s="32" t="s">
        <v>456</v>
      </c>
      <c r="F31" s="84">
        <f t="shared" si="0"/>
        <v>0.49861111111385981</v>
      </c>
    </row>
    <row r="32" spans="1:6" x14ac:dyDescent="0.25">
      <c r="A32" s="32" t="s">
        <v>194</v>
      </c>
      <c r="B32" s="79">
        <v>45992</v>
      </c>
      <c r="C32" s="32" t="s">
        <v>402</v>
      </c>
      <c r="D32" s="79">
        <v>45992</v>
      </c>
      <c r="E32" s="32" t="s">
        <v>452</v>
      </c>
      <c r="F32" s="84">
        <f t="shared" si="0"/>
        <v>0.46250000000145519</v>
      </c>
    </row>
    <row r="33" spans="1:6" x14ac:dyDescent="0.25">
      <c r="A33" s="32" t="s">
        <v>199</v>
      </c>
      <c r="B33" s="79">
        <v>45992</v>
      </c>
      <c r="C33" s="32" t="s">
        <v>405</v>
      </c>
      <c r="D33" s="79">
        <v>45992</v>
      </c>
      <c r="E33" s="32" t="s">
        <v>417</v>
      </c>
      <c r="F33" s="84">
        <f t="shared" si="0"/>
        <v>9.6527777779556345E-2</v>
      </c>
    </row>
    <row r="34" spans="1:6" x14ac:dyDescent="0.25">
      <c r="A34" s="32" t="s">
        <v>200</v>
      </c>
      <c r="B34" s="79">
        <v>45992</v>
      </c>
      <c r="C34" s="32" t="s">
        <v>407</v>
      </c>
      <c r="D34" s="79">
        <v>45992</v>
      </c>
      <c r="E34" s="32" t="s">
        <v>433</v>
      </c>
      <c r="F34" s="84">
        <f t="shared" si="0"/>
        <v>0.27500000000145519</v>
      </c>
    </row>
    <row r="35" spans="1:6" x14ac:dyDescent="0.25">
      <c r="A35" s="32" t="s">
        <v>214</v>
      </c>
      <c r="B35" s="79">
        <v>45992</v>
      </c>
      <c r="C35" s="32" t="s">
        <v>411</v>
      </c>
      <c r="D35" s="79">
        <v>45992</v>
      </c>
      <c r="E35" s="32" t="s">
        <v>435</v>
      </c>
      <c r="F35" s="84">
        <f t="shared" si="0"/>
        <v>0.25277777777955635</v>
      </c>
    </row>
    <row r="36" spans="1:6" x14ac:dyDescent="0.25">
      <c r="A36" s="32" t="s">
        <v>190</v>
      </c>
      <c r="B36" s="79">
        <v>45992</v>
      </c>
      <c r="C36" s="32" t="s">
        <v>413</v>
      </c>
      <c r="D36" s="79">
        <v>45992</v>
      </c>
      <c r="E36" s="32" t="s">
        <v>439</v>
      </c>
      <c r="F36" s="84">
        <f t="shared" si="0"/>
        <v>0.27777777777373558</v>
      </c>
    </row>
    <row r="37" spans="1:6" x14ac:dyDescent="0.25">
      <c r="A37" s="32" t="s">
        <v>180</v>
      </c>
      <c r="B37" s="79">
        <v>45992</v>
      </c>
      <c r="C37" s="32" t="s">
        <v>413</v>
      </c>
      <c r="D37" s="79">
        <v>45992</v>
      </c>
      <c r="E37" s="32" t="s">
        <v>416</v>
      </c>
      <c r="F37" s="84">
        <f t="shared" si="0"/>
        <v>1.3888888861401938E-3</v>
      </c>
    </row>
    <row r="38" spans="1:6" x14ac:dyDescent="0.25">
      <c r="A38" s="32" t="s">
        <v>177</v>
      </c>
      <c r="B38" s="79">
        <v>45992</v>
      </c>
      <c r="C38" s="32" t="s">
        <v>419</v>
      </c>
      <c r="D38" s="79">
        <v>45992</v>
      </c>
      <c r="E38" s="32" t="s">
        <v>445</v>
      </c>
      <c r="F38" s="84">
        <f t="shared" si="0"/>
        <v>0.29166666666424135</v>
      </c>
    </row>
    <row r="39" spans="1:6" x14ac:dyDescent="0.25">
      <c r="A39" s="32" t="s">
        <v>211</v>
      </c>
      <c r="B39" s="79">
        <v>45992</v>
      </c>
      <c r="C39" s="32" t="s">
        <v>423</v>
      </c>
      <c r="D39" s="79">
        <v>45992</v>
      </c>
      <c r="E39" s="32" t="s">
        <v>437</v>
      </c>
      <c r="F39" s="84">
        <f t="shared" si="0"/>
        <v>0.18611111111385981</v>
      </c>
    </row>
    <row r="40" spans="1:6" x14ac:dyDescent="0.25">
      <c r="A40" s="32" t="s">
        <v>199</v>
      </c>
      <c r="B40" s="79">
        <v>45992</v>
      </c>
      <c r="C40" s="32" t="s">
        <v>425</v>
      </c>
      <c r="D40" s="79">
        <v>45992</v>
      </c>
      <c r="E40" s="32" t="s">
        <v>431</v>
      </c>
      <c r="F40" s="84">
        <f t="shared" si="0"/>
        <v>9.2361111113859806E-2</v>
      </c>
    </row>
    <row r="41" spans="1:6" x14ac:dyDescent="0.25">
      <c r="A41" s="32" t="s">
        <v>212</v>
      </c>
      <c r="B41" s="79">
        <v>45992</v>
      </c>
      <c r="C41" s="32" t="s">
        <v>427</v>
      </c>
      <c r="D41" s="79">
        <v>45992</v>
      </c>
      <c r="E41" s="32" t="s">
        <v>443</v>
      </c>
      <c r="F41" s="84">
        <f t="shared" si="0"/>
        <v>0.19444444444525288</v>
      </c>
    </row>
    <row r="42" spans="1:6" x14ac:dyDescent="0.25">
      <c r="A42" s="32" t="s">
        <v>215</v>
      </c>
      <c r="B42" s="79">
        <v>45992</v>
      </c>
      <c r="C42" s="32" t="s">
        <v>429</v>
      </c>
      <c r="D42" s="79">
        <v>45992</v>
      </c>
      <c r="E42" s="32" t="s">
        <v>448</v>
      </c>
      <c r="F42" s="84">
        <f t="shared" si="0"/>
        <v>0.18124999999417923</v>
      </c>
    </row>
    <row r="43" spans="1:6" x14ac:dyDescent="0.25">
      <c r="A43" s="32" t="s">
        <v>210</v>
      </c>
      <c r="B43" s="79">
        <v>45992</v>
      </c>
      <c r="C43" s="32" t="s">
        <v>439</v>
      </c>
      <c r="D43" s="79">
        <v>45992</v>
      </c>
      <c r="E43" s="32" t="s">
        <v>450</v>
      </c>
      <c r="F43" s="84">
        <f t="shared" si="0"/>
        <v>6.5277777779556345E-2</v>
      </c>
    </row>
    <row r="44" spans="1:6" x14ac:dyDescent="0.25">
      <c r="A44" s="32" t="s">
        <v>180</v>
      </c>
      <c r="B44" s="79">
        <v>45992</v>
      </c>
      <c r="C44" s="32" t="s">
        <v>178</v>
      </c>
      <c r="D44" s="79">
        <v>45993</v>
      </c>
      <c r="E44" s="32" t="s">
        <v>502</v>
      </c>
      <c r="F44" s="84">
        <f t="shared" si="0"/>
        <v>0.43958333333284827</v>
      </c>
    </row>
    <row r="45" spans="1:6" x14ac:dyDescent="0.25">
      <c r="A45" s="32" t="s">
        <v>184</v>
      </c>
      <c r="B45" s="79">
        <v>45992</v>
      </c>
      <c r="C45" s="32" t="s">
        <v>445</v>
      </c>
      <c r="D45" s="79">
        <v>45993</v>
      </c>
      <c r="E45" s="32" t="s">
        <v>179</v>
      </c>
      <c r="F45" s="84">
        <f t="shared" si="0"/>
        <v>0.45902777777519077</v>
      </c>
    </row>
    <row r="46" spans="1:6" x14ac:dyDescent="0.25">
      <c r="A46" s="32" t="s">
        <v>186</v>
      </c>
      <c r="B46" s="79">
        <v>45992</v>
      </c>
      <c r="C46" s="32" t="s">
        <v>470</v>
      </c>
      <c r="D46" s="79">
        <v>45992</v>
      </c>
      <c r="E46" s="32" t="s">
        <v>487</v>
      </c>
      <c r="F46" s="84">
        <f t="shared" si="0"/>
        <v>3.7499999998544808E-2</v>
      </c>
    </row>
    <row r="47" spans="1:6" x14ac:dyDescent="0.25">
      <c r="A47" s="32" t="s">
        <v>187</v>
      </c>
      <c r="B47" s="79">
        <v>45992</v>
      </c>
      <c r="C47" s="32" t="s">
        <v>470</v>
      </c>
      <c r="D47" s="79">
        <v>45992</v>
      </c>
      <c r="E47" s="32" t="s">
        <v>483</v>
      </c>
      <c r="F47" s="84">
        <f t="shared" si="0"/>
        <v>2.9861111106583849E-2</v>
      </c>
    </row>
    <row r="48" spans="1:6" x14ac:dyDescent="0.25">
      <c r="A48" s="32" t="s">
        <v>189</v>
      </c>
      <c r="B48" s="79">
        <v>45992</v>
      </c>
      <c r="C48" s="32" t="s">
        <v>470</v>
      </c>
      <c r="D48" s="79">
        <v>45992</v>
      </c>
      <c r="E48" s="32" t="s">
        <v>482</v>
      </c>
      <c r="F48" s="84">
        <f t="shared" si="0"/>
        <v>1.5277777776645962E-2</v>
      </c>
    </row>
    <row r="49" spans="1:8" x14ac:dyDescent="0.25">
      <c r="A49" s="32" t="s">
        <v>183</v>
      </c>
      <c r="B49" s="79">
        <v>45992</v>
      </c>
      <c r="C49" s="32" t="s">
        <v>470</v>
      </c>
      <c r="D49" s="79">
        <v>45992</v>
      </c>
      <c r="E49" s="32" t="s">
        <v>489</v>
      </c>
      <c r="F49" s="84">
        <f t="shared" si="0"/>
        <v>4.2361111110949423E-2</v>
      </c>
    </row>
    <row r="50" spans="1:8" x14ac:dyDescent="0.25">
      <c r="A50" s="32" t="s">
        <v>188</v>
      </c>
      <c r="B50" s="79">
        <v>45992</v>
      </c>
      <c r="C50" s="32" t="s">
        <v>477</v>
      </c>
      <c r="D50" s="79">
        <v>45992</v>
      </c>
      <c r="E50" s="32" t="s">
        <v>485</v>
      </c>
      <c r="F50" s="84">
        <f t="shared" si="0"/>
        <v>2.8472222220443655E-2</v>
      </c>
    </row>
    <row r="51" spans="1:8" x14ac:dyDescent="0.25">
      <c r="A51" s="32" t="s">
        <v>175</v>
      </c>
      <c r="B51" s="79">
        <v>45992</v>
      </c>
      <c r="C51" s="32" t="s">
        <v>479</v>
      </c>
      <c r="D51" s="79">
        <v>45993</v>
      </c>
      <c r="E51" s="32" t="s">
        <v>497</v>
      </c>
      <c r="F51" s="84">
        <f t="shared" si="0"/>
        <v>0.16944444444379769</v>
      </c>
      <c r="G51" s="32" t="s">
        <v>4</v>
      </c>
      <c r="H51" s="80" t="s">
        <v>481</v>
      </c>
    </row>
    <row r="52" spans="1:8" x14ac:dyDescent="0.25">
      <c r="A52" s="32" t="s">
        <v>182</v>
      </c>
      <c r="B52" s="79">
        <v>45993</v>
      </c>
      <c r="C52" s="32" t="s">
        <v>491</v>
      </c>
      <c r="D52" s="79">
        <v>45993</v>
      </c>
      <c r="E52" s="32" t="s">
        <v>536</v>
      </c>
      <c r="F52" s="84">
        <f t="shared" si="0"/>
        <v>0.21458333333430346</v>
      </c>
    </row>
    <row r="53" spans="1:8" x14ac:dyDescent="0.2">
      <c r="A53" s="32" t="s">
        <v>171</v>
      </c>
      <c r="B53" s="79">
        <v>45993</v>
      </c>
      <c r="C53" s="32" t="s">
        <v>493</v>
      </c>
      <c r="D53" s="79">
        <v>45993</v>
      </c>
      <c r="E53" s="32" t="s">
        <v>519</v>
      </c>
      <c r="F53" s="84">
        <f t="shared" si="0"/>
        <v>0.17916666666860692</v>
      </c>
      <c r="G53" s="32" t="s">
        <v>4</v>
      </c>
      <c r="H53" s="20" t="s">
        <v>496</v>
      </c>
    </row>
    <row r="54" spans="1:8" x14ac:dyDescent="0.2">
      <c r="A54" s="32" t="s">
        <v>175</v>
      </c>
      <c r="B54" s="79">
        <v>45993</v>
      </c>
      <c r="C54" s="32" t="s">
        <v>497</v>
      </c>
      <c r="H54" s="20" t="s">
        <v>499</v>
      </c>
    </row>
    <row r="55" spans="1:8" x14ac:dyDescent="0.25">
      <c r="A55" s="32" t="s">
        <v>187</v>
      </c>
      <c r="B55" s="79">
        <v>45993</v>
      </c>
      <c r="C55" s="32" t="s">
        <v>504</v>
      </c>
      <c r="D55" s="79">
        <v>45993</v>
      </c>
      <c r="E55" s="32" t="s">
        <v>528</v>
      </c>
      <c r="F55" s="84">
        <f t="shared" ref="F55:F61" si="1">(D55 + TIME(LEFT(E55, 2), MID(E55, 3, 2), 0)) - (B55 + TIME(LEFT(C55, 2), MID(C55, 3, 2), 0))</f>
        <v>7.6388888890505768E-2</v>
      </c>
    </row>
    <row r="56" spans="1:8" x14ac:dyDescent="0.25">
      <c r="A56" s="32" t="s">
        <v>188</v>
      </c>
      <c r="B56" s="79">
        <v>45993</v>
      </c>
      <c r="C56" s="32" t="s">
        <v>506</v>
      </c>
      <c r="D56" s="79">
        <v>45993</v>
      </c>
      <c r="E56" s="32" t="s">
        <v>530</v>
      </c>
      <c r="F56" s="84">
        <f t="shared" si="1"/>
        <v>6.3194444439432118E-2</v>
      </c>
    </row>
    <row r="57" spans="1:8" x14ac:dyDescent="0.25">
      <c r="A57" s="32" t="s">
        <v>180</v>
      </c>
      <c r="B57" s="79">
        <v>45993</v>
      </c>
      <c r="C57" s="32" t="s">
        <v>506</v>
      </c>
      <c r="D57" s="79">
        <v>45993</v>
      </c>
      <c r="E57" s="32" t="s">
        <v>179</v>
      </c>
      <c r="F57" s="84">
        <f t="shared" si="1"/>
        <v>3.1944444439432118E-2</v>
      </c>
    </row>
    <row r="58" spans="1:8" x14ac:dyDescent="0.25">
      <c r="A58" s="32" t="s">
        <v>186</v>
      </c>
      <c r="B58" s="79">
        <v>45993</v>
      </c>
      <c r="C58" s="32" t="s">
        <v>509</v>
      </c>
      <c r="D58" s="79">
        <v>45993</v>
      </c>
      <c r="E58" s="32" t="s">
        <v>532</v>
      </c>
      <c r="F58" s="84">
        <f t="shared" si="1"/>
        <v>6.0416666667151731E-2</v>
      </c>
    </row>
    <row r="59" spans="1:8" x14ac:dyDescent="0.25">
      <c r="A59" s="32" t="s">
        <v>183</v>
      </c>
      <c r="B59" s="79">
        <v>45993</v>
      </c>
      <c r="C59" s="32" t="s">
        <v>511</v>
      </c>
      <c r="D59" s="79">
        <v>45993</v>
      </c>
      <c r="E59" s="32" t="s">
        <v>535</v>
      </c>
      <c r="F59" s="84">
        <f t="shared" si="1"/>
        <v>6.0416666667151731E-2</v>
      </c>
    </row>
    <row r="60" spans="1:8" x14ac:dyDescent="0.25">
      <c r="A60" s="32" t="s">
        <v>189</v>
      </c>
      <c r="B60" s="79">
        <v>45993</v>
      </c>
      <c r="C60" s="32" t="s">
        <v>513</v>
      </c>
      <c r="D60" s="79">
        <v>45993</v>
      </c>
      <c r="E60" s="32" t="s">
        <v>523</v>
      </c>
      <c r="F60" s="84">
        <f t="shared" si="1"/>
        <v>3.4722222218988463E-2</v>
      </c>
    </row>
    <row r="61" spans="1:8" x14ac:dyDescent="0.25">
      <c r="A61" s="32" t="s">
        <v>192</v>
      </c>
      <c r="B61" s="79">
        <v>45993</v>
      </c>
      <c r="C61" s="32" t="s">
        <v>515</v>
      </c>
      <c r="D61" s="79">
        <v>45993</v>
      </c>
      <c r="E61" s="32" t="s">
        <v>517</v>
      </c>
      <c r="F61" s="84">
        <f t="shared" si="1"/>
        <v>2.0138888889050577E-2</v>
      </c>
    </row>
    <row r="62" spans="1:8" x14ac:dyDescent="0.25">
      <c r="A62" s="32" t="s">
        <v>171</v>
      </c>
      <c r="B62" s="79">
        <v>45993</v>
      </c>
      <c r="C62" s="32" t="s">
        <v>519</v>
      </c>
    </row>
    <row r="63" spans="1:8" x14ac:dyDescent="0.2">
      <c r="A63" s="32" t="s">
        <v>169</v>
      </c>
      <c r="B63" s="79">
        <v>45993</v>
      </c>
      <c r="C63" s="32" t="s">
        <v>179</v>
      </c>
      <c r="D63" s="79">
        <v>45993</v>
      </c>
      <c r="E63" s="32" t="s">
        <v>522</v>
      </c>
      <c r="F63" s="84">
        <f t="shared" ref="F63:F94" si="2">(D63 + TIME(LEFT(E63, 2), MID(E63, 3, 2), 0)) - (B63 + TIME(LEFT(C63, 2), MID(C63, 3, 2), 0))</f>
        <v>2.2916666668606922E-2</v>
      </c>
      <c r="H63" s="20"/>
    </row>
    <row r="64" spans="1:8" x14ac:dyDescent="0.25">
      <c r="A64" s="32" t="s">
        <v>197</v>
      </c>
      <c r="B64" s="79">
        <v>45993</v>
      </c>
      <c r="C64" s="32" t="s">
        <v>525</v>
      </c>
      <c r="D64" s="79">
        <v>45993</v>
      </c>
      <c r="E64" s="32" t="s">
        <v>527</v>
      </c>
      <c r="F64" s="84">
        <f t="shared" si="2"/>
        <v>1.4583333337213844E-2</v>
      </c>
    </row>
    <row r="65" spans="1:6" x14ac:dyDescent="0.25">
      <c r="A65" s="32" t="s">
        <v>202</v>
      </c>
      <c r="B65" s="79">
        <v>45993</v>
      </c>
      <c r="C65" s="32" t="s">
        <v>538</v>
      </c>
      <c r="D65" s="79">
        <v>45993</v>
      </c>
      <c r="E65" s="32" t="s">
        <v>652</v>
      </c>
      <c r="F65" s="84">
        <f t="shared" si="2"/>
        <v>0.57222222222480923</v>
      </c>
    </row>
    <row r="66" spans="1:6" x14ac:dyDescent="0.25">
      <c r="A66" s="32" t="s">
        <v>203</v>
      </c>
      <c r="B66" s="79">
        <v>45993</v>
      </c>
      <c r="C66" s="32" t="s">
        <v>383</v>
      </c>
      <c r="D66" s="79">
        <v>45993</v>
      </c>
      <c r="E66" s="32" t="s">
        <v>654</v>
      </c>
      <c r="F66" s="84">
        <f t="shared" si="2"/>
        <v>0.57916666667006211</v>
      </c>
    </row>
    <row r="67" spans="1:6" x14ac:dyDescent="0.25">
      <c r="A67" s="32" t="s">
        <v>204</v>
      </c>
      <c r="B67" s="79">
        <v>45993</v>
      </c>
      <c r="C67" s="32" t="s">
        <v>541</v>
      </c>
      <c r="D67" s="79">
        <v>45993</v>
      </c>
      <c r="E67" s="32" t="s">
        <v>656</v>
      </c>
      <c r="F67" s="84">
        <f t="shared" si="2"/>
        <v>0.5895833333270275</v>
      </c>
    </row>
    <row r="68" spans="1:6" x14ac:dyDescent="0.25">
      <c r="A68" s="32" t="s">
        <v>205</v>
      </c>
      <c r="B68" s="79">
        <v>45993</v>
      </c>
      <c r="C68" s="32" t="s">
        <v>393</v>
      </c>
      <c r="D68" s="79">
        <v>45993</v>
      </c>
      <c r="E68" s="32" t="s">
        <v>611</v>
      </c>
      <c r="F68" s="84">
        <f t="shared" si="2"/>
        <v>0.32777777777664596</v>
      </c>
    </row>
    <row r="69" spans="1:6" x14ac:dyDescent="0.25">
      <c r="A69" s="32" t="s">
        <v>199</v>
      </c>
      <c r="B69" s="79">
        <v>45993</v>
      </c>
      <c r="C69" s="32" t="s">
        <v>544</v>
      </c>
      <c r="D69" s="79">
        <v>45994</v>
      </c>
      <c r="E69" s="32" t="s">
        <v>671</v>
      </c>
      <c r="F69" s="84">
        <f t="shared" si="2"/>
        <v>0.66666666667151731</v>
      </c>
    </row>
    <row r="70" spans="1:6" x14ac:dyDescent="0.25">
      <c r="A70" s="32" t="s">
        <v>200</v>
      </c>
      <c r="B70" s="79">
        <v>45993</v>
      </c>
      <c r="C70" s="32" t="s">
        <v>544</v>
      </c>
      <c r="D70" s="79">
        <v>45993</v>
      </c>
      <c r="E70" s="32" t="s">
        <v>669</v>
      </c>
      <c r="F70" s="84">
        <f t="shared" si="2"/>
        <v>0.64652777778246673</v>
      </c>
    </row>
    <row r="71" spans="1:6" x14ac:dyDescent="0.25">
      <c r="A71" s="32" t="s">
        <v>196</v>
      </c>
      <c r="B71" s="79">
        <v>45993</v>
      </c>
      <c r="C71" s="32" t="s">
        <v>547</v>
      </c>
      <c r="D71" s="79">
        <v>45993</v>
      </c>
      <c r="E71" s="32" t="s">
        <v>650</v>
      </c>
      <c r="F71" s="84">
        <f t="shared" si="2"/>
        <v>0.55486111110803904</v>
      </c>
    </row>
    <row r="72" spans="1:6" x14ac:dyDescent="0.25">
      <c r="A72" s="32" t="s">
        <v>214</v>
      </c>
      <c r="B72" s="79">
        <v>45993</v>
      </c>
      <c r="C72" s="32" t="s">
        <v>549</v>
      </c>
      <c r="D72" s="79">
        <v>45993</v>
      </c>
      <c r="E72" s="32" t="s">
        <v>667</v>
      </c>
      <c r="F72" s="84">
        <f t="shared" si="2"/>
        <v>0.63402777777810115</v>
      </c>
    </row>
    <row r="73" spans="1:6" x14ac:dyDescent="0.25">
      <c r="A73" s="32" t="s">
        <v>211</v>
      </c>
      <c r="B73" s="79">
        <v>45993</v>
      </c>
      <c r="C73" s="32" t="s">
        <v>395</v>
      </c>
      <c r="D73" s="79">
        <v>45993</v>
      </c>
      <c r="E73" s="32" t="s">
        <v>665</v>
      </c>
      <c r="F73" s="84">
        <f t="shared" si="2"/>
        <v>0.62361111111385981</v>
      </c>
    </row>
    <row r="74" spans="1:6" x14ac:dyDescent="0.25">
      <c r="A74" s="32" t="s">
        <v>212</v>
      </c>
      <c r="B74" s="79">
        <v>45993</v>
      </c>
      <c r="C74" s="32" t="s">
        <v>552</v>
      </c>
      <c r="D74" s="79">
        <v>45993</v>
      </c>
      <c r="E74" s="32" t="s">
        <v>663</v>
      </c>
      <c r="F74" s="84">
        <f t="shared" si="2"/>
        <v>0.60694444444379769</v>
      </c>
    </row>
    <row r="75" spans="1:6" x14ac:dyDescent="0.25">
      <c r="A75" s="32" t="s">
        <v>215</v>
      </c>
      <c r="B75" s="79">
        <v>45993</v>
      </c>
      <c r="C75" s="32" t="s">
        <v>554</v>
      </c>
      <c r="D75" s="79">
        <v>45993</v>
      </c>
      <c r="E75" s="32" t="s">
        <v>479</v>
      </c>
      <c r="F75" s="84">
        <f t="shared" si="2"/>
        <v>0.59444444443943212</v>
      </c>
    </row>
    <row r="76" spans="1:6" x14ac:dyDescent="0.25">
      <c r="A76" s="32" t="s">
        <v>210</v>
      </c>
      <c r="B76" s="79">
        <v>45993</v>
      </c>
      <c r="C76" s="32" t="s">
        <v>554</v>
      </c>
      <c r="D76" s="79">
        <v>45993</v>
      </c>
      <c r="E76" s="32" t="s">
        <v>660</v>
      </c>
      <c r="F76" s="84">
        <f t="shared" si="2"/>
        <v>0.58472222222189885</v>
      </c>
    </row>
    <row r="77" spans="1:6" x14ac:dyDescent="0.25">
      <c r="A77" s="32" t="s">
        <v>209</v>
      </c>
      <c r="B77" s="79">
        <v>45993</v>
      </c>
      <c r="C77" s="32" t="s">
        <v>557</v>
      </c>
      <c r="D77" s="79">
        <v>45993</v>
      </c>
      <c r="E77" s="32" t="s">
        <v>658</v>
      </c>
      <c r="F77" s="84">
        <f t="shared" si="2"/>
        <v>0.55555555555474712</v>
      </c>
    </row>
    <row r="78" spans="1:6" x14ac:dyDescent="0.25">
      <c r="A78" s="32" t="s">
        <v>187</v>
      </c>
      <c r="B78" s="79">
        <v>45993</v>
      </c>
      <c r="C78" s="32" t="s">
        <v>559</v>
      </c>
      <c r="D78" s="79">
        <v>45993</v>
      </c>
      <c r="E78" s="32" t="s">
        <v>602</v>
      </c>
      <c r="F78" s="84">
        <f t="shared" si="2"/>
        <v>0.29166666667151731</v>
      </c>
    </row>
    <row r="79" spans="1:6" x14ac:dyDescent="0.2">
      <c r="A79" s="32" t="s">
        <v>188</v>
      </c>
      <c r="B79" s="79">
        <v>45993</v>
      </c>
      <c r="C79" s="32" t="s">
        <v>561</v>
      </c>
      <c r="D79" s="75">
        <v>45993</v>
      </c>
      <c r="E79" s="32" t="s">
        <v>605</v>
      </c>
      <c r="F79" s="84">
        <f t="shared" si="2"/>
        <v>0.29444444444379769</v>
      </c>
    </row>
    <row r="80" spans="1:6" x14ac:dyDescent="0.25">
      <c r="A80" s="32" t="s">
        <v>186</v>
      </c>
      <c r="B80" s="79">
        <v>45993</v>
      </c>
      <c r="C80" s="32" t="s">
        <v>563</v>
      </c>
      <c r="D80" s="79">
        <v>45993</v>
      </c>
      <c r="E80" s="32" t="s">
        <v>605</v>
      </c>
      <c r="F80" s="84">
        <f t="shared" si="2"/>
        <v>0.28958333333139308</v>
      </c>
    </row>
    <row r="81" spans="1:8" x14ac:dyDescent="0.25">
      <c r="A81" s="32" t="s">
        <v>183</v>
      </c>
      <c r="B81" s="79">
        <v>45993</v>
      </c>
      <c r="C81" s="32" t="s">
        <v>565</v>
      </c>
      <c r="D81" s="79">
        <v>45993</v>
      </c>
      <c r="E81" s="32" t="s">
        <v>608</v>
      </c>
      <c r="F81" s="84">
        <f t="shared" si="2"/>
        <v>0.28472222221898846</v>
      </c>
    </row>
    <row r="82" spans="1:8" x14ac:dyDescent="0.25">
      <c r="A82" s="32" t="s">
        <v>189</v>
      </c>
      <c r="B82" s="79">
        <v>45993</v>
      </c>
      <c r="C82" s="32" t="s">
        <v>567</v>
      </c>
      <c r="D82" s="79">
        <v>45993</v>
      </c>
      <c r="E82" s="32" t="s">
        <v>608</v>
      </c>
      <c r="F82" s="84">
        <f t="shared" si="2"/>
        <v>0.27986111110658385</v>
      </c>
    </row>
    <row r="83" spans="1:8" x14ac:dyDescent="0.25">
      <c r="A83" s="32" t="s">
        <v>192</v>
      </c>
      <c r="B83" s="79">
        <v>45993</v>
      </c>
      <c r="C83" s="32" t="s">
        <v>569</v>
      </c>
      <c r="D83" s="79">
        <v>45993</v>
      </c>
      <c r="E83" s="32" t="s">
        <v>602</v>
      </c>
      <c r="F83" s="84">
        <f t="shared" si="2"/>
        <v>0.27152777778246673</v>
      </c>
    </row>
    <row r="84" spans="1:8" x14ac:dyDescent="0.25">
      <c r="A84" s="32" t="s">
        <v>169</v>
      </c>
      <c r="B84" s="79">
        <v>45993</v>
      </c>
      <c r="C84" s="32" t="s">
        <v>571</v>
      </c>
      <c r="D84" s="79">
        <v>45993</v>
      </c>
      <c r="E84" s="32" t="s">
        <v>584</v>
      </c>
      <c r="F84" s="84">
        <f t="shared" si="2"/>
        <v>2.569444444088731E-2</v>
      </c>
    </row>
    <row r="85" spans="1:8" x14ac:dyDescent="0.25">
      <c r="A85" s="32" t="s">
        <v>197</v>
      </c>
      <c r="B85" s="79">
        <v>45993</v>
      </c>
      <c r="C85" s="32" t="s">
        <v>573</v>
      </c>
      <c r="D85" s="79">
        <v>45993</v>
      </c>
      <c r="E85" s="32" t="s">
        <v>582</v>
      </c>
      <c r="F85" s="84">
        <f t="shared" si="2"/>
        <v>1.6666666662786156E-2</v>
      </c>
    </row>
    <row r="86" spans="1:8" x14ac:dyDescent="0.25">
      <c r="A86" s="32" t="s">
        <v>194</v>
      </c>
      <c r="B86" s="79">
        <v>45993</v>
      </c>
      <c r="C86" s="32" t="s">
        <v>575</v>
      </c>
      <c r="D86" s="79">
        <v>45993</v>
      </c>
      <c r="E86" s="32" t="s">
        <v>575</v>
      </c>
      <c r="F86" s="84">
        <f t="shared" si="2"/>
        <v>0</v>
      </c>
      <c r="H86" s="80" t="s">
        <v>577</v>
      </c>
    </row>
    <row r="87" spans="1:8" x14ac:dyDescent="0.25">
      <c r="A87" s="32" t="s">
        <v>194</v>
      </c>
      <c r="B87" s="79">
        <v>45993</v>
      </c>
      <c r="C87" s="32" t="s">
        <v>405</v>
      </c>
      <c r="D87" s="79">
        <v>45993</v>
      </c>
      <c r="E87" s="32" t="s">
        <v>581</v>
      </c>
      <c r="F87" s="84">
        <f t="shared" si="2"/>
        <v>4.8611111124046147E-3</v>
      </c>
    </row>
    <row r="88" spans="1:8" x14ac:dyDescent="0.25">
      <c r="A88" s="32" t="s">
        <v>396</v>
      </c>
      <c r="B88" s="79">
        <v>45993</v>
      </c>
      <c r="C88" s="32" t="s">
        <v>579</v>
      </c>
      <c r="D88" s="79">
        <v>45993</v>
      </c>
      <c r="E88" s="32" t="s">
        <v>644</v>
      </c>
      <c r="F88" s="84">
        <f t="shared" si="2"/>
        <v>0.45000000000436557</v>
      </c>
    </row>
    <row r="89" spans="1:8" x14ac:dyDescent="0.25">
      <c r="A89" s="32" t="s">
        <v>190</v>
      </c>
      <c r="B89" s="79">
        <v>45993</v>
      </c>
      <c r="C89" s="32" t="s">
        <v>191</v>
      </c>
      <c r="D89" s="79">
        <v>45993</v>
      </c>
      <c r="E89" s="32" t="s">
        <v>594</v>
      </c>
      <c r="F89" s="84">
        <f t="shared" si="2"/>
        <v>0.30138888888905058</v>
      </c>
    </row>
    <row r="90" spans="1:8" x14ac:dyDescent="0.25">
      <c r="A90" s="32" t="s">
        <v>177</v>
      </c>
      <c r="B90" s="79">
        <v>45993</v>
      </c>
      <c r="C90" s="32" t="s">
        <v>191</v>
      </c>
      <c r="D90" s="79">
        <v>45993</v>
      </c>
      <c r="E90" s="32" t="s">
        <v>439</v>
      </c>
      <c r="F90" s="84">
        <f t="shared" si="2"/>
        <v>0.50069444443943212</v>
      </c>
    </row>
    <row r="91" spans="1:8" x14ac:dyDescent="0.25">
      <c r="A91" s="32" t="s">
        <v>184</v>
      </c>
      <c r="B91" s="79">
        <v>45993</v>
      </c>
      <c r="C91" s="32" t="s">
        <v>419</v>
      </c>
      <c r="D91" s="79">
        <v>45994</v>
      </c>
      <c r="E91" s="32" t="s">
        <v>683</v>
      </c>
      <c r="F91" s="84">
        <f t="shared" si="2"/>
        <v>0.54305555555038154</v>
      </c>
    </row>
    <row r="92" spans="1:8" x14ac:dyDescent="0.25">
      <c r="A92" s="32" t="s">
        <v>169</v>
      </c>
      <c r="B92" s="79">
        <v>45993</v>
      </c>
      <c r="C92" s="32" t="s">
        <v>592</v>
      </c>
      <c r="D92" s="79">
        <v>45993</v>
      </c>
      <c r="E92" s="32" t="s">
        <v>600</v>
      </c>
      <c r="F92" s="84">
        <f t="shared" si="2"/>
        <v>0.12013888888759539</v>
      </c>
    </row>
    <row r="93" spans="1:8" x14ac:dyDescent="0.25">
      <c r="A93" s="32" t="s">
        <v>190</v>
      </c>
      <c r="B93" s="79">
        <v>45993</v>
      </c>
      <c r="C93" s="32" t="s">
        <v>597</v>
      </c>
      <c r="D93" s="79">
        <v>45993</v>
      </c>
      <c r="E93" s="32" t="s">
        <v>439</v>
      </c>
      <c r="F93" s="84">
        <f t="shared" si="2"/>
        <v>0.17916666666133096</v>
      </c>
    </row>
    <row r="94" spans="1:8" x14ac:dyDescent="0.25">
      <c r="A94" s="32" t="s">
        <v>180</v>
      </c>
      <c r="B94" s="79">
        <v>45993</v>
      </c>
      <c r="C94" s="32" t="s">
        <v>597</v>
      </c>
      <c r="D94" s="79">
        <v>45993</v>
      </c>
      <c r="E94" s="32" t="s">
        <v>599</v>
      </c>
      <c r="F94" s="84">
        <f t="shared" si="2"/>
        <v>1.3888888861401938E-3</v>
      </c>
    </row>
    <row r="95" spans="1:8" x14ac:dyDescent="0.2">
      <c r="A95" s="32" t="s">
        <v>205</v>
      </c>
      <c r="B95" s="79">
        <v>45993</v>
      </c>
      <c r="C95" s="32" t="s">
        <v>613</v>
      </c>
      <c r="D95" s="79">
        <v>45993</v>
      </c>
      <c r="E95" s="32" t="s">
        <v>648</v>
      </c>
      <c r="F95" s="84">
        <f t="shared" ref="F95:F126" si="3">(D95 + TIME(LEFT(E95, 2), MID(E95, 3, 2), 0)) - (B95 + TIME(LEFT(C95, 2), MID(C95, 3, 2), 0))</f>
        <v>0.19861111111094942</v>
      </c>
      <c r="H95" s="20" t="s">
        <v>614</v>
      </c>
    </row>
    <row r="96" spans="1:8" x14ac:dyDescent="0.25">
      <c r="A96" s="32" t="s">
        <v>187</v>
      </c>
      <c r="B96" s="79">
        <v>45993</v>
      </c>
      <c r="C96" s="32" t="s">
        <v>615</v>
      </c>
      <c r="D96" s="79">
        <v>45993</v>
      </c>
      <c r="E96" s="32" t="s">
        <v>618</v>
      </c>
      <c r="F96" s="84">
        <f t="shared" si="3"/>
        <v>9.7222222175332718E-3</v>
      </c>
    </row>
    <row r="97" spans="1:8" x14ac:dyDescent="0.25">
      <c r="A97" s="32" t="s">
        <v>188</v>
      </c>
      <c r="B97" s="79">
        <v>45993</v>
      </c>
      <c r="C97" s="32" t="s">
        <v>615</v>
      </c>
      <c r="D97" s="79">
        <v>45993</v>
      </c>
      <c r="E97" s="32" t="s">
        <v>620</v>
      </c>
      <c r="F97" s="84">
        <f t="shared" si="3"/>
        <v>1.3194444443797693E-2</v>
      </c>
    </row>
    <row r="98" spans="1:8" x14ac:dyDescent="0.25">
      <c r="A98" s="32" t="s">
        <v>186</v>
      </c>
      <c r="B98" s="79">
        <v>45993</v>
      </c>
      <c r="C98" s="32" t="s">
        <v>622</v>
      </c>
      <c r="D98" s="79">
        <v>45993</v>
      </c>
      <c r="E98" s="32" t="s">
        <v>635</v>
      </c>
      <c r="F98" s="84">
        <f t="shared" si="3"/>
        <v>4.2361111110949423E-2</v>
      </c>
    </row>
    <row r="99" spans="1:8" x14ac:dyDescent="0.25">
      <c r="A99" s="32" t="s">
        <v>176</v>
      </c>
      <c r="B99" s="79">
        <v>45993</v>
      </c>
      <c r="C99" s="32" t="s">
        <v>178</v>
      </c>
      <c r="D99" s="79">
        <v>45994</v>
      </c>
      <c r="E99" s="32" t="s">
        <v>179</v>
      </c>
      <c r="F99" s="84">
        <f t="shared" si="3"/>
        <v>0.50069444443943212</v>
      </c>
    </row>
    <row r="100" spans="1:8" x14ac:dyDescent="0.25">
      <c r="A100" s="32" t="s">
        <v>180</v>
      </c>
      <c r="B100" s="79">
        <v>45993</v>
      </c>
      <c r="C100" s="32" t="s">
        <v>178</v>
      </c>
      <c r="D100" s="79">
        <v>45994</v>
      </c>
      <c r="E100" s="32" t="s">
        <v>179</v>
      </c>
      <c r="F100" s="84">
        <f t="shared" si="3"/>
        <v>0.50069444443943212</v>
      </c>
    </row>
    <row r="101" spans="1:8" x14ac:dyDescent="0.25">
      <c r="A101" s="32" t="s">
        <v>189</v>
      </c>
      <c r="B101" s="79">
        <v>45993</v>
      </c>
      <c r="C101" s="32" t="s">
        <v>628</v>
      </c>
      <c r="D101" s="79">
        <v>45993</v>
      </c>
      <c r="E101" s="32" t="s">
        <v>634</v>
      </c>
      <c r="F101" s="84">
        <f t="shared" si="3"/>
        <v>2.6388888887595385E-2</v>
      </c>
    </row>
    <row r="102" spans="1:8" x14ac:dyDescent="0.25">
      <c r="A102" s="32" t="s">
        <v>183</v>
      </c>
      <c r="B102" s="79">
        <v>45993</v>
      </c>
      <c r="C102" s="32" t="s">
        <v>630</v>
      </c>
      <c r="D102" s="79">
        <v>45993</v>
      </c>
      <c r="E102" s="32" t="s">
        <v>632</v>
      </c>
      <c r="F102" s="84">
        <f t="shared" si="3"/>
        <v>6.9444444452528842E-3</v>
      </c>
    </row>
    <row r="103" spans="1:8" x14ac:dyDescent="0.25">
      <c r="A103" s="32" t="s">
        <v>177</v>
      </c>
      <c r="B103" s="79">
        <v>45993</v>
      </c>
      <c r="C103" s="32" t="s">
        <v>633</v>
      </c>
      <c r="D103" s="79">
        <v>45993</v>
      </c>
      <c r="E103" s="32" t="s">
        <v>638</v>
      </c>
      <c r="F103" s="84">
        <f t="shared" si="3"/>
        <v>6.4583333332848269E-2</v>
      </c>
    </row>
    <row r="104" spans="1:8" x14ac:dyDescent="0.25">
      <c r="A104" s="32" t="s">
        <v>190</v>
      </c>
      <c r="B104" s="79">
        <v>45993</v>
      </c>
      <c r="C104" s="32" t="s">
        <v>637</v>
      </c>
      <c r="D104" s="79">
        <v>45993</v>
      </c>
      <c r="E104" s="32" t="s">
        <v>640</v>
      </c>
      <c r="F104" s="84">
        <f t="shared" si="3"/>
        <v>5.5555555554747116E-2</v>
      </c>
    </row>
    <row r="105" spans="1:8" x14ac:dyDescent="0.25">
      <c r="A105" s="32" t="s">
        <v>187</v>
      </c>
      <c r="B105" s="79">
        <v>45993</v>
      </c>
      <c r="C105" s="32" t="s">
        <v>642</v>
      </c>
      <c r="D105" s="79">
        <v>45993</v>
      </c>
      <c r="E105" s="32" t="s">
        <v>646</v>
      </c>
      <c r="F105" s="84">
        <f t="shared" si="3"/>
        <v>6.9444444452528842E-3</v>
      </c>
    </row>
    <row r="106" spans="1:8" x14ac:dyDescent="0.25">
      <c r="A106" s="32" t="s">
        <v>196</v>
      </c>
      <c r="B106" s="79">
        <v>45994</v>
      </c>
      <c r="C106" s="32" t="s">
        <v>673</v>
      </c>
      <c r="D106" s="79">
        <v>45994</v>
      </c>
      <c r="E106" s="32" t="s">
        <v>685</v>
      </c>
      <c r="F106" s="84">
        <f t="shared" si="3"/>
        <v>6.5277777779556345E-2</v>
      </c>
    </row>
    <row r="107" spans="1:8" x14ac:dyDescent="0.25">
      <c r="A107" s="32" t="s">
        <v>198</v>
      </c>
      <c r="B107" s="79">
        <v>45994</v>
      </c>
      <c r="C107" s="32" t="s">
        <v>673</v>
      </c>
      <c r="D107" s="79">
        <v>45994</v>
      </c>
      <c r="E107" s="32" t="s">
        <v>687</v>
      </c>
      <c r="F107" s="84">
        <f t="shared" si="3"/>
        <v>6.805555555911269E-2</v>
      </c>
    </row>
    <row r="108" spans="1:8" x14ac:dyDescent="0.25">
      <c r="A108" s="32" t="s">
        <v>202</v>
      </c>
      <c r="B108" s="79">
        <v>45994</v>
      </c>
      <c r="C108" s="32" t="s">
        <v>673</v>
      </c>
      <c r="D108" s="79">
        <v>45994</v>
      </c>
      <c r="E108" s="32" t="s">
        <v>695</v>
      </c>
      <c r="F108" s="84">
        <f t="shared" si="3"/>
        <v>0.14027777778392192</v>
      </c>
    </row>
    <row r="109" spans="1:8" x14ac:dyDescent="0.25">
      <c r="A109" s="32" t="s">
        <v>203</v>
      </c>
      <c r="B109" s="79">
        <v>45994</v>
      </c>
      <c r="C109" s="32" t="s">
        <v>677</v>
      </c>
      <c r="D109" s="79">
        <v>45994</v>
      </c>
      <c r="E109" s="32" t="s">
        <v>697</v>
      </c>
      <c r="F109" s="84">
        <f t="shared" si="3"/>
        <v>0.14027777777664596</v>
      </c>
    </row>
    <row r="110" spans="1:8" x14ac:dyDescent="0.25">
      <c r="A110" s="32" t="s">
        <v>175</v>
      </c>
      <c r="B110" s="79">
        <v>45994</v>
      </c>
      <c r="C110" s="32" t="s">
        <v>679</v>
      </c>
      <c r="D110" s="79">
        <v>45994</v>
      </c>
      <c r="E110" s="32" t="s">
        <v>691</v>
      </c>
      <c r="F110" s="84">
        <f t="shared" si="3"/>
        <v>0.11666666666860692</v>
      </c>
      <c r="G110" s="32" t="s">
        <v>4</v>
      </c>
      <c r="H110" s="80" t="s">
        <v>681</v>
      </c>
    </row>
    <row r="111" spans="1:8" x14ac:dyDescent="0.2">
      <c r="A111" s="32" t="s">
        <v>177</v>
      </c>
      <c r="B111" s="79">
        <v>45994</v>
      </c>
      <c r="C111" s="20" t="s">
        <v>708</v>
      </c>
      <c r="D111" s="79">
        <v>45994</v>
      </c>
      <c r="E111" s="32" t="s">
        <v>771</v>
      </c>
      <c r="F111" s="84">
        <f t="shared" si="3"/>
        <v>0.45902777777519077</v>
      </c>
      <c r="H111" s="20"/>
    </row>
    <row r="112" spans="1:8" x14ac:dyDescent="0.2">
      <c r="A112" s="32" t="s">
        <v>204</v>
      </c>
      <c r="B112" s="79">
        <v>45994</v>
      </c>
      <c r="C112" s="32" t="s">
        <v>689</v>
      </c>
      <c r="D112" s="79">
        <v>45994</v>
      </c>
      <c r="E112" s="32" t="s">
        <v>699</v>
      </c>
      <c r="F112" s="84">
        <f t="shared" si="3"/>
        <v>6.25E-2</v>
      </c>
      <c r="H112" s="20"/>
    </row>
    <row r="113" spans="1:8" x14ac:dyDescent="0.25">
      <c r="A113" s="32" t="s">
        <v>175</v>
      </c>
      <c r="B113" s="79">
        <v>45994</v>
      </c>
      <c r="C113" s="32" t="s">
        <v>691</v>
      </c>
      <c r="D113" s="79">
        <v>45994</v>
      </c>
      <c r="E113" s="32" t="s">
        <v>694</v>
      </c>
      <c r="F113" s="84">
        <f t="shared" si="3"/>
        <v>1.8749999995634425E-2</v>
      </c>
      <c r="H113" s="80" t="s">
        <v>693</v>
      </c>
    </row>
    <row r="114" spans="1:8" x14ac:dyDescent="0.25">
      <c r="A114" s="32" t="s">
        <v>175</v>
      </c>
      <c r="B114" s="79">
        <v>45994</v>
      </c>
      <c r="C114" s="32" t="s">
        <v>694</v>
      </c>
      <c r="D114" s="79">
        <v>45996</v>
      </c>
      <c r="E114" s="32" t="s">
        <v>701</v>
      </c>
      <c r="F114" s="84">
        <f t="shared" si="3"/>
        <v>2.0486111111094942</v>
      </c>
    </row>
    <row r="115" spans="1:8" x14ac:dyDescent="0.25">
      <c r="A115" s="32" t="s">
        <v>196</v>
      </c>
      <c r="B115" s="79">
        <v>45994</v>
      </c>
      <c r="C115" s="32" t="s">
        <v>701</v>
      </c>
      <c r="D115" s="79">
        <v>45994</v>
      </c>
      <c r="E115" s="32" t="s">
        <v>715</v>
      </c>
      <c r="F115" s="84">
        <f t="shared" si="3"/>
        <v>2.9166666667151731E-2</v>
      </c>
    </row>
    <row r="116" spans="1:8" x14ac:dyDescent="0.2">
      <c r="A116" s="32" t="s">
        <v>198</v>
      </c>
      <c r="B116" s="75">
        <v>45994</v>
      </c>
      <c r="C116" s="32" t="s">
        <v>703</v>
      </c>
      <c r="D116" s="79">
        <v>45994</v>
      </c>
      <c r="E116" s="32" t="s">
        <v>528</v>
      </c>
      <c r="F116" s="84">
        <f t="shared" si="3"/>
        <v>3.3333333332848269E-2</v>
      </c>
    </row>
    <row r="117" spans="1:8" x14ac:dyDescent="0.25">
      <c r="A117" s="32" t="s">
        <v>182</v>
      </c>
      <c r="B117" s="79">
        <v>45994</v>
      </c>
      <c r="C117" s="32" t="s">
        <v>705</v>
      </c>
      <c r="D117" s="79">
        <v>45994</v>
      </c>
      <c r="E117" s="32" t="s">
        <v>811</v>
      </c>
      <c r="F117" s="84">
        <f t="shared" si="3"/>
        <v>0.51388888889050577</v>
      </c>
      <c r="G117" s="32" t="s">
        <v>4</v>
      </c>
      <c r="H117" s="80" t="s">
        <v>707</v>
      </c>
    </row>
    <row r="118" spans="1:8" x14ac:dyDescent="0.25">
      <c r="A118" s="32" t="s">
        <v>190</v>
      </c>
      <c r="B118" s="79">
        <v>45994</v>
      </c>
      <c r="C118" s="32" t="s">
        <v>191</v>
      </c>
      <c r="D118" s="79">
        <v>45994</v>
      </c>
      <c r="E118" s="32" t="s">
        <v>439</v>
      </c>
      <c r="F118" s="84">
        <f t="shared" si="3"/>
        <v>0.50069444443943212</v>
      </c>
    </row>
    <row r="119" spans="1:8" x14ac:dyDescent="0.25">
      <c r="A119" s="32" t="s">
        <v>184</v>
      </c>
      <c r="B119" s="79">
        <v>45994</v>
      </c>
      <c r="C119" s="32" t="s">
        <v>191</v>
      </c>
      <c r="D119" s="79">
        <v>45994</v>
      </c>
      <c r="E119" s="32" t="s">
        <v>439</v>
      </c>
      <c r="F119" s="84">
        <f t="shared" si="3"/>
        <v>0.50069444443943212</v>
      </c>
    </row>
    <row r="120" spans="1:8" x14ac:dyDescent="0.25">
      <c r="A120" s="32" t="s">
        <v>202</v>
      </c>
      <c r="B120" s="79">
        <v>45994</v>
      </c>
      <c r="C120" s="32" t="s">
        <v>713</v>
      </c>
      <c r="D120" s="79">
        <v>45994</v>
      </c>
      <c r="E120" s="32" t="s">
        <v>718</v>
      </c>
      <c r="F120" s="84">
        <f t="shared" si="3"/>
        <v>2.7777777781011537E-2</v>
      </c>
    </row>
    <row r="121" spans="1:8" x14ac:dyDescent="0.25">
      <c r="A121" s="32" t="s">
        <v>196</v>
      </c>
      <c r="B121" s="79">
        <v>45994</v>
      </c>
      <c r="C121" s="32" t="s">
        <v>719</v>
      </c>
      <c r="D121" s="79">
        <v>45994</v>
      </c>
      <c r="E121" s="32" t="s">
        <v>845</v>
      </c>
      <c r="F121" s="84">
        <f t="shared" si="3"/>
        <v>0.65833333333284827</v>
      </c>
    </row>
    <row r="122" spans="1:8" x14ac:dyDescent="0.25">
      <c r="A122" s="32" t="s">
        <v>198</v>
      </c>
      <c r="B122" s="79">
        <v>45994</v>
      </c>
      <c r="C122" s="32" t="s">
        <v>721</v>
      </c>
      <c r="D122" s="79">
        <v>45994</v>
      </c>
      <c r="E122" s="32" t="s">
        <v>847</v>
      </c>
      <c r="F122" s="84">
        <f t="shared" si="3"/>
        <v>0.66111111111240461</v>
      </c>
    </row>
    <row r="123" spans="1:8" x14ac:dyDescent="0.2">
      <c r="A123" s="32" t="s">
        <v>202</v>
      </c>
      <c r="B123" s="75">
        <v>45994</v>
      </c>
      <c r="C123" s="32" t="s">
        <v>721</v>
      </c>
      <c r="D123" s="79">
        <v>45995</v>
      </c>
      <c r="E123" s="32" t="s">
        <v>851</v>
      </c>
      <c r="F123" s="84">
        <f t="shared" si="3"/>
        <v>0.6875</v>
      </c>
    </row>
    <row r="124" spans="1:8" x14ac:dyDescent="0.25">
      <c r="A124" s="32" t="s">
        <v>203</v>
      </c>
      <c r="B124" s="79">
        <v>45994</v>
      </c>
      <c r="C124" s="32" t="s">
        <v>724</v>
      </c>
      <c r="D124" s="79">
        <v>45994</v>
      </c>
      <c r="E124" s="32" t="s">
        <v>849</v>
      </c>
      <c r="F124" s="84">
        <f t="shared" si="3"/>
        <v>0.66111111111240461</v>
      </c>
    </row>
    <row r="125" spans="1:8" x14ac:dyDescent="0.25">
      <c r="A125" s="32" t="s">
        <v>204</v>
      </c>
      <c r="B125" s="79">
        <v>45994</v>
      </c>
      <c r="C125" s="32" t="s">
        <v>387</v>
      </c>
      <c r="D125" s="79">
        <v>45994</v>
      </c>
      <c r="E125" s="32" t="s">
        <v>843</v>
      </c>
      <c r="F125" s="84">
        <f t="shared" si="3"/>
        <v>0.61875000000145519</v>
      </c>
    </row>
    <row r="126" spans="1:8" x14ac:dyDescent="0.25">
      <c r="A126" s="32" t="s">
        <v>199</v>
      </c>
      <c r="B126" s="79">
        <v>45994</v>
      </c>
      <c r="C126" s="32" t="s">
        <v>727</v>
      </c>
      <c r="D126" s="79">
        <v>45994</v>
      </c>
      <c r="E126" s="32" t="s">
        <v>841</v>
      </c>
      <c r="F126" s="84">
        <f t="shared" si="3"/>
        <v>0.61180555555620231</v>
      </c>
    </row>
    <row r="127" spans="1:8" x14ac:dyDescent="0.25">
      <c r="A127" s="32" t="s">
        <v>200</v>
      </c>
      <c r="B127" s="79">
        <v>45994</v>
      </c>
      <c r="C127" s="32" t="s">
        <v>547</v>
      </c>
      <c r="D127" s="79">
        <v>45994</v>
      </c>
      <c r="E127" s="32" t="s">
        <v>839</v>
      </c>
      <c r="F127" s="84">
        <f t="shared" ref="F127:F158" si="4">(D127 + TIME(LEFT(E127, 2), MID(E127, 3, 2), 0)) - (B127 + TIME(LEFT(C127, 2), MID(C127, 3, 2), 0))</f>
        <v>0.59513888888614019</v>
      </c>
    </row>
    <row r="128" spans="1:8" x14ac:dyDescent="0.25">
      <c r="A128" s="32" t="s">
        <v>214</v>
      </c>
      <c r="B128" s="79">
        <v>45994</v>
      </c>
      <c r="C128" s="32" t="s">
        <v>729</v>
      </c>
      <c r="D128" s="79">
        <v>45994</v>
      </c>
      <c r="E128" s="32" t="s">
        <v>785</v>
      </c>
      <c r="F128" s="84">
        <f t="shared" si="4"/>
        <v>0.25624999999854481</v>
      </c>
    </row>
    <row r="129" spans="1:6" x14ac:dyDescent="0.25">
      <c r="A129" s="32" t="s">
        <v>211</v>
      </c>
      <c r="B129" s="79">
        <v>45994</v>
      </c>
      <c r="C129" s="32" t="s">
        <v>732</v>
      </c>
      <c r="D129" s="79">
        <v>45994</v>
      </c>
      <c r="E129" s="32" t="s">
        <v>658</v>
      </c>
      <c r="F129" s="84">
        <f t="shared" si="4"/>
        <v>0.57777777777664596</v>
      </c>
    </row>
    <row r="130" spans="1:6" x14ac:dyDescent="0.25">
      <c r="A130" s="32" t="s">
        <v>212</v>
      </c>
      <c r="B130" s="79">
        <v>45994</v>
      </c>
      <c r="C130" s="32" t="s">
        <v>554</v>
      </c>
      <c r="D130" s="79">
        <v>45994</v>
      </c>
      <c r="E130" s="32" t="s">
        <v>830</v>
      </c>
      <c r="F130" s="84">
        <f t="shared" si="4"/>
        <v>0.53749999999854481</v>
      </c>
    </row>
    <row r="131" spans="1:6" x14ac:dyDescent="0.25">
      <c r="A131" s="32" t="s">
        <v>215</v>
      </c>
      <c r="B131" s="79">
        <v>45994</v>
      </c>
      <c r="C131" s="32" t="s">
        <v>398</v>
      </c>
      <c r="D131" s="79">
        <v>45994</v>
      </c>
      <c r="E131" s="32" t="s">
        <v>652</v>
      </c>
      <c r="F131" s="84">
        <f t="shared" si="4"/>
        <v>0.54097222222480923</v>
      </c>
    </row>
    <row r="132" spans="1:6" x14ac:dyDescent="0.25">
      <c r="A132" s="32" t="s">
        <v>210</v>
      </c>
      <c r="B132" s="79">
        <v>45994</v>
      </c>
      <c r="C132" s="32" t="s">
        <v>400</v>
      </c>
      <c r="D132" s="79">
        <v>45994</v>
      </c>
      <c r="E132" s="32" t="s">
        <v>650</v>
      </c>
      <c r="F132" s="84">
        <f t="shared" si="4"/>
        <v>0.53402777777955635</v>
      </c>
    </row>
    <row r="133" spans="1:6" x14ac:dyDescent="0.25">
      <c r="A133" s="32" t="s">
        <v>209</v>
      </c>
      <c r="B133" s="79">
        <v>45994</v>
      </c>
      <c r="C133" s="32" t="s">
        <v>737</v>
      </c>
      <c r="D133" s="79">
        <v>45994</v>
      </c>
      <c r="E133" s="32" t="s">
        <v>834</v>
      </c>
      <c r="F133" s="84">
        <f t="shared" si="4"/>
        <v>0.54861111110949423</v>
      </c>
    </row>
    <row r="134" spans="1:6" x14ac:dyDescent="0.25">
      <c r="A134" s="32" t="s">
        <v>188</v>
      </c>
      <c r="B134" s="79">
        <v>45994</v>
      </c>
      <c r="C134" s="32" t="s">
        <v>739</v>
      </c>
      <c r="D134" s="79">
        <v>45994</v>
      </c>
      <c r="E134" s="32" t="s">
        <v>759</v>
      </c>
      <c r="F134" s="84">
        <f t="shared" si="4"/>
        <v>6.1111111113859806E-2</v>
      </c>
    </row>
    <row r="135" spans="1:6" x14ac:dyDescent="0.25">
      <c r="A135" s="32" t="s">
        <v>186</v>
      </c>
      <c r="B135" s="79">
        <v>45994</v>
      </c>
      <c r="C135" s="32" t="s">
        <v>741</v>
      </c>
      <c r="D135" s="79">
        <v>45994</v>
      </c>
      <c r="E135" s="32" t="s">
        <v>764</v>
      </c>
      <c r="F135" s="84">
        <f t="shared" si="4"/>
        <v>8.1249999995634425E-2</v>
      </c>
    </row>
    <row r="136" spans="1:6" x14ac:dyDescent="0.25">
      <c r="A136" s="32" t="s">
        <v>189</v>
      </c>
      <c r="B136" s="79">
        <v>45994</v>
      </c>
      <c r="C136" s="32" t="s">
        <v>743</v>
      </c>
      <c r="D136" s="79">
        <v>45994</v>
      </c>
      <c r="E136" s="32" t="s">
        <v>773</v>
      </c>
      <c r="F136" s="84">
        <f t="shared" si="4"/>
        <v>0.12777777777955635</v>
      </c>
    </row>
    <row r="137" spans="1:6" x14ac:dyDescent="0.25">
      <c r="A137" s="32" t="s">
        <v>183</v>
      </c>
      <c r="B137" s="79">
        <v>45994</v>
      </c>
      <c r="C137" s="32" t="s">
        <v>565</v>
      </c>
      <c r="D137" s="79">
        <v>45994</v>
      </c>
      <c r="E137" s="32" t="s">
        <v>779</v>
      </c>
      <c r="F137" s="84">
        <f t="shared" si="4"/>
        <v>0.17361111110949423</v>
      </c>
    </row>
    <row r="138" spans="1:6" x14ac:dyDescent="0.25">
      <c r="A138" s="32" t="s">
        <v>187</v>
      </c>
      <c r="B138" s="79">
        <v>45994</v>
      </c>
      <c r="C138" s="32" t="s">
        <v>746</v>
      </c>
      <c r="D138" s="79">
        <v>45994</v>
      </c>
      <c r="E138" s="32" t="s">
        <v>781</v>
      </c>
      <c r="F138" s="84">
        <f t="shared" si="4"/>
        <v>0.17013888889050577</v>
      </c>
    </row>
    <row r="139" spans="1:6" x14ac:dyDescent="0.25">
      <c r="A139" s="32" t="s">
        <v>192</v>
      </c>
      <c r="B139" s="79">
        <v>45994</v>
      </c>
      <c r="C139" s="32" t="s">
        <v>748</v>
      </c>
      <c r="D139" s="79">
        <v>45994</v>
      </c>
      <c r="E139" s="32" t="s">
        <v>757</v>
      </c>
      <c r="F139" s="84">
        <f t="shared" si="4"/>
        <v>2.7777777781011537E-2</v>
      </c>
    </row>
    <row r="140" spans="1:6" x14ac:dyDescent="0.25">
      <c r="A140" s="32" t="s">
        <v>169</v>
      </c>
      <c r="B140" s="79">
        <v>45994</v>
      </c>
      <c r="C140" s="32" t="s">
        <v>750</v>
      </c>
      <c r="D140" s="79">
        <v>45994</v>
      </c>
      <c r="E140" s="32" t="s">
        <v>584</v>
      </c>
      <c r="F140" s="84">
        <f t="shared" si="4"/>
        <v>2.2222222221898846E-2</v>
      </c>
    </row>
    <row r="141" spans="1:6" x14ac:dyDescent="0.25">
      <c r="A141" s="32" t="s">
        <v>197</v>
      </c>
      <c r="B141" s="79">
        <v>45994</v>
      </c>
      <c r="C141" s="32" t="s">
        <v>752</v>
      </c>
      <c r="D141" s="79">
        <v>45994</v>
      </c>
      <c r="E141" s="32" t="s">
        <v>755</v>
      </c>
      <c r="F141" s="84">
        <f t="shared" si="4"/>
        <v>1.1111111110949423E-2</v>
      </c>
    </row>
    <row r="142" spans="1:6" x14ac:dyDescent="0.25">
      <c r="A142" s="32" t="s">
        <v>194</v>
      </c>
      <c r="B142" s="79">
        <v>45994</v>
      </c>
      <c r="C142" s="32" t="s">
        <v>579</v>
      </c>
      <c r="D142" s="79">
        <v>45994</v>
      </c>
      <c r="E142" s="32" t="s">
        <v>582</v>
      </c>
      <c r="F142" s="84">
        <f t="shared" si="4"/>
        <v>6.9444444452528842E-3</v>
      </c>
    </row>
    <row r="143" spans="1:6" x14ac:dyDescent="0.25">
      <c r="A143" s="32" t="s">
        <v>188</v>
      </c>
      <c r="B143" s="79">
        <v>45994</v>
      </c>
      <c r="C143" s="32" t="s">
        <v>761</v>
      </c>
      <c r="D143" s="79">
        <v>45994</v>
      </c>
      <c r="E143" s="32" t="s">
        <v>804</v>
      </c>
      <c r="F143" s="84">
        <f t="shared" si="4"/>
        <v>0.25208333334012423</v>
      </c>
    </row>
    <row r="144" spans="1:6" x14ac:dyDescent="0.25">
      <c r="A144" s="32" t="s">
        <v>192</v>
      </c>
      <c r="B144" s="79">
        <v>45994</v>
      </c>
      <c r="C144" s="32" t="s">
        <v>762</v>
      </c>
      <c r="D144" s="79">
        <v>45994</v>
      </c>
      <c r="E144" s="32" t="s">
        <v>768</v>
      </c>
      <c r="F144" s="84">
        <f t="shared" si="4"/>
        <v>5.7638888887595385E-2</v>
      </c>
    </row>
    <row r="145" spans="1:8" x14ac:dyDescent="0.25">
      <c r="A145" s="32" t="s">
        <v>169</v>
      </c>
      <c r="B145" s="79">
        <v>45994</v>
      </c>
      <c r="C145" s="32" t="s">
        <v>763</v>
      </c>
      <c r="D145" s="79">
        <v>45994</v>
      </c>
      <c r="E145" s="32" t="s">
        <v>765</v>
      </c>
      <c r="F145" s="84">
        <f t="shared" si="4"/>
        <v>1.4583333329937886E-2</v>
      </c>
    </row>
    <row r="146" spans="1:8" x14ac:dyDescent="0.25">
      <c r="A146" s="32" t="s">
        <v>176</v>
      </c>
      <c r="B146" s="79">
        <v>45994</v>
      </c>
      <c r="C146" s="32" t="s">
        <v>419</v>
      </c>
      <c r="D146" s="79">
        <v>45995</v>
      </c>
      <c r="E146" s="32" t="s">
        <v>179</v>
      </c>
      <c r="F146" s="84">
        <f t="shared" si="4"/>
        <v>0.75069444443943212</v>
      </c>
    </row>
    <row r="147" spans="1:8" x14ac:dyDescent="0.25">
      <c r="A147" s="32" t="s">
        <v>396</v>
      </c>
      <c r="B147" s="79">
        <v>45994</v>
      </c>
      <c r="C147" s="32" t="s">
        <v>775</v>
      </c>
      <c r="D147" s="79">
        <v>45994</v>
      </c>
      <c r="E147" s="32" t="s">
        <v>825</v>
      </c>
      <c r="F147" s="84">
        <f t="shared" si="4"/>
        <v>0.45069444444379769</v>
      </c>
    </row>
    <row r="148" spans="1:8" x14ac:dyDescent="0.25">
      <c r="A148" s="32" t="s">
        <v>186</v>
      </c>
      <c r="B148" s="79">
        <v>45994</v>
      </c>
      <c r="C148" s="32" t="s">
        <v>777</v>
      </c>
      <c r="D148" s="79">
        <v>45994</v>
      </c>
      <c r="E148" s="32" t="s">
        <v>433</v>
      </c>
      <c r="F148" s="84">
        <f t="shared" si="4"/>
        <v>0.15972222221898846</v>
      </c>
    </row>
    <row r="149" spans="1:8" x14ac:dyDescent="0.2">
      <c r="A149" s="32" t="s">
        <v>205</v>
      </c>
      <c r="B149" s="79">
        <v>45994</v>
      </c>
      <c r="C149" s="32" t="s">
        <v>783</v>
      </c>
      <c r="D149" s="79">
        <v>45994</v>
      </c>
      <c r="E149" s="32" t="s">
        <v>796</v>
      </c>
      <c r="F149" s="84">
        <f t="shared" si="4"/>
        <v>2.9861111113859806E-2</v>
      </c>
      <c r="H149" s="20"/>
    </row>
    <row r="150" spans="1:8" x14ac:dyDescent="0.25">
      <c r="A150" s="32" t="s">
        <v>187</v>
      </c>
      <c r="B150" s="79">
        <v>45994</v>
      </c>
      <c r="C150" s="32" t="s">
        <v>787</v>
      </c>
      <c r="D150" s="79">
        <v>45994</v>
      </c>
      <c r="E150" s="32" t="s">
        <v>809</v>
      </c>
      <c r="F150" s="84">
        <f t="shared" si="4"/>
        <v>0.10208333333866904</v>
      </c>
    </row>
    <row r="151" spans="1:8" x14ac:dyDescent="0.25">
      <c r="A151" s="32" t="s">
        <v>183</v>
      </c>
      <c r="B151" s="79">
        <v>45994</v>
      </c>
      <c r="C151" s="32" t="s">
        <v>787</v>
      </c>
      <c r="D151" s="79">
        <v>45994</v>
      </c>
      <c r="E151" s="32" t="s">
        <v>620</v>
      </c>
      <c r="F151" s="84">
        <f t="shared" si="4"/>
        <v>9.7222222226264421E-2</v>
      </c>
    </row>
    <row r="152" spans="1:8" x14ac:dyDescent="0.25">
      <c r="A152" s="32" t="s">
        <v>169</v>
      </c>
      <c r="B152" s="79">
        <v>45994</v>
      </c>
      <c r="C152" s="32" t="s">
        <v>790</v>
      </c>
      <c r="D152" s="79">
        <v>45994</v>
      </c>
      <c r="E152" s="32" t="s">
        <v>802</v>
      </c>
      <c r="F152" s="84">
        <f t="shared" si="4"/>
        <v>5.2083333335758653E-2</v>
      </c>
    </row>
    <row r="153" spans="1:8" x14ac:dyDescent="0.25">
      <c r="A153" s="32" t="s">
        <v>189</v>
      </c>
      <c r="B153" s="79">
        <v>45994</v>
      </c>
      <c r="C153" s="32" t="s">
        <v>792</v>
      </c>
      <c r="D153" s="79">
        <v>45994</v>
      </c>
      <c r="E153" s="32" t="s">
        <v>618</v>
      </c>
      <c r="F153" s="84">
        <f t="shared" si="4"/>
        <v>0.10416666666424135</v>
      </c>
    </row>
    <row r="154" spans="1:8" x14ac:dyDescent="0.25">
      <c r="A154" s="32" t="s">
        <v>214</v>
      </c>
      <c r="B154" s="79">
        <v>45994</v>
      </c>
      <c r="C154" s="32" t="s">
        <v>794</v>
      </c>
      <c r="D154" s="79">
        <v>45994</v>
      </c>
      <c r="E154" s="32" t="s">
        <v>836</v>
      </c>
      <c r="F154" s="84">
        <f t="shared" si="4"/>
        <v>0.29236111111094942</v>
      </c>
    </row>
    <row r="155" spans="1:8" x14ac:dyDescent="0.25">
      <c r="A155" s="32" t="s">
        <v>192</v>
      </c>
      <c r="B155" s="79">
        <v>45994</v>
      </c>
      <c r="C155" s="32" t="s">
        <v>798</v>
      </c>
      <c r="D155" s="79">
        <v>45994</v>
      </c>
      <c r="E155" s="32" t="s">
        <v>800</v>
      </c>
      <c r="F155" s="84">
        <f t="shared" si="4"/>
        <v>7.6388888919609599E-3</v>
      </c>
    </row>
    <row r="156" spans="1:8" x14ac:dyDescent="0.25">
      <c r="A156" s="32" t="s">
        <v>182</v>
      </c>
      <c r="B156" s="79">
        <v>45994</v>
      </c>
      <c r="C156" s="32" t="s">
        <v>811</v>
      </c>
      <c r="D156" s="79">
        <v>45996</v>
      </c>
      <c r="E156" s="32" t="s">
        <v>1054</v>
      </c>
      <c r="F156" s="84">
        <f t="shared" si="4"/>
        <v>1.554166666661331</v>
      </c>
      <c r="H156" s="80" t="s">
        <v>813</v>
      </c>
    </row>
    <row r="157" spans="1:8" x14ac:dyDescent="0.25">
      <c r="A157" s="32" t="s">
        <v>180</v>
      </c>
      <c r="B157" s="79">
        <v>45994</v>
      </c>
      <c r="C157" s="32" t="s">
        <v>178</v>
      </c>
      <c r="D157" s="79">
        <v>45995</v>
      </c>
      <c r="E157" s="32" t="s">
        <v>179</v>
      </c>
      <c r="F157" s="84">
        <f t="shared" si="4"/>
        <v>0.50069444443943212</v>
      </c>
    </row>
    <row r="158" spans="1:8" x14ac:dyDescent="0.25">
      <c r="A158" s="32" t="s">
        <v>177</v>
      </c>
      <c r="B158" s="79">
        <v>45994</v>
      </c>
      <c r="C158" s="32" t="s">
        <v>178</v>
      </c>
      <c r="D158" s="79">
        <v>45995</v>
      </c>
      <c r="E158" s="32" t="s">
        <v>584</v>
      </c>
      <c r="F158" s="84">
        <f t="shared" si="4"/>
        <v>0.67916666666133096</v>
      </c>
    </row>
    <row r="159" spans="1:8" x14ac:dyDescent="0.25">
      <c r="A159" s="32" t="s">
        <v>188</v>
      </c>
      <c r="B159" s="79">
        <v>45994</v>
      </c>
      <c r="C159" s="32" t="s">
        <v>818</v>
      </c>
      <c r="D159" s="79">
        <v>45994</v>
      </c>
      <c r="E159" s="32" t="s">
        <v>823</v>
      </c>
      <c r="F159" s="84">
        <f t="shared" ref="F159:F190" si="5">(D159 + TIME(LEFT(E159, 2), MID(E159, 3, 2), 0)) - (B159 + TIME(LEFT(C159, 2), MID(C159, 3, 2), 0))</f>
        <v>2.569444444088731E-2</v>
      </c>
    </row>
    <row r="160" spans="1:8" x14ac:dyDescent="0.25">
      <c r="A160" s="32" t="s">
        <v>184</v>
      </c>
      <c r="B160" s="79">
        <v>45994</v>
      </c>
      <c r="C160" s="32" t="s">
        <v>820</v>
      </c>
      <c r="D160" s="79">
        <v>45994</v>
      </c>
      <c r="E160" s="32" t="s">
        <v>638</v>
      </c>
      <c r="F160" s="84">
        <f t="shared" si="5"/>
        <v>7.3611111110949423E-2</v>
      </c>
    </row>
    <row r="161" spans="1:8" x14ac:dyDescent="0.25">
      <c r="A161" s="32" t="s">
        <v>186</v>
      </c>
      <c r="B161" s="79">
        <v>45994</v>
      </c>
      <c r="C161" s="32" t="s">
        <v>827</v>
      </c>
      <c r="D161" s="79">
        <v>45994</v>
      </c>
      <c r="E161" s="32" t="s">
        <v>458</v>
      </c>
      <c r="F161" s="84">
        <f t="shared" si="5"/>
        <v>4.8611111124046147E-3</v>
      </c>
    </row>
    <row r="162" spans="1:8" x14ac:dyDescent="0.25">
      <c r="A162" s="32" t="s">
        <v>196</v>
      </c>
      <c r="B162" s="79">
        <v>45995</v>
      </c>
      <c r="C162" s="32" t="s">
        <v>853</v>
      </c>
      <c r="D162" s="79">
        <v>45995</v>
      </c>
      <c r="E162" s="32" t="s">
        <v>862</v>
      </c>
      <c r="F162" s="84">
        <f t="shared" si="5"/>
        <v>1.6666666662786156E-2</v>
      </c>
    </row>
    <row r="163" spans="1:8" x14ac:dyDescent="0.25">
      <c r="A163" s="32" t="s">
        <v>202</v>
      </c>
      <c r="B163" s="79">
        <v>45995</v>
      </c>
      <c r="C163" s="32" t="s">
        <v>853</v>
      </c>
      <c r="D163" s="79">
        <v>45995</v>
      </c>
      <c r="E163" s="32" t="s">
        <v>715</v>
      </c>
      <c r="F163" s="84">
        <f t="shared" si="5"/>
        <v>0.22152777777228039</v>
      </c>
    </row>
    <row r="164" spans="1:8" x14ac:dyDescent="0.25">
      <c r="A164" s="32" t="s">
        <v>203</v>
      </c>
      <c r="B164" s="79">
        <v>45995</v>
      </c>
      <c r="C164" s="32" t="s">
        <v>856</v>
      </c>
      <c r="D164" s="79">
        <v>45995</v>
      </c>
      <c r="E164" s="32" t="s">
        <v>859</v>
      </c>
      <c r="F164" s="84">
        <f t="shared" si="5"/>
        <v>6.944444467080757E-4</v>
      </c>
    </row>
    <row r="165" spans="1:8" x14ac:dyDescent="0.25">
      <c r="A165" s="32" t="s">
        <v>204</v>
      </c>
      <c r="B165" s="79">
        <v>45995</v>
      </c>
      <c r="C165" s="32" t="s">
        <v>856</v>
      </c>
      <c r="D165" s="79">
        <v>45995</v>
      </c>
      <c r="E165" s="32" t="s">
        <v>207</v>
      </c>
      <c r="F165" s="84">
        <f t="shared" si="5"/>
        <v>0.22777777777810115</v>
      </c>
    </row>
    <row r="166" spans="1:8" x14ac:dyDescent="0.25">
      <c r="A166" s="32" t="s">
        <v>173</v>
      </c>
      <c r="B166" s="79">
        <v>45995</v>
      </c>
      <c r="C166" s="32" t="s">
        <v>859</v>
      </c>
      <c r="D166" s="79">
        <v>45995</v>
      </c>
      <c r="E166" s="32" t="s">
        <v>869</v>
      </c>
      <c r="F166" s="84">
        <f t="shared" si="5"/>
        <v>0.15763888888614019</v>
      </c>
      <c r="G166" s="32" t="s">
        <v>4</v>
      </c>
      <c r="H166" s="80" t="s">
        <v>861</v>
      </c>
    </row>
    <row r="167" spans="1:8" x14ac:dyDescent="0.25">
      <c r="A167" s="32" t="s">
        <v>203</v>
      </c>
      <c r="B167" s="79">
        <v>45995</v>
      </c>
      <c r="C167" s="32" t="s">
        <v>863</v>
      </c>
      <c r="D167" s="79">
        <v>45995</v>
      </c>
      <c r="E167" s="32" t="s">
        <v>867</v>
      </c>
      <c r="F167" s="84">
        <f t="shared" si="5"/>
        <v>7.5694444443797693E-2</v>
      </c>
    </row>
    <row r="168" spans="1:8" x14ac:dyDescent="0.25">
      <c r="A168" s="32" t="s">
        <v>196</v>
      </c>
      <c r="B168" s="79">
        <v>45995</v>
      </c>
      <c r="C168" s="32" t="s">
        <v>865</v>
      </c>
      <c r="D168" s="79">
        <v>45995</v>
      </c>
      <c r="E168" s="32" t="s">
        <v>718</v>
      </c>
      <c r="F168" s="84">
        <f t="shared" si="5"/>
        <v>0.11180555555620231</v>
      </c>
    </row>
    <row r="169" spans="1:8" x14ac:dyDescent="0.25">
      <c r="A169" s="32" t="s">
        <v>173</v>
      </c>
      <c r="B169" s="79">
        <v>45995</v>
      </c>
      <c r="C169" s="32" t="s">
        <v>869</v>
      </c>
      <c r="D169" s="79">
        <v>45996</v>
      </c>
      <c r="E169" s="32" t="s">
        <v>1008</v>
      </c>
      <c r="F169" s="84">
        <f t="shared" si="5"/>
        <v>0.86597222222189885</v>
      </c>
      <c r="H169" s="80" t="s">
        <v>871</v>
      </c>
    </row>
    <row r="170" spans="1:8" x14ac:dyDescent="0.25">
      <c r="A170" s="32" t="s">
        <v>198</v>
      </c>
      <c r="B170" s="79">
        <v>45995</v>
      </c>
      <c r="C170" s="32" t="s">
        <v>872</v>
      </c>
      <c r="D170" s="79">
        <v>45995</v>
      </c>
      <c r="E170" s="32" t="s">
        <v>888</v>
      </c>
      <c r="F170" s="84">
        <f t="shared" si="5"/>
        <v>6.0416666667151731E-2</v>
      </c>
    </row>
    <row r="171" spans="1:8" x14ac:dyDescent="0.25">
      <c r="A171" s="32" t="s">
        <v>199</v>
      </c>
      <c r="B171" s="79">
        <v>45995</v>
      </c>
      <c r="C171" s="32" t="s">
        <v>874</v>
      </c>
      <c r="D171" s="79">
        <v>45995</v>
      </c>
      <c r="E171" s="32" t="s">
        <v>888</v>
      </c>
      <c r="F171" s="84">
        <f t="shared" si="5"/>
        <v>4.5833333337213844E-2</v>
      </c>
    </row>
    <row r="172" spans="1:8" x14ac:dyDescent="0.25">
      <c r="A172" s="32" t="s">
        <v>200</v>
      </c>
      <c r="B172" s="79">
        <v>45995</v>
      </c>
      <c r="C172" s="32" t="s">
        <v>874</v>
      </c>
      <c r="D172" s="79">
        <v>45995</v>
      </c>
      <c r="E172" s="32" t="s">
        <v>888</v>
      </c>
      <c r="F172" s="84">
        <f t="shared" si="5"/>
        <v>4.5833333337213844E-2</v>
      </c>
    </row>
    <row r="173" spans="1:8" x14ac:dyDescent="0.25">
      <c r="A173" s="32" t="s">
        <v>190</v>
      </c>
      <c r="B173" s="79">
        <v>45995</v>
      </c>
      <c r="C173" s="32" t="s">
        <v>191</v>
      </c>
      <c r="D173" s="79">
        <v>45995</v>
      </c>
      <c r="E173" s="32" t="s">
        <v>967</v>
      </c>
      <c r="F173" s="84">
        <f t="shared" si="5"/>
        <v>0.57569444444379769</v>
      </c>
    </row>
    <row r="174" spans="1:8" x14ac:dyDescent="0.25">
      <c r="A174" s="32" t="s">
        <v>184</v>
      </c>
      <c r="B174" s="79">
        <v>45995</v>
      </c>
      <c r="C174" s="32" t="s">
        <v>191</v>
      </c>
      <c r="D174" s="79">
        <v>45995</v>
      </c>
      <c r="E174" s="32" t="s">
        <v>584</v>
      </c>
      <c r="F174" s="84">
        <f t="shared" si="5"/>
        <v>0.17916666666133096</v>
      </c>
    </row>
    <row r="175" spans="1:8" x14ac:dyDescent="0.25">
      <c r="A175" s="32" t="s">
        <v>214</v>
      </c>
      <c r="B175" s="79">
        <v>45995</v>
      </c>
      <c r="C175" s="32" t="s">
        <v>515</v>
      </c>
      <c r="D175" s="79">
        <v>45995</v>
      </c>
      <c r="E175" s="32" t="s">
        <v>892</v>
      </c>
      <c r="F175" s="84">
        <f t="shared" si="5"/>
        <v>5.1388888889050577E-2</v>
      </c>
    </row>
    <row r="176" spans="1:8" x14ac:dyDescent="0.25">
      <c r="A176" s="32" t="s">
        <v>211</v>
      </c>
      <c r="B176" s="79">
        <v>45995</v>
      </c>
      <c r="C176" s="32" t="s">
        <v>882</v>
      </c>
      <c r="D176" s="79">
        <v>45995</v>
      </c>
      <c r="E176" s="32" t="s">
        <v>892</v>
      </c>
      <c r="F176" s="84">
        <f t="shared" si="5"/>
        <v>4.5833333337213844E-2</v>
      </c>
    </row>
    <row r="177" spans="1:6" x14ac:dyDescent="0.25">
      <c r="A177" s="32" t="s">
        <v>203</v>
      </c>
      <c r="B177" s="79">
        <v>45995</v>
      </c>
      <c r="C177" s="32" t="s">
        <v>718</v>
      </c>
      <c r="D177" s="79">
        <v>45995</v>
      </c>
      <c r="E177" s="32" t="s">
        <v>383</v>
      </c>
      <c r="F177" s="84">
        <f t="shared" si="5"/>
        <v>4.1666666664241347E-2</v>
      </c>
    </row>
    <row r="178" spans="1:6" x14ac:dyDescent="0.25">
      <c r="A178" s="32" t="s">
        <v>196</v>
      </c>
      <c r="B178" s="79">
        <v>45995</v>
      </c>
      <c r="C178" s="32" t="s">
        <v>895</v>
      </c>
      <c r="D178" s="79">
        <v>45995</v>
      </c>
      <c r="E178" s="32" t="s">
        <v>978</v>
      </c>
      <c r="F178" s="84">
        <f t="shared" si="5"/>
        <v>0.59236111111385981</v>
      </c>
    </row>
    <row r="179" spans="1:6" x14ac:dyDescent="0.25">
      <c r="A179" s="32" t="s">
        <v>198</v>
      </c>
      <c r="B179" s="79">
        <v>45995</v>
      </c>
      <c r="C179" s="32" t="s">
        <v>721</v>
      </c>
      <c r="D179" s="79">
        <v>45995</v>
      </c>
      <c r="E179" s="32" t="s">
        <v>980</v>
      </c>
      <c r="F179" s="84">
        <f t="shared" si="5"/>
        <v>0.60069444444525288</v>
      </c>
    </row>
    <row r="180" spans="1:6" x14ac:dyDescent="0.25">
      <c r="A180" s="32" t="s">
        <v>202</v>
      </c>
      <c r="B180" s="79">
        <v>45995</v>
      </c>
      <c r="C180" s="32" t="s">
        <v>383</v>
      </c>
      <c r="D180" s="79">
        <v>45995</v>
      </c>
      <c r="E180" s="32" t="s">
        <v>464</v>
      </c>
      <c r="F180" s="84">
        <f t="shared" si="5"/>
        <v>0.56874999999854481</v>
      </c>
    </row>
    <row r="181" spans="1:6" x14ac:dyDescent="0.25">
      <c r="A181" s="32" t="s">
        <v>204</v>
      </c>
      <c r="B181" s="79">
        <v>45995</v>
      </c>
      <c r="C181" s="32" t="s">
        <v>900</v>
      </c>
      <c r="D181" s="79">
        <v>45995</v>
      </c>
      <c r="E181" s="32" t="s">
        <v>982</v>
      </c>
      <c r="F181" s="84">
        <f t="shared" si="5"/>
        <v>0.59652777777955635</v>
      </c>
    </row>
    <row r="182" spans="1:6" x14ac:dyDescent="0.25">
      <c r="A182" s="32" t="s">
        <v>199</v>
      </c>
      <c r="B182" s="79">
        <v>45995</v>
      </c>
      <c r="C182" s="32" t="s">
        <v>902</v>
      </c>
      <c r="D182" s="79">
        <v>45995</v>
      </c>
      <c r="E182" s="32" t="s">
        <v>984</v>
      </c>
      <c r="F182" s="84">
        <f t="shared" si="5"/>
        <v>0.59722222222626442</v>
      </c>
    </row>
    <row r="183" spans="1:6" x14ac:dyDescent="0.25">
      <c r="A183" s="32" t="s">
        <v>200</v>
      </c>
      <c r="B183" s="79">
        <v>45995</v>
      </c>
      <c r="C183" s="32" t="s">
        <v>904</v>
      </c>
      <c r="D183" s="79">
        <v>45995</v>
      </c>
      <c r="E183" s="32" t="s">
        <v>986</v>
      </c>
      <c r="F183" s="84">
        <f t="shared" si="5"/>
        <v>0.61180555555620231</v>
      </c>
    </row>
    <row r="184" spans="1:6" x14ac:dyDescent="0.25">
      <c r="A184" s="32" t="s">
        <v>214</v>
      </c>
      <c r="B184" s="79">
        <v>45995</v>
      </c>
      <c r="C184" s="32" t="s">
        <v>395</v>
      </c>
      <c r="D184" s="79">
        <v>45995</v>
      </c>
      <c r="E184" s="32" t="s">
        <v>988</v>
      </c>
      <c r="F184" s="84">
        <f t="shared" si="5"/>
        <v>0.61875000000145519</v>
      </c>
    </row>
    <row r="185" spans="1:6" x14ac:dyDescent="0.25">
      <c r="A185" s="32" t="s">
        <v>211</v>
      </c>
      <c r="B185" s="79">
        <v>45995</v>
      </c>
      <c r="C185" s="32" t="s">
        <v>907</v>
      </c>
      <c r="D185" s="79">
        <v>45995</v>
      </c>
      <c r="E185" s="32" t="s">
        <v>845</v>
      </c>
      <c r="F185" s="84">
        <f t="shared" si="5"/>
        <v>0.62083333333430346</v>
      </c>
    </row>
    <row r="186" spans="1:6" x14ac:dyDescent="0.25">
      <c r="A186" s="32" t="s">
        <v>212</v>
      </c>
      <c r="B186" s="79">
        <v>45995</v>
      </c>
      <c r="C186" s="32" t="s">
        <v>909</v>
      </c>
      <c r="D186" s="79">
        <v>45995</v>
      </c>
      <c r="E186" s="32" t="s">
        <v>847</v>
      </c>
      <c r="F186" s="84">
        <f t="shared" si="5"/>
        <v>0.63124999999854481</v>
      </c>
    </row>
    <row r="187" spans="1:6" x14ac:dyDescent="0.25">
      <c r="A187" s="32" t="s">
        <v>215</v>
      </c>
      <c r="B187" s="79">
        <v>45995</v>
      </c>
      <c r="C187" s="32" t="s">
        <v>911</v>
      </c>
      <c r="D187" s="79">
        <v>45996</v>
      </c>
      <c r="E187" s="32" t="s">
        <v>992</v>
      </c>
      <c r="F187" s="84">
        <f t="shared" si="5"/>
        <v>0.6444444444423425</v>
      </c>
    </row>
    <row r="188" spans="1:6" x14ac:dyDescent="0.25">
      <c r="A188" s="32" t="s">
        <v>210</v>
      </c>
      <c r="B188" s="79">
        <v>45995</v>
      </c>
      <c r="C188" s="32" t="s">
        <v>913</v>
      </c>
      <c r="D188" s="79">
        <v>45996</v>
      </c>
      <c r="E188" s="32" t="s">
        <v>994</v>
      </c>
      <c r="F188" s="84">
        <f t="shared" si="5"/>
        <v>0.65972222222626442</v>
      </c>
    </row>
    <row r="189" spans="1:6" x14ac:dyDescent="0.25">
      <c r="A189" s="32" t="s">
        <v>209</v>
      </c>
      <c r="B189" s="79">
        <v>45995</v>
      </c>
      <c r="C189" s="32" t="s">
        <v>915</v>
      </c>
      <c r="D189" s="79">
        <v>45996</v>
      </c>
      <c r="E189" s="32" t="s">
        <v>996</v>
      </c>
      <c r="F189" s="84">
        <f t="shared" si="5"/>
        <v>0.66805555555038154</v>
      </c>
    </row>
    <row r="190" spans="1:6" x14ac:dyDescent="0.25">
      <c r="A190" s="32" t="s">
        <v>183</v>
      </c>
      <c r="B190" s="79">
        <v>45995</v>
      </c>
      <c r="C190" s="32" t="s">
        <v>741</v>
      </c>
      <c r="D190" s="79">
        <v>45995</v>
      </c>
      <c r="E190" s="32" t="s">
        <v>637</v>
      </c>
      <c r="F190" s="84">
        <f t="shared" si="5"/>
        <v>0.39930555555474712</v>
      </c>
    </row>
    <row r="191" spans="1:6" x14ac:dyDescent="0.25">
      <c r="A191" s="32" t="s">
        <v>187</v>
      </c>
      <c r="B191" s="79">
        <v>45995</v>
      </c>
      <c r="C191" s="32" t="s">
        <v>918</v>
      </c>
      <c r="D191" s="79">
        <v>45995</v>
      </c>
      <c r="E191" s="32" t="s">
        <v>959</v>
      </c>
      <c r="F191" s="84">
        <f t="shared" ref="F191:F222" si="6">(D191 + TIME(LEFT(E191, 2), MID(E191, 3, 2), 0)) - (B191 + TIME(LEFT(C191, 2), MID(C191, 3, 2), 0))</f>
        <v>0.3243055555576575</v>
      </c>
    </row>
    <row r="192" spans="1:6" x14ac:dyDescent="0.25">
      <c r="A192" s="32" t="s">
        <v>188</v>
      </c>
      <c r="B192" s="79">
        <v>45995</v>
      </c>
      <c r="C192" s="32" t="s">
        <v>920</v>
      </c>
      <c r="D192" s="79">
        <v>45995</v>
      </c>
      <c r="E192" s="32" t="s">
        <v>618</v>
      </c>
      <c r="F192" s="84">
        <f t="shared" si="6"/>
        <v>0.32291666666424135</v>
      </c>
    </row>
    <row r="193" spans="1:8" x14ac:dyDescent="0.25">
      <c r="A193" s="32" t="s">
        <v>186</v>
      </c>
      <c r="B193" s="79">
        <v>45995</v>
      </c>
      <c r="C193" s="32" t="s">
        <v>922</v>
      </c>
      <c r="D193" s="79">
        <v>45995</v>
      </c>
      <c r="E193" s="32" t="s">
        <v>962</v>
      </c>
      <c r="F193" s="84">
        <f t="shared" si="6"/>
        <v>0.32569444444379769</v>
      </c>
    </row>
    <row r="194" spans="1:8" x14ac:dyDescent="0.25">
      <c r="A194" s="32" t="s">
        <v>396</v>
      </c>
      <c r="B194" s="79">
        <v>45995</v>
      </c>
      <c r="C194" s="32" t="s">
        <v>567</v>
      </c>
      <c r="D194" s="79">
        <v>45995</v>
      </c>
      <c r="E194" s="32" t="s">
        <v>973</v>
      </c>
      <c r="F194" s="84">
        <f t="shared" si="6"/>
        <v>0.48333333332993789</v>
      </c>
    </row>
    <row r="195" spans="1:8" x14ac:dyDescent="0.25">
      <c r="A195" s="32" t="s">
        <v>189</v>
      </c>
      <c r="B195" s="79">
        <v>45995</v>
      </c>
      <c r="C195" s="32" t="s">
        <v>925</v>
      </c>
      <c r="D195" s="79">
        <v>45995</v>
      </c>
      <c r="E195" s="32" t="s">
        <v>964</v>
      </c>
      <c r="F195" s="84">
        <f t="shared" si="6"/>
        <v>0.37291666665987577</v>
      </c>
    </row>
    <row r="196" spans="1:8" x14ac:dyDescent="0.25">
      <c r="A196" s="32" t="s">
        <v>192</v>
      </c>
      <c r="B196" s="79">
        <v>45995</v>
      </c>
      <c r="C196" s="32" t="s">
        <v>927</v>
      </c>
      <c r="D196" s="79">
        <v>45995</v>
      </c>
      <c r="E196" s="32" t="s">
        <v>957</v>
      </c>
      <c r="F196" s="84">
        <f t="shared" si="6"/>
        <v>0.29791666667006211</v>
      </c>
    </row>
    <row r="197" spans="1:8" x14ac:dyDescent="0.25">
      <c r="A197" s="32" t="s">
        <v>197</v>
      </c>
      <c r="B197" s="79">
        <v>45995</v>
      </c>
      <c r="C197" s="32" t="s">
        <v>929</v>
      </c>
      <c r="D197" s="79">
        <v>45995</v>
      </c>
      <c r="E197" s="32" t="s">
        <v>757</v>
      </c>
      <c r="F197" s="84">
        <f t="shared" si="6"/>
        <v>2.4305555554747116E-2</v>
      </c>
    </row>
    <row r="198" spans="1:8" x14ac:dyDescent="0.25">
      <c r="A198" s="32" t="s">
        <v>169</v>
      </c>
      <c r="B198" s="79">
        <v>45995</v>
      </c>
      <c r="C198" s="32" t="s">
        <v>931</v>
      </c>
      <c r="D198" s="79">
        <v>45995</v>
      </c>
      <c r="E198" s="32" t="s">
        <v>934</v>
      </c>
      <c r="F198" s="84">
        <f t="shared" si="6"/>
        <v>9.7222222248092294E-3</v>
      </c>
    </row>
    <row r="199" spans="1:8" x14ac:dyDescent="0.25">
      <c r="A199" s="32" t="s">
        <v>194</v>
      </c>
      <c r="B199" s="79">
        <v>45995</v>
      </c>
      <c r="C199" s="32" t="s">
        <v>581</v>
      </c>
      <c r="D199" s="79">
        <v>45995</v>
      </c>
      <c r="E199" s="32" t="s">
        <v>936</v>
      </c>
      <c r="F199" s="84">
        <f t="shared" si="6"/>
        <v>8.333333331393078E-3</v>
      </c>
    </row>
    <row r="200" spans="1:8" x14ac:dyDescent="0.25">
      <c r="A200" s="32" t="s">
        <v>177</v>
      </c>
      <c r="B200" s="79">
        <v>45995</v>
      </c>
      <c r="C200" s="32" t="s">
        <v>940</v>
      </c>
      <c r="D200" s="79">
        <v>45995</v>
      </c>
      <c r="E200" s="32" t="s">
        <v>771</v>
      </c>
      <c r="F200" s="84">
        <f t="shared" si="6"/>
        <v>5.7638888887595385E-2</v>
      </c>
    </row>
    <row r="201" spans="1:8" x14ac:dyDescent="0.2">
      <c r="A201" s="32" t="s">
        <v>184</v>
      </c>
      <c r="B201" s="79">
        <v>45995</v>
      </c>
      <c r="C201" s="32" t="s">
        <v>940</v>
      </c>
      <c r="D201" s="79">
        <v>45995</v>
      </c>
      <c r="E201" s="32" t="s">
        <v>948</v>
      </c>
      <c r="F201" s="84">
        <f t="shared" si="6"/>
        <v>0.20902777778246673</v>
      </c>
      <c r="H201" s="20" t="s">
        <v>951</v>
      </c>
    </row>
    <row r="202" spans="1:8" x14ac:dyDescent="0.25">
      <c r="A202" s="32" t="s">
        <v>169</v>
      </c>
      <c r="B202" s="79">
        <v>45995</v>
      </c>
      <c r="C202" s="32" t="s">
        <v>941</v>
      </c>
      <c r="D202" s="79">
        <v>45995</v>
      </c>
      <c r="E202" s="32" t="s">
        <v>955</v>
      </c>
      <c r="F202" s="84">
        <f t="shared" si="6"/>
        <v>0.23055555555038154</v>
      </c>
    </row>
    <row r="203" spans="1:8" x14ac:dyDescent="0.2">
      <c r="A203" s="32" t="s">
        <v>176</v>
      </c>
      <c r="B203" s="79">
        <v>45995</v>
      </c>
      <c r="C203" s="32" t="s">
        <v>419</v>
      </c>
      <c r="D203" s="79">
        <v>45995</v>
      </c>
      <c r="E203" s="32" t="s">
        <v>948</v>
      </c>
      <c r="F203" s="84">
        <f t="shared" si="6"/>
        <v>0.15208333333430346</v>
      </c>
      <c r="H203" s="20" t="s">
        <v>951</v>
      </c>
    </row>
    <row r="204" spans="1:8" x14ac:dyDescent="0.25">
      <c r="A204" s="32" t="s">
        <v>197</v>
      </c>
      <c r="B204" s="79">
        <v>45995</v>
      </c>
      <c r="C204" s="32" t="s">
        <v>945</v>
      </c>
      <c r="D204" s="79">
        <v>45995</v>
      </c>
      <c r="E204" s="32" t="s">
        <v>613</v>
      </c>
      <c r="F204" s="84">
        <f t="shared" si="6"/>
        <v>0.13194444444525288</v>
      </c>
    </row>
    <row r="205" spans="1:8" x14ac:dyDescent="0.25">
      <c r="A205" s="32" t="s">
        <v>184</v>
      </c>
      <c r="B205" s="79">
        <v>45995</v>
      </c>
      <c r="C205" s="32" t="s">
        <v>602</v>
      </c>
      <c r="D205" s="79">
        <v>45995</v>
      </c>
      <c r="E205" s="32" t="s">
        <v>1015</v>
      </c>
      <c r="F205" s="84">
        <f t="shared" si="6"/>
        <v>8.1944444442342501E-2</v>
      </c>
    </row>
    <row r="206" spans="1:8" x14ac:dyDescent="0.25">
      <c r="A206" s="32" t="s">
        <v>176</v>
      </c>
      <c r="B206" s="79">
        <v>45995</v>
      </c>
      <c r="C206" s="32" t="s">
        <v>602</v>
      </c>
      <c r="D206" s="79">
        <v>45996</v>
      </c>
      <c r="E206" s="32" t="s">
        <v>771</v>
      </c>
      <c r="F206" s="84">
        <f t="shared" si="6"/>
        <v>0.83124999999563443</v>
      </c>
    </row>
    <row r="207" spans="1:8" x14ac:dyDescent="0.25">
      <c r="A207" s="32" t="s">
        <v>180</v>
      </c>
      <c r="B207" s="79">
        <v>45995</v>
      </c>
      <c r="C207" s="32" t="s">
        <v>969</v>
      </c>
      <c r="D207" s="79">
        <v>45996</v>
      </c>
      <c r="E207" s="32" t="s">
        <v>179</v>
      </c>
      <c r="F207" s="84">
        <f t="shared" si="6"/>
        <v>0.43888888888614019</v>
      </c>
    </row>
    <row r="208" spans="1:8" x14ac:dyDescent="0.25">
      <c r="A208" s="32" t="s">
        <v>187</v>
      </c>
      <c r="B208" s="79">
        <v>45995</v>
      </c>
      <c r="C208" s="32" t="s">
        <v>971</v>
      </c>
      <c r="D208" s="79">
        <v>45995</v>
      </c>
      <c r="E208" s="32" t="s">
        <v>975</v>
      </c>
      <c r="F208" s="84">
        <f t="shared" si="6"/>
        <v>1.6666666670062114E-2</v>
      </c>
    </row>
    <row r="209" spans="1:8" x14ac:dyDescent="0.25">
      <c r="A209" s="32" t="s">
        <v>203</v>
      </c>
      <c r="B209" s="79">
        <v>45995</v>
      </c>
      <c r="C209" s="32" t="s">
        <v>466</v>
      </c>
      <c r="D209" s="79">
        <v>45996</v>
      </c>
      <c r="E209" s="32" t="s">
        <v>1002</v>
      </c>
      <c r="F209" s="84">
        <f t="shared" si="6"/>
        <v>0.16527777777810115</v>
      </c>
    </row>
    <row r="210" spans="1:8" x14ac:dyDescent="0.25">
      <c r="A210" s="32" t="s">
        <v>196</v>
      </c>
      <c r="B210" s="79">
        <v>45996</v>
      </c>
      <c r="C210" s="32" t="s">
        <v>998</v>
      </c>
      <c r="D210" s="79">
        <v>45996</v>
      </c>
      <c r="E210" s="32" t="s">
        <v>1011</v>
      </c>
      <c r="F210" s="84">
        <f t="shared" si="6"/>
        <v>1.1805555550381541E-2</v>
      </c>
    </row>
    <row r="211" spans="1:8" x14ac:dyDescent="0.25">
      <c r="A211" s="32" t="s">
        <v>198</v>
      </c>
      <c r="B211" s="79">
        <v>45996</v>
      </c>
      <c r="C211" s="32" t="s">
        <v>1000</v>
      </c>
      <c r="D211" s="79">
        <v>45996</v>
      </c>
      <c r="E211" s="32" t="s">
        <v>1012</v>
      </c>
      <c r="F211" s="84">
        <f t="shared" si="6"/>
        <v>4.5138888890505768E-2</v>
      </c>
    </row>
    <row r="212" spans="1:8" x14ac:dyDescent="0.25">
      <c r="A212" s="32" t="s">
        <v>202</v>
      </c>
      <c r="B212" s="79">
        <v>45996</v>
      </c>
      <c r="C212" s="32" t="s">
        <v>1002</v>
      </c>
      <c r="D212" s="79">
        <v>45996</v>
      </c>
      <c r="E212" s="32" t="s">
        <v>1021</v>
      </c>
      <c r="F212" s="84">
        <f t="shared" si="6"/>
        <v>0.11111111110949423</v>
      </c>
    </row>
    <row r="213" spans="1:8" x14ac:dyDescent="0.25">
      <c r="A213" s="32" t="s">
        <v>204</v>
      </c>
      <c r="B213" s="79">
        <v>45996</v>
      </c>
      <c r="C213" s="32" t="s">
        <v>1002</v>
      </c>
      <c r="D213" s="79">
        <v>45996</v>
      </c>
      <c r="E213" s="32" t="s">
        <v>1025</v>
      </c>
      <c r="F213" s="84">
        <f t="shared" si="6"/>
        <v>0.11527777777519077</v>
      </c>
    </row>
    <row r="214" spans="1:8" x14ac:dyDescent="0.25">
      <c r="A214" s="32" t="s">
        <v>199</v>
      </c>
      <c r="B214" s="79">
        <v>45996</v>
      </c>
      <c r="C214" s="32" t="s">
        <v>1006</v>
      </c>
      <c r="D214" s="79">
        <v>45996</v>
      </c>
      <c r="E214" s="32" t="s">
        <v>1027</v>
      </c>
      <c r="F214" s="84">
        <f t="shared" si="6"/>
        <v>0.11180555555620231</v>
      </c>
    </row>
    <row r="215" spans="1:8" x14ac:dyDescent="0.25">
      <c r="A215" s="32" t="s">
        <v>173</v>
      </c>
      <c r="B215" s="79">
        <v>45996</v>
      </c>
      <c r="C215" s="32" t="s">
        <v>1008</v>
      </c>
      <c r="D215" s="79">
        <v>45996</v>
      </c>
      <c r="E215" s="32" t="s">
        <v>1037</v>
      </c>
      <c r="F215" s="84">
        <f t="shared" si="6"/>
        <v>0.15208333333430346</v>
      </c>
      <c r="G215" s="32" t="s">
        <v>4</v>
      </c>
      <c r="H215" s="80" t="s">
        <v>1010</v>
      </c>
    </row>
    <row r="216" spans="1:8" x14ac:dyDescent="0.25">
      <c r="A216" s="32" t="s">
        <v>177</v>
      </c>
      <c r="B216" s="79">
        <v>45995</v>
      </c>
      <c r="C216" s="32" t="s">
        <v>178</v>
      </c>
      <c r="D216" s="79">
        <v>45996</v>
      </c>
      <c r="E216" s="32" t="s">
        <v>1019</v>
      </c>
      <c r="F216" s="84">
        <f t="shared" si="6"/>
        <v>0.37569444443943212</v>
      </c>
    </row>
    <row r="217" spans="1:8" x14ac:dyDescent="0.25">
      <c r="A217" s="32" t="s">
        <v>184</v>
      </c>
      <c r="B217" s="79">
        <v>45996</v>
      </c>
      <c r="C217" s="32" t="s">
        <v>1017</v>
      </c>
      <c r="D217" s="79">
        <v>45996</v>
      </c>
      <c r="E217" s="32" t="s">
        <v>1122</v>
      </c>
      <c r="F217" s="84">
        <f t="shared" si="6"/>
        <v>0.6875</v>
      </c>
    </row>
    <row r="218" spans="1:8" x14ac:dyDescent="0.25">
      <c r="A218" s="32" t="s">
        <v>203</v>
      </c>
      <c r="B218" s="79">
        <v>45996</v>
      </c>
      <c r="C218" s="32" t="s">
        <v>1023</v>
      </c>
      <c r="D218" s="79">
        <v>45996</v>
      </c>
      <c r="E218" s="32" t="s">
        <v>1060</v>
      </c>
      <c r="F218" s="84">
        <f t="shared" si="6"/>
        <v>0.12916666666569654</v>
      </c>
    </row>
    <row r="219" spans="1:8" x14ac:dyDescent="0.25">
      <c r="A219" s="32" t="s">
        <v>200</v>
      </c>
      <c r="B219" s="79">
        <v>45996</v>
      </c>
      <c r="C219" s="32" t="s">
        <v>502</v>
      </c>
      <c r="D219" s="79">
        <v>45996</v>
      </c>
      <c r="E219" s="32" t="s">
        <v>1047</v>
      </c>
      <c r="F219" s="84">
        <f t="shared" si="6"/>
        <v>5.6250000001455192E-2</v>
      </c>
    </row>
    <row r="220" spans="1:8" x14ac:dyDescent="0.25">
      <c r="A220" s="32" t="s">
        <v>214</v>
      </c>
      <c r="B220" s="79">
        <v>45996</v>
      </c>
      <c r="C220" s="32" t="s">
        <v>694</v>
      </c>
      <c r="D220" s="79">
        <v>45996</v>
      </c>
      <c r="E220" s="32" t="s">
        <v>1056</v>
      </c>
      <c r="F220" s="84">
        <f t="shared" si="6"/>
        <v>9.5138888893416151E-2</v>
      </c>
    </row>
    <row r="221" spans="1:8" x14ac:dyDescent="0.25">
      <c r="A221" s="32" t="s">
        <v>211</v>
      </c>
      <c r="B221" s="79">
        <v>45996</v>
      </c>
      <c r="C221" s="32" t="s">
        <v>699</v>
      </c>
      <c r="D221" s="79">
        <v>45996</v>
      </c>
      <c r="E221" s="32" t="s">
        <v>1058</v>
      </c>
      <c r="F221" s="84">
        <f t="shared" si="6"/>
        <v>9.8611111112404615E-2</v>
      </c>
    </row>
    <row r="222" spans="1:8" x14ac:dyDescent="0.25">
      <c r="A222" s="32" t="s">
        <v>212</v>
      </c>
      <c r="B222" s="79">
        <v>45996</v>
      </c>
      <c r="C222" s="32" t="s">
        <v>1032</v>
      </c>
      <c r="D222" s="79">
        <v>45996</v>
      </c>
      <c r="E222" s="32" t="s">
        <v>1155</v>
      </c>
      <c r="F222" s="84">
        <f t="shared" si="6"/>
        <v>0.72847222221753327</v>
      </c>
    </row>
    <row r="223" spans="1:8" x14ac:dyDescent="0.25">
      <c r="A223" s="32" t="s">
        <v>215</v>
      </c>
      <c r="B223" s="79">
        <v>45996</v>
      </c>
      <c r="C223" s="32" t="s">
        <v>1034</v>
      </c>
      <c r="D223" s="79">
        <v>45996</v>
      </c>
      <c r="E223" s="32" t="s">
        <v>836</v>
      </c>
      <c r="F223" s="84">
        <f t="shared" ref="F223:F224" si="7">(D223 + TIME(LEFT(E223, 2), MID(E223, 3, 2), 0)) - (B223 + TIME(LEFT(C223, 2), MID(C223, 3, 2), 0))</f>
        <v>0.71597222222044365</v>
      </c>
    </row>
    <row r="224" spans="1:8" x14ac:dyDescent="0.25">
      <c r="A224" s="32" t="s">
        <v>210</v>
      </c>
      <c r="B224" s="79">
        <v>45996</v>
      </c>
      <c r="C224" s="32" t="s">
        <v>506</v>
      </c>
      <c r="D224" s="79">
        <v>45996</v>
      </c>
      <c r="E224" s="32" t="s">
        <v>834</v>
      </c>
      <c r="F224" s="84">
        <f t="shared" si="7"/>
        <v>0.69374999999854481</v>
      </c>
    </row>
    <row r="225" spans="1:8" x14ac:dyDescent="0.25">
      <c r="A225" s="32" t="s">
        <v>173</v>
      </c>
      <c r="B225" s="79">
        <v>45996</v>
      </c>
      <c r="C225" s="32" t="s">
        <v>1037</v>
      </c>
    </row>
    <row r="226" spans="1:8" x14ac:dyDescent="0.25">
      <c r="A226" s="32" t="s">
        <v>209</v>
      </c>
      <c r="B226" s="79">
        <v>45996</v>
      </c>
      <c r="C226" s="32" t="s">
        <v>216</v>
      </c>
      <c r="D226" s="79">
        <v>45996</v>
      </c>
      <c r="E226" s="32" t="s">
        <v>1151</v>
      </c>
      <c r="F226" s="84">
        <f t="shared" ref="F226:F262" si="8">(D226 + TIME(LEFT(E226, 2), MID(E226, 3, 2), 0)) - (B226 + TIME(LEFT(C226, 2), MID(C226, 3, 2), 0))</f>
        <v>0.67500000000291038</v>
      </c>
    </row>
    <row r="227" spans="1:8" x14ac:dyDescent="0.25">
      <c r="A227" s="32" t="s">
        <v>196</v>
      </c>
      <c r="B227" s="79">
        <v>45996</v>
      </c>
      <c r="C227" s="32" t="s">
        <v>1040</v>
      </c>
      <c r="D227" s="79">
        <v>45996</v>
      </c>
      <c r="E227" s="32" t="s">
        <v>1142</v>
      </c>
      <c r="F227" s="84">
        <f t="shared" si="8"/>
        <v>0.60069444444525288</v>
      </c>
    </row>
    <row r="228" spans="1:8" x14ac:dyDescent="0.2">
      <c r="A228" s="32" t="s">
        <v>175</v>
      </c>
      <c r="B228" s="79">
        <v>45996</v>
      </c>
      <c r="C228" s="32" t="s">
        <v>701</v>
      </c>
      <c r="D228" s="79">
        <v>45996</v>
      </c>
      <c r="E228" s="32" t="s">
        <v>1120</v>
      </c>
      <c r="F228" s="84">
        <f t="shared" si="8"/>
        <v>0.55069444444961846</v>
      </c>
      <c r="G228" s="32" t="s">
        <v>4</v>
      </c>
      <c r="H228" s="20" t="s">
        <v>1043</v>
      </c>
    </row>
    <row r="229" spans="1:8" x14ac:dyDescent="0.25">
      <c r="A229" s="32" t="s">
        <v>198</v>
      </c>
      <c r="B229" s="79">
        <v>45996</v>
      </c>
      <c r="C229" s="32" t="s">
        <v>1044</v>
      </c>
      <c r="D229" s="79">
        <v>45996</v>
      </c>
      <c r="E229" s="32" t="s">
        <v>1146</v>
      </c>
      <c r="F229" s="84">
        <f t="shared" si="8"/>
        <v>0.64375000000291038</v>
      </c>
    </row>
    <row r="230" spans="1:8" x14ac:dyDescent="0.25">
      <c r="A230" s="32" t="s">
        <v>202</v>
      </c>
      <c r="B230" s="79">
        <v>45996</v>
      </c>
      <c r="C230" s="32" t="s">
        <v>513</v>
      </c>
      <c r="D230" s="79">
        <v>45996</v>
      </c>
      <c r="E230" s="32" t="s">
        <v>522</v>
      </c>
      <c r="F230" s="84">
        <f t="shared" si="8"/>
        <v>3.3333333332848269E-2</v>
      </c>
    </row>
    <row r="231" spans="1:8" x14ac:dyDescent="0.25">
      <c r="A231" s="32" t="s">
        <v>190</v>
      </c>
      <c r="B231" s="79">
        <v>45996</v>
      </c>
      <c r="C231" s="32" t="s">
        <v>191</v>
      </c>
      <c r="D231" s="79">
        <v>45996</v>
      </c>
      <c r="E231" s="32" t="s">
        <v>439</v>
      </c>
      <c r="F231" s="84">
        <f t="shared" si="8"/>
        <v>0.50069444443943212</v>
      </c>
    </row>
    <row r="232" spans="1:8" x14ac:dyDescent="0.25">
      <c r="A232" s="32" t="s">
        <v>181</v>
      </c>
      <c r="B232" s="79">
        <v>45996</v>
      </c>
      <c r="C232" s="32" t="s">
        <v>1052</v>
      </c>
      <c r="D232" s="79">
        <v>45997</v>
      </c>
      <c r="E232" s="32" t="s">
        <v>385</v>
      </c>
      <c r="F232" s="84">
        <f t="shared" si="8"/>
        <v>1.0486111111094942</v>
      </c>
    </row>
    <row r="233" spans="1:8" x14ac:dyDescent="0.25">
      <c r="A233" s="32" t="s">
        <v>204</v>
      </c>
      <c r="B233" s="79">
        <v>45996</v>
      </c>
      <c r="C233" s="32" t="s">
        <v>1062</v>
      </c>
      <c r="D233" s="79">
        <v>45997</v>
      </c>
      <c r="E233" s="32" t="s">
        <v>1165</v>
      </c>
      <c r="F233" s="84">
        <f t="shared" si="8"/>
        <v>0.69652777777810115</v>
      </c>
    </row>
    <row r="234" spans="1:8" x14ac:dyDescent="0.25">
      <c r="A234" s="32" t="s">
        <v>199</v>
      </c>
      <c r="B234" s="79">
        <v>45996</v>
      </c>
      <c r="C234" s="32" t="s">
        <v>1062</v>
      </c>
      <c r="D234" s="79">
        <v>45996</v>
      </c>
      <c r="E234" s="32" t="s">
        <v>1162</v>
      </c>
      <c r="F234" s="84">
        <f t="shared" si="8"/>
        <v>0.66111111111240461</v>
      </c>
    </row>
    <row r="235" spans="1:8" x14ac:dyDescent="0.25">
      <c r="A235" s="32" t="s">
        <v>200</v>
      </c>
      <c r="B235" s="79">
        <v>45996</v>
      </c>
      <c r="C235" s="32" t="s">
        <v>724</v>
      </c>
      <c r="D235" s="79">
        <v>45996</v>
      </c>
      <c r="E235" s="32" t="s">
        <v>665</v>
      </c>
      <c r="F235" s="84">
        <f t="shared" si="8"/>
        <v>0.63819444444379769</v>
      </c>
    </row>
    <row r="236" spans="1:8" x14ac:dyDescent="0.25">
      <c r="A236" s="32" t="s">
        <v>214</v>
      </c>
      <c r="B236" s="79">
        <v>45996</v>
      </c>
      <c r="C236" s="32" t="s">
        <v>1066</v>
      </c>
      <c r="D236" s="79">
        <v>45996</v>
      </c>
      <c r="E236" s="32" t="s">
        <v>1159</v>
      </c>
      <c r="F236" s="84">
        <f t="shared" si="8"/>
        <v>0.61527777777519077</v>
      </c>
    </row>
    <row r="237" spans="1:8" x14ac:dyDescent="0.25">
      <c r="A237" s="32" t="s">
        <v>211</v>
      </c>
      <c r="B237" s="79">
        <v>45996</v>
      </c>
      <c r="C237" s="32" t="s">
        <v>389</v>
      </c>
      <c r="D237" s="79">
        <v>45996</v>
      </c>
      <c r="E237" s="32" t="s">
        <v>1157</v>
      </c>
      <c r="F237" s="84">
        <f t="shared" si="8"/>
        <v>0.60416666667151731</v>
      </c>
    </row>
    <row r="238" spans="1:8" x14ac:dyDescent="0.25">
      <c r="A238" s="32" t="s">
        <v>202</v>
      </c>
      <c r="B238" s="79">
        <v>45996</v>
      </c>
      <c r="C238" s="32" t="s">
        <v>389</v>
      </c>
      <c r="D238" s="79">
        <v>45996</v>
      </c>
      <c r="E238" s="32" t="s">
        <v>975</v>
      </c>
      <c r="F238" s="84">
        <f t="shared" si="8"/>
        <v>0.55902777778101154</v>
      </c>
    </row>
    <row r="239" spans="1:8" x14ac:dyDescent="0.25">
      <c r="A239" s="32" t="s">
        <v>187</v>
      </c>
      <c r="B239" s="79">
        <v>45996</v>
      </c>
      <c r="C239" s="32" t="s">
        <v>1070</v>
      </c>
      <c r="D239" s="79">
        <v>45996</v>
      </c>
      <c r="E239" s="32" t="s">
        <v>1134</v>
      </c>
      <c r="F239" s="84">
        <f t="shared" si="8"/>
        <v>0.48680555555620231</v>
      </c>
    </row>
    <row r="240" spans="1:8" x14ac:dyDescent="0.25">
      <c r="A240" s="32" t="s">
        <v>188</v>
      </c>
      <c r="B240" s="79">
        <v>45996</v>
      </c>
      <c r="C240" s="32" t="s">
        <v>395</v>
      </c>
      <c r="D240" s="79">
        <v>45996</v>
      </c>
      <c r="E240" s="32" t="s">
        <v>1136</v>
      </c>
      <c r="F240" s="84">
        <f t="shared" si="8"/>
        <v>0.48750000000291038</v>
      </c>
    </row>
    <row r="241" spans="1:8" x14ac:dyDescent="0.25">
      <c r="A241" s="32" t="s">
        <v>205</v>
      </c>
      <c r="B241" s="79">
        <v>45996</v>
      </c>
      <c r="C241" s="32" t="s">
        <v>1073</v>
      </c>
      <c r="D241" s="79">
        <v>45997</v>
      </c>
      <c r="E241" s="32" t="s">
        <v>671</v>
      </c>
      <c r="F241" s="84">
        <f t="shared" si="8"/>
        <v>0.65694444444670808</v>
      </c>
    </row>
    <row r="242" spans="1:8" x14ac:dyDescent="0.25">
      <c r="A242" s="32" t="s">
        <v>186</v>
      </c>
      <c r="B242" s="79">
        <v>45996</v>
      </c>
      <c r="C242" s="32" t="s">
        <v>554</v>
      </c>
      <c r="D242" s="79">
        <v>45996</v>
      </c>
      <c r="E242" s="32" t="s">
        <v>1138</v>
      </c>
      <c r="F242" s="84">
        <f t="shared" si="8"/>
        <v>0.48888888888905058</v>
      </c>
    </row>
    <row r="243" spans="1:8" x14ac:dyDescent="0.25">
      <c r="A243" s="32" t="s">
        <v>183</v>
      </c>
      <c r="B243" s="79">
        <v>45996</v>
      </c>
      <c r="C243" s="32" t="s">
        <v>1076</v>
      </c>
      <c r="D243" s="79">
        <v>45996</v>
      </c>
      <c r="E243" s="32" t="s">
        <v>1144</v>
      </c>
      <c r="F243" s="84">
        <f t="shared" si="8"/>
        <v>0.47777777777810115</v>
      </c>
    </row>
    <row r="244" spans="1:8" x14ac:dyDescent="0.25">
      <c r="A244" s="32" t="s">
        <v>192</v>
      </c>
      <c r="B244" s="79">
        <v>45996</v>
      </c>
      <c r="C244" s="32" t="s">
        <v>1078</v>
      </c>
      <c r="D244" s="79">
        <v>45996</v>
      </c>
      <c r="E244" s="32" t="s">
        <v>1108</v>
      </c>
      <c r="F244" s="84">
        <f t="shared" si="8"/>
        <v>0.35000000000582077</v>
      </c>
    </row>
    <row r="245" spans="1:8" x14ac:dyDescent="0.25">
      <c r="A245" s="32" t="s">
        <v>169</v>
      </c>
      <c r="B245" s="79">
        <v>45996</v>
      </c>
      <c r="C245" s="32" t="s">
        <v>1080</v>
      </c>
      <c r="D245" s="79">
        <v>45996</v>
      </c>
      <c r="E245" s="32" t="s">
        <v>435</v>
      </c>
      <c r="F245" s="84">
        <f t="shared" si="8"/>
        <v>0.34166666666715173</v>
      </c>
    </row>
    <row r="246" spans="1:8" x14ac:dyDescent="0.25">
      <c r="A246" s="32" t="s">
        <v>197</v>
      </c>
      <c r="B246" s="79">
        <v>45996</v>
      </c>
      <c r="C246" s="32" t="s">
        <v>1082</v>
      </c>
      <c r="D246" s="79">
        <v>45996</v>
      </c>
      <c r="E246" s="32" t="s">
        <v>1088</v>
      </c>
      <c r="F246" s="84">
        <f t="shared" si="8"/>
        <v>2.2222222221898846E-2</v>
      </c>
    </row>
    <row r="247" spans="1:8" x14ac:dyDescent="0.25">
      <c r="A247" s="32" t="s">
        <v>193</v>
      </c>
      <c r="B247" s="79">
        <v>45996</v>
      </c>
      <c r="C247" s="32" t="s">
        <v>559</v>
      </c>
      <c r="D247" s="79">
        <v>45996</v>
      </c>
      <c r="E247" s="32" t="s">
        <v>1087</v>
      </c>
      <c r="F247" s="84">
        <f t="shared" si="8"/>
        <v>1.1805555557657499E-2</v>
      </c>
    </row>
    <row r="248" spans="1:8" x14ac:dyDescent="0.25">
      <c r="A248" s="32" t="s">
        <v>189</v>
      </c>
      <c r="B248" s="79">
        <v>45996</v>
      </c>
      <c r="C248" s="32" t="s">
        <v>911</v>
      </c>
      <c r="D248" s="79">
        <v>45996</v>
      </c>
      <c r="E248" s="32" t="s">
        <v>1140</v>
      </c>
      <c r="F248" s="84">
        <f t="shared" si="8"/>
        <v>0.48124999999708962</v>
      </c>
    </row>
    <row r="249" spans="1:8" x14ac:dyDescent="0.25">
      <c r="A249" s="32" t="s">
        <v>396</v>
      </c>
      <c r="B249" s="79">
        <v>45996</v>
      </c>
      <c r="C249" s="32" t="s">
        <v>563</v>
      </c>
      <c r="D249" s="79">
        <v>45996</v>
      </c>
      <c r="E249" s="32" t="s">
        <v>460</v>
      </c>
      <c r="F249" s="84">
        <f t="shared" si="8"/>
        <v>0.50624999999854481</v>
      </c>
    </row>
    <row r="250" spans="1:8" x14ac:dyDescent="0.25">
      <c r="A250" s="32" t="s">
        <v>197</v>
      </c>
      <c r="B250" s="79">
        <v>45996</v>
      </c>
      <c r="C250" s="32" t="s">
        <v>750</v>
      </c>
      <c r="D250" s="79">
        <v>45996</v>
      </c>
      <c r="E250" s="32" t="s">
        <v>1103</v>
      </c>
      <c r="F250" s="84">
        <f t="shared" si="8"/>
        <v>0.2930555555576575</v>
      </c>
    </row>
    <row r="251" spans="1:8" x14ac:dyDescent="0.25">
      <c r="A251" s="32" t="s">
        <v>193</v>
      </c>
      <c r="B251" s="79">
        <v>45996</v>
      </c>
      <c r="C251" s="32" t="s">
        <v>1090</v>
      </c>
      <c r="D251" s="79">
        <v>45996</v>
      </c>
      <c r="E251" s="32" t="s">
        <v>1092</v>
      </c>
      <c r="F251" s="84">
        <f t="shared" si="8"/>
        <v>2.7083333334303461E-2</v>
      </c>
    </row>
    <row r="252" spans="1:8" x14ac:dyDescent="0.25">
      <c r="A252" s="32" t="s">
        <v>194</v>
      </c>
      <c r="B252" s="79">
        <v>45996</v>
      </c>
      <c r="C252" s="32" t="s">
        <v>1094</v>
      </c>
      <c r="D252" s="79">
        <v>45996</v>
      </c>
      <c r="E252" s="32" t="s">
        <v>1106</v>
      </c>
      <c r="F252" s="84">
        <f t="shared" si="8"/>
        <v>0.25486111111240461</v>
      </c>
    </row>
    <row r="253" spans="1:8" x14ac:dyDescent="0.25">
      <c r="A253" s="32" t="s">
        <v>193</v>
      </c>
      <c r="B253" s="79">
        <v>45996</v>
      </c>
      <c r="C253" s="32" t="s">
        <v>1092</v>
      </c>
      <c r="D253" s="79">
        <v>45996</v>
      </c>
      <c r="E253" s="32" t="s">
        <v>1101</v>
      </c>
      <c r="F253" s="84">
        <f t="shared" si="8"/>
        <v>0.11250000000291038</v>
      </c>
      <c r="G253" s="32" t="s">
        <v>4</v>
      </c>
      <c r="H253" s="80" t="s">
        <v>1096</v>
      </c>
    </row>
    <row r="254" spans="1:8" x14ac:dyDescent="0.25">
      <c r="A254" s="32" t="s">
        <v>177</v>
      </c>
      <c r="B254" s="79">
        <v>45996</v>
      </c>
      <c r="C254" s="32" t="s">
        <v>419</v>
      </c>
      <c r="D254" s="79">
        <v>45997</v>
      </c>
      <c r="E254" s="32" t="s">
        <v>1171</v>
      </c>
      <c r="F254" s="84">
        <f t="shared" si="8"/>
        <v>0.54861111110949423</v>
      </c>
    </row>
    <row r="255" spans="1:8" x14ac:dyDescent="0.25">
      <c r="A255" s="32" t="s">
        <v>182</v>
      </c>
      <c r="B255" s="79">
        <v>45996</v>
      </c>
      <c r="C255" s="32" t="s">
        <v>1099</v>
      </c>
      <c r="D255" s="79">
        <v>45996</v>
      </c>
      <c r="E255" s="32" t="s">
        <v>1110</v>
      </c>
      <c r="F255" s="84">
        <f t="shared" si="8"/>
        <v>0.16527777777810115</v>
      </c>
    </row>
    <row r="256" spans="1:8" x14ac:dyDescent="0.25">
      <c r="A256" s="32" t="s">
        <v>182</v>
      </c>
      <c r="B256" s="79">
        <v>45996</v>
      </c>
      <c r="C256" s="32" t="s">
        <v>1110</v>
      </c>
      <c r="D256" s="79">
        <v>45996</v>
      </c>
      <c r="E256" s="32" t="s">
        <v>1124</v>
      </c>
      <c r="F256" s="84">
        <f t="shared" si="8"/>
        <v>9.5833333332848269E-2</v>
      </c>
      <c r="G256" s="32" t="s">
        <v>4</v>
      </c>
      <c r="H256" s="80" t="s">
        <v>1126</v>
      </c>
    </row>
    <row r="257" spans="1:8" x14ac:dyDescent="0.25">
      <c r="A257" s="32" t="s">
        <v>197</v>
      </c>
      <c r="B257" s="79">
        <v>45996</v>
      </c>
      <c r="C257" s="32" t="s">
        <v>1112</v>
      </c>
      <c r="D257" s="79">
        <v>45996</v>
      </c>
      <c r="E257" s="32" t="s">
        <v>1127</v>
      </c>
      <c r="F257" s="84">
        <f t="shared" si="8"/>
        <v>7.5694444443797693E-2</v>
      </c>
    </row>
    <row r="258" spans="1:8" x14ac:dyDescent="0.25">
      <c r="A258" s="32" t="s">
        <v>169</v>
      </c>
      <c r="B258" s="79">
        <v>45996</v>
      </c>
      <c r="C258" s="32" t="s">
        <v>1114</v>
      </c>
      <c r="D258" s="79">
        <v>45996</v>
      </c>
      <c r="E258" s="32" t="s">
        <v>967</v>
      </c>
      <c r="F258" s="84">
        <f t="shared" si="8"/>
        <v>7.7777777776645962E-2</v>
      </c>
    </row>
    <row r="259" spans="1:8" x14ac:dyDescent="0.25">
      <c r="A259" s="32" t="s">
        <v>192</v>
      </c>
      <c r="B259" s="79">
        <v>45996</v>
      </c>
      <c r="C259" s="32" t="s">
        <v>439</v>
      </c>
      <c r="D259" s="79">
        <v>45996</v>
      </c>
      <c r="E259" s="32" t="s">
        <v>1132</v>
      </c>
      <c r="F259" s="84">
        <f t="shared" si="8"/>
        <v>7.8472222223354038E-2</v>
      </c>
    </row>
    <row r="260" spans="1:8" x14ac:dyDescent="0.25">
      <c r="A260" s="32" t="s">
        <v>180</v>
      </c>
      <c r="B260" s="79">
        <v>45996</v>
      </c>
      <c r="C260" s="32" t="s">
        <v>178</v>
      </c>
      <c r="D260" s="79">
        <v>45997</v>
      </c>
      <c r="E260" s="32" t="s">
        <v>179</v>
      </c>
      <c r="F260" s="84">
        <f t="shared" si="8"/>
        <v>0.50069444443943212</v>
      </c>
    </row>
    <row r="261" spans="1:8" x14ac:dyDescent="0.25">
      <c r="A261" s="32" t="s">
        <v>176</v>
      </c>
      <c r="B261" s="79">
        <v>45996</v>
      </c>
      <c r="C261" s="32" t="s">
        <v>1118</v>
      </c>
      <c r="D261" s="79">
        <v>45997</v>
      </c>
      <c r="E261" s="32" t="s">
        <v>179</v>
      </c>
      <c r="F261" s="84">
        <f t="shared" si="8"/>
        <v>0.49374999999417923</v>
      </c>
    </row>
    <row r="262" spans="1:8" x14ac:dyDescent="0.25">
      <c r="A262" s="32" t="s">
        <v>175</v>
      </c>
      <c r="B262" s="79">
        <v>45996</v>
      </c>
      <c r="C262" s="32" t="s">
        <v>1120</v>
      </c>
      <c r="D262" s="79">
        <v>45996</v>
      </c>
      <c r="E262" s="32" t="s">
        <v>1130</v>
      </c>
      <c r="F262" s="84">
        <f t="shared" si="8"/>
        <v>3.5416666665696539E-2</v>
      </c>
      <c r="H262" s="80" t="s">
        <v>693</v>
      </c>
    </row>
    <row r="263" spans="1:8" x14ac:dyDescent="0.25">
      <c r="A263" s="32" t="s">
        <v>175</v>
      </c>
      <c r="B263" s="79">
        <v>45996</v>
      </c>
      <c r="C263" s="32" t="s">
        <v>1130</v>
      </c>
      <c r="H263" s="80" t="s">
        <v>1131</v>
      </c>
    </row>
    <row r="264" spans="1:8" x14ac:dyDescent="0.25">
      <c r="A264" s="32" t="s">
        <v>203</v>
      </c>
      <c r="B264" s="79">
        <v>45996</v>
      </c>
      <c r="C264" s="32" t="s">
        <v>462</v>
      </c>
      <c r="D264" s="79">
        <v>45997</v>
      </c>
      <c r="E264" s="32" t="s">
        <v>1181</v>
      </c>
      <c r="F264" s="84">
        <f>(D264 + TIME(LEFT(E264, 2), MID(E264, 3, 2), 0)) - (B264 + TIME(LEFT(C264, 2), MID(C264, 3, 2), 0))</f>
        <v>0.45833333332848269</v>
      </c>
    </row>
    <row r="265" spans="1:8" x14ac:dyDescent="0.25">
      <c r="A265" s="32" t="s">
        <v>190</v>
      </c>
      <c r="B265" s="79">
        <v>45997</v>
      </c>
      <c r="C265" s="32" t="s">
        <v>191</v>
      </c>
    </row>
    <row r="266" spans="1:8" x14ac:dyDescent="0.25">
      <c r="A266" s="32" t="s">
        <v>184</v>
      </c>
      <c r="B266" s="79">
        <v>45997</v>
      </c>
      <c r="C266" s="32" t="s">
        <v>1169</v>
      </c>
      <c r="D266" s="79">
        <v>45997</v>
      </c>
      <c r="E266" s="32" t="s">
        <v>1217</v>
      </c>
      <c r="F266" s="84">
        <f>(D266 + TIME(LEFT(E266, 2), MID(E266, 3, 2), 0)) - (B266 + TIME(LEFT(C266, 2), MID(C266, 3, 2), 0))</f>
        <v>0.49444444444816327</v>
      </c>
    </row>
    <row r="267" spans="1:8" x14ac:dyDescent="0.25">
      <c r="A267" s="32" t="s">
        <v>177</v>
      </c>
      <c r="B267" s="79">
        <v>45997</v>
      </c>
      <c r="C267" s="32" t="s">
        <v>191</v>
      </c>
    </row>
    <row r="268" spans="1:8" x14ac:dyDescent="0.25">
      <c r="A268" s="32" t="s">
        <v>182</v>
      </c>
      <c r="B268" s="79">
        <v>45997</v>
      </c>
      <c r="C268" s="32" t="s">
        <v>895</v>
      </c>
    </row>
    <row r="269" spans="1:8" x14ac:dyDescent="0.25">
      <c r="A269" s="32" t="s">
        <v>196</v>
      </c>
      <c r="B269" s="79">
        <v>45997</v>
      </c>
      <c r="C269" s="32" t="s">
        <v>387</v>
      </c>
    </row>
    <row r="270" spans="1:8" x14ac:dyDescent="0.25">
      <c r="A270" s="32" t="s">
        <v>198</v>
      </c>
      <c r="B270" s="79">
        <v>45997</v>
      </c>
      <c r="C270" s="32" t="s">
        <v>1178</v>
      </c>
    </row>
    <row r="271" spans="1:8" x14ac:dyDescent="0.25">
      <c r="A271" s="32" t="s">
        <v>202</v>
      </c>
      <c r="B271" s="79">
        <v>45997</v>
      </c>
      <c r="C271" s="32" t="s">
        <v>1070</v>
      </c>
    </row>
    <row r="272" spans="1:8" x14ac:dyDescent="0.25">
      <c r="A272" s="32" t="s">
        <v>204</v>
      </c>
      <c r="B272" s="79">
        <v>45997</v>
      </c>
      <c r="C272" s="32" t="s">
        <v>1183</v>
      </c>
    </row>
    <row r="273" spans="1:6" x14ac:dyDescent="0.25">
      <c r="A273" s="32" t="s">
        <v>205</v>
      </c>
      <c r="B273" s="79">
        <v>45997</v>
      </c>
      <c r="C273" s="32" t="s">
        <v>1078</v>
      </c>
      <c r="D273" s="79">
        <v>45997</v>
      </c>
      <c r="E273" s="32" t="s">
        <v>1090</v>
      </c>
      <c r="F273" s="84">
        <f>(D273 + TIME(LEFT(E273, 2), MID(E273, 3, 2), 0)) - (B273 + TIME(LEFT(C273, 2), MID(C273, 3, 2), 0))</f>
        <v>5.8333333334303461E-2</v>
      </c>
    </row>
    <row r="274" spans="1:6" x14ac:dyDescent="0.25">
      <c r="A274" s="32" t="s">
        <v>199</v>
      </c>
      <c r="B274" s="79">
        <v>45997</v>
      </c>
      <c r="C274" s="32" t="s">
        <v>1082</v>
      </c>
    </row>
    <row r="275" spans="1:6" x14ac:dyDescent="0.25">
      <c r="A275" s="32" t="s">
        <v>200</v>
      </c>
      <c r="B275" s="79">
        <v>45997</v>
      </c>
      <c r="C275" s="32" t="s">
        <v>1187</v>
      </c>
    </row>
    <row r="276" spans="1:6" x14ac:dyDescent="0.25">
      <c r="A276" s="32" t="s">
        <v>214</v>
      </c>
      <c r="B276" s="79">
        <v>45997</v>
      </c>
      <c r="C276" s="32" t="s">
        <v>1189</v>
      </c>
    </row>
    <row r="277" spans="1:6" x14ac:dyDescent="0.25">
      <c r="A277" s="32" t="s">
        <v>211</v>
      </c>
      <c r="B277" s="79">
        <v>45997</v>
      </c>
      <c r="C277" s="32" t="s">
        <v>565</v>
      </c>
    </row>
    <row r="278" spans="1:6" x14ac:dyDescent="0.25">
      <c r="A278" s="32" t="s">
        <v>212</v>
      </c>
      <c r="B278" s="79">
        <v>45997</v>
      </c>
      <c r="C278" s="32" t="s">
        <v>1192</v>
      </c>
    </row>
    <row r="279" spans="1:6" x14ac:dyDescent="0.25">
      <c r="A279" s="32" t="s">
        <v>215</v>
      </c>
      <c r="B279" s="79">
        <v>45997</v>
      </c>
      <c r="C279" s="32" t="s">
        <v>750</v>
      </c>
    </row>
    <row r="280" spans="1:6" x14ac:dyDescent="0.25">
      <c r="A280" s="32" t="s">
        <v>210</v>
      </c>
      <c r="B280" s="79">
        <v>45997</v>
      </c>
      <c r="C280" s="32" t="s">
        <v>1195</v>
      </c>
    </row>
    <row r="281" spans="1:6" x14ac:dyDescent="0.25">
      <c r="A281" s="32" t="s">
        <v>209</v>
      </c>
      <c r="B281" s="79">
        <v>45997</v>
      </c>
      <c r="C281" s="32" t="s">
        <v>1090</v>
      </c>
    </row>
    <row r="282" spans="1:6" x14ac:dyDescent="0.25">
      <c r="A282" s="32" t="s">
        <v>187</v>
      </c>
      <c r="B282" s="79">
        <v>45997</v>
      </c>
      <c r="C282" s="32" t="s">
        <v>584</v>
      </c>
      <c r="D282" s="79">
        <v>45997</v>
      </c>
      <c r="E282" s="32" t="s">
        <v>1204</v>
      </c>
      <c r="F282" s="84">
        <f>(D282 + TIME(LEFT(E282, 2), MID(E282, 3, 2), 0)) - (B282 + TIME(LEFT(C282, 2), MID(C282, 3, 2), 0))</f>
        <v>4.0972222224809229E-2</v>
      </c>
    </row>
    <row r="283" spans="1:6" x14ac:dyDescent="0.25">
      <c r="A283" s="32" t="s">
        <v>188</v>
      </c>
      <c r="B283" s="79">
        <v>45997</v>
      </c>
      <c r="C283" s="32" t="s">
        <v>1200</v>
      </c>
      <c r="D283" s="79">
        <v>45997</v>
      </c>
      <c r="E283" s="32" t="s">
        <v>1206</v>
      </c>
      <c r="F283" s="84">
        <f>(D283 + TIME(LEFT(E283, 2), MID(E283, 3, 2), 0)) - (B283 + TIME(LEFT(C283, 2), MID(C283, 3, 2), 0))</f>
        <v>2.6388888887595385E-2</v>
      </c>
    </row>
    <row r="284" spans="1:6" x14ac:dyDescent="0.25">
      <c r="A284" s="32" t="s">
        <v>186</v>
      </c>
      <c r="B284" s="79">
        <v>45997</v>
      </c>
      <c r="C284" s="32" t="s">
        <v>1202</v>
      </c>
      <c r="D284" s="79">
        <v>45997</v>
      </c>
      <c r="E284" s="32" t="s">
        <v>773</v>
      </c>
      <c r="F284" s="84">
        <f>(D284 + TIME(LEFT(E284, 2), MID(E284, 3, 2), 0)) - (B284 + TIME(LEFT(C284, 2), MID(C284, 3, 2), 0))</f>
        <v>4.4444444443797693E-2</v>
      </c>
    </row>
    <row r="285" spans="1:6" x14ac:dyDescent="0.25">
      <c r="A285" s="32" t="s">
        <v>189</v>
      </c>
      <c r="B285" s="79">
        <v>45997</v>
      </c>
      <c r="C285" s="32" t="s">
        <v>1208</v>
      </c>
      <c r="D285" s="79">
        <v>45997</v>
      </c>
      <c r="E285" s="32" t="s">
        <v>1211</v>
      </c>
      <c r="F285" s="84">
        <f>(D285 + TIME(LEFT(E285, 2), MID(E285, 3, 2), 0)) - (B285 + TIME(LEFT(C285, 2), MID(C285, 3, 2), 0))</f>
        <v>5.0000000002910383E-2</v>
      </c>
    </row>
    <row r="286" spans="1:6" x14ac:dyDescent="0.25">
      <c r="A286" s="32" t="s">
        <v>183</v>
      </c>
      <c r="B286" s="79">
        <v>45997</v>
      </c>
      <c r="C286" s="32" t="s">
        <v>1213</v>
      </c>
      <c r="D286" s="79">
        <v>45997</v>
      </c>
      <c r="E286" s="32" t="s">
        <v>1221</v>
      </c>
      <c r="F286" s="84">
        <f>(D286 + TIME(LEFT(E286, 2), MID(E286, 3, 2), 0)) - (B286 + TIME(LEFT(C286, 2), MID(C286, 3, 2), 0))</f>
        <v>1.4583333337213844E-2</v>
      </c>
    </row>
    <row r="287" spans="1:6" x14ac:dyDescent="0.25">
      <c r="A287" s="32" t="s">
        <v>176</v>
      </c>
      <c r="B287" s="79">
        <v>45997</v>
      </c>
      <c r="C287" s="32" t="s">
        <v>1215</v>
      </c>
    </row>
    <row r="288" spans="1:6" x14ac:dyDescent="0.25">
      <c r="A288" s="32" t="s">
        <v>188</v>
      </c>
      <c r="B288" s="79">
        <v>45997</v>
      </c>
      <c r="C288" s="32" t="s">
        <v>1219</v>
      </c>
      <c r="D288" s="79">
        <v>45997</v>
      </c>
      <c r="E288" s="32" t="s">
        <v>1227</v>
      </c>
      <c r="F288" s="84">
        <f>(D288 + TIME(LEFT(E288, 2), MID(E288, 3, 2), 0)) - (B288 + TIME(LEFT(C288, 2), MID(C288, 3, 2), 0))</f>
        <v>2.7777777781011537E-2</v>
      </c>
    </row>
    <row r="289" spans="1:6" x14ac:dyDescent="0.25">
      <c r="A289" s="32" t="s">
        <v>183</v>
      </c>
      <c r="B289" s="79">
        <v>45997</v>
      </c>
      <c r="C289" s="32" t="s">
        <v>1222</v>
      </c>
    </row>
    <row r="290" spans="1:6" x14ac:dyDescent="0.25">
      <c r="A290" s="32" t="s">
        <v>189</v>
      </c>
      <c r="B290" s="79">
        <v>45997</v>
      </c>
      <c r="C290" s="32" t="s">
        <v>599</v>
      </c>
    </row>
    <row r="291" spans="1:6" x14ac:dyDescent="0.25">
      <c r="A291" s="32" t="s">
        <v>187</v>
      </c>
      <c r="B291" s="79">
        <v>45997</v>
      </c>
      <c r="C291" s="32" t="s">
        <v>1224</v>
      </c>
      <c r="D291" s="79">
        <v>45997</v>
      </c>
      <c r="E291" s="32" t="s">
        <v>1226</v>
      </c>
      <c r="F291" s="84">
        <f>(D291 + TIME(LEFT(E291, 2), MID(E291, 3, 2), 0)) - (B291 + TIME(LEFT(C291, 2), MID(C291, 3, 2), 0))</f>
        <v>2.7777777773735579E-2</v>
      </c>
    </row>
    <row r="292" spans="1:6" x14ac:dyDescent="0.25">
      <c r="A292" s="32" t="s">
        <v>186</v>
      </c>
      <c r="B292" s="79">
        <v>45997</v>
      </c>
      <c r="C292" s="32" t="s">
        <v>1228</v>
      </c>
    </row>
    <row r="336" spans="8:8" x14ac:dyDescent="0.2">
      <c r="H336" s="20"/>
    </row>
    <row r="365" spans="8:8" x14ac:dyDescent="0.2">
      <c r="H365" s="20"/>
    </row>
    <row r="567" spans="8:8" x14ac:dyDescent="0.2">
      <c r="H567" s="20"/>
    </row>
    <row r="571" spans="8:8" x14ac:dyDescent="0.2">
      <c r="H571" s="20"/>
    </row>
    <row r="591" spans="8:8" x14ac:dyDescent="0.2">
      <c r="H591" s="20"/>
    </row>
    <row r="595" spans="8:8" x14ac:dyDescent="0.2">
      <c r="H595" s="20"/>
    </row>
    <row r="618" spans="8:8" x14ac:dyDescent="0.2">
      <c r="H618" s="20"/>
    </row>
    <row r="674" spans="5:5" x14ac:dyDescent="0.2">
      <c r="E674" s="20"/>
    </row>
    <row r="721" spans="2:2" x14ac:dyDescent="0.2">
      <c r="B721" s="75"/>
    </row>
    <row r="737" spans="3:3" x14ac:dyDescent="0.2">
      <c r="C737" s="20"/>
    </row>
    <row r="758" spans="8:8" x14ac:dyDescent="0.2">
      <c r="H758" s="20"/>
    </row>
    <row r="787" spans="3:8" x14ac:dyDescent="0.2">
      <c r="C787" s="20"/>
    </row>
    <row r="795" spans="3:8" x14ac:dyDescent="0.2">
      <c r="H795" s="20"/>
    </row>
    <row r="796" spans="3:8" x14ac:dyDescent="0.2">
      <c r="H796" s="20"/>
    </row>
    <row r="797" spans="3:8" x14ac:dyDescent="0.2">
      <c r="H797" s="20"/>
    </row>
    <row r="798" spans="3:8" x14ac:dyDescent="0.2">
      <c r="H798" s="20"/>
    </row>
    <row r="799" spans="3:8" x14ac:dyDescent="0.2">
      <c r="H799" s="20"/>
    </row>
    <row r="800" spans="3:8" x14ac:dyDescent="0.2">
      <c r="H800" s="20"/>
    </row>
    <row r="801" spans="8:8" x14ac:dyDescent="0.2">
      <c r="H801" s="20"/>
    </row>
    <row r="802" spans="8:8" x14ac:dyDescent="0.2">
      <c r="H802" s="20"/>
    </row>
    <row r="803" spans="8:8" x14ac:dyDescent="0.2">
      <c r="H803" s="20"/>
    </row>
    <row r="804" spans="8:8" x14ac:dyDescent="0.2">
      <c r="H804" s="20"/>
    </row>
    <row r="806" spans="8:8" x14ac:dyDescent="0.2">
      <c r="H806" s="20"/>
    </row>
    <row r="807" spans="8:8" x14ac:dyDescent="0.2">
      <c r="H807" s="20"/>
    </row>
    <row r="808" spans="8:8" x14ac:dyDescent="0.2">
      <c r="H808" s="20"/>
    </row>
    <row r="809" spans="8:8" x14ac:dyDescent="0.2">
      <c r="H809" s="20"/>
    </row>
    <row r="861" spans="3:8" x14ac:dyDescent="0.2">
      <c r="C861" s="20"/>
    </row>
    <row r="863" spans="3:8" x14ac:dyDescent="0.2">
      <c r="H863" s="20"/>
    </row>
    <row r="900" spans="5:8" x14ac:dyDescent="0.2">
      <c r="E900" s="20"/>
      <c r="H900" s="20"/>
    </row>
    <row r="979" spans="8:8" x14ac:dyDescent="0.2">
      <c r="H979" s="525"/>
    </row>
    <row r="989" spans="8:8" x14ac:dyDescent="0.2">
      <c r="H989" s="20"/>
    </row>
    <row r="993" spans="8:8" x14ac:dyDescent="0.2">
      <c r="H993" s="20"/>
    </row>
    <row r="1016" spans="8:8" x14ac:dyDescent="0.2">
      <c r="H1016" s="20"/>
    </row>
    <row r="1022" spans="8:8" x14ac:dyDescent="0.2">
      <c r="H1022" s="20"/>
    </row>
    <row r="1023" spans="8:8" x14ac:dyDescent="0.2">
      <c r="H1023" s="20"/>
    </row>
    <row r="1024" spans="8:8" x14ac:dyDescent="0.2">
      <c r="H1024" s="20"/>
    </row>
    <row r="1082" spans="8:8" x14ac:dyDescent="0.2">
      <c r="H1082" s="20"/>
    </row>
    <row r="1083" spans="8:8" x14ac:dyDescent="0.2">
      <c r="H1083" s="20"/>
    </row>
    <row r="1085" spans="8:8" x14ac:dyDescent="0.2">
      <c r="H1085" s="20"/>
    </row>
    <row r="1116" spans="8:8" x14ac:dyDescent="0.2">
      <c r="H1116" s="20"/>
    </row>
    <row r="1184" spans="8:8" x14ac:dyDescent="0.2">
      <c r="H1184" s="20"/>
    </row>
    <row r="1186" spans="8:8" x14ac:dyDescent="0.2">
      <c r="H1186" s="20"/>
    </row>
    <row r="1195" spans="8:8" x14ac:dyDescent="0.2">
      <c r="H1195" s="20"/>
    </row>
    <row r="1198" spans="8:8" x14ac:dyDescent="0.2">
      <c r="H1198" s="20"/>
    </row>
    <row r="1225" spans="8:8" x14ac:dyDescent="0.2">
      <c r="H1225" s="20"/>
    </row>
    <row r="1239" spans="8:8" x14ac:dyDescent="0.2">
      <c r="H1239" s="20"/>
    </row>
    <row r="1247" spans="8:8" x14ac:dyDescent="0.2">
      <c r="H1247" s="20"/>
    </row>
    <row r="1264" spans="8:8" x14ac:dyDescent="0.2">
      <c r="H1264" s="20"/>
    </row>
  </sheetData>
  <autoFilter ref="A1:L1319" xr:uid="{92E549C9-6AFA-4E0C-A0E9-604C869022AB}"/>
  <phoneticPr fontId="19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9EA11-4B46-49FA-A50C-87FC0CED833C}">
  <sheetPr codeName="Sheet2"/>
  <dimension ref="A1:I547"/>
  <sheetViews>
    <sheetView zoomScaleNormal="100" workbookViewId="0">
      <pane ySplit="1" topLeftCell="A486" activePane="bottomLeft" state="frozen"/>
      <selection pane="bottomLeft" activeCell="B518" sqref="B518"/>
    </sheetView>
  </sheetViews>
  <sheetFormatPr defaultColWidth="8.85546875" defaultRowHeight="15" x14ac:dyDescent="0.25"/>
  <cols>
    <col min="1" max="1" width="12.5703125" style="20" bestFit="1" customWidth="1"/>
    <col min="2" max="2" width="11.85546875" style="75" bestFit="1" customWidth="1"/>
    <col min="3" max="3" width="9.42578125" style="20" bestFit="1" customWidth="1"/>
    <col min="4" max="4" width="23.42578125" style="20" bestFit="1" customWidth="1"/>
    <col min="5" max="5" width="29.5703125" style="20" bestFit="1" customWidth="1"/>
    <col min="6" max="6" width="13.5703125" style="20" bestFit="1" customWidth="1"/>
    <col min="7" max="7" width="21.140625" style="20" bestFit="1" customWidth="1"/>
    <col min="8" max="8" width="77.5703125" style="20" bestFit="1" customWidth="1"/>
    <col min="9" max="9" width="14" style="191" bestFit="1" customWidth="1"/>
    <col min="10" max="16384" width="8.85546875" style="19"/>
  </cols>
  <sheetData>
    <row r="1" spans="1:9" ht="15.75" thickBot="1" x14ac:dyDescent="0.3">
      <c r="A1" s="529" t="s">
        <v>220</v>
      </c>
      <c r="B1" s="530" t="s">
        <v>221</v>
      </c>
      <c r="C1" s="531" t="s">
        <v>222</v>
      </c>
      <c r="D1" s="532" t="s">
        <v>158</v>
      </c>
      <c r="E1" s="533" t="s">
        <v>223</v>
      </c>
      <c r="F1" s="534" t="s">
        <v>224</v>
      </c>
      <c r="G1" s="535" t="s">
        <v>225</v>
      </c>
      <c r="H1" s="73" t="s">
        <v>165</v>
      </c>
      <c r="I1" s="191" t="s">
        <v>226</v>
      </c>
    </row>
    <row r="2" spans="1:9" x14ac:dyDescent="0.25">
      <c r="A2" s="20">
        <v>1</v>
      </c>
      <c r="B2" s="79">
        <v>45795</v>
      </c>
      <c r="C2" s="32" t="s">
        <v>167</v>
      </c>
      <c r="D2" s="32" t="s">
        <v>166</v>
      </c>
      <c r="G2" s="32" t="s">
        <v>4</v>
      </c>
      <c r="I2" s="510"/>
    </row>
    <row r="3" spans="1:9" x14ac:dyDescent="0.25">
      <c r="A3" s="20">
        <v>2</v>
      </c>
      <c r="B3" s="75">
        <v>45982</v>
      </c>
      <c r="C3" s="20" t="s">
        <v>208</v>
      </c>
      <c r="D3" s="20" t="s">
        <v>170</v>
      </c>
      <c r="G3" s="20">
        <v>0.5</v>
      </c>
      <c r="H3" s="20" t="s">
        <v>371</v>
      </c>
    </row>
    <row r="4" spans="1:9" x14ac:dyDescent="0.25">
      <c r="A4" s="20">
        <v>3</v>
      </c>
      <c r="B4" s="75">
        <v>45982</v>
      </c>
      <c r="C4" s="20" t="s">
        <v>213</v>
      </c>
      <c r="D4" s="20" t="s">
        <v>171</v>
      </c>
      <c r="G4" s="20">
        <v>0.5</v>
      </c>
    </row>
    <row r="5" spans="1:9" x14ac:dyDescent="0.25">
      <c r="A5" s="20">
        <v>4</v>
      </c>
      <c r="B5" s="75">
        <v>45985</v>
      </c>
      <c r="C5" s="20" t="s">
        <v>372</v>
      </c>
      <c r="D5" s="20" t="s">
        <v>172</v>
      </c>
      <c r="G5" s="20" t="s">
        <v>6</v>
      </c>
      <c r="H5" s="20" t="s">
        <v>373</v>
      </c>
    </row>
    <row r="6" spans="1:9" x14ac:dyDescent="0.25">
      <c r="A6" s="20">
        <v>5</v>
      </c>
      <c r="B6" s="75">
        <v>45986</v>
      </c>
      <c r="C6" s="20" t="s">
        <v>217</v>
      </c>
      <c r="D6" s="20" t="s">
        <v>342</v>
      </c>
      <c r="G6" s="20" t="s">
        <v>4</v>
      </c>
    </row>
    <row r="7" spans="1:9" x14ac:dyDescent="0.25">
      <c r="A7" s="20">
        <v>6</v>
      </c>
      <c r="B7" s="75">
        <v>45986</v>
      </c>
      <c r="C7" s="20" t="s">
        <v>217</v>
      </c>
      <c r="D7" s="20" t="s">
        <v>343</v>
      </c>
      <c r="G7" s="20" t="s">
        <v>4</v>
      </c>
    </row>
    <row r="8" spans="1:9" x14ac:dyDescent="0.25">
      <c r="A8" s="20">
        <v>7</v>
      </c>
      <c r="B8" s="75">
        <v>45986</v>
      </c>
      <c r="C8" s="20" t="s">
        <v>217</v>
      </c>
      <c r="D8" s="20" t="s">
        <v>345</v>
      </c>
      <c r="G8" s="20" t="s">
        <v>4</v>
      </c>
    </row>
    <row r="9" spans="1:9" x14ac:dyDescent="0.25">
      <c r="A9" s="20">
        <v>8</v>
      </c>
      <c r="B9" s="75">
        <v>45987</v>
      </c>
      <c r="C9" s="20" t="s">
        <v>218</v>
      </c>
      <c r="D9" s="20" t="s">
        <v>344</v>
      </c>
      <c r="G9" s="20" t="s">
        <v>4</v>
      </c>
    </row>
    <row r="10" spans="1:9" x14ac:dyDescent="0.25">
      <c r="A10" s="20">
        <v>9</v>
      </c>
      <c r="B10" s="75">
        <v>45989</v>
      </c>
      <c r="C10" s="20" t="s">
        <v>375</v>
      </c>
      <c r="D10" s="20" t="s">
        <v>173</v>
      </c>
      <c r="G10" s="20">
        <v>6</v>
      </c>
      <c r="H10" s="20" t="s">
        <v>374</v>
      </c>
    </row>
    <row r="11" spans="1:9" x14ac:dyDescent="0.25">
      <c r="A11" s="20">
        <v>10</v>
      </c>
      <c r="B11" s="75">
        <v>45990</v>
      </c>
      <c r="C11" s="20" t="s">
        <v>376</v>
      </c>
      <c r="D11" s="20" t="s">
        <v>175</v>
      </c>
      <c r="G11" s="20">
        <v>1.5</v>
      </c>
      <c r="H11" s="80" t="s">
        <v>377</v>
      </c>
    </row>
    <row r="12" spans="1:9" x14ac:dyDescent="0.25">
      <c r="A12" s="20">
        <v>11</v>
      </c>
      <c r="B12" s="75">
        <v>45991</v>
      </c>
      <c r="C12" s="20" t="s">
        <v>378</v>
      </c>
      <c r="D12" s="20" t="s">
        <v>181</v>
      </c>
      <c r="G12" s="20">
        <v>1</v>
      </c>
    </row>
    <row r="13" spans="1:9" x14ac:dyDescent="0.25">
      <c r="A13" s="20">
        <v>12</v>
      </c>
      <c r="B13" s="75">
        <v>45991</v>
      </c>
      <c r="C13" s="20" t="s">
        <v>191</v>
      </c>
      <c r="D13" s="20" t="s">
        <v>176</v>
      </c>
      <c r="G13" s="20">
        <v>0.43</v>
      </c>
    </row>
    <row r="14" spans="1:9" x14ac:dyDescent="0.25">
      <c r="A14" s="20">
        <v>13</v>
      </c>
      <c r="B14" s="75">
        <v>45991</v>
      </c>
      <c r="C14" s="20" t="s">
        <v>178</v>
      </c>
      <c r="D14" s="20" t="s">
        <v>177</v>
      </c>
      <c r="G14" s="20">
        <v>0.65500000000000003</v>
      </c>
    </row>
    <row r="15" spans="1:9" x14ac:dyDescent="0.25">
      <c r="A15" s="20">
        <v>14</v>
      </c>
      <c r="B15" s="75">
        <v>45991</v>
      </c>
      <c r="C15" s="20" t="s">
        <v>178</v>
      </c>
      <c r="D15" s="20" t="s">
        <v>180</v>
      </c>
      <c r="G15" s="20">
        <v>0.94</v>
      </c>
    </row>
    <row r="16" spans="1:9" x14ac:dyDescent="0.25">
      <c r="A16" s="20">
        <v>15</v>
      </c>
      <c r="B16" s="75">
        <v>45991</v>
      </c>
      <c r="C16" s="20" t="s">
        <v>219</v>
      </c>
      <c r="D16" s="20" t="s">
        <v>181</v>
      </c>
      <c r="G16" s="20">
        <v>0</v>
      </c>
      <c r="I16" s="191" t="s">
        <v>379</v>
      </c>
    </row>
    <row r="17" spans="1:9" x14ac:dyDescent="0.25">
      <c r="A17" s="20">
        <v>16</v>
      </c>
      <c r="B17" s="75">
        <v>45992</v>
      </c>
      <c r="C17" s="20" t="s">
        <v>201</v>
      </c>
      <c r="D17" s="20" t="s">
        <v>176</v>
      </c>
      <c r="G17" s="20">
        <v>0</v>
      </c>
      <c r="I17" s="191" t="s">
        <v>227</v>
      </c>
    </row>
    <row r="18" spans="1:9" x14ac:dyDescent="0.25">
      <c r="A18" s="20">
        <v>17</v>
      </c>
      <c r="B18" s="75">
        <v>45992</v>
      </c>
      <c r="C18" s="20" t="s">
        <v>185</v>
      </c>
      <c r="D18" s="20" t="s">
        <v>184</v>
      </c>
      <c r="G18" s="20">
        <v>0.45</v>
      </c>
      <c r="I18" s="191" t="s">
        <v>380</v>
      </c>
    </row>
    <row r="19" spans="1:9" x14ac:dyDescent="0.25">
      <c r="A19" s="20">
        <v>18</v>
      </c>
      <c r="B19" s="75">
        <v>45992</v>
      </c>
      <c r="C19" s="20" t="s">
        <v>366</v>
      </c>
      <c r="D19" s="20" t="s">
        <v>181</v>
      </c>
      <c r="G19" s="20">
        <v>4</v>
      </c>
      <c r="I19" s="191" t="s">
        <v>381</v>
      </c>
    </row>
    <row r="20" spans="1:9" x14ac:dyDescent="0.25">
      <c r="A20" s="20">
        <v>19</v>
      </c>
      <c r="B20" s="75">
        <v>45992</v>
      </c>
      <c r="C20" s="20" t="s">
        <v>366</v>
      </c>
      <c r="D20" s="20" t="s">
        <v>186</v>
      </c>
      <c r="G20" s="20">
        <v>0.7</v>
      </c>
      <c r="I20" s="191" t="s">
        <v>228</v>
      </c>
    </row>
    <row r="21" spans="1:9" x14ac:dyDescent="0.25">
      <c r="A21" s="20">
        <v>20</v>
      </c>
      <c r="B21" s="75">
        <v>45992</v>
      </c>
      <c r="C21" s="20" t="s">
        <v>216</v>
      </c>
      <c r="D21" s="20" t="s">
        <v>186</v>
      </c>
      <c r="G21" s="20">
        <v>0</v>
      </c>
      <c r="I21" s="191" t="s">
        <v>228</v>
      </c>
    </row>
    <row r="22" spans="1:9" x14ac:dyDescent="0.25">
      <c r="A22" s="20">
        <v>21</v>
      </c>
      <c r="B22" s="75">
        <v>45992</v>
      </c>
      <c r="C22" s="20" t="s">
        <v>367</v>
      </c>
      <c r="D22" s="20" t="s">
        <v>183</v>
      </c>
      <c r="G22" s="20">
        <v>0.7</v>
      </c>
      <c r="I22" s="191" t="s">
        <v>229</v>
      </c>
    </row>
    <row r="23" spans="1:9" x14ac:dyDescent="0.25">
      <c r="A23" s="20">
        <v>22</v>
      </c>
      <c r="B23" s="75">
        <v>45992</v>
      </c>
      <c r="C23" s="20" t="s">
        <v>179</v>
      </c>
      <c r="D23" s="20" t="s">
        <v>177</v>
      </c>
      <c r="G23" s="20">
        <v>0</v>
      </c>
      <c r="I23" s="191" t="s">
        <v>233</v>
      </c>
    </row>
    <row r="24" spans="1:9" x14ac:dyDescent="0.25">
      <c r="A24" s="20">
        <v>23</v>
      </c>
      <c r="B24" s="75">
        <v>45992</v>
      </c>
      <c r="C24" s="20" t="s">
        <v>368</v>
      </c>
      <c r="D24" s="20" t="s">
        <v>186</v>
      </c>
      <c r="G24" s="20">
        <v>0.7</v>
      </c>
      <c r="I24" s="191" t="s">
        <v>382</v>
      </c>
    </row>
    <row r="25" spans="1:9" x14ac:dyDescent="0.25">
      <c r="A25" s="20">
        <v>24</v>
      </c>
      <c r="B25" s="75">
        <v>45992</v>
      </c>
      <c r="C25" s="20" t="s">
        <v>206</v>
      </c>
      <c r="D25" s="20" t="s">
        <v>186</v>
      </c>
      <c r="G25" s="20">
        <v>0</v>
      </c>
      <c r="I25" s="191" t="s">
        <v>382</v>
      </c>
    </row>
    <row r="26" spans="1:9" x14ac:dyDescent="0.25">
      <c r="A26" s="20">
        <v>25</v>
      </c>
      <c r="B26" s="75">
        <v>45992</v>
      </c>
      <c r="C26" s="20" t="s">
        <v>207</v>
      </c>
      <c r="D26" s="20" t="s">
        <v>183</v>
      </c>
      <c r="G26" s="20">
        <v>0</v>
      </c>
      <c r="I26" s="191" t="s">
        <v>229</v>
      </c>
    </row>
    <row r="27" spans="1:9" x14ac:dyDescent="0.25">
      <c r="A27" s="20">
        <v>26</v>
      </c>
      <c r="B27" s="75">
        <v>45992</v>
      </c>
      <c r="C27" s="20" t="s">
        <v>179</v>
      </c>
      <c r="D27" s="20" t="s">
        <v>180</v>
      </c>
      <c r="G27" s="20">
        <v>0</v>
      </c>
      <c r="I27" s="191" t="s">
        <v>231</v>
      </c>
    </row>
    <row r="28" spans="1:9" x14ac:dyDescent="0.25">
      <c r="A28" s="20">
        <v>27</v>
      </c>
      <c r="B28" s="75">
        <v>45992</v>
      </c>
      <c r="C28" s="20" t="s">
        <v>191</v>
      </c>
      <c r="D28" s="20" t="s">
        <v>190</v>
      </c>
      <c r="G28" s="20">
        <v>0.81</v>
      </c>
      <c r="I28" s="191" t="s">
        <v>230</v>
      </c>
    </row>
    <row r="29" spans="1:9" x14ac:dyDescent="0.25">
      <c r="A29" s="20">
        <v>28</v>
      </c>
      <c r="B29" s="75">
        <v>45992</v>
      </c>
      <c r="C29" s="20" t="s">
        <v>191</v>
      </c>
      <c r="D29" s="20" t="s">
        <v>176</v>
      </c>
      <c r="G29" s="20">
        <v>0.5</v>
      </c>
      <c r="I29" s="191" t="s">
        <v>232</v>
      </c>
    </row>
    <row r="30" spans="1:9" x14ac:dyDescent="0.25">
      <c r="A30" s="20">
        <v>30</v>
      </c>
      <c r="B30" s="75">
        <v>45992</v>
      </c>
      <c r="C30" s="20" t="s">
        <v>383</v>
      </c>
      <c r="D30" s="20" t="s">
        <v>187</v>
      </c>
      <c r="G30" s="20">
        <v>0.7</v>
      </c>
      <c r="I30" s="191" t="s">
        <v>384</v>
      </c>
    </row>
    <row r="31" spans="1:9" x14ac:dyDescent="0.25">
      <c r="A31" s="20">
        <v>31</v>
      </c>
      <c r="B31" s="75">
        <v>45992</v>
      </c>
      <c r="C31" s="20" t="s">
        <v>385</v>
      </c>
      <c r="D31" s="20" t="s">
        <v>186</v>
      </c>
      <c r="G31" s="20">
        <v>0.7</v>
      </c>
      <c r="I31" s="191" t="s">
        <v>386</v>
      </c>
    </row>
    <row r="32" spans="1:9" x14ac:dyDescent="0.25">
      <c r="A32" s="20">
        <v>32</v>
      </c>
      <c r="B32" s="75">
        <v>45992</v>
      </c>
      <c r="C32" s="20" t="s">
        <v>387</v>
      </c>
      <c r="D32" s="20" t="s">
        <v>189</v>
      </c>
      <c r="G32" s="20">
        <v>0.7</v>
      </c>
      <c r="I32" s="191" t="s">
        <v>388</v>
      </c>
    </row>
    <row r="33" spans="1:9" x14ac:dyDescent="0.25">
      <c r="A33" s="20">
        <v>33</v>
      </c>
      <c r="B33" s="75">
        <v>45992</v>
      </c>
      <c r="C33" s="20" t="s">
        <v>389</v>
      </c>
      <c r="D33" s="20" t="s">
        <v>183</v>
      </c>
      <c r="G33" s="20">
        <v>0.7</v>
      </c>
      <c r="I33" s="191" t="s">
        <v>390</v>
      </c>
    </row>
    <row r="34" spans="1:9" x14ac:dyDescent="0.25">
      <c r="A34" s="20">
        <v>34</v>
      </c>
      <c r="B34" s="75">
        <v>45992</v>
      </c>
      <c r="C34" s="20" t="s">
        <v>391</v>
      </c>
      <c r="D34" s="20" t="s">
        <v>188</v>
      </c>
      <c r="G34" s="20">
        <v>0.7</v>
      </c>
      <c r="I34" s="191" t="s">
        <v>392</v>
      </c>
    </row>
    <row r="35" spans="1:9" x14ac:dyDescent="0.25">
      <c r="A35" s="20">
        <v>35</v>
      </c>
      <c r="B35" s="75">
        <v>45992</v>
      </c>
      <c r="C35" s="20" t="s">
        <v>393</v>
      </c>
      <c r="D35" s="20" t="s">
        <v>192</v>
      </c>
      <c r="G35" s="20">
        <v>0.7</v>
      </c>
      <c r="I35" s="191" t="s">
        <v>394</v>
      </c>
    </row>
    <row r="36" spans="1:9" x14ac:dyDescent="0.25">
      <c r="A36" s="20">
        <v>36</v>
      </c>
      <c r="B36" s="75">
        <v>45992</v>
      </c>
      <c r="C36" s="20" t="s">
        <v>395</v>
      </c>
      <c r="D36" s="20" t="s">
        <v>396</v>
      </c>
      <c r="G36" s="20">
        <v>0.5</v>
      </c>
      <c r="I36" s="191" t="s">
        <v>397</v>
      </c>
    </row>
    <row r="37" spans="1:9" x14ac:dyDescent="0.25">
      <c r="A37" s="20">
        <v>37</v>
      </c>
      <c r="B37" s="75">
        <v>45992</v>
      </c>
      <c r="C37" s="20" t="s">
        <v>398</v>
      </c>
      <c r="D37" s="20" t="s">
        <v>197</v>
      </c>
      <c r="G37" s="20">
        <v>0.8</v>
      </c>
      <c r="I37" s="191" t="s">
        <v>399</v>
      </c>
    </row>
    <row r="38" spans="1:9" x14ac:dyDescent="0.25">
      <c r="A38" s="20">
        <v>38</v>
      </c>
      <c r="B38" s="75">
        <v>45992</v>
      </c>
      <c r="C38" s="20" t="s">
        <v>400</v>
      </c>
      <c r="D38" s="20" t="s">
        <v>169</v>
      </c>
      <c r="G38" s="20">
        <v>0.7</v>
      </c>
      <c r="I38" s="191" t="s">
        <v>401</v>
      </c>
    </row>
    <row r="39" spans="1:9" x14ac:dyDescent="0.25">
      <c r="A39" s="20">
        <v>39</v>
      </c>
      <c r="B39" s="75">
        <v>45992</v>
      </c>
      <c r="C39" s="20" t="s">
        <v>402</v>
      </c>
      <c r="D39" s="20" t="s">
        <v>194</v>
      </c>
      <c r="G39" s="20">
        <v>0.7</v>
      </c>
      <c r="I39" s="191" t="s">
        <v>403</v>
      </c>
    </row>
    <row r="40" spans="1:9" x14ac:dyDescent="0.25">
      <c r="A40" s="20">
        <v>40</v>
      </c>
      <c r="B40" s="75">
        <v>45992</v>
      </c>
      <c r="C40" s="20" t="s">
        <v>405</v>
      </c>
      <c r="D40" s="20" t="s">
        <v>199</v>
      </c>
      <c r="G40" s="20">
        <v>0.8</v>
      </c>
      <c r="I40" s="191" t="s">
        <v>406</v>
      </c>
    </row>
    <row r="41" spans="1:9" x14ac:dyDescent="0.25">
      <c r="A41" s="20">
        <v>41</v>
      </c>
      <c r="B41" s="75">
        <v>45992</v>
      </c>
      <c r="C41" s="20" t="s">
        <v>407</v>
      </c>
      <c r="D41" s="20" t="s">
        <v>200</v>
      </c>
      <c r="G41" s="20">
        <v>0.8</v>
      </c>
      <c r="I41" s="191" t="s">
        <v>408</v>
      </c>
    </row>
    <row r="42" spans="1:9" x14ac:dyDescent="0.25">
      <c r="A42" s="20">
        <v>42</v>
      </c>
      <c r="B42" s="75">
        <v>45992</v>
      </c>
      <c r="C42" s="20" t="s">
        <v>410</v>
      </c>
      <c r="D42" s="20" t="s">
        <v>190</v>
      </c>
      <c r="G42" s="20">
        <v>0</v>
      </c>
      <c r="I42" s="191" t="s">
        <v>409</v>
      </c>
    </row>
    <row r="43" spans="1:9" x14ac:dyDescent="0.25">
      <c r="A43" s="20">
        <v>43</v>
      </c>
      <c r="B43" s="75">
        <v>45992</v>
      </c>
      <c r="C43" s="20" t="s">
        <v>411</v>
      </c>
      <c r="D43" s="20" t="s">
        <v>214</v>
      </c>
      <c r="G43" s="20">
        <v>0.8</v>
      </c>
      <c r="I43" s="191" t="s">
        <v>412</v>
      </c>
    </row>
    <row r="44" spans="1:9" x14ac:dyDescent="0.25">
      <c r="A44" s="20">
        <v>44</v>
      </c>
      <c r="B44" s="75">
        <v>45992</v>
      </c>
      <c r="C44" s="20" t="s">
        <v>413</v>
      </c>
      <c r="D44" s="20" t="s">
        <v>190</v>
      </c>
      <c r="G44" s="20">
        <v>0.5</v>
      </c>
      <c r="I44" s="191" t="s">
        <v>414</v>
      </c>
    </row>
    <row r="45" spans="1:9" x14ac:dyDescent="0.25">
      <c r="A45" s="20">
        <v>45</v>
      </c>
      <c r="B45" s="75">
        <v>45992</v>
      </c>
      <c r="C45" s="20" t="s">
        <v>413</v>
      </c>
      <c r="D45" s="20" t="s">
        <v>180</v>
      </c>
      <c r="G45" s="20">
        <v>0.5</v>
      </c>
      <c r="I45" s="191" t="s">
        <v>415</v>
      </c>
    </row>
    <row r="46" spans="1:9" x14ac:dyDescent="0.25">
      <c r="A46" s="20">
        <v>46</v>
      </c>
      <c r="B46" s="75">
        <v>45992</v>
      </c>
      <c r="C46" s="20" t="s">
        <v>416</v>
      </c>
      <c r="D46" s="20" t="s">
        <v>180</v>
      </c>
      <c r="G46" s="20">
        <v>0</v>
      </c>
      <c r="I46" s="191" t="s">
        <v>415</v>
      </c>
    </row>
    <row r="47" spans="1:9" x14ac:dyDescent="0.25">
      <c r="A47" s="20">
        <v>47</v>
      </c>
      <c r="B47" s="75">
        <v>45992</v>
      </c>
      <c r="C47" s="20" t="s">
        <v>417</v>
      </c>
      <c r="D47" s="20" t="s">
        <v>199</v>
      </c>
      <c r="G47" s="20">
        <v>0</v>
      </c>
      <c r="I47" s="191" t="s">
        <v>418</v>
      </c>
    </row>
    <row r="48" spans="1:9" x14ac:dyDescent="0.25">
      <c r="A48" s="20">
        <v>48</v>
      </c>
      <c r="B48" s="75">
        <v>45992</v>
      </c>
      <c r="C48" s="20" t="s">
        <v>419</v>
      </c>
      <c r="D48" s="20" t="s">
        <v>177</v>
      </c>
      <c r="G48" s="20">
        <v>0.69</v>
      </c>
      <c r="I48" s="191" t="s">
        <v>420</v>
      </c>
    </row>
    <row r="49" spans="1:9" x14ac:dyDescent="0.25">
      <c r="A49" s="20">
        <v>49</v>
      </c>
      <c r="B49" s="75">
        <v>45992</v>
      </c>
      <c r="C49" s="20" t="s">
        <v>421</v>
      </c>
      <c r="D49" s="20" t="s">
        <v>184</v>
      </c>
      <c r="G49" s="20">
        <v>0</v>
      </c>
      <c r="I49" s="191" t="s">
        <v>422</v>
      </c>
    </row>
    <row r="50" spans="1:9" x14ac:dyDescent="0.25">
      <c r="A50" s="20">
        <v>50</v>
      </c>
      <c r="B50" s="75">
        <v>45992</v>
      </c>
      <c r="C50" s="20" t="s">
        <v>423</v>
      </c>
      <c r="D50" s="20" t="s">
        <v>211</v>
      </c>
      <c r="G50" s="20">
        <v>1.008</v>
      </c>
      <c r="I50" s="191" t="s">
        <v>424</v>
      </c>
    </row>
    <row r="51" spans="1:9" x14ac:dyDescent="0.25">
      <c r="A51" s="20">
        <v>51</v>
      </c>
      <c r="B51" s="75">
        <v>45992</v>
      </c>
      <c r="C51" s="20" t="s">
        <v>425</v>
      </c>
      <c r="D51" s="20" t="s">
        <v>199</v>
      </c>
      <c r="G51" s="20">
        <v>0.97199999999999998</v>
      </c>
      <c r="I51" s="191" t="s">
        <v>426</v>
      </c>
    </row>
    <row r="52" spans="1:9" x14ac:dyDescent="0.25">
      <c r="A52" s="20">
        <v>52</v>
      </c>
      <c r="B52" s="75">
        <v>45992</v>
      </c>
      <c r="C52" s="20" t="s">
        <v>427</v>
      </c>
      <c r="D52" s="20" t="s">
        <v>212</v>
      </c>
      <c r="G52" s="20">
        <v>0.97199999999999998</v>
      </c>
      <c r="I52" s="191" t="s">
        <v>428</v>
      </c>
    </row>
    <row r="53" spans="1:9" x14ac:dyDescent="0.25">
      <c r="A53" s="20">
        <v>53</v>
      </c>
      <c r="B53" s="75">
        <v>45992</v>
      </c>
      <c r="C53" s="20" t="s">
        <v>429</v>
      </c>
      <c r="D53" s="20" t="s">
        <v>215</v>
      </c>
      <c r="G53" s="20">
        <v>0.97199999999999998</v>
      </c>
      <c r="I53" s="191" t="s">
        <v>430</v>
      </c>
    </row>
    <row r="54" spans="1:9" x14ac:dyDescent="0.25">
      <c r="A54" s="20">
        <v>54</v>
      </c>
      <c r="B54" s="75">
        <v>45992</v>
      </c>
      <c r="C54" s="20" t="s">
        <v>431</v>
      </c>
      <c r="D54" s="20" t="s">
        <v>199</v>
      </c>
      <c r="G54" s="20">
        <v>0</v>
      </c>
      <c r="I54" s="191" t="s">
        <v>432</v>
      </c>
    </row>
    <row r="55" spans="1:9" x14ac:dyDescent="0.25">
      <c r="A55" s="20">
        <v>55</v>
      </c>
      <c r="B55" s="75">
        <v>45992</v>
      </c>
      <c r="C55" s="20" t="s">
        <v>433</v>
      </c>
      <c r="D55" s="20" t="s">
        <v>200</v>
      </c>
      <c r="G55" s="20">
        <v>0</v>
      </c>
      <c r="I55" s="191" t="s">
        <v>434</v>
      </c>
    </row>
    <row r="56" spans="1:9" x14ac:dyDescent="0.25">
      <c r="A56" s="20">
        <v>56</v>
      </c>
      <c r="B56" s="75">
        <v>45992</v>
      </c>
      <c r="C56" s="20" t="s">
        <v>435</v>
      </c>
      <c r="D56" s="20" t="s">
        <v>214</v>
      </c>
      <c r="G56" s="20">
        <v>0</v>
      </c>
      <c r="I56" s="191" t="s">
        <v>436</v>
      </c>
    </row>
    <row r="57" spans="1:9" x14ac:dyDescent="0.25">
      <c r="A57" s="20">
        <v>57</v>
      </c>
      <c r="B57" s="75">
        <v>45992</v>
      </c>
      <c r="C57" s="20" t="s">
        <v>437</v>
      </c>
      <c r="D57" s="20" t="s">
        <v>211</v>
      </c>
      <c r="G57" s="20">
        <v>0</v>
      </c>
      <c r="I57" s="191" t="s">
        <v>438</v>
      </c>
    </row>
    <row r="58" spans="1:9" x14ac:dyDescent="0.25">
      <c r="A58" s="20">
        <v>58</v>
      </c>
      <c r="B58" s="75">
        <v>45992</v>
      </c>
      <c r="C58" s="20" t="s">
        <v>439</v>
      </c>
      <c r="D58" s="20" t="s">
        <v>210</v>
      </c>
      <c r="G58" s="20">
        <v>0.98</v>
      </c>
      <c r="I58" s="191" t="s">
        <v>440</v>
      </c>
    </row>
    <row r="59" spans="1:9" x14ac:dyDescent="0.25">
      <c r="A59" s="20">
        <v>59</v>
      </c>
      <c r="B59" s="75">
        <v>45992</v>
      </c>
      <c r="C59" s="20" t="s">
        <v>178</v>
      </c>
      <c r="D59" s="20" t="s">
        <v>180</v>
      </c>
      <c r="G59" s="20">
        <v>0.94</v>
      </c>
      <c r="I59" s="191" t="s">
        <v>441</v>
      </c>
    </row>
    <row r="60" spans="1:9" x14ac:dyDescent="0.25">
      <c r="A60" s="20">
        <v>60</v>
      </c>
      <c r="B60" s="75">
        <v>45992</v>
      </c>
      <c r="C60" s="20" t="s">
        <v>439</v>
      </c>
      <c r="D60" s="20" t="s">
        <v>190</v>
      </c>
      <c r="G60" s="20">
        <v>0</v>
      </c>
      <c r="I60" s="191" t="s">
        <v>442</v>
      </c>
    </row>
    <row r="61" spans="1:9" x14ac:dyDescent="0.25">
      <c r="A61" s="20">
        <v>61</v>
      </c>
      <c r="B61" s="75">
        <v>45992</v>
      </c>
      <c r="C61" s="20" t="s">
        <v>443</v>
      </c>
      <c r="D61" s="20" t="s">
        <v>212</v>
      </c>
      <c r="G61" s="20">
        <v>0</v>
      </c>
      <c r="I61" s="191" t="s">
        <v>444</v>
      </c>
    </row>
    <row r="62" spans="1:9" x14ac:dyDescent="0.25">
      <c r="A62" s="20">
        <v>62</v>
      </c>
      <c r="B62" s="75">
        <v>45992</v>
      </c>
      <c r="C62" s="20" t="s">
        <v>445</v>
      </c>
      <c r="D62" s="20" t="s">
        <v>184</v>
      </c>
      <c r="G62" s="20">
        <v>0.77</v>
      </c>
      <c r="I62" s="191" t="s">
        <v>446</v>
      </c>
    </row>
    <row r="63" spans="1:9" x14ac:dyDescent="0.25">
      <c r="A63" s="20">
        <v>63</v>
      </c>
      <c r="B63" s="75">
        <v>45992</v>
      </c>
      <c r="C63" s="20" t="s">
        <v>445</v>
      </c>
      <c r="D63" s="20" t="s">
        <v>177</v>
      </c>
      <c r="G63" s="20">
        <v>0</v>
      </c>
      <c r="I63" s="191" t="s">
        <v>447</v>
      </c>
    </row>
    <row r="64" spans="1:9" x14ac:dyDescent="0.25">
      <c r="A64" s="20">
        <v>64</v>
      </c>
      <c r="B64" s="75">
        <v>45992</v>
      </c>
      <c r="C64" s="20" t="s">
        <v>448</v>
      </c>
      <c r="D64" s="20" t="s">
        <v>215</v>
      </c>
      <c r="G64" s="20">
        <v>0</v>
      </c>
      <c r="I64" s="191" t="s">
        <v>449</v>
      </c>
    </row>
    <row r="65" spans="1:9" x14ac:dyDescent="0.25">
      <c r="A65" s="20">
        <v>65</v>
      </c>
      <c r="B65" s="75">
        <v>45992</v>
      </c>
      <c r="C65" s="20" t="s">
        <v>450</v>
      </c>
      <c r="D65" s="20" t="s">
        <v>210</v>
      </c>
      <c r="G65" s="20">
        <v>0</v>
      </c>
      <c r="I65" s="191" t="s">
        <v>451</v>
      </c>
    </row>
    <row r="66" spans="1:9" x14ac:dyDescent="0.25">
      <c r="A66" s="20">
        <v>66</v>
      </c>
      <c r="B66" s="75">
        <v>45992</v>
      </c>
      <c r="C66" s="20" t="s">
        <v>452</v>
      </c>
      <c r="D66" s="20" t="s">
        <v>194</v>
      </c>
      <c r="G66" s="20">
        <v>0</v>
      </c>
      <c r="I66" s="191" t="s">
        <v>453</v>
      </c>
    </row>
    <row r="67" spans="1:9" x14ac:dyDescent="0.25">
      <c r="A67" s="20">
        <v>67</v>
      </c>
      <c r="B67" s="75">
        <v>45992</v>
      </c>
      <c r="C67" s="20" t="s">
        <v>454</v>
      </c>
      <c r="D67" s="20" t="s">
        <v>197</v>
      </c>
      <c r="G67" s="20">
        <v>0</v>
      </c>
      <c r="I67" s="191" t="s">
        <v>455</v>
      </c>
    </row>
    <row r="68" spans="1:9" x14ac:dyDescent="0.25">
      <c r="A68" s="20">
        <v>68</v>
      </c>
      <c r="B68" s="75">
        <v>45992</v>
      </c>
      <c r="C68" s="20" t="s">
        <v>456</v>
      </c>
      <c r="D68" s="20" t="s">
        <v>169</v>
      </c>
      <c r="G68" s="20">
        <v>0</v>
      </c>
      <c r="I68" s="191" t="s">
        <v>457</v>
      </c>
    </row>
    <row r="69" spans="1:9" x14ac:dyDescent="0.25">
      <c r="A69" s="20">
        <v>69</v>
      </c>
      <c r="B69" s="75">
        <v>45992</v>
      </c>
      <c r="C69" s="20" t="s">
        <v>458</v>
      </c>
      <c r="D69" s="20" t="s">
        <v>192</v>
      </c>
      <c r="G69" s="20">
        <v>0</v>
      </c>
      <c r="I69" s="191" t="s">
        <v>459</v>
      </c>
    </row>
    <row r="70" spans="1:9" x14ac:dyDescent="0.25">
      <c r="A70" s="20">
        <v>70</v>
      </c>
      <c r="B70" s="75">
        <v>45992</v>
      </c>
      <c r="C70" s="20" t="s">
        <v>460</v>
      </c>
      <c r="D70" s="20" t="s">
        <v>187</v>
      </c>
      <c r="G70" s="20">
        <v>0</v>
      </c>
      <c r="I70" s="191" t="s">
        <v>461</v>
      </c>
    </row>
    <row r="71" spans="1:9" x14ac:dyDescent="0.25">
      <c r="A71" s="20">
        <v>71</v>
      </c>
      <c r="B71" s="75">
        <v>45992</v>
      </c>
      <c r="C71" s="20" t="s">
        <v>462</v>
      </c>
      <c r="D71" s="20" t="s">
        <v>189</v>
      </c>
      <c r="G71" s="20">
        <v>0</v>
      </c>
      <c r="I71" s="191" t="s">
        <v>463</v>
      </c>
    </row>
    <row r="72" spans="1:9" x14ac:dyDescent="0.25">
      <c r="A72" s="20">
        <v>72</v>
      </c>
      <c r="B72" s="75">
        <v>45992</v>
      </c>
      <c r="C72" s="20" t="s">
        <v>464</v>
      </c>
      <c r="D72" s="20" t="s">
        <v>186</v>
      </c>
      <c r="G72" s="20">
        <v>0</v>
      </c>
      <c r="I72" s="191" t="s">
        <v>465</v>
      </c>
    </row>
    <row r="73" spans="1:9" x14ac:dyDescent="0.25">
      <c r="A73" s="20">
        <v>73</v>
      </c>
      <c r="B73" s="75">
        <v>45992</v>
      </c>
      <c r="C73" s="20" t="s">
        <v>466</v>
      </c>
      <c r="D73" s="20" t="s">
        <v>183</v>
      </c>
      <c r="G73" s="20">
        <v>0</v>
      </c>
      <c r="I73" s="191" t="s">
        <v>467</v>
      </c>
    </row>
    <row r="74" spans="1:9" x14ac:dyDescent="0.25">
      <c r="A74" s="20">
        <v>74</v>
      </c>
      <c r="B74" s="75">
        <v>45992</v>
      </c>
      <c r="C74" s="20" t="s">
        <v>468</v>
      </c>
      <c r="D74" s="20" t="s">
        <v>188</v>
      </c>
      <c r="G74" s="20">
        <v>0</v>
      </c>
      <c r="I74" s="191" t="s">
        <v>469</v>
      </c>
    </row>
    <row r="75" spans="1:9" x14ac:dyDescent="0.25">
      <c r="A75" s="20">
        <v>75</v>
      </c>
      <c r="B75" s="75">
        <v>45992</v>
      </c>
      <c r="C75" s="20" t="s">
        <v>470</v>
      </c>
      <c r="D75" s="20" t="s">
        <v>186</v>
      </c>
      <c r="G75" s="20">
        <v>0.8</v>
      </c>
      <c r="I75" s="191" t="s">
        <v>471</v>
      </c>
    </row>
    <row r="76" spans="1:9" x14ac:dyDescent="0.25">
      <c r="A76" s="20">
        <v>76</v>
      </c>
      <c r="B76" s="75">
        <v>45992</v>
      </c>
      <c r="C76" s="20" t="s">
        <v>470</v>
      </c>
      <c r="D76" s="20" t="s">
        <v>187</v>
      </c>
      <c r="G76" s="20">
        <v>0.8</v>
      </c>
      <c r="I76" s="191" t="s">
        <v>472</v>
      </c>
    </row>
    <row r="77" spans="1:9" x14ac:dyDescent="0.25">
      <c r="A77" s="20">
        <v>77</v>
      </c>
      <c r="B77" s="75">
        <v>45992</v>
      </c>
      <c r="C77" s="20" t="s">
        <v>470</v>
      </c>
      <c r="D77" s="20" t="s">
        <v>473</v>
      </c>
      <c r="G77" s="20">
        <v>0.8</v>
      </c>
      <c r="I77" s="191" t="s">
        <v>474</v>
      </c>
    </row>
    <row r="78" spans="1:9" x14ac:dyDescent="0.25">
      <c r="A78" s="20">
        <v>78</v>
      </c>
      <c r="B78" s="75">
        <v>45992</v>
      </c>
      <c r="C78" s="20" t="s">
        <v>470</v>
      </c>
      <c r="D78" s="20" t="s">
        <v>189</v>
      </c>
      <c r="G78" s="20">
        <v>0.8</v>
      </c>
      <c r="I78" s="191" t="s">
        <v>475</v>
      </c>
    </row>
    <row r="79" spans="1:9" x14ac:dyDescent="0.25">
      <c r="A79" s="20">
        <v>79</v>
      </c>
      <c r="B79" s="75">
        <v>45992</v>
      </c>
      <c r="C79" s="20" t="s">
        <v>470</v>
      </c>
      <c r="D79" s="20" t="s">
        <v>183</v>
      </c>
      <c r="G79" s="20">
        <v>0.8</v>
      </c>
      <c r="I79" s="191" t="s">
        <v>476</v>
      </c>
    </row>
    <row r="80" spans="1:9" x14ac:dyDescent="0.25">
      <c r="A80" s="20">
        <v>80</v>
      </c>
      <c r="B80" s="75">
        <v>45992</v>
      </c>
      <c r="C80" s="20" t="s">
        <v>477</v>
      </c>
      <c r="D80" s="20" t="s">
        <v>188</v>
      </c>
      <c r="G80" s="20">
        <v>0.8</v>
      </c>
      <c r="I80" s="191" t="s">
        <v>478</v>
      </c>
    </row>
    <row r="81" spans="1:9" x14ac:dyDescent="0.25">
      <c r="A81" s="20">
        <v>81</v>
      </c>
      <c r="B81" s="75">
        <v>45992</v>
      </c>
      <c r="C81" s="20" t="s">
        <v>479</v>
      </c>
      <c r="D81" s="20" t="s">
        <v>175</v>
      </c>
      <c r="G81" s="20" t="s">
        <v>4</v>
      </c>
      <c r="I81" s="191" t="s">
        <v>480</v>
      </c>
    </row>
    <row r="82" spans="1:9" x14ac:dyDescent="0.25">
      <c r="A82" s="20">
        <v>82</v>
      </c>
      <c r="B82" s="75">
        <v>45992</v>
      </c>
      <c r="C82" s="20" t="s">
        <v>482</v>
      </c>
      <c r="D82" s="20" t="s">
        <v>189</v>
      </c>
      <c r="G82" s="20">
        <v>0</v>
      </c>
      <c r="I82" s="191" t="s">
        <v>475</v>
      </c>
    </row>
    <row r="83" spans="1:9" x14ac:dyDescent="0.25">
      <c r="A83" s="20">
        <v>83</v>
      </c>
      <c r="B83" s="75">
        <v>45992</v>
      </c>
      <c r="C83" s="20" t="s">
        <v>483</v>
      </c>
      <c r="D83" s="20" t="s">
        <v>187</v>
      </c>
      <c r="G83" s="20">
        <v>0</v>
      </c>
      <c r="I83" s="191" t="s">
        <v>484</v>
      </c>
    </row>
    <row r="84" spans="1:9" x14ac:dyDescent="0.25">
      <c r="A84" s="20">
        <v>84</v>
      </c>
      <c r="B84" s="75">
        <v>45992</v>
      </c>
      <c r="C84" s="20" t="s">
        <v>485</v>
      </c>
      <c r="D84" s="20" t="s">
        <v>188</v>
      </c>
      <c r="G84" s="20">
        <v>0</v>
      </c>
      <c r="I84" s="191" t="s">
        <v>486</v>
      </c>
    </row>
    <row r="85" spans="1:9" x14ac:dyDescent="0.25">
      <c r="A85" s="20">
        <v>85</v>
      </c>
      <c r="B85" s="75">
        <v>45992</v>
      </c>
      <c r="C85" s="20" t="s">
        <v>487</v>
      </c>
      <c r="D85" s="20" t="s">
        <v>186</v>
      </c>
      <c r="G85" s="20">
        <v>0</v>
      </c>
      <c r="I85" s="191" t="s">
        <v>488</v>
      </c>
    </row>
    <row r="86" spans="1:9" x14ac:dyDescent="0.25">
      <c r="A86" s="20">
        <v>86</v>
      </c>
      <c r="B86" s="75">
        <v>45992</v>
      </c>
      <c r="C86" s="20" t="s">
        <v>489</v>
      </c>
      <c r="D86" s="20" t="s">
        <v>183</v>
      </c>
      <c r="G86" s="20">
        <v>0</v>
      </c>
      <c r="I86" s="191" t="s">
        <v>490</v>
      </c>
    </row>
    <row r="87" spans="1:9" x14ac:dyDescent="0.25">
      <c r="A87" s="20">
        <v>87</v>
      </c>
      <c r="B87" s="75">
        <v>45993</v>
      </c>
      <c r="C87" s="20" t="s">
        <v>491</v>
      </c>
      <c r="D87" s="20" t="s">
        <v>182</v>
      </c>
      <c r="G87" s="20">
        <v>1</v>
      </c>
      <c r="I87" s="191" t="s">
        <v>492</v>
      </c>
    </row>
    <row r="88" spans="1:9" x14ac:dyDescent="0.25">
      <c r="A88" s="20">
        <v>88</v>
      </c>
      <c r="B88" s="75">
        <v>45993</v>
      </c>
      <c r="C88" s="20" t="s">
        <v>493</v>
      </c>
      <c r="D88" s="20" t="s">
        <v>171</v>
      </c>
      <c r="G88" s="20">
        <v>0</v>
      </c>
      <c r="I88" s="191" t="s">
        <v>494</v>
      </c>
    </row>
    <row r="89" spans="1:9" x14ac:dyDescent="0.25">
      <c r="A89" s="20">
        <v>89</v>
      </c>
      <c r="B89" s="75">
        <v>45993</v>
      </c>
      <c r="C89" s="20" t="s">
        <v>493</v>
      </c>
      <c r="D89" s="20" t="s">
        <v>171</v>
      </c>
      <c r="G89" s="20" t="s">
        <v>4</v>
      </c>
      <c r="H89" s="20" t="s">
        <v>496</v>
      </c>
      <c r="I89" s="191" t="s">
        <v>495</v>
      </c>
    </row>
    <row r="90" spans="1:9" x14ac:dyDescent="0.25">
      <c r="A90" s="20">
        <v>90</v>
      </c>
      <c r="B90" s="75">
        <v>45993</v>
      </c>
      <c r="C90" s="20" t="s">
        <v>497</v>
      </c>
      <c r="D90" s="20" t="s">
        <v>175</v>
      </c>
      <c r="G90" s="20">
        <v>0</v>
      </c>
      <c r="I90" s="191" t="s">
        <v>498</v>
      </c>
    </row>
    <row r="91" spans="1:9" x14ac:dyDescent="0.25">
      <c r="A91" s="20">
        <v>91</v>
      </c>
      <c r="B91" s="75">
        <v>45993</v>
      </c>
      <c r="C91" s="20" t="s">
        <v>497</v>
      </c>
      <c r="D91" s="20" t="s">
        <v>175</v>
      </c>
      <c r="G91" s="20">
        <v>0.5</v>
      </c>
      <c r="H91" s="20" t="s">
        <v>499</v>
      </c>
      <c r="I91" s="191" t="s">
        <v>495</v>
      </c>
    </row>
    <row r="92" spans="1:9" x14ac:dyDescent="0.25">
      <c r="A92" s="20">
        <v>92</v>
      </c>
      <c r="B92" s="75">
        <v>45993</v>
      </c>
      <c r="C92" s="20" t="s">
        <v>500</v>
      </c>
      <c r="D92" s="20" t="s">
        <v>396</v>
      </c>
      <c r="G92" s="20">
        <v>0</v>
      </c>
      <c r="I92" s="191" t="s">
        <v>501</v>
      </c>
    </row>
    <row r="93" spans="1:9" x14ac:dyDescent="0.25">
      <c r="A93" s="20">
        <v>93</v>
      </c>
      <c r="B93" s="75">
        <v>45993</v>
      </c>
      <c r="C93" s="20" t="s">
        <v>502</v>
      </c>
      <c r="D93" s="20" t="s">
        <v>180</v>
      </c>
      <c r="G93" s="20">
        <v>0</v>
      </c>
      <c r="I93" s="191" t="s">
        <v>503</v>
      </c>
    </row>
    <row r="94" spans="1:9" x14ac:dyDescent="0.25">
      <c r="A94" s="20">
        <v>94</v>
      </c>
      <c r="B94" s="75">
        <v>45993</v>
      </c>
      <c r="C94" s="20" t="s">
        <v>504</v>
      </c>
      <c r="D94" s="20" t="s">
        <v>187</v>
      </c>
      <c r="G94" s="20">
        <v>0.7</v>
      </c>
      <c r="I94" s="191" t="s">
        <v>505</v>
      </c>
    </row>
    <row r="95" spans="1:9" x14ac:dyDescent="0.25">
      <c r="A95" s="20">
        <v>95</v>
      </c>
      <c r="B95" s="75">
        <v>45993</v>
      </c>
      <c r="C95" s="20" t="s">
        <v>506</v>
      </c>
      <c r="D95" s="20" t="s">
        <v>188</v>
      </c>
      <c r="G95" s="20">
        <v>0.7</v>
      </c>
      <c r="I95" s="191" t="s">
        <v>507</v>
      </c>
    </row>
    <row r="96" spans="1:9" x14ac:dyDescent="0.25">
      <c r="A96" s="20">
        <v>96</v>
      </c>
      <c r="B96" s="75">
        <v>45993</v>
      </c>
      <c r="C96" s="20" t="s">
        <v>506</v>
      </c>
      <c r="D96" s="20" t="s">
        <v>180</v>
      </c>
      <c r="G96" s="20">
        <v>0.7</v>
      </c>
      <c r="I96" s="191" t="s">
        <v>508</v>
      </c>
    </row>
    <row r="97" spans="1:9" x14ac:dyDescent="0.25">
      <c r="A97" s="20">
        <v>97</v>
      </c>
      <c r="B97" s="75">
        <v>45993</v>
      </c>
      <c r="C97" s="20" t="s">
        <v>509</v>
      </c>
      <c r="D97" s="20" t="s">
        <v>186</v>
      </c>
      <c r="G97" s="20">
        <v>0.7</v>
      </c>
      <c r="I97" s="191" t="s">
        <v>510</v>
      </c>
    </row>
    <row r="98" spans="1:9" x14ac:dyDescent="0.25">
      <c r="A98" s="20">
        <v>98</v>
      </c>
      <c r="B98" s="75">
        <v>45993</v>
      </c>
      <c r="C98" s="20" t="s">
        <v>511</v>
      </c>
      <c r="D98" s="20" t="s">
        <v>183</v>
      </c>
      <c r="G98" s="20">
        <v>0.7</v>
      </c>
      <c r="I98" s="191" t="s">
        <v>512</v>
      </c>
    </row>
    <row r="99" spans="1:9" x14ac:dyDescent="0.25">
      <c r="A99" s="20">
        <v>99</v>
      </c>
      <c r="B99" s="75">
        <v>45993</v>
      </c>
      <c r="C99" s="20" t="s">
        <v>513</v>
      </c>
      <c r="D99" s="20" t="s">
        <v>189</v>
      </c>
      <c r="G99" s="20">
        <v>0.7</v>
      </c>
      <c r="I99" s="191" t="s">
        <v>514</v>
      </c>
    </row>
    <row r="100" spans="1:9" x14ac:dyDescent="0.25">
      <c r="A100" s="20">
        <v>100</v>
      </c>
      <c r="B100" s="75">
        <v>45993</v>
      </c>
      <c r="C100" s="20" t="s">
        <v>515</v>
      </c>
      <c r="D100" s="20" t="s">
        <v>192</v>
      </c>
      <c r="G100" s="20">
        <v>0.7</v>
      </c>
      <c r="I100" s="191" t="s">
        <v>516</v>
      </c>
    </row>
    <row r="101" spans="1:9" x14ac:dyDescent="0.25">
      <c r="A101" s="20">
        <v>101</v>
      </c>
      <c r="B101" s="75">
        <v>45993</v>
      </c>
      <c r="C101" s="20" t="s">
        <v>517</v>
      </c>
      <c r="D101" s="20" t="s">
        <v>192</v>
      </c>
      <c r="G101" s="20">
        <v>0</v>
      </c>
      <c r="I101" s="191" t="s">
        <v>518</v>
      </c>
    </row>
    <row r="102" spans="1:9" x14ac:dyDescent="0.25">
      <c r="A102" s="20">
        <v>102</v>
      </c>
      <c r="B102" s="75">
        <v>45993</v>
      </c>
      <c r="C102" s="20" t="s">
        <v>519</v>
      </c>
      <c r="D102" s="20" t="s">
        <v>171</v>
      </c>
      <c r="G102" s="20">
        <v>0</v>
      </c>
      <c r="I102" s="191" t="s">
        <v>520</v>
      </c>
    </row>
    <row r="103" spans="1:9" x14ac:dyDescent="0.25">
      <c r="A103" s="20">
        <v>103</v>
      </c>
      <c r="B103" s="75">
        <v>45993</v>
      </c>
      <c r="C103" s="20" t="s">
        <v>519</v>
      </c>
      <c r="D103" s="20" t="s">
        <v>171</v>
      </c>
      <c r="G103" s="20">
        <v>7</v>
      </c>
      <c r="I103" s="191" t="s">
        <v>495</v>
      </c>
    </row>
    <row r="104" spans="1:9" x14ac:dyDescent="0.25">
      <c r="A104" s="20">
        <v>104</v>
      </c>
      <c r="B104" s="75">
        <v>45993</v>
      </c>
      <c r="C104" s="20" t="s">
        <v>179</v>
      </c>
      <c r="D104" s="20" t="s">
        <v>169</v>
      </c>
      <c r="G104" s="20">
        <v>0.72</v>
      </c>
      <c r="I104" s="191" t="s">
        <v>521</v>
      </c>
    </row>
    <row r="105" spans="1:9" x14ac:dyDescent="0.25">
      <c r="A105" s="20">
        <v>105</v>
      </c>
      <c r="B105" s="75">
        <v>45993</v>
      </c>
      <c r="C105" s="20" t="s">
        <v>522</v>
      </c>
      <c r="D105" s="20" t="s">
        <v>169</v>
      </c>
      <c r="G105" s="20">
        <v>0</v>
      </c>
      <c r="I105" s="191" t="s">
        <v>521</v>
      </c>
    </row>
    <row r="106" spans="1:9" x14ac:dyDescent="0.25">
      <c r="A106" s="20">
        <v>106</v>
      </c>
      <c r="B106" s="75">
        <v>45993</v>
      </c>
      <c r="C106" s="20" t="s">
        <v>523</v>
      </c>
      <c r="D106" s="20" t="s">
        <v>189</v>
      </c>
      <c r="G106" s="20">
        <v>0</v>
      </c>
      <c r="I106" s="191" t="s">
        <v>524</v>
      </c>
    </row>
    <row r="107" spans="1:9" x14ac:dyDescent="0.25">
      <c r="A107" s="20">
        <v>107</v>
      </c>
      <c r="B107" s="75">
        <v>45993</v>
      </c>
      <c r="C107" s="20" t="s">
        <v>525</v>
      </c>
      <c r="D107" s="20" t="s">
        <v>197</v>
      </c>
      <c r="G107" s="20">
        <v>0.72</v>
      </c>
      <c r="I107" s="191" t="s">
        <v>526</v>
      </c>
    </row>
    <row r="108" spans="1:9" x14ac:dyDescent="0.25">
      <c r="A108" s="20">
        <v>108</v>
      </c>
      <c r="B108" s="75">
        <v>45993</v>
      </c>
      <c r="C108" s="20" t="s">
        <v>527</v>
      </c>
      <c r="D108" s="20" t="s">
        <v>197</v>
      </c>
      <c r="G108" s="20">
        <v>0</v>
      </c>
      <c r="I108" s="191" t="s">
        <v>526</v>
      </c>
    </row>
    <row r="109" spans="1:9" x14ac:dyDescent="0.25">
      <c r="A109" s="20">
        <v>109</v>
      </c>
      <c r="B109" s="75">
        <v>45993</v>
      </c>
      <c r="C109" s="20" t="s">
        <v>528</v>
      </c>
      <c r="D109" s="20" t="s">
        <v>187</v>
      </c>
      <c r="G109" s="20">
        <v>0</v>
      </c>
      <c r="I109" s="191" t="s">
        <v>529</v>
      </c>
    </row>
    <row r="110" spans="1:9" x14ac:dyDescent="0.25">
      <c r="A110" s="20">
        <v>110</v>
      </c>
      <c r="B110" s="75">
        <v>45993</v>
      </c>
      <c r="C110" s="20" t="s">
        <v>530</v>
      </c>
      <c r="D110" s="20" t="s">
        <v>188</v>
      </c>
      <c r="G110" s="20">
        <v>0</v>
      </c>
      <c r="I110" s="191" t="s">
        <v>531</v>
      </c>
    </row>
    <row r="111" spans="1:9" x14ac:dyDescent="0.25">
      <c r="A111" s="20">
        <v>111</v>
      </c>
      <c r="B111" s="75">
        <v>45993</v>
      </c>
      <c r="C111" s="20" t="s">
        <v>532</v>
      </c>
      <c r="D111" s="20" t="s">
        <v>186</v>
      </c>
      <c r="G111" s="20">
        <v>0</v>
      </c>
      <c r="I111" s="191" t="s">
        <v>533</v>
      </c>
    </row>
    <row r="112" spans="1:9" x14ac:dyDescent="0.25">
      <c r="A112" s="20">
        <v>112</v>
      </c>
      <c r="B112" s="75">
        <v>45993</v>
      </c>
      <c r="C112" s="20" t="s">
        <v>535</v>
      </c>
      <c r="D112" s="20" t="s">
        <v>183</v>
      </c>
      <c r="G112" s="20">
        <v>0</v>
      </c>
      <c r="I112" s="191" t="s">
        <v>534</v>
      </c>
    </row>
    <row r="113" spans="1:9" x14ac:dyDescent="0.25">
      <c r="A113" s="20">
        <v>113</v>
      </c>
      <c r="B113" s="75">
        <v>45993</v>
      </c>
      <c r="C113" s="20" t="s">
        <v>536</v>
      </c>
      <c r="D113" s="20" t="s">
        <v>182</v>
      </c>
      <c r="G113" s="20">
        <v>0</v>
      </c>
      <c r="I113" s="191" t="s">
        <v>537</v>
      </c>
    </row>
    <row r="114" spans="1:9" x14ac:dyDescent="0.25">
      <c r="A114" s="20">
        <v>114</v>
      </c>
      <c r="B114" s="75">
        <v>45993</v>
      </c>
      <c r="C114" s="20" t="s">
        <v>538</v>
      </c>
      <c r="D114" s="20" t="s">
        <v>202</v>
      </c>
      <c r="G114" s="20">
        <v>1</v>
      </c>
      <c r="I114" s="191" t="s">
        <v>539</v>
      </c>
    </row>
    <row r="115" spans="1:9" x14ac:dyDescent="0.25">
      <c r="A115" s="20">
        <v>115</v>
      </c>
      <c r="B115" s="75">
        <v>45993</v>
      </c>
      <c r="C115" s="20" t="s">
        <v>383</v>
      </c>
      <c r="D115" s="20" t="s">
        <v>203</v>
      </c>
      <c r="G115" s="20">
        <v>1</v>
      </c>
      <c r="I115" s="191" t="s">
        <v>540</v>
      </c>
    </row>
    <row r="116" spans="1:9" x14ac:dyDescent="0.25">
      <c r="A116" s="20">
        <v>116</v>
      </c>
      <c r="B116" s="75">
        <v>45993</v>
      </c>
      <c r="C116" s="20" t="s">
        <v>541</v>
      </c>
      <c r="D116" s="20" t="s">
        <v>204</v>
      </c>
      <c r="G116" s="20">
        <v>1</v>
      </c>
      <c r="I116" s="191" t="s">
        <v>542</v>
      </c>
    </row>
    <row r="117" spans="1:9" x14ac:dyDescent="0.25">
      <c r="A117" s="20">
        <v>117</v>
      </c>
      <c r="B117" s="75">
        <v>45993</v>
      </c>
      <c r="C117" s="20" t="s">
        <v>393</v>
      </c>
      <c r="D117" s="20" t="s">
        <v>205</v>
      </c>
      <c r="G117" s="20">
        <v>1</v>
      </c>
      <c r="I117" s="191" t="s">
        <v>543</v>
      </c>
    </row>
    <row r="118" spans="1:9" x14ac:dyDescent="0.25">
      <c r="A118" s="20">
        <v>118</v>
      </c>
      <c r="B118" s="75">
        <v>45993</v>
      </c>
      <c r="C118" s="20" t="s">
        <v>544</v>
      </c>
      <c r="D118" s="20" t="s">
        <v>199</v>
      </c>
      <c r="G118" s="20">
        <v>1</v>
      </c>
      <c r="I118" s="191" t="s">
        <v>545</v>
      </c>
    </row>
    <row r="119" spans="1:9" x14ac:dyDescent="0.25">
      <c r="A119" s="20">
        <v>119</v>
      </c>
      <c r="B119" s="75">
        <v>45993</v>
      </c>
      <c r="C119" s="20" t="s">
        <v>544</v>
      </c>
      <c r="D119" s="20" t="s">
        <v>200</v>
      </c>
      <c r="G119" s="20">
        <v>1</v>
      </c>
      <c r="I119" s="191" t="s">
        <v>546</v>
      </c>
    </row>
    <row r="120" spans="1:9" x14ac:dyDescent="0.25">
      <c r="A120" s="20">
        <v>120</v>
      </c>
      <c r="B120" s="75">
        <v>45993</v>
      </c>
      <c r="C120" s="20" t="s">
        <v>547</v>
      </c>
      <c r="D120" s="20" t="s">
        <v>196</v>
      </c>
      <c r="G120" s="20">
        <v>1</v>
      </c>
      <c r="I120" s="191" t="s">
        <v>548</v>
      </c>
    </row>
    <row r="121" spans="1:9" x14ac:dyDescent="0.25">
      <c r="A121" s="20">
        <v>121</v>
      </c>
      <c r="B121" s="75">
        <v>45993</v>
      </c>
      <c r="C121" s="20" t="s">
        <v>549</v>
      </c>
      <c r="D121" s="20" t="s">
        <v>214</v>
      </c>
      <c r="G121" s="20">
        <v>1</v>
      </c>
      <c r="I121" s="191" t="s">
        <v>550</v>
      </c>
    </row>
    <row r="122" spans="1:9" x14ac:dyDescent="0.25">
      <c r="A122" s="20">
        <v>122</v>
      </c>
      <c r="B122" s="75">
        <v>45993</v>
      </c>
      <c r="C122" s="20" t="s">
        <v>395</v>
      </c>
      <c r="D122" s="20" t="s">
        <v>211</v>
      </c>
      <c r="G122" s="20">
        <v>1</v>
      </c>
      <c r="I122" s="191" t="s">
        <v>551</v>
      </c>
    </row>
    <row r="123" spans="1:9" x14ac:dyDescent="0.25">
      <c r="A123" s="20">
        <v>123</v>
      </c>
      <c r="B123" s="75">
        <v>45993</v>
      </c>
      <c r="C123" s="20" t="s">
        <v>552</v>
      </c>
      <c r="D123" s="20" t="s">
        <v>212</v>
      </c>
      <c r="G123" s="20">
        <v>1</v>
      </c>
      <c r="I123" s="191" t="s">
        <v>553</v>
      </c>
    </row>
    <row r="124" spans="1:9" x14ac:dyDescent="0.25">
      <c r="A124" s="20">
        <v>124</v>
      </c>
      <c r="B124" s="75">
        <v>45993</v>
      </c>
      <c r="C124" s="20" t="s">
        <v>554</v>
      </c>
      <c r="D124" s="20" t="s">
        <v>215</v>
      </c>
      <c r="G124" s="20">
        <v>1</v>
      </c>
      <c r="I124" s="191" t="s">
        <v>555</v>
      </c>
    </row>
    <row r="125" spans="1:9" x14ac:dyDescent="0.25">
      <c r="A125" s="20">
        <v>125</v>
      </c>
      <c r="B125" s="75">
        <v>45993</v>
      </c>
      <c r="C125" s="20" t="s">
        <v>554</v>
      </c>
      <c r="D125" s="20" t="s">
        <v>210</v>
      </c>
      <c r="G125" s="20">
        <v>1</v>
      </c>
      <c r="I125" s="191" t="s">
        <v>556</v>
      </c>
    </row>
    <row r="126" spans="1:9" x14ac:dyDescent="0.25">
      <c r="A126" s="20">
        <v>126</v>
      </c>
      <c r="B126" s="75">
        <v>45993</v>
      </c>
      <c r="C126" s="20" t="s">
        <v>557</v>
      </c>
      <c r="D126" s="20" t="s">
        <v>209</v>
      </c>
      <c r="G126" s="20">
        <v>1</v>
      </c>
      <c r="I126" s="191" t="s">
        <v>558</v>
      </c>
    </row>
    <row r="127" spans="1:9" x14ac:dyDescent="0.25">
      <c r="A127" s="20">
        <v>127</v>
      </c>
      <c r="B127" s="75">
        <v>45993</v>
      </c>
      <c r="C127" s="20" t="s">
        <v>559</v>
      </c>
      <c r="D127" s="20" t="s">
        <v>187</v>
      </c>
      <c r="G127" s="20">
        <v>0.7</v>
      </c>
      <c r="I127" s="191" t="s">
        <v>560</v>
      </c>
    </row>
    <row r="128" spans="1:9" x14ac:dyDescent="0.25">
      <c r="A128" s="20">
        <v>128</v>
      </c>
      <c r="B128" s="75">
        <v>45993</v>
      </c>
      <c r="C128" s="20" t="s">
        <v>561</v>
      </c>
      <c r="D128" s="20" t="s">
        <v>188</v>
      </c>
      <c r="G128" s="20">
        <v>0.7</v>
      </c>
      <c r="I128" s="191" t="s">
        <v>562</v>
      </c>
    </row>
    <row r="129" spans="1:9" x14ac:dyDescent="0.25">
      <c r="A129" s="20">
        <v>129</v>
      </c>
      <c r="B129" s="75">
        <v>45993</v>
      </c>
      <c r="C129" s="20" t="s">
        <v>563</v>
      </c>
      <c r="D129" s="20" t="s">
        <v>186</v>
      </c>
      <c r="G129" s="20">
        <v>0.7</v>
      </c>
      <c r="I129" s="191" t="s">
        <v>564</v>
      </c>
    </row>
    <row r="130" spans="1:9" x14ac:dyDescent="0.25">
      <c r="A130" s="20">
        <v>130</v>
      </c>
      <c r="B130" s="75">
        <v>45993</v>
      </c>
      <c r="C130" s="20" t="s">
        <v>565</v>
      </c>
      <c r="D130" s="20" t="s">
        <v>183</v>
      </c>
      <c r="G130" s="20">
        <v>0.7</v>
      </c>
      <c r="I130" s="191" t="s">
        <v>566</v>
      </c>
    </row>
    <row r="131" spans="1:9" x14ac:dyDescent="0.25">
      <c r="A131" s="20">
        <v>131</v>
      </c>
      <c r="B131" s="75">
        <v>45993</v>
      </c>
      <c r="C131" s="20" t="s">
        <v>567</v>
      </c>
      <c r="D131" s="20" t="s">
        <v>189</v>
      </c>
      <c r="G131" s="20">
        <v>0.7</v>
      </c>
      <c r="I131" s="191" t="s">
        <v>568</v>
      </c>
    </row>
    <row r="132" spans="1:9" x14ac:dyDescent="0.25">
      <c r="A132" s="20">
        <v>132</v>
      </c>
      <c r="B132" s="75">
        <v>45993</v>
      </c>
      <c r="C132" s="20" t="s">
        <v>569</v>
      </c>
      <c r="D132" s="20" t="s">
        <v>192</v>
      </c>
      <c r="G132" s="20">
        <v>0.7</v>
      </c>
      <c r="I132" s="191" t="s">
        <v>570</v>
      </c>
    </row>
    <row r="133" spans="1:9" x14ac:dyDescent="0.25">
      <c r="A133" s="20">
        <v>133</v>
      </c>
      <c r="B133" s="75">
        <v>45993</v>
      </c>
      <c r="C133" s="20" t="s">
        <v>571</v>
      </c>
      <c r="D133" s="20" t="s">
        <v>169</v>
      </c>
      <c r="G133" s="20">
        <v>0.7</v>
      </c>
      <c r="I133" s="191" t="s">
        <v>572</v>
      </c>
    </row>
    <row r="134" spans="1:9" x14ac:dyDescent="0.25">
      <c r="A134" s="20">
        <v>134</v>
      </c>
      <c r="B134" s="75">
        <v>45993</v>
      </c>
      <c r="C134" s="20" t="s">
        <v>573</v>
      </c>
      <c r="D134" s="20" t="s">
        <v>197</v>
      </c>
      <c r="G134" s="20">
        <v>0.7</v>
      </c>
      <c r="I134" s="191" t="s">
        <v>574</v>
      </c>
    </row>
    <row r="135" spans="1:9" x14ac:dyDescent="0.25">
      <c r="A135" s="20">
        <v>135</v>
      </c>
      <c r="B135" s="75">
        <v>45993</v>
      </c>
      <c r="C135" s="20" t="s">
        <v>575</v>
      </c>
      <c r="D135" s="20" t="s">
        <v>194</v>
      </c>
      <c r="G135" s="20">
        <v>0.7</v>
      </c>
      <c r="I135" s="191" t="s">
        <v>576</v>
      </c>
    </row>
    <row r="136" spans="1:9" x14ac:dyDescent="0.25">
      <c r="A136" s="20">
        <v>136</v>
      </c>
      <c r="B136" s="75">
        <v>45993</v>
      </c>
      <c r="C136" s="20" t="s">
        <v>575</v>
      </c>
      <c r="D136" s="20" t="s">
        <v>194</v>
      </c>
      <c r="G136" s="20">
        <v>0</v>
      </c>
      <c r="H136" s="20" t="s">
        <v>577</v>
      </c>
      <c r="I136" s="191" t="s">
        <v>576</v>
      </c>
    </row>
    <row r="137" spans="1:9" x14ac:dyDescent="0.25">
      <c r="A137" s="20">
        <v>137</v>
      </c>
      <c r="B137" s="75">
        <v>45993</v>
      </c>
      <c r="C137" s="20" t="s">
        <v>405</v>
      </c>
      <c r="D137" s="20" t="s">
        <v>194</v>
      </c>
      <c r="G137" s="20">
        <v>0.8</v>
      </c>
      <c r="I137" s="191" t="s">
        <v>578</v>
      </c>
    </row>
    <row r="138" spans="1:9" x14ac:dyDescent="0.25">
      <c r="A138" s="20">
        <v>138</v>
      </c>
      <c r="B138" s="75">
        <v>45993</v>
      </c>
      <c r="C138" s="20" t="s">
        <v>579</v>
      </c>
      <c r="D138" s="20" t="s">
        <v>396</v>
      </c>
      <c r="G138" s="20">
        <v>0.3</v>
      </c>
      <c r="I138" s="191" t="s">
        <v>580</v>
      </c>
    </row>
    <row r="139" spans="1:9" x14ac:dyDescent="0.25">
      <c r="A139" s="20">
        <v>139</v>
      </c>
      <c r="B139" s="75">
        <v>45993</v>
      </c>
      <c r="C139" s="20" t="s">
        <v>581</v>
      </c>
      <c r="D139" s="20" t="s">
        <v>194</v>
      </c>
      <c r="G139" s="20">
        <v>0</v>
      </c>
      <c r="I139" s="191" t="s">
        <v>578</v>
      </c>
    </row>
    <row r="140" spans="1:9" x14ac:dyDescent="0.25">
      <c r="A140" s="20">
        <v>140</v>
      </c>
      <c r="B140" s="75">
        <v>45993</v>
      </c>
      <c r="C140" s="20" t="s">
        <v>582</v>
      </c>
      <c r="D140" s="20" t="s">
        <v>197</v>
      </c>
      <c r="G140" s="20">
        <v>0</v>
      </c>
      <c r="I140" s="191" t="s">
        <v>583</v>
      </c>
    </row>
    <row r="141" spans="1:9" x14ac:dyDescent="0.25">
      <c r="A141" s="20">
        <v>141</v>
      </c>
      <c r="B141" s="75">
        <v>45993</v>
      </c>
      <c r="C141" s="20" t="s">
        <v>584</v>
      </c>
      <c r="D141" s="20" t="s">
        <v>169</v>
      </c>
      <c r="G141" s="20">
        <v>0</v>
      </c>
      <c r="I141" s="191" t="s">
        <v>585</v>
      </c>
    </row>
    <row r="142" spans="1:9" x14ac:dyDescent="0.25">
      <c r="A142" s="20">
        <v>142</v>
      </c>
      <c r="B142" s="75">
        <v>45993</v>
      </c>
      <c r="C142" s="20" t="s">
        <v>191</v>
      </c>
      <c r="D142" s="20" t="s">
        <v>190</v>
      </c>
      <c r="G142" s="20">
        <v>0.77</v>
      </c>
      <c r="I142" s="191" t="s">
        <v>586</v>
      </c>
    </row>
    <row r="143" spans="1:9" x14ac:dyDescent="0.25">
      <c r="A143" s="20">
        <v>143</v>
      </c>
      <c r="B143" s="75">
        <v>45993</v>
      </c>
      <c r="C143" s="20" t="s">
        <v>179</v>
      </c>
      <c r="D143" s="20" t="s">
        <v>180</v>
      </c>
      <c r="G143" s="20">
        <v>0</v>
      </c>
      <c r="I143" s="191" t="s">
        <v>587</v>
      </c>
    </row>
    <row r="144" spans="1:9" x14ac:dyDescent="0.25">
      <c r="A144" s="20">
        <v>144</v>
      </c>
      <c r="B144" s="75">
        <v>45993</v>
      </c>
      <c r="C144" s="20" t="s">
        <v>191</v>
      </c>
      <c r="D144" s="20" t="s">
        <v>177</v>
      </c>
      <c r="G144" s="20">
        <v>0.60499999999999998</v>
      </c>
      <c r="I144" s="191" t="s">
        <v>588</v>
      </c>
    </row>
    <row r="145" spans="1:9" x14ac:dyDescent="0.25">
      <c r="A145" s="20">
        <v>145</v>
      </c>
      <c r="B145" s="75">
        <v>45993</v>
      </c>
      <c r="C145" s="20" t="s">
        <v>179</v>
      </c>
      <c r="D145" s="20" t="s">
        <v>184</v>
      </c>
      <c r="G145" s="20">
        <v>0</v>
      </c>
      <c r="I145" s="191" t="s">
        <v>589</v>
      </c>
    </row>
    <row r="146" spans="1:9" x14ac:dyDescent="0.25">
      <c r="A146" s="20">
        <v>146</v>
      </c>
      <c r="B146" s="75">
        <v>45993</v>
      </c>
      <c r="C146" s="20" t="s">
        <v>419</v>
      </c>
      <c r="D146" s="20" t="s">
        <v>184</v>
      </c>
      <c r="G146" s="20">
        <v>0.75</v>
      </c>
      <c r="I146" s="191" t="s">
        <v>590</v>
      </c>
    </row>
    <row r="147" spans="1:9" x14ac:dyDescent="0.25">
      <c r="A147" s="20">
        <v>147</v>
      </c>
      <c r="B147" s="75">
        <v>45993</v>
      </c>
      <c r="C147" s="20" t="s">
        <v>421</v>
      </c>
      <c r="D147" s="20" t="s">
        <v>176</v>
      </c>
      <c r="G147" s="20">
        <v>0</v>
      </c>
      <c r="I147" s="191" t="s">
        <v>591</v>
      </c>
    </row>
    <row r="148" spans="1:9" x14ac:dyDescent="0.25">
      <c r="A148" s="20">
        <v>148</v>
      </c>
      <c r="B148" s="75">
        <v>45993</v>
      </c>
      <c r="C148" s="20" t="s">
        <v>592</v>
      </c>
      <c r="D148" s="20" t="s">
        <v>169</v>
      </c>
      <c r="G148" s="20">
        <v>0.8</v>
      </c>
      <c r="I148" s="191" t="s">
        <v>593</v>
      </c>
    </row>
    <row r="149" spans="1:9" x14ac:dyDescent="0.25">
      <c r="A149" s="20">
        <v>149</v>
      </c>
      <c r="B149" s="75">
        <v>45993</v>
      </c>
      <c r="C149" s="20" t="s">
        <v>594</v>
      </c>
      <c r="D149" s="20" t="s">
        <v>190</v>
      </c>
      <c r="G149" s="20">
        <v>0</v>
      </c>
      <c r="H149" s="20" t="s">
        <v>596</v>
      </c>
      <c r="I149" s="191" t="s">
        <v>595</v>
      </c>
    </row>
    <row r="150" spans="1:9" x14ac:dyDescent="0.25">
      <c r="A150" s="20">
        <v>150</v>
      </c>
      <c r="B150" s="75">
        <v>45993</v>
      </c>
      <c r="C150" s="20" t="s">
        <v>597</v>
      </c>
      <c r="D150" s="20" t="s">
        <v>190</v>
      </c>
      <c r="G150" s="20">
        <v>0.73</v>
      </c>
      <c r="I150" s="191" t="s">
        <v>495</v>
      </c>
    </row>
    <row r="151" spans="1:9" x14ac:dyDescent="0.25">
      <c r="A151" s="20">
        <v>151</v>
      </c>
      <c r="B151" s="75">
        <v>45993</v>
      </c>
      <c r="C151" s="20" t="s">
        <v>597</v>
      </c>
      <c r="D151" s="20" t="s">
        <v>180</v>
      </c>
      <c r="G151" s="20">
        <v>0.73</v>
      </c>
      <c r="I151" s="191" t="s">
        <v>598</v>
      </c>
    </row>
    <row r="152" spans="1:9" x14ac:dyDescent="0.25">
      <c r="A152" s="20">
        <v>152</v>
      </c>
      <c r="B152" s="75">
        <v>45993</v>
      </c>
      <c r="C152" s="20" t="s">
        <v>599</v>
      </c>
      <c r="D152" s="20" t="s">
        <v>180</v>
      </c>
      <c r="G152" s="20">
        <v>0</v>
      </c>
      <c r="I152" s="191" t="s">
        <v>598</v>
      </c>
    </row>
    <row r="153" spans="1:9" x14ac:dyDescent="0.25">
      <c r="A153" s="20">
        <v>153</v>
      </c>
      <c r="B153" s="75">
        <v>45993</v>
      </c>
      <c r="C153" s="20" t="s">
        <v>600</v>
      </c>
      <c r="D153" s="20" t="s">
        <v>169</v>
      </c>
      <c r="G153" s="20">
        <v>0</v>
      </c>
      <c r="I153" s="191" t="s">
        <v>601</v>
      </c>
    </row>
    <row r="154" spans="1:9" x14ac:dyDescent="0.25">
      <c r="A154" s="20">
        <v>154</v>
      </c>
      <c r="B154" s="75">
        <v>45993</v>
      </c>
      <c r="C154" s="20" t="s">
        <v>602</v>
      </c>
      <c r="D154" s="20" t="s">
        <v>192</v>
      </c>
      <c r="G154" s="20">
        <v>0</v>
      </c>
      <c r="I154" s="191" t="s">
        <v>603</v>
      </c>
    </row>
    <row r="155" spans="1:9" x14ac:dyDescent="0.25">
      <c r="A155" s="20">
        <v>155</v>
      </c>
      <c r="B155" s="75">
        <v>45993</v>
      </c>
      <c r="C155" s="20" t="s">
        <v>602</v>
      </c>
      <c r="D155" s="20" t="s">
        <v>187</v>
      </c>
      <c r="G155" s="20">
        <v>0</v>
      </c>
      <c r="I155" s="191" t="s">
        <v>604</v>
      </c>
    </row>
    <row r="156" spans="1:9" x14ac:dyDescent="0.25">
      <c r="A156" s="20">
        <v>156</v>
      </c>
      <c r="B156" s="75">
        <v>45993</v>
      </c>
      <c r="C156" s="20" t="s">
        <v>605</v>
      </c>
      <c r="D156" s="20" t="s">
        <v>186</v>
      </c>
      <c r="G156" s="20">
        <v>0</v>
      </c>
      <c r="I156" s="191" t="s">
        <v>606</v>
      </c>
    </row>
    <row r="157" spans="1:9" x14ac:dyDescent="0.25">
      <c r="A157" s="20">
        <v>157</v>
      </c>
      <c r="B157" s="75">
        <v>45993</v>
      </c>
      <c r="C157" s="20" t="s">
        <v>605</v>
      </c>
      <c r="D157" s="20" t="s">
        <v>188</v>
      </c>
      <c r="G157" s="20">
        <v>0</v>
      </c>
      <c r="I157" s="191" t="s">
        <v>607</v>
      </c>
    </row>
    <row r="158" spans="1:9" x14ac:dyDescent="0.25">
      <c r="A158" s="20">
        <v>158</v>
      </c>
      <c r="B158" s="75">
        <v>45993</v>
      </c>
      <c r="C158" s="20" t="s">
        <v>608</v>
      </c>
      <c r="D158" s="20" t="s">
        <v>189</v>
      </c>
      <c r="G158" s="20">
        <v>0</v>
      </c>
      <c r="I158" s="191" t="s">
        <v>609</v>
      </c>
    </row>
    <row r="159" spans="1:9" x14ac:dyDescent="0.25">
      <c r="A159" s="20">
        <v>159</v>
      </c>
      <c r="B159" s="75">
        <v>45993</v>
      </c>
      <c r="C159" s="20" t="s">
        <v>608</v>
      </c>
      <c r="D159" s="20" t="s">
        <v>183</v>
      </c>
      <c r="G159" s="20">
        <v>0</v>
      </c>
      <c r="I159" s="191" t="s">
        <v>610</v>
      </c>
    </row>
    <row r="160" spans="1:9" x14ac:dyDescent="0.25">
      <c r="A160" s="20">
        <v>160</v>
      </c>
      <c r="B160" s="75">
        <v>45993</v>
      </c>
      <c r="C160" s="20" t="s">
        <v>611</v>
      </c>
      <c r="D160" s="20" t="s">
        <v>205</v>
      </c>
      <c r="G160" s="20">
        <v>0</v>
      </c>
      <c r="H160" s="20" t="s">
        <v>614</v>
      </c>
      <c r="I160" s="191" t="s">
        <v>612</v>
      </c>
    </row>
    <row r="161" spans="1:9" x14ac:dyDescent="0.25">
      <c r="A161" s="20">
        <v>161</v>
      </c>
      <c r="B161" s="75">
        <v>45993</v>
      </c>
      <c r="C161" s="20" t="s">
        <v>613</v>
      </c>
      <c r="D161" s="20" t="s">
        <v>205</v>
      </c>
      <c r="G161" s="20">
        <v>1</v>
      </c>
      <c r="I161" s="191" t="s">
        <v>495</v>
      </c>
    </row>
    <row r="162" spans="1:9" x14ac:dyDescent="0.25">
      <c r="A162" s="20">
        <v>162</v>
      </c>
      <c r="B162" s="75">
        <v>45993</v>
      </c>
      <c r="C162" s="20" t="s">
        <v>615</v>
      </c>
      <c r="D162" s="20" t="s">
        <v>187</v>
      </c>
      <c r="G162" s="20">
        <v>0.7</v>
      </c>
      <c r="I162" s="191" t="s">
        <v>616</v>
      </c>
    </row>
    <row r="163" spans="1:9" x14ac:dyDescent="0.25">
      <c r="A163" s="20">
        <v>163</v>
      </c>
      <c r="B163" s="75">
        <v>45993</v>
      </c>
      <c r="C163" s="20" t="s">
        <v>615</v>
      </c>
      <c r="D163" s="20" t="s">
        <v>188</v>
      </c>
      <c r="G163" s="20">
        <v>0.7</v>
      </c>
      <c r="I163" s="191" t="s">
        <v>617</v>
      </c>
    </row>
    <row r="164" spans="1:9" x14ac:dyDescent="0.25">
      <c r="A164" s="20">
        <v>164</v>
      </c>
      <c r="B164" s="75">
        <v>45993</v>
      </c>
      <c r="C164" s="20" t="s">
        <v>618</v>
      </c>
      <c r="D164" s="20" t="s">
        <v>187</v>
      </c>
      <c r="G164" s="20">
        <v>0</v>
      </c>
      <c r="I164" s="191" t="s">
        <v>619</v>
      </c>
    </row>
    <row r="165" spans="1:9" x14ac:dyDescent="0.25">
      <c r="A165" s="20">
        <v>165</v>
      </c>
      <c r="B165" s="75">
        <v>45993</v>
      </c>
      <c r="C165" s="20" t="s">
        <v>620</v>
      </c>
      <c r="D165" s="20" t="s">
        <v>188</v>
      </c>
      <c r="G165" s="20">
        <v>0</v>
      </c>
      <c r="I165" s="191" t="s">
        <v>621</v>
      </c>
    </row>
    <row r="166" spans="1:9" x14ac:dyDescent="0.25">
      <c r="A166" s="20">
        <v>166</v>
      </c>
      <c r="B166" s="75">
        <v>45993</v>
      </c>
      <c r="C166" s="20" t="s">
        <v>622</v>
      </c>
      <c r="D166" s="20" t="s">
        <v>186</v>
      </c>
      <c r="G166" s="20">
        <v>0.7</v>
      </c>
      <c r="I166" s="191" t="s">
        <v>623</v>
      </c>
    </row>
    <row r="167" spans="1:9" x14ac:dyDescent="0.25">
      <c r="A167" s="20">
        <v>167</v>
      </c>
      <c r="B167" s="75">
        <v>45993</v>
      </c>
      <c r="C167" s="20" t="s">
        <v>178</v>
      </c>
      <c r="D167" s="20" t="s">
        <v>176</v>
      </c>
      <c r="G167" s="20">
        <v>0.73</v>
      </c>
      <c r="I167" s="191" t="s">
        <v>624</v>
      </c>
    </row>
    <row r="168" spans="1:9" x14ac:dyDescent="0.25">
      <c r="A168" s="20">
        <v>168</v>
      </c>
      <c r="B168" s="75">
        <v>45993</v>
      </c>
      <c r="C168" s="20" t="s">
        <v>439</v>
      </c>
      <c r="D168" s="20" t="s">
        <v>177</v>
      </c>
      <c r="G168" s="20">
        <v>0</v>
      </c>
      <c r="I168" s="191" t="s">
        <v>625</v>
      </c>
    </row>
    <row r="169" spans="1:9" x14ac:dyDescent="0.25">
      <c r="A169" s="20">
        <v>169</v>
      </c>
      <c r="B169" s="75">
        <v>45993</v>
      </c>
      <c r="C169" s="20" t="s">
        <v>178</v>
      </c>
      <c r="D169" s="20" t="s">
        <v>180</v>
      </c>
      <c r="G169" s="20">
        <v>0.95</v>
      </c>
      <c r="I169" s="191" t="s">
        <v>626</v>
      </c>
    </row>
    <row r="170" spans="1:9" x14ac:dyDescent="0.25">
      <c r="A170" s="20">
        <v>170</v>
      </c>
      <c r="B170" s="75">
        <v>45993</v>
      </c>
      <c r="C170" s="20" t="s">
        <v>439</v>
      </c>
      <c r="D170" s="20" t="s">
        <v>190</v>
      </c>
      <c r="G170" s="20">
        <v>0</v>
      </c>
      <c r="I170" s="191" t="s">
        <v>627</v>
      </c>
    </row>
    <row r="171" spans="1:9" x14ac:dyDescent="0.25">
      <c r="A171" s="20">
        <v>171</v>
      </c>
      <c r="B171" s="75">
        <v>45993</v>
      </c>
      <c r="C171" s="20" t="s">
        <v>628</v>
      </c>
      <c r="D171" s="20" t="s">
        <v>189</v>
      </c>
      <c r="G171" s="20">
        <v>0.7</v>
      </c>
      <c r="I171" s="191" t="s">
        <v>629</v>
      </c>
    </row>
    <row r="172" spans="1:9" x14ac:dyDescent="0.25">
      <c r="A172" s="20">
        <v>172</v>
      </c>
      <c r="B172" s="75">
        <v>45993</v>
      </c>
      <c r="C172" s="20" t="s">
        <v>630</v>
      </c>
      <c r="D172" s="20" t="s">
        <v>183</v>
      </c>
      <c r="G172" s="20">
        <v>0.7</v>
      </c>
      <c r="I172" s="191" t="s">
        <v>631</v>
      </c>
    </row>
    <row r="173" spans="1:9" x14ac:dyDescent="0.25">
      <c r="A173" s="20">
        <v>173</v>
      </c>
      <c r="B173" s="75">
        <v>45993</v>
      </c>
      <c r="C173" s="20" t="s">
        <v>632</v>
      </c>
      <c r="D173" s="20" t="s">
        <v>183</v>
      </c>
      <c r="G173" s="20">
        <v>0</v>
      </c>
      <c r="I173" s="191" t="s">
        <v>631</v>
      </c>
    </row>
    <row r="174" spans="1:9" x14ac:dyDescent="0.25">
      <c r="A174" s="20">
        <v>174</v>
      </c>
      <c r="B174" s="75">
        <v>45993</v>
      </c>
      <c r="C174" s="20" t="s">
        <v>633</v>
      </c>
      <c r="D174" s="20" t="s">
        <v>177</v>
      </c>
      <c r="G174" s="20">
        <v>0.73</v>
      </c>
      <c r="I174" s="191" t="s">
        <v>495</v>
      </c>
    </row>
    <row r="175" spans="1:9" x14ac:dyDescent="0.25">
      <c r="A175" s="20">
        <v>175</v>
      </c>
      <c r="B175" s="75">
        <v>45993</v>
      </c>
      <c r="C175" s="20" t="s">
        <v>634</v>
      </c>
      <c r="D175" s="20" t="s">
        <v>189</v>
      </c>
      <c r="G175" s="20">
        <v>0</v>
      </c>
      <c r="I175" s="191" t="s">
        <v>629</v>
      </c>
    </row>
    <row r="176" spans="1:9" x14ac:dyDescent="0.25">
      <c r="A176" s="20">
        <v>176</v>
      </c>
      <c r="B176" s="75">
        <v>45993</v>
      </c>
      <c r="C176" s="20" t="s">
        <v>635</v>
      </c>
      <c r="D176" s="20" t="s">
        <v>186</v>
      </c>
      <c r="G176" s="20">
        <v>0</v>
      </c>
      <c r="I176" s="191" t="s">
        <v>636</v>
      </c>
    </row>
    <row r="177" spans="1:9" x14ac:dyDescent="0.25">
      <c r="A177" s="20">
        <v>177</v>
      </c>
      <c r="B177" s="75">
        <v>45993</v>
      </c>
      <c r="C177" s="20" t="s">
        <v>637</v>
      </c>
      <c r="D177" s="20" t="s">
        <v>190</v>
      </c>
      <c r="G177" s="20">
        <v>0.95</v>
      </c>
      <c r="I177" s="191" t="s">
        <v>495</v>
      </c>
    </row>
    <row r="178" spans="1:9" x14ac:dyDescent="0.25">
      <c r="A178" s="20">
        <v>178</v>
      </c>
      <c r="B178" s="75">
        <v>45993</v>
      </c>
      <c r="C178" s="20" t="s">
        <v>638</v>
      </c>
      <c r="D178" s="20" t="s">
        <v>177</v>
      </c>
      <c r="G178" s="20">
        <v>0</v>
      </c>
      <c r="I178" s="191" t="s">
        <v>639</v>
      </c>
    </row>
    <row r="179" spans="1:9" x14ac:dyDescent="0.25">
      <c r="A179" s="20">
        <v>179</v>
      </c>
      <c r="B179" s="75">
        <v>45993</v>
      </c>
      <c r="C179" s="20" t="s">
        <v>640</v>
      </c>
      <c r="D179" s="20" t="s">
        <v>190</v>
      </c>
      <c r="G179" s="20">
        <v>0</v>
      </c>
      <c r="I179" s="191" t="s">
        <v>641</v>
      </c>
    </row>
    <row r="180" spans="1:9" x14ac:dyDescent="0.25">
      <c r="A180" s="20">
        <v>180</v>
      </c>
      <c r="B180" s="75">
        <v>45993</v>
      </c>
      <c r="C180" s="20" t="s">
        <v>642</v>
      </c>
      <c r="D180" s="20" t="s">
        <v>187</v>
      </c>
      <c r="G180" s="20">
        <v>0.7</v>
      </c>
      <c r="I180" s="191" t="s">
        <v>643</v>
      </c>
    </row>
    <row r="181" spans="1:9" x14ac:dyDescent="0.25">
      <c r="A181" s="20">
        <v>181</v>
      </c>
      <c r="B181" s="75">
        <v>45993</v>
      </c>
      <c r="C181" s="20" t="s">
        <v>644</v>
      </c>
      <c r="D181" s="20" t="s">
        <v>396</v>
      </c>
      <c r="G181" s="20">
        <v>0</v>
      </c>
      <c r="I181" s="191" t="s">
        <v>645</v>
      </c>
    </row>
    <row r="182" spans="1:9" x14ac:dyDescent="0.25">
      <c r="A182" s="20">
        <v>182</v>
      </c>
      <c r="B182" s="75">
        <v>45993</v>
      </c>
      <c r="C182" s="20" t="s">
        <v>646</v>
      </c>
      <c r="D182" s="20" t="s">
        <v>187</v>
      </c>
      <c r="G182" s="20">
        <v>0</v>
      </c>
      <c r="I182" s="191" t="s">
        <v>647</v>
      </c>
    </row>
    <row r="183" spans="1:9" x14ac:dyDescent="0.25">
      <c r="A183" s="20">
        <v>183</v>
      </c>
      <c r="B183" s="75">
        <v>45993</v>
      </c>
      <c r="C183" s="20" t="s">
        <v>648</v>
      </c>
      <c r="D183" s="20" t="s">
        <v>205</v>
      </c>
      <c r="G183" s="20">
        <v>0</v>
      </c>
      <c r="I183" s="191" t="s">
        <v>649</v>
      </c>
    </row>
    <row r="184" spans="1:9" x14ac:dyDescent="0.25">
      <c r="A184" s="20">
        <v>184</v>
      </c>
      <c r="B184" s="75">
        <v>45993</v>
      </c>
      <c r="C184" s="20" t="s">
        <v>650</v>
      </c>
      <c r="D184" s="20" t="s">
        <v>196</v>
      </c>
      <c r="G184" s="20">
        <v>0</v>
      </c>
      <c r="I184" s="191" t="s">
        <v>651</v>
      </c>
    </row>
    <row r="185" spans="1:9" x14ac:dyDescent="0.25">
      <c r="A185" s="20">
        <v>185</v>
      </c>
      <c r="B185" s="75">
        <v>45993</v>
      </c>
      <c r="C185" s="20" t="s">
        <v>652</v>
      </c>
      <c r="D185" s="20" t="s">
        <v>202</v>
      </c>
      <c r="G185" s="20">
        <v>0</v>
      </c>
      <c r="I185" s="191" t="s">
        <v>653</v>
      </c>
    </row>
    <row r="186" spans="1:9" x14ac:dyDescent="0.25">
      <c r="A186" s="20">
        <v>186</v>
      </c>
      <c r="B186" s="75">
        <v>45993</v>
      </c>
      <c r="C186" s="20" t="s">
        <v>654</v>
      </c>
      <c r="D186" s="20" t="s">
        <v>203</v>
      </c>
      <c r="G186" s="20">
        <v>0</v>
      </c>
      <c r="I186" s="191" t="s">
        <v>655</v>
      </c>
    </row>
    <row r="187" spans="1:9" x14ac:dyDescent="0.25">
      <c r="A187" s="20">
        <v>187</v>
      </c>
      <c r="B187" s="75">
        <v>45993</v>
      </c>
      <c r="C187" s="20" t="s">
        <v>656</v>
      </c>
      <c r="D187" s="20" t="s">
        <v>204</v>
      </c>
      <c r="G187" s="20">
        <v>0</v>
      </c>
      <c r="I187" s="191" t="s">
        <v>657</v>
      </c>
    </row>
    <row r="188" spans="1:9" x14ac:dyDescent="0.25">
      <c r="A188" s="20">
        <v>188</v>
      </c>
      <c r="B188" s="75">
        <v>45993</v>
      </c>
      <c r="C188" s="20" t="s">
        <v>658</v>
      </c>
      <c r="D188" s="20" t="s">
        <v>209</v>
      </c>
      <c r="G188" s="20">
        <v>0</v>
      </c>
      <c r="I188" s="191" t="s">
        <v>659</v>
      </c>
    </row>
    <row r="189" spans="1:9" x14ac:dyDescent="0.25">
      <c r="A189" s="20">
        <v>189</v>
      </c>
      <c r="B189" s="75">
        <v>45993</v>
      </c>
      <c r="C189" s="20" t="s">
        <v>660</v>
      </c>
      <c r="D189" s="20" t="s">
        <v>210</v>
      </c>
      <c r="G189" s="20">
        <v>0</v>
      </c>
      <c r="I189" s="191" t="s">
        <v>661</v>
      </c>
    </row>
    <row r="190" spans="1:9" x14ac:dyDescent="0.25">
      <c r="A190" s="20">
        <v>190</v>
      </c>
      <c r="B190" s="75">
        <v>45993</v>
      </c>
      <c r="C190" s="20" t="s">
        <v>479</v>
      </c>
      <c r="D190" s="20" t="s">
        <v>215</v>
      </c>
      <c r="G190" s="20">
        <v>0</v>
      </c>
      <c r="I190" s="191" t="s">
        <v>662</v>
      </c>
    </row>
    <row r="191" spans="1:9" x14ac:dyDescent="0.25">
      <c r="A191" s="20">
        <v>191</v>
      </c>
      <c r="B191" s="75">
        <v>45993</v>
      </c>
      <c r="C191" s="20" t="s">
        <v>663</v>
      </c>
      <c r="D191" s="20" t="s">
        <v>212</v>
      </c>
      <c r="G191" s="20">
        <v>0</v>
      </c>
      <c r="I191" s="191" t="s">
        <v>664</v>
      </c>
    </row>
    <row r="192" spans="1:9" x14ac:dyDescent="0.25">
      <c r="A192" s="20">
        <v>192</v>
      </c>
      <c r="B192" s="75">
        <v>45993</v>
      </c>
      <c r="C192" s="20" t="s">
        <v>665</v>
      </c>
      <c r="D192" s="20" t="s">
        <v>211</v>
      </c>
      <c r="G192" s="20">
        <v>0</v>
      </c>
      <c r="I192" s="191" t="s">
        <v>666</v>
      </c>
    </row>
    <row r="193" spans="1:9" x14ac:dyDescent="0.25">
      <c r="A193" s="20">
        <v>193</v>
      </c>
      <c r="B193" s="75">
        <v>45993</v>
      </c>
      <c r="C193" s="20" t="s">
        <v>667</v>
      </c>
      <c r="D193" s="20" t="s">
        <v>214</v>
      </c>
      <c r="G193" s="20">
        <v>0</v>
      </c>
      <c r="I193" s="191" t="s">
        <v>668</v>
      </c>
    </row>
    <row r="194" spans="1:9" x14ac:dyDescent="0.25">
      <c r="A194" s="20">
        <v>194</v>
      </c>
      <c r="B194" s="75">
        <v>45993</v>
      </c>
      <c r="C194" s="20" t="s">
        <v>669</v>
      </c>
      <c r="D194" s="20" t="s">
        <v>200</v>
      </c>
      <c r="G194" s="20">
        <v>0</v>
      </c>
      <c r="I194" s="191" t="s">
        <v>670</v>
      </c>
    </row>
    <row r="195" spans="1:9" x14ac:dyDescent="0.25">
      <c r="A195" s="20">
        <v>195</v>
      </c>
      <c r="B195" s="75">
        <v>45994</v>
      </c>
      <c r="C195" s="20" t="s">
        <v>671</v>
      </c>
      <c r="D195" s="20" t="s">
        <v>199</v>
      </c>
      <c r="G195" s="20">
        <v>0</v>
      </c>
      <c r="I195" s="191" t="s">
        <v>672</v>
      </c>
    </row>
    <row r="196" spans="1:9" x14ac:dyDescent="0.25">
      <c r="A196" s="20">
        <v>196</v>
      </c>
      <c r="B196" s="75">
        <v>45994</v>
      </c>
      <c r="C196" s="20" t="s">
        <v>673</v>
      </c>
      <c r="D196" s="20" t="s">
        <v>196</v>
      </c>
      <c r="G196" s="20">
        <v>0.94099999999999995</v>
      </c>
      <c r="I196" s="191" t="s">
        <v>674</v>
      </c>
    </row>
    <row r="197" spans="1:9" x14ac:dyDescent="0.25">
      <c r="A197" s="20">
        <v>197</v>
      </c>
      <c r="B197" s="75">
        <v>45994</v>
      </c>
      <c r="C197" s="20" t="s">
        <v>673</v>
      </c>
      <c r="D197" s="20" t="s">
        <v>198</v>
      </c>
      <c r="G197" s="20">
        <v>0.94099999999999995</v>
      </c>
      <c r="I197" s="191" t="s">
        <v>675</v>
      </c>
    </row>
    <row r="198" spans="1:9" x14ac:dyDescent="0.25">
      <c r="A198" s="20">
        <v>198</v>
      </c>
      <c r="B198" s="75">
        <v>45994</v>
      </c>
      <c r="C198" s="20" t="s">
        <v>673</v>
      </c>
      <c r="D198" s="20" t="s">
        <v>202</v>
      </c>
      <c r="G198" s="20">
        <v>0.94099999999999995</v>
      </c>
      <c r="I198" s="191" t="s">
        <v>676</v>
      </c>
    </row>
    <row r="199" spans="1:9" x14ac:dyDescent="0.25">
      <c r="A199" s="20">
        <v>199</v>
      </c>
      <c r="B199" s="75">
        <v>45994</v>
      </c>
      <c r="C199" s="20" t="s">
        <v>677</v>
      </c>
      <c r="D199" s="20" t="s">
        <v>203</v>
      </c>
      <c r="G199" s="20">
        <v>0.94099999999999995</v>
      </c>
      <c r="I199" s="191" t="s">
        <v>678</v>
      </c>
    </row>
    <row r="200" spans="1:9" x14ac:dyDescent="0.25">
      <c r="A200" s="20">
        <v>200</v>
      </c>
      <c r="B200" s="75">
        <v>45994</v>
      </c>
      <c r="C200" s="20" t="s">
        <v>679</v>
      </c>
      <c r="D200" s="20" t="s">
        <v>175</v>
      </c>
      <c r="G200" s="20" t="s">
        <v>4</v>
      </c>
      <c r="I200" s="191" t="s">
        <v>680</v>
      </c>
    </row>
    <row r="201" spans="1:9" x14ac:dyDescent="0.25">
      <c r="A201" s="20">
        <v>201</v>
      </c>
      <c r="B201" s="75">
        <v>45994</v>
      </c>
      <c r="C201" s="20" t="s">
        <v>708</v>
      </c>
      <c r="D201" s="20" t="s">
        <v>177</v>
      </c>
      <c r="G201" s="20">
        <v>0.52</v>
      </c>
      <c r="I201" s="191" t="s">
        <v>682</v>
      </c>
    </row>
    <row r="202" spans="1:9" x14ac:dyDescent="0.25">
      <c r="A202" s="20">
        <v>202</v>
      </c>
      <c r="B202" s="75">
        <v>45994</v>
      </c>
      <c r="C202" s="20" t="s">
        <v>683</v>
      </c>
      <c r="D202" s="20" t="s">
        <v>184</v>
      </c>
      <c r="G202" s="20">
        <v>0</v>
      </c>
      <c r="I202" s="191" t="s">
        <v>684</v>
      </c>
    </row>
    <row r="203" spans="1:9" x14ac:dyDescent="0.25">
      <c r="A203" s="20">
        <v>203</v>
      </c>
      <c r="B203" s="75">
        <v>45994</v>
      </c>
      <c r="C203" s="20" t="s">
        <v>685</v>
      </c>
      <c r="D203" s="20" t="s">
        <v>196</v>
      </c>
      <c r="G203" s="20">
        <v>0</v>
      </c>
      <c r="I203" s="191" t="s">
        <v>686</v>
      </c>
    </row>
    <row r="204" spans="1:9" x14ac:dyDescent="0.25">
      <c r="A204" s="20">
        <v>204</v>
      </c>
      <c r="B204" s="75">
        <v>45994</v>
      </c>
      <c r="C204" s="20" t="s">
        <v>687</v>
      </c>
      <c r="D204" s="20" t="s">
        <v>198</v>
      </c>
      <c r="G204" s="20">
        <v>0</v>
      </c>
      <c r="I204" s="191" t="s">
        <v>688</v>
      </c>
    </row>
    <row r="205" spans="1:9" x14ac:dyDescent="0.25">
      <c r="A205" s="20">
        <v>205</v>
      </c>
      <c r="B205" s="75">
        <v>45994</v>
      </c>
      <c r="C205" s="20" t="s">
        <v>689</v>
      </c>
      <c r="D205" s="20" t="s">
        <v>204</v>
      </c>
      <c r="G205" s="20">
        <v>0.9</v>
      </c>
      <c r="I205" s="191" t="s">
        <v>690</v>
      </c>
    </row>
    <row r="206" spans="1:9" x14ac:dyDescent="0.25">
      <c r="A206" s="20">
        <v>206</v>
      </c>
      <c r="B206" s="75">
        <v>45994</v>
      </c>
      <c r="C206" s="20" t="s">
        <v>691</v>
      </c>
      <c r="D206" s="20" t="s">
        <v>175</v>
      </c>
      <c r="G206" s="20">
        <v>1</v>
      </c>
      <c r="H206" s="20" t="s">
        <v>693</v>
      </c>
      <c r="I206" s="191" t="s">
        <v>692</v>
      </c>
    </row>
    <row r="207" spans="1:9" x14ac:dyDescent="0.25">
      <c r="A207" s="20">
        <v>207</v>
      </c>
      <c r="B207" s="75">
        <v>45994</v>
      </c>
      <c r="C207" s="20" t="s">
        <v>694</v>
      </c>
      <c r="D207" s="20" t="s">
        <v>175</v>
      </c>
      <c r="G207" s="20">
        <v>0</v>
      </c>
      <c r="I207" s="191" t="s">
        <v>692</v>
      </c>
    </row>
    <row r="208" spans="1:9" x14ac:dyDescent="0.25">
      <c r="A208" s="20">
        <v>208</v>
      </c>
      <c r="B208" s="75">
        <v>45994</v>
      </c>
      <c r="C208" s="20" t="s">
        <v>694</v>
      </c>
      <c r="D208" s="20" t="s">
        <v>175</v>
      </c>
      <c r="G208" s="20">
        <v>5.2</v>
      </c>
      <c r="I208" s="191" t="s">
        <v>495</v>
      </c>
    </row>
    <row r="209" spans="1:9" x14ac:dyDescent="0.25">
      <c r="A209" s="20">
        <v>209</v>
      </c>
      <c r="B209" s="75">
        <v>45994</v>
      </c>
      <c r="C209" s="20" t="s">
        <v>695</v>
      </c>
      <c r="D209" s="20" t="s">
        <v>202</v>
      </c>
      <c r="G209" s="20">
        <v>0</v>
      </c>
      <c r="I209" s="191" t="s">
        <v>696</v>
      </c>
    </row>
    <row r="210" spans="1:9" x14ac:dyDescent="0.25">
      <c r="A210" s="20">
        <v>210</v>
      </c>
      <c r="B210" s="75">
        <v>45994</v>
      </c>
      <c r="C210" s="20" t="s">
        <v>697</v>
      </c>
      <c r="D210" s="20" t="s">
        <v>203</v>
      </c>
      <c r="G210" s="20">
        <v>0</v>
      </c>
      <c r="I210" s="191" t="s">
        <v>698</v>
      </c>
    </row>
    <row r="211" spans="1:9" x14ac:dyDescent="0.25">
      <c r="A211" s="20">
        <v>211</v>
      </c>
      <c r="B211" s="75">
        <v>45994</v>
      </c>
      <c r="C211" s="20" t="s">
        <v>699</v>
      </c>
      <c r="D211" s="20" t="s">
        <v>204</v>
      </c>
      <c r="G211" s="20">
        <v>0</v>
      </c>
      <c r="I211" s="191" t="s">
        <v>700</v>
      </c>
    </row>
    <row r="212" spans="1:9" x14ac:dyDescent="0.25">
      <c r="A212" s="20">
        <v>212</v>
      </c>
      <c r="B212" s="75">
        <v>45994</v>
      </c>
      <c r="C212" s="20" t="s">
        <v>701</v>
      </c>
      <c r="D212" s="20" t="s">
        <v>196</v>
      </c>
      <c r="G212" s="20">
        <v>1</v>
      </c>
      <c r="I212" s="191" t="s">
        <v>702</v>
      </c>
    </row>
    <row r="213" spans="1:9" x14ac:dyDescent="0.25">
      <c r="A213" s="20">
        <v>213</v>
      </c>
      <c r="B213" s="75">
        <v>45994</v>
      </c>
      <c r="C213" s="20" t="s">
        <v>703</v>
      </c>
      <c r="D213" s="20" t="s">
        <v>198</v>
      </c>
      <c r="G213" s="20">
        <v>1</v>
      </c>
      <c r="I213" s="191" t="s">
        <v>704</v>
      </c>
    </row>
    <row r="214" spans="1:9" x14ac:dyDescent="0.25">
      <c r="A214" s="20">
        <v>214</v>
      </c>
      <c r="B214" s="75">
        <v>45994</v>
      </c>
      <c r="C214" s="20" t="s">
        <v>705</v>
      </c>
      <c r="D214" s="20" t="s">
        <v>182</v>
      </c>
      <c r="G214" s="20" t="s">
        <v>4</v>
      </c>
      <c r="I214" s="191" t="s">
        <v>706</v>
      </c>
    </row>
    <row r="215" spans="1:9" x14ac:dyDescent="0.25">
      <c r="A215" s="20">
        <v>215</v>
      </c>
      <c r="B215" s="75">
        <v>45994</v>
      </c>
      <c r="C215" s="20" t="s">
        <v>191</v>
      </c>
      <c r="D215" s="20" t="s">
        <v>190</v>
      </c>
      <c r="G215" s="20">
        <v>0.83</v>
      </c>
      <c r="I215" s="191" t="s">
        <v>709</v>
      </c>
    </row>
    <row r="216" spans="1:9" x14ac:dyDescent="0.25">
      <c r="A216" s="20">
        <v>216</v>
      </c>
      <c r="B216" s="75">
        <v>45994</v>
      </c>
      <c r="C216" s="20" t="s">
        <v>179</v>
      </c>
      <c r="D216" s="20" t="s">
        <v>180</v>
      </c>
      <c r="G216" s="20">
        <v>0</v>
      </c>
      <c r="I216" s="191" t="s">
        <v>710</v>
      </c>
    </row>
    <row r="217" spans="1:9" x14ac:dyDescent="0.25">
      <c r="A217" s="20">
        <v>217</v>
      </c>
      <c r="B217" s="75">
        <v>45994</v>
      </c>
      <c r="C217" s="20" t="s">
        <v>191</v>
      </c>
      <c r="D217" s="20" t="s">
        <v>184</v>
      </c>
      <c r="G217" s="20">
        <v>0.60499999999999998</v>
      </c>
      <c r="I217" s="191" t="s">
        <v>711</v>
      </c>
    </row>
    <row r="218" spans="1:9" x14ac:dyDescent="0.25">
      <c r="A218" s="20">
        <v>218</v>
      </c>
      <c r="B218" s="75">
        <v>45994</v>
      </c>
      <c r="C218" s="20" t="s">
        <v>179</v>
      </c>
      <c r="D218" s="20" t="s">
        <v>176</v>
      </c>
      <c r="G218" s="20">
        <v>0</v>
      </c>
      <c r="I218" s="191" t="s">
        <v>712</v>
      </c>
    </row>
    <row r="219" spans="1:9" x14ac:dyDescent="0.25">
      <c r="A219" s="20">
        <v>219</v>
      </c>
      <c r="B219" s="75">
        <v>45994</v>
      </c>
      <c r="C219" s="20" t="s">
        <v>713</v>
      </c>
      <c r="D219" s="20" t="s">
        <v>202</v>
      </c>
      <c r="G219" s="20">
        <v>1</v>
      </c>
      <c r="I219" s="191" t="s">
        <v>714</v>
      </c>
    </row>
    <row r="220" spans="1:9" x14ac:dyDescent="0.25">
      <c r="A220" s="20">
        <v>220</v>
      </c>
      <c r="B220" s="75">
        <v>45994</v>
      </c>
      <c r="C220" s="20" t="s">
        <v>715</v>
      </c>
      <c r="D220" s="20" t="s">
        <v>196</v>
      </c>
      <c r="G220" s="20">
        <v>0</v>
      </c>
      <c r="I220" s="191" t="s">
        <v>716</v>
      </c>
    </row>
    <row r="221" spans="1:9" x14ac:dyDescent="0.25">
      <c r="A221" s="20">
        <v>221</v>
      </c>
      <c r="B221" s="75">
        <v>45994</v>
      </c>
      <c r="C221" s="20" t="s">
        <v>528</v>
      </c>
      <c r="D221" s="20" t="s">
        <v>198</v>
      </c>
      <c r="G221" s="20">
        <v>0</v>
      </c>
      <c r="I221" s="191" t="s">
        <v>717</v>
      </c>
    </row>
    <row r="222" spans="1:9" x14ac:dyDescent="0.25">
      <c r="A222" s="20">
        <v>222</v>
      </c>
      <c r="B222" s="75">
        <v>45994</v>
      </c>
      <c r="C222" s="20" t="s">
        <v>718</v>
      </c>
      <c r="D222" s="20" t="s">
        <v>202</v>
      </c>
      <c r="G222" s="20">
        <v>0</v>
      </c>
      <c r="I222" s="191" t="s">
        <v>714</v>
      </c>
    </row>
    <row r="223" spans="1:9" x14ac:dyDescent="0.25">
      <c r="A223" s="20">
        <v>223</v>
      </c>
      <c r="B223" s="75">
        <v>45994</v>
      </c>
      <c r="C223" s="20" t="s">
        <v>719</v>
      </c>
      <c r="D223" s="20" t="s">
        <v>196</v>
      </c>
      <c r="G223" s="20">
        <v>1</v>
      </c>
      <c r="I223" s="191" t="s">
        <v>720</v>
      </c>
    </row>
    <row r="224" spans="1:9" x14ac:dyDescent="0.25">
      <c r="A224" s="20">
        <v>224</v>
      </c>
      <c r="B224" s="75">
        <v>45994</v>
      </c>
      <c r="C224" s="20" t="s">
        <v>721</v>
      </c>
      <c r="D224" s="20" t="s">
        <v>198</v>
      </c>
      <c r="G224" s="20">
        <v>1</v>
      </c>
      <c r="I224" s="191" t="s">
        <v>722</v>
      </c>
    </row>
    <row r="225" spans="1:9" x14ac:dyDescent="0.25">
      <c r="A225" s="20">
        <v>225</v>
      </c>
      <c r="B225" s="75">
        <v>45994</v>
      </c>
      <c r="C225" s="20" t="s">
        <v>721</v>
      </c>
      <c r="D225" s="20" t="s">
        <v>202</v>
      </c>
      <c r="G225" s="20">
        <v>1</v>
      </c>
      <c r="I225" s="191" t="s">
        <v>723</v>
      </c>
    </row>
    <row r="226" spans="1:9" x14ac:dyDescent="0.25">
      <c r="A226" s="20">
        <v>226</v>
      </c>
      <c r="B226" s="75">
        <v>45994</v>
      </c>
      <c r="C226" s="20" t="s">
        <v>724</v>
      </c>
      <c r="D226" s="20" t="s">
        <v>203</v>
      </c>
      <c r="G226" s="20">
        <v>1</v>
      </c>
      <c r="I226" s="191" t="s">
        <v>725</v>
      </c>
    </row>
    <row r="227" spans="1:9" x14ac:dyDescent="0.25">
      <c r="A227" s="20">
        <v>227</v>
      </c>
      <c r="B227" s="75">
        <v>45994</v>
      </c>
      <c r="C227" s="20" t="s">
        <v>387</v>
      </c>
      <c r="D227" s="20" t="s">
        <v>204</v>
      </c>
      <c r="G227" s="20">
        <v>1</v>
      </c>
      <c r="I227" s="191" t="s">
        <v>726</v>
      </c>
    </row>
    <row r="228" spans="1:9" x14ac:dyDescent="0.25">
      <c r="A228" s="20">
        <v>228</v>
      </c>
      <c r="B228" s="75">
        <v>45994</v>
      </c>
      <c r="C228" s="20" t="s">
        <v>727</v>
      </c>
      <c r="D228" s="20" t="s">
        <v>199</v>
      </c>
      <c r="G228" s="20">
        <v>1</v>
      </c>
      <c r="I228" s="191" t="s">
        <v>728</v>
      </c>
    </row>
    <row r="229" spans="1:9" x14ac:dyDescent="0.25">
      <c r="A229" s="20">
        <v>229</v>
      </c>
      <c r="B229" s="75">
        <v>45994</v>
      </c>
      <c r="C229" s="20" t="s">
        <v>547</v>
      </c>
      <c r="D229" s="20" t="s">
        <v>200</v>
      </c>
      <c r="G229" s="20">
        <v>1</v>
      </c>
      <c r="I229" s="191" t="s">
        <v>730</v>
      </c>
    </row>
    <row r="230" spans="1:9" x14ac:dyDescent="0.25">
      <c r="A230" s="20">
        <v>230</v>
      </c>
      <c r="B230" s="75">
        <v>45994</v>
      </c>
      <c r="C230" s="20" t="s">
        <v>729</v>
      </c>
      <c r="D230" s="20" t="s">
        <v>214</v>
      </c>
      <c r="G230" s="20">
        <v>1</v>
      </c>
      <c r="I230" s="191" t="s">
        <v>731</v>
      </c>
    </row>
    <row r="231" spans="1:9" x14ac:dyDescent="0.25">
      <c r="A231" s="20">
        <v>231</v>
      </c>
      <c r="B231" s="75">
        <v>45994</v>
      </c>
      <c r="C231" s="20" t="s">
        <v>732</v>
      </c>
      <c r="D231" s="20" t="s">
        <v>211</v>
      </c>
      <c r="G231" s="20">
        <v>1</v>
      </c>
      <c r="I231" s="191" t="s">
        <v>733</v>
      </c>
    </row>
    <row r="232" spans="1:9" x14ac:dyDescent="0.25">
      <c r="A232" s="20">
        <v>232</v>
      </c>
      <c r="B232" s="75">
        <v>45994</v>
      </c>
      <c r="C232" s="20" t="s">
        <v>554</v>
      </c>
      <c r="D232" s="20" t="s">
        <v>212</v>
      </c>
      <c r="G232" s="20">
        <v>1</v>
      </c>
      <c r="I232" s="191" t="s">
        <v>734</v>
      </c>
    </row>
    <row r="233" spans="1:9" x14ac:dyDescent="0.25">
      <c r="A233" s="20">
        <v>233</v>
      </c>
      <c r="B233" s="75">
        <v>45994</v>
      </c>
      <c r="C233" s="20" t="s">
        <v>398</v>
      </c>
      <c r="D233" s="20" t="s">
        <v>215</v>
      </c>
      <c r="G233" s="20">
        <v>1</v>
      </c>
      <c r="I233" s="191" t="s">
        <v>735</v>
      </c>
    </row>
    <row r="234" spans="1:9" x14ac:dyDescent="0.25">
      <c r="A234" s="20">
        <v>234</v>
      </c>
      <c r="B234" s="75">
        <v>45994</v>
      </c>
      <c r="C234" s="20" t="s">
        <v>400</v>
      </c>
      <c r="D234" s="20" t="s">
        <v>210</v>
      </c>
      <c r="G234" s="20">
        <v>1</v>
      </c>
      <c r="I234" s="191" t="s">
        <v>736</v>
      </c>
    </row>
    <row r="235" spans="1:9" x14ac:dyDescent="0.25">
      <c r="A235" s="20">
        <v>235</v>
      </c>
      <c r="B235" s="75">
        <v>45994</v>
      </c>
      <c r="C235" s="20" t="s">
        <v>737</v>
      </c>
      <c r="D235" s="20" t="s">
        <v>209</v>
      </c>
      <c r="G235" s="20">
        <v>1</v>
      </c>
      <c r="I235" s="191" t="s">
        <v>738</v>
      </c>
    </row>
    <row r="236" spans="1:9" x14ac:dyDescent="0.25">
      <c r="A236" s="20">
        <v>236</v>
      </c>
      <c r="B236" s="75">
        <v>45994</v>
      </c>
      <c r="C236" s="20" t="s">
        <v>739</v>
      </c>
      <c r="D236" s="20" t="s">
        <v>188</v>
      </c>
      <c r="G236" s="20">
        <v>0.7</v>
      </c>
      <c r="I236" s="191" t="s">
        <v>740</v>
      </c>
    </row>
    <row r="237" spans="1:9" x14ac:dyDescent="0.25">
      <c r="A237" s="20">
        <v>237</v>
      </c>
      <c r="B237" s="75">
        <v>45994</v>
      </c>
      <c r="C237" s="20" t="s">
        <v>741</v>
      </c>
      <c r="D237" s="20" t="s">
        <v>186</v>
      </c>
      <c r="G237" s="20">
        <v>0.7</v>
      </c>
      <c r="I237" s="191" t="s">
        <v>742</v>
      </c>
    </row>
    <row r="238" spans="1:9" x14ac:dyDescent="0.25">
      <c r="A238" s="20">
        <v>238</v>
      </c>
      <c r="B238" s="75">
        <v>45994</v>
      </c>
      <c r="C238" s="20" t="s">
        <v>743</v>
      </c>
      <c r="D238" s="20" t="s">
        <v>189</v>
      </c>
      <c r="G238" s="20">
        <v>0.7</v>
      </c>
      <c r="I238" s="191" t="s">
        <v>744</v>
      </c>
    </row>
    <row r="239" spans="1:9" x14ac:dyDescent="0.25">
      <c r="A239" s="20">
        <v>239</v>
      </c>
      <c r="B239" s="75">
        <v>45994</v>
      </c>
      <c r="C239" s="20" t="s">
        <v>565</v>
      </c>
      <c r="D239" s="20" t="s">
        <v>183</v>
      </c>
      <c r="G239" s="20">
        <v>0.7</v>
      </c>
      <c r="I239" s="191" t="s">
        <v>745</v>
      </c>
    </row>
    <row r="240" spans="1:9" x14ac:dyDescent="0.25">
      <c r="A240" s="20">
        <v>240</v>
      </c>
      <c r="B240" s="75">
        <v>45994</v>
      </c>
      <c r="C240" s="20" t="s">
        <v>746</v>
      </c>
      <c r="D240" s="20" t="s">
        <v>187</v>
      </c>
      <c r="G240" s="20">
        <v>0.7</v>
      </c>
      <c r="I240" s="191" t="s">
        <v>747</v>
      </c>
    </row>
    <row r="241" spans="1:9" x14ac:dyDescent="0.25">
      <c r="A241" s="20">
        <v>241</v>
      </c>
      <c r="B241" s="75">
        <v>45994</v>
      </c>
      <c r="C241" s="20" t="s">
        <v>748</v>
      </c>
      <c r="D241" s="20" t="s">
        <v>192</v>
      </c>
      <c r="G241" s="20">
        <v>0.8</v>
      </c>
      <c r="I241" s="191" t="s">
        <v>749</v>
      </c>
    </row>
    <row r="242" spans="1:9" x14ac:dyDescent="0.25">
      <c r="A242" s="20">
        <v>242</v>
      </c>
      <c r="B242" s="75">
        <v>45994</v>
      </c>
      <c r="C242" s="20" t="s">
        <v>750</v>
      </c>
      <c r="D242" s="20" t="s">
        <v>169</v>
      </c>
      <c r="G242" s="20">
        <v>0.8</v>
      </c>
      <c r="I242" s="191" t="s">
        <v>751</v>
      </c>
    </row>
    <row r="243" spans="1:9" x14ac:dyDescent="0.25">
      <c r="A243" s="20">
        <v>243</v>
      </c>
      <c r="B243" s="75">
        <v>45994</v>
      </c>
      <c r="C243" s="20" t="s">
        <v>752</v>
      </c>
      <c r="D243" s="20" t="s">
        <v>197</v>
      </c>
      <c r="G243" s="20">
        <v>0.7</v>
      </c>
      <c r="I243" s="191" t="s">
        <v>753</v>
      </c>
    </row>
    <row r="244" spans="1:9" x14ac:dyDescent="0.25">
      <c r="A244" s="20">
        <v>244</v>
      </c>
      <c r="B244" s="75">
        <v>45994</v>
      </c>
      <c r="C244" s="20" t="s">
        <v>579</v>
      </c>
      <c r="D244" s="20" t="s">
        <v>194</v>
      </c>
      <c r="G244" s="20">
        <v>0.8</v>
      </c>
      <c r="I244" s="191" t="s">
        <v>754</v>
      </c>
    </row>
    <row r="245" spans="1:9" x14ac:dyDescent="0.25">
      <c r="A245" s="20">
        <v>245</v>
      </c>
      <c r="B245" s="75">
        <v>45994</v>
      </c>
      <c r="C245" s="20" t="s">
        <v>582</v>
      </c>
      <c r="D245" s="20" t="s">
        <v>194</v>
      </c>
      <c r="G245" s="20">
        <v>0</v>
      </c>
      <c r="I245" s="191" t="s">
        <v>754</v>
      </c>
    </row>
    <row r="246" spans="1:9" x14ac:dyDescent="0.25">
      <c r="A246" s="20">
        <v>246</v>
      </c>
      <c r="B246" s="75">
        <v>45994</v>
      </c>
      <c r="C246" s="20" t="s">
        <v>755</v>
      </c>
      <c r="D246" s="20" t="s">
        <v>197</v>
      </c>
      <c r="G246" s="20">
        <v>0</v>
      </c>
      <c r="I246" s="191" t="s">
        <v>753</v>
      </c>
    </row>
    <row r="247" spans="1:9" x14ac:dyDescent="0.25">
      <c r="A247" s="20">
        <v>247</v>
      </c>
      <c r="B247" s="75">
        <v>45994</v>
      </c>
      <c r="C247" s="20" t="s">
        <v>584</v>
      </c>
      <c r="D247" s="20" t="s">
        <v>169</v>
      </c>
      <c r="G247" s="20">
        <v>0</v>
      </c>
      <c r="I247" s="191" t="s">
        <v>756</v>
      </c>
    </row>
    <row r="248" spans="1:9" x14ac:dyDescent="0.25">
      <c r="A248" s="20">
        <v>248</v>
      </c>
      <c r="B248" s="75">
        <v>45994</v>
      </c>
      <c r="C248" s="20" t="s">
        <v>757</v>
      </c>
      <c r="D248" s="20" t="s">
        <v>192</v>
      </c>
      <c r="G248" s="20">
        <v>0</v>
      </c>
      <c r="I248" s="191" t="s">
        <v>758</v>
      </c>
    </row>
    <row r="249" spans="1:9" x14ac:dyDescent="0.25">
      <c r="A249" s="20">
        <v>249</v>
      </c>
      <c r="B249" s="75">
        <v>45994</v>
      </c>
      <c r="C249" s="20" t="s">
        <v>759</v>
      </c>
      <c r="D249" s="20" t="s">
        <v>188</v>
      </c>
      <c r="G249" s="20">
        <v>0</v>
      </c>
      <c r="I249" s="191" t="s">
        <v>760</v>
      </c>
    </row>
    <row r="250" spans="1:9" x14ac:dyDescent="0.25">
      <c r="A250" s="20">
        <v>250</v>
      </c>
      <c r="B250" s="75">
        <v>45994</v>
      </c>
      <c r="C250" s="20" t="s">
        <v>761</v>
      </c>
      <c r="D250" s="20" t="s">
        <v>188</v>
      </c>
      <c r="G250" s="20">
        <v>0.7</v>
      </c>
      <c r="I250" s="191" t="s">
        <v>495</v>
      </c>
    </row>
    <row r="251" spans="1:9" x14ac:dyDescent="0.25">
      <c r="A251" s="20">
        <v>251</v>
      </c>
      <c r="B251" s="75">
        <v>45994</v>
      </c>
      <c r="C251" s="20" t="s">
        <v>762</v>
      </c>
      <c r="D251" s="20" t="s">
        <v>192</v>
      </c>
      <c r="G251" s="20">
        <v>0.8</v>
      </c>
      <c r="I251" s="191" t="s">
        <v>495</v>
      </c>
    </row>
    <row r="252" spans="1:9" x14ac:dyDescent="0.25">
      <c r="A252" s="20">
        <v>252</v>
      </c>
      <c r="B252" s="75">
        <v>45994</v>
      </c>
      <c r="C252" s="20" t="s">
        <v>763</v>
      </c>
      <c r="D252" s="20" t="s">
        <v>169</v>
      </c>
      <c r="G252" s="20">
        <v>0.8</v>
      </c>
      <c r="I252" s="191" t="s">
        <v>495</v>
      </c>
    </row>
    <row r="253" spans="1:9" x14ac:dyDescent="0.25">
      <c r="A253" s="20">
        <v>260</v>
      </c>
      <c r="B253" s="75">
        <v>45994</v>
      </c>
      <c r="C253" s="20" t="s">
        <v>775</v>
      </c>
      <c r="D253" s="20" t="s">
        <v>396</v>
      </c>
      <c r="G253" s="20">
        <v>2.7</v>
      </c>
      <c r="I253" s="191" t="s">
        <v>776</v>
      </c>
    </row>
    <row r="254" spans="1:9" x14ac:dyDescent="0.25">
      <c r="A254" s="20">
        <v>254</v>
      </c>
      <c r="B254" s="75">
        <v>45994</v>
      </c>
      <c r="C254" s="20" t="s">
        <v>765</v>
      </c>
      <c r="D254" s="20" t="s">
        <v>169</v>
      </c>
      <c r="G254" s="20">
        <v>0</v>
      </c>
      <c r="I254" s="191" t="s">
        <v>766</v>
      </c>
    </row>
    <row r="255" spans="1:9" x14ac:dyDescent="0.25">
      <c r="A255" s="20">
        <v>255</v>
      </c>
      <c r="B255" s="75">
        <v>45994</v>
      </c>
      <c r="C255" s="20" t="s">
        <v>764</v>
      </c>
      <c r="D255" s="20" t="s">
        <v>186</v>
      </c>
      <c r="G255" s="20">
        <v>0</v>
      </c>
      <c r="I255" s="191" t="s">
        <v>767</v>
      </c>
    </row>
    <row r="256" spans="1:9" x14ac:dyDescent="0.25">
      <c r="A256" s="20">
        <v>256</v>
      </c>
      <c r="B256" s="75">
        <v>45994</v>
      </c>
      <c r="C256" s="20" t="s">
        <v>768</v>
      </c>
      <c r="D256" s="20" t="s">
        <v>192</v>
      </c>
      <c r="G256" s="20">
        <v>0</v>
      </c>
      <c r="I256" s="191" t="s">
        <v>769</v>
      </c>
    </row>
    <row r="257" spans="1:9" x14ac:dyDescent="0.25">
      <c r="A257" s="20">
        <v>257</v>
      </c>
      <c r="B257" s="75">
        <v>45994</v>
      </c>
      <c r="C257" s="20" t="s">
        <v>419</v>
      </c>
      <c r="D257" s="20" t="s">
        <v>176</v>
      </c>
      <c r="G257" s="20">
        <v>0.74</v>
      </c>
      <c r="I257" s="191" t="s">
        <v>770</v>
      </c>
    </row>
    <row r="258" spans="1:9" x14ac:dyDescent="0.25">
      <c r="A258" s="20">
        <v>258</v>
      </c>
      <c r="B258" s="75">
        <v>45994</v>
      </c>
      <c r="C258" s="20" t="s">
        <v>771</v>
      </c>
      <c r="D258" s="20" t="s">
        <v>177</v>
      </c>
      <c r="G258" s="20">
        <v>0</v>
      </c>
      <c r="I258" s="191" t="s">
        <v>772</v>
      </c>
    </row>
    <row r="259" spans="1:9" x14ac:dyDescent="0.25">
      <c r="A259" s="20">
        <v>259</v>
      </c>
      <c r="B259" s="75">
        <v>45994</v>
      </c>
      <c r="C259" s="20" t="s">
        <v>773</v>
      </c>
      <c r="D259" s="20" t="s">
        <v>189</v>
      </c>
      <c r="G259" s="20">
        <v>0</v>
      </c>
      <c r="I259" s="191" t="s">
        <v>774</v>
      </c>
    </row>
    <row r="260" spans="1:9" x14ac:dyDescent="0.25">
      <c r="A260" s="20">
        <v>260</v>
      </c>
      <c r="B260" s="75">
        <v>45994</v>
      </c>
      <c r="C260" s="20" t="s">
        <v>777</v>
      </c>
      <c r="D260" s="20" t="s">
        <v>186</v>
      </c>
      <c r="G260" s="20">
        <v>0.7</v>
      </c>
      <c r="I260" s="191" t="s">
        <v>778</v>
      </c>
    </row>
    <row r="261" spans="1:9" x14ac:dyDescent="0.25">
      <c r="A261" s="20">
        <v>261</v>
      </c>
      <c r="B261" s="75">
        <v>45994</v>
      </c>
      <c r="C261" s="20" t="s">
        <v>779</v>
      </c>
      <c r="D261" s="20" t="s">
        <v>183</v>
      </c>
      <c r="G261" s="20">
        <v>0</v>
      </c>
      <c r="I261" s="191" t="s">
        <v>780</v>
      </c>
    </row>
    <row r="262" spans="1:9" x14ac:dyDescent="0.25">
      <c r="A262" s="20">
        <v>262</v>
      </c>
      <c r="B262" s="75">
        <v>45994</v>
      </c>
      <c r="C262" s="20" t="s">
        <v>781</v>
      </c>
      <c r="D262" s="20" t="s">
        <v>187</v>
      </c>
      <c r="G262" s="20">
        <v>0</v>
      </c>
      <c r="I262" s="191" t="s">
        <v>782</v>
      </c>
    </row>
    <row r="263" spans="1:9" x14ac:dyDescent="0.25">
      <c r="A263" s="20">
        <v>263</v>
      </c>
      <c r="B263" s="75">
        <v>45994</v>
      </c>
      <c r="C263" s="20" t="s">
        <v>783</v>
      </c>
      <c r="D263" s="20" t="s">
        <v>205</v>
      </c>
      <c r="G263" s="20">
        <v>0.98630769230769222</v>
      </c>
      <c r="I263" s="191" t="s">
        <v>784</v>
      </c>
    </row>
    <row r="264" spans="1:9" x14ac:dyDescent="0.25">
      <c r="A264" s="20">
        <v>264</v>
      </c>
      <c r="B264" s="75">
        <v>45994</v>
      </c>
      <c r="C264" s="20" t="s">
        <v>785</v>
      </c>
      <c r="D264" s="20" t="s">
        <v>214</v>
      </c>
      <c r="G264" s="20">
        <v>0</v>
      </c>
      <c r="I264" s="191" t="s">
        <v>786</v>
      </c>
    </row>
    <row r="265" spans="1:9" x14ac:dyDescent="0.25">
      <c r="A265" s="20">
        <v>265</v>
      </c>
      <c r="B265" s="75">
        <v>45994</v>
      </c>
      <c r="C265" s="20" t="s">
        <v>787</v>
      </c>
      <c r="D265" s="20" t="s">
        <v>187</v>
      </c>
      <c r="G265" s="20">
        <v>0.68500000000000005</v>
      </c>
      <c r="I265" s="191" t="s">
        <v>788</v>
      </c>
    </row>
    <row r="266" spans="1:9" x14ac:dyDescent="0.25">
      <c r="A266" s="20">
        <v>266</v>
      </c>
      <c r="B266" s="75">
        <v>45994</v>
      </c>
      <c r="C266" s="20" t="s">
        <v>787</v>
      </c>
      <c r="D266" s="20" t="s">
        <v>183</v>
      </c>
      <c r="G266" s="20">
        <v>0.68500000000000005</v>
      </c>
      <c r="I266" s="191" t="s">
        <v>789</v>
      </c>
    </row>
    <row r="267" spans="1:9" x14ac:dyDescent="0.25">
      <c r="A267" s="20">
        <v>267</v>
      </c>
      <c r="B267" s="75">
        <v>45994</v>
      </c>
      <c r="C267" s="20" t="s">
        <v>790</v>
      </c>
      <c r="D267" s="20" t="s">
        <v>169</v>
      </c>
      <c r="G267" s="20">
        <v>0.68500000000000005</v>
      </c>
      <c r="I267" s="191" t="s">
        <v>791</v>
      </c>
    </row>
    <row r="268" spans="1:9" x14ac:dyDescent="0.25">
      <c r="A268" s="20">
        <v>268</v>
      </c>
      <c r="B268" s="75">
        <v>45994</v>
      </c>
      <c r="C268" s="20" t="s">
        <v>792</v>
      </c>
      <c r="D268" s="20" t="s">
        <v>189</v>
      </c>
      <c r="G268" s="20">
        <v>0.9</v>
      </c>
      <c r="I268" s="191" t="s">
        <v>793</v>
      </c>
    </row>
    <row r="269" spans="1:9" x14ac:dyDescent="0.25">
      <c r="A269" s="20">
        <v>269</v>
      </c>
      <c r="B269" s="75">
        <v>45994</v>
      </c>
      <c r="C269" s="20" t="s">
        <v>794</v>
      </c>
      <c r="D269" s="20" t="s">
        <v>214</v>
      </c>
      <c r="G269" s="20">
        <v>0.98669230769230765</v>
      </c>
      <c r="I269" s="191" t="s">
        <v>795</v>
      </c>
    </row>
    <row r="270" spans="1:9" x14ac:dyDescent="0.25">
      <c r="A270" s="20">
        <v>270</v>
      </c>
      <c r="B270" s="75">
        <v>45994</v>
      </c>
      <c r="C270" s="20" t="s">
        <v>796</v>
      </c>
      <c r="D270" s="20" t="s">
        <v>205</v>
      </c>
      <c r="G270" s="20">
        <v>0</v>
      </c>
      <c r="I270" s="191" t="s">
        <v>797</v>
      </c>
    </row>
    <row r="271" spans="1:9" x14ac:dyDescent="0.25">
      <c r="A271" s="20">
        <v>271</v>
      </c>
      <c r="B271" s="75">
        <v>45994</v>
      </c>
      <c r="C271" s="20" t="s">
        <v>798</v>
      </c>
      <c r="D271" s="20" t="s">
        <v>192</v>
      </c>
      <c r="G271" s="20">
        <v>0.75</v>
      </c>
      <c r="I271" s="191" t="s">
        <v>799</v>
      </c>
    </row>
    <row r="272" spans="1:9" x14ac:dyDescent="0.25">
      <c r="A272" s="20">
        <v>272</v>
      </c>
      <c r="B272" s="75">
        <v>45994</v>
      </c>
      <c r="C272" s="20" t="s">
        <v>800</v>
      </c>
      <c r="D272" s="20" t="s">
        <v>192</v>
      </c>
      <c r="G272" s="20">
        <v>0</v>
      </c>
      <c r="I272" s="191" t="s">
        <v>801</v>
      </c>
    </row>
    <row r="273" spans="1:9" x14ac:dyDescent="0.25">
      <c r="A273" s="20">
        <v>273</v>
      </c>
      <c r="B273" s="75">
        <v>45994</v>
      </c>
      <c r="C273" s="20" t="s">
        <v>802</v>
      </c>
      <c r="D273" s="20" t="s">
        <v>169</v>
      </c>
      <c r="G273" s="20">
        <v>0</v>
      </c>
      <c r="I273" s="191" t="s">
        <v>803</v>
      </c>
    </row>
    <row r="274" spans="1:9" x14ac:dyDescent="0.25">
      <c r="A274" s="20">
        <v>274</v>
      </c>
      <c r="B274" s="75">
        <v>45994</v>
      </c>
      <c r="C274" s="20" t="s">
        <v>804</v>
      </c>
      <c r="D274" s="20" t="s">
        <v>188</v>
      </c>
      <c r="G274" s="20">
        <v>0</v>
      </c>
      <c r="I274" s="191" t="s">
        <v>805</v>
      </c>
    </row>
    <row r="275" spans="1:9" x14ac:dyDescent="0.25">
      <c r="A275" s="20">
        <v>275</v>
      </c>
      <c r="B275" s="75">
        <v>45994</v>
      </c>
      <c r="C275" s="20" t="s">
        <v>433</v>
      </c>
      <c r="D275" s="20" t="s">
        <v>186</v>
      </c>
      <c r="G275" s="20">
        <v>0</v>
      </c>
      <c r="I275" s="191" t="s">
        <v>806</v>
      </c>
    </row>
    <row r="276" spans="1:9" x14ac:dyDescent="0.25">
      <c r="A276" s="20">
        <v>276</v>
      </c>
      <c r="B276" s="75">
        <v>45994</v>
      </c>
      <c r="C276" s="20" t="s">
        <v>618</v>
      </c>
      <c r="D276" s="20" t="s">
        <v>189</v>
      </c>
      <c r="G276" s="20">
        <v>0</v>
      </c>
      <c r="I276" s="191" t="s">
        <v>807</v>
      </c>
    </row>
    <row r="277" spans="1:9" x14ac:dyDescent="0.25">
      <c r="A277" s="20">
        <v>277</v>
      </c>
      <c r="B277" s="75">
        <v>45994</v>
      </c>
      <c r="C277" s="20" t="s">
        <v>620</v>
      </c>
      <c r="D277" s="20" t="s">
        <v>183</v>
      </c>
      <c r="G277" s="20">
        <v>0</v>
      </c>
      <c r="I277" s="191" t="s">
        <v>808</v>
      </c>
    </row>
    <row r="278" spans="1:9" x14ac:dyDescent="0.25">
      <c r="A278" s="20">
        <v>278</v>
      </c>
      <c r="B278" s="75">
        <v>45994</v>
      </c>
      <c r="C278" s="20" t="s">
        <v>809</v>
      </c>
      <c r="D278" s="20" t="s">
        <v>187</v>
      </c>
      <c r="G278" s="20">
        <v>0</v>
      </c>
      <c r="I278" s="191" t="s">
        <v>810</v>
      </c>
    </row>
    <row r="279" spans="1:9" x14ac:dyDescent="0.25">
      <c r="A279" s="20">
        <v>279</v>
      </c>
      <c r="B279" s="75">
        <v>45994</v>
      </c>
      <c r="C279" s="20" t="s">
        <v>811</v>
      </c>
      <c r="D279" s="20" t="s">
        <v>182</v>
      </c>
      <c r="G279" s="20">
        <v>0</v>
      </c>
      <c r="I279" s="191" t="s">
        <v>812</v>
      </c>
    </row>
    <row r="280" spans="1:9" x14ac:dyDescent="0.25">
      <c r="A280" s="20">
        <v>280</v>
      </c>
      <c r="B280" s="75">
        <v>45994</v>
      </c>
      <c r="C280" s="20" t="s">
        <v>811</v>
      </c>
      <c r="D280" s="20" t="s">
        <v>182</v>
      </c>
      <c r="G280" s="20">
        <v>0.5</v>
      </c>
      <c r="H280" s="80" t="s">
        <v>813</v>
      </c>
      <c r="I280" s="191" t="s">
        <v>495</v>
      </c>
    </row>
    <row r="281" spans="1:9" x14ac:dyDescent="0.25">
      <c r="A281" s="20">
        <v>281</v>
      </c>
      <c r="B281" s="75">
        <v>45994</v>
      </c>
      <c r="C281" s="20" t="s">
        <v>178</v>
      </c>
      <c r="D281" s="20" t="s">
        <v>180</v>
      </c>
      <c r="G281" s="20">
        <v>0.82</v>
      </c>
      <c r="I281" s="191" t="s">
        <v>814</v>
      </c>
    </row>
    <row r="282" spans="1:9" x14ac:dyDescent="0.25">
      <c r="A282" s="20">
        <v>282</v>
      </c>
      <c r="B282" s="75">
        <v>45994</v>
      </c>
      <c r="C282" s="20" t="s">
        <v>439</v>
      </c>
      <c r="D282" s="20" t="s">
        <v>190</v>
      </c>
      <c r="G282" s="20">
        <v>0</v>
      </c>
      <c r="I282" s="191" t="s">
        <v>815</v>
      </c>
    </row>
    <row r="283" spans="1:9" x14ac:dyDescent="0.25">
      <c r="A283" s="20">
        <v>283</v>
      </c>
      <c r="B283" s="75">
        <v>45994</v>
      </c>
      <c r="C283" s="20" t="s">
        <v>178</v>
      </c>
      <c r="D283" s="20" t="s">
        <v>177</v>
      </c>
      <c r="G283" s="20">
        <v>0.64500000000000002</v>
      </c>
      <c r="I283" s="191" t="s">
        <v>816</v>
      </c>
    </row>
    <row r="284" spans="1:9" x14ac:dyDescent="0.25">
      <c r="A284" s="20">
        <v>284</v>
      </c>
      <c r="B284" s="75">
        <v>45994</v>
      </c>
      <c r="C284" s="20" t="s">
        <v>439</v>
      </c>
      <c r="D284" s="20" t="s">
        <v>184</v>
      </c>
      <c r="G284" s="20">
        <v>0</v>
      </c>
      <c r="I284" s="191" t="s">
        <v>817</v>
      </c>
    </row>
    <row r="285" spans="1:9" x14ac:dyDescent="0.25">
      <c r="A285" s="20">
        <v>285</v>
      </c>
      <c r="B285" s="75">
        <v>45994</v>
      </c>
      <c r="C285" s="20" t="s">
        <v>818</v>
      </c>
      <c r="D285" s="20" t="s">
        <v>188</v>
      </c>
      <c r="G285" s="20">
        <v>0.7</v>
      </c>
      <c r="I285" s="191" t="s">
        <v>819</v>
      </c>
    </row>
    <row r="286" spans="1:9" x14ac:dyDescent="0.25">
      <c r="A286" s="20">
        <v>286</v>
      </c>
      <c r="B286" s="75">
        <v>45994</v>
      </c>
      <c r="C286" s="20" t="s">
        <v>820</v>
      </c>
      <c r="D286" s="20" t="s">
        <v>184</v>
      </c>
      <c r="G286" s="20">
        <v>0.64500000000000002</v>
      </c>
      <c r="I286" s="191" t="s">
        <v>495</v>
      </c>
    </row>
    <row r="287" spans="1:9" x14ac:dyDescent="0.25">
      <c r="A287" s="20">
        <v>287</v>
      </c>
      <c r="B287" s="75">
        <v>45994</v>
      </c>
      <c r="C287" s="20" t="s">
        <v>821</v>
      </c>
      <c r="D287" s="20" t="s">
        <v>181</v>
      </c>
      <c r="G287" s="20">
        <v>0</v>
      </c>
      <c r="I287" s="191" t="s">
        <v>822</v>
      </c>
    </row>
    <row r="288" spans="1:9" x14ac:dyDescent="0.25">
      <c r="A288" s="20">
        <v>288</v>
      </c>
      <c r="B288" s="75">
        <v>45994</v>
      </c>
      <c r="C288" s="20" t="s">
        <v>823</v>
      </c>
      <c r="D288" s="20" t="s">
        <v>188</v>
      </c>
      <c r="G288" s="20">
        <v>0</v>
      </c>
      <c r="I288" s="191" t="s">
        <v>819</v>
      </c>
    </row>
    <row r="289" spans="1:9" x14ac:dyDescent="0.25">
      <c r="A289" s="20">
        <v>289</v>
      </c>
      <c r="B289" s="75">
        <v>45994</v>
      </c>
      <c r="C289" s="20" t="s">
        <v>638</v>
      </c>
      <c r="D289" s="20" t="s">
        <v>184</v>
      </c>
      <c r="G289" s="20">
        <v>0</v>
      </c>
      <c r="I289" s="191" t="s">
        <v>824</v>
      </c>
    </row>
    <row r="290" spans="1:9" x14ac:dyDescent="0.25">
      <c r="A290" s="20">
        <v>290</v>
      </c>
      <c r="B290" s="75">
        <v>45994</v>
      </c>
      <c r="C290" s="20" t="s">
        <v>825</v>
      </c>
      <c r="D290" s="20" t="s">
        <v>396</v>
      </c>
      <c r="G290" s="20">
        <v>0</v>
      </c>
      <c r="I290" s="191" t="s">
        <v>826</v>
      </c>
    </row>
    <row r="291" spans="1:9" x14ac:dyDescent="0.25">
      <c r="A291" s="20">
        <v>291</v>
      </c>
      <c r="B291" s="75">
        <v>45994</v>
      </c>
      <c r="C291" s="20" t="s">
        <v>827</v>
      </c>
      <c r="D291" s="20" t="s">
        <v>186</v>
      </c>
      <c r="G291" s="20">
        <v>0.7</v>
      </c>
      <c r="I291" s="191" t="s">
        <v>828</v>
      </c>
    </row>
    <row r="292" spans="1:9" x14ac:dyDescent="0.25">
      <c r="A292" s="20">
        <v>292</v>
      </c>
      <c r="B292" s="75">
        <v>45994</v>
      </c>
      <c r="C292" s="20" t="s">
        <v>458</v>
      </c>
      <c r="D292" s="20" t="s">
        <v>186</v>
      </c>
      <c r="G292" s="20">
        <v>0</v>
      </c>
      <c r="I292" s="191" t="s">
        <v>829</v>
      </c>
    </row>
    <row r="293" spans="1:9" x14ac:dyDescent="0.25">
      <c r="A293" s="20">
        <v>293</v>
      </c>
      <c r="B293" s="75">
        <v>45994</v>
      </c>
      <c r="C293" s="20" t="s">
        <v>830</v>
      </c>
      <c r="D293" s="20" t="s">
        <v>212</v>
      </c>
      <c r="G293" s="20">
        <v>0</v>
      </c>
      <c r="I293" s="191" t="s">
        <v>831</v>
      </c>
    </row>
    <row r="294" spans="1:9" x14ac:dyDescent="0.25">
      <c r="A294" s="20">
        <v>294</v>
      </c>
      <c r="B294" s="75">
        <v>45994</v>
      </c>
      <c r="C294" s="20" t="s">
        <v>650</v>
      </c>
      <c r="D294" s="20" t="s">
        <v>210</v>
      </c>
      <c r="G294" s="20">
        <v>0</v>
      </c>
      <c r="I294" s="191" t="s">
        <v>832</v>
      </c>
    </row>
    <row r="295" spans="1:9" x14ac:dyDescent="0.25">
      <c r="A295" s="20">
        <v>295</v>
      </c>
      <c r="B295" s="75">
        <v>45994</v>
      </c>
      <c r="C295" s="20" t="s">
        <v>652</v>
      </c>
      <c r="D295" s="20" t="s">
        <v>215</v>
      </c>
      <c r="G295" s="20">
        <v>0</v>
      </c>
      <c r="I295" s="191" t="s">
        <v>833</v>
      </c>
    </row>
    <row r="296" spans="1:9" x14ac:dyDescent="0.25">
      <c r="A296" s="20">
        <v>296</v>
      </c>
      <c r="B296" s="75">
        <v>45994</v>
      </c>
      <c r="C296" s="20" t="s">
        <v>834</v>
      </c>
      <c r="D296" s="20" t="s">
        <v>209</v>
      </c>
      <c r="G296" s="20">
        <v>0</v>
      </c>
      <c r="I296" s="191" t="s">
        <v>835</v>
      </c>
    </row>
    <row r="297" spans="1:9" x14ac:dyDescent="0.25">
      <c r="A297" s="20">
        <v>297</v>
      </c>
      <c r="B297" s="75">
        <v>45994</v>
      </c>
      <c r="C297" s="20" t="s">
        <v>836</v>
      </c>
      <c r="D297" s="20" t="s">
        <v>214</v>
      </c>
      <c r="G297" s="20">
        <v>0</v>
      </c>
      <c r="I297" s="191" t="s">
        <v>837</v>
      </c>
    </row>
    <row r="298" spans="1:9" x14ac:dyDescent="0.25">
      <c r="A298" s="20">
        <v>298</v>
      </c>
      <c r="B298" s="75">
        <v>45994</v>
      </c>
      <c r="C298" s="20" t="s">
        <v>658</v>
      </c>
      <c r="D298" s="20" t="s">
        <v>211</v>
      </c>
      <c r="G298" s="20">
        <v>0</v>
      </c>
      <c r="I298" s="191" t="s">
        <v>838</v>
      </c>
    </row>
    <row r="299" spans="1:9" x14ac:dyDescent="0.25">
      <c r="A299" s="20">
        <v>299</v>
      </c>
      <c r="B299" s="75">
        <v>45994</v>
      </c>
      <c r="C299" s="20" t="s">
        <v>839</v>
      </c>
      <c r="D299" s="20" t="s">
        <v>200</v>
      </c>
      <c r="G299" s="20">
        <v>0</v>
      </c>
      <c r="I299" s="191" t="s">
        <v>840</v>
      </c>
    </row>
    <row r="300" spans="1:9" x14ac:dyDescent="0.25">
      <c r="A300" s="20">
        <v>300</v>
      </c>
      <c r="B300" s="75">
        <v>45994</v>
      </c>
      <c r="C300" s="20" t="s">
        <v>841</v>
      </c>
      <c r="D300" s="20" t="s">
        <v>199</v>
      </c>
      <c r="G300" s="20">
        <v>0</v>
      </c>
      <c r="I300" s="191" t="s">
        <v>842</v>
      </c>
    </row>
    <row r="301" spans="1:9" x14ac:dyDescent="0.25">
      <c r="A301" s="20">
        <v>301</v>
      </c>
      <c r="B301" s="75">
        <v>45994</v>
      </c>
      <c r="C301" s="20" t="s">
        <v>843</v>
      </c>
      <c r="D301" s="20" t="s">
        <v>204</v>
      </c>
      <c r="G301" s="20">
        <v>0</v>
      </c>
      <c r="I301" s="191" t="s">
        <v>844</v>
      </c>
    </row>
    <row r="302" spans="1:9" x14ac:dyDescent="0.25">
      <c r="A302" s="20">
        <v>302</v>
      </c>
      <c r="B302" s="75">
        <v>45994</v>
      </c>
      <c r="C302" s="20" t="s">
        <v>845</v>
      </c>
      <c r="D302" s="20" t="s">
        <v>196</v>
      </c>
      <c r="G302" s="20">
        <v>0</v>
      </c>
      <c r="I302" s="191" t="s">
        <v>846</v>
      </c>
    </row>
    <row r="303" spans="1:9" x14ac:dyDescent="0.25">
      <c r="A303" s="20">
        <v>303</v>
      </c>
      <c r="B303" s="75">
        <v>45994</v>
      </c>
      <c r="C303" s="20" t="s">
        <v>847</v>
      </c>
      <c r="D303" s="20" t="s">
        <v>198</v>
      </c>
      <c r="G303" s="20">
        <v>0</v>
      </c>
      <c r="I303" s="191" t="s">
        <v>848</v>
      </c>
    </row>
    <row r="304" spans="1:9" x14ac:dyDescent="0.25">
      <c r="A304" s="20">
        <v>304</v>
      </c>
      <c r="B304" s="75">
        <v>45994</v>
      </c>
      <c r="C304" s="20" t="s">
        <v>849</v>
      </c>
      <c r="D304" s="20" t="s">
        <v>203</v>
      </c>
      <c r="G304" s="20">
        <v>0</v>
      </c>
      <c r="I304" s="191" t="s">
        <v>850</v>
      </c>
    </row>
    <row r="305" spans="1:9" x14ac:dyDescent="0.25">
      <c r="A305" s="20">
        <v>305</v>
      </c>
      <c r="B305" s="75">
        <v>45995</v>
      </c>
      <c r="C305" s="20" t="s">
        <v>851</v>
      </c>
      <c r="D305" s="20" t="s">
        <v>202</v>
      </c>
      <c r="G305" s="20">
        <v>0</v>
      </c>
      <c r="I305" s="191" t="s">
        <v>852</v>
      </c>
    </row>
    <row r="306" spans="1:9" x14ac:dyDescent="0.25">
      <c r="A306" s="20">
        <v>306</v>
      </c>
      <c r="B306" s="75">
        <v>45995</v>
      </c>
      <c r="C306" s="20" t="s">
        <v>853</v>
      </c>
      <c r="D306" s="20" t="s">
        <v>196</v>
      </c>
      <c r="G306" s="20">
        <v>0.93500000000000005</v>
      </c>
      <c r="I306" s="191" t="s">
        <v>854</v>
      </c>
    </row>
    <row r="307" spans="1:9" x14ac:dyDescent="0.25">
      <c r="A307" s="20">
        <v>307</v>
      </c>
      <c r="B307" s="75">
        <v>45995</v>
      </c>
      <c r="C307" s="20" t="s">
        <v>853</v>
      </c>
      <c r="D307" s="20" t="s">
        <v>202</v>
      </c>
      <c r="G307" s="20">
        <v>0.93500000000000005</v>
      </c>
      <c r="I307" s="191" t="s">
        <v>855</v>
      </c>
    </row>
    <row r="308" spans="1:9" x14ac:dyDescent="0.25">
      <c r="A308" s="20">
        <v>308</v>
      </c>
      <c r="B308" s="75">
        <v>45995</v>
      </c>
      <c r="C308" s="20" t="s">
        <v>856</v>
      </c>
      <c r="D308" s="20" t="s">
        <v>203</v>
      </c>
      <c r="G308" s="20">
        <v>0.93500000000000005</v>
      </c>
      <c r="I308" s="191" t="s">
        <v>857</v>
      </c>
    </row>
    <row r="309" spans="1:9" x14ac:dyDescent="0.25">
      <c r="A309" s="20">
        <v>309</v>
      </c>
      <c r="B309" s="75">
        <v>45995</v>
      </c>
      <c r="C309" s="20" t="s">
        <v>856</v>
      </c>
      <c r="D309" s="20" t="s">
        <v>204</v>
      </c>
      <c r="G309" s="20">
        <v>0.93500000000000005</v>
      </c>
      <c r="I309" s="191" t="s">
        <v>858</v>
      </c>
    </row>
    <row r="310" spans="1:9" x14ac:dyDescent="0.25">
      <c r="A310" s="20">
        <v>310</v>
      </c>
      <c r="B310" s="75">
        <v>45995</v>
      </c>
      <c r="C310" s="20" t="s">
        <v>859</v>
      </c>
      <c r="D310" s="20" t="s">
        <v>173</v>
      </c>
      <c r="G310" s="20" t="s">
        <v>4</v>
      </c>
      <c r="I310" s="191" t="s">
        <v>860</v>
      </c>
    </row>
    <row r="311" spans="1:9" x14ac:dyDescent="0.25">
      <c r="A311" s="20">
        <v>311</v>
      </c>
      <c r="B311" s="75">
        <v>45995</v>
      </c>
      <c r="C311" s="20" t="s">
        <v>862</v>
      </c>
      <c r="D311" s="20" t="s">
        <v>196</v>
      </c>
      <c r="G311" s="20">
        <v>0</v>
      </c>
      <c r="I311" s="191" t="s">
        <v>854</v>
      </c>
    </row>
    <row r="312" spans="1:9" x14ac:dyDescent="0.25">
      <c r="A312" s="20">
        <v>312</v>
      </c>
      <c r="B312" s="75">
        <v>45995</v>
      </c>
      <c r="C312" s="20" t="s">
        <v>863</v>
      </c>
      <c r="D312" s="20" t="s">
        <v>203</v>
      </c>
      <c r="G312" s="20">
        <v>0</v>
      </c>
      <c r="I312" s="191" t="s">
        <v>864</v>
      </c>
    </row>
    <row r="313" spans="1:9" x14ac:dyDescent="0.25">
      <c r="A313" s="20">
        <v>313</v>
      </c>
      <c r="B313" s="75">
        <v>45995</v>
      </c>
      <c r="C313" s="20" t="s">
        <v>865</v>
      </c>
      <c r="D313" s="20" t="s">
        <v>196</v>
      </c>
      <c r="G313" s="20">
        <v>1</v>
      </c>
      <c r="I313" s="191" t="s">
        <v>866</v>
      </c>
    </row>
    <row r="314" spans="1:9" x14ac:dyDescent="0.25">
      <c r="A314" s="20">
        <v>314</v>
      </c>
      <c r="B314" s="75">
        <v>45995</v>
      </c>
      <c r="C314" s="20" t="s">
        <v>867</v>
      </c>
      <c r="D314" s="20" t="s">
        <v>203</v>
      </c>
      <c r="G314" s="20">
        <v>1</v>
      </c>
      <c r="I314" s="191" t="s">
        <v>868</v>
      </c>
    </row>
    <row r="315" spans="1:9" x14ac:dyDescent="0.25">
      <c r="A315" s="20">
        <v>315</v>
      </c>
      <c r="B315" s="75">
        <v>45995</v>
      </c>
      <c r="C315" s="20" t="s">
        <v>869</v>
      </c>
      <c r="D315" s="20" t="s">
        <v>173</v>
      </c>
      <c r="G315" s="20">
        <v>0</v>
      </c>
      <c r="I315" s="191" t="s">
        <v>870</v>
      </c>
    </row>
    <row r="316" spans="1:9" x14ac:dyDescent="0.25">
      <c r="A316" s="20">
        <v>316</v>
      </c>
      <c r="B316" s="75">
        <v>45995</v>
      </c>
      <c r="C316" s="20" t="s">
        <v>869</v>
      </c>
      <c r="D316" s="20" t="s">
        <v>173</v>
      </c>
      <c r="G316" s="20">
        <v>1</v>
      </c>
      <c r="H316" s="20" t="s">
        <v>871</v>
      </c>
      <c r="I316" s="191" t="s">
        <v>495</v>
      </c>
    </row>
    <row r="317" spans="1:9" x14ac:dyDescent="0.25">
      <c r="A317" s="20">
        <v>317</v>
      </c>
      <c r="B317" s="75">
        <v>45995</v>
      </c>
      <c r="C317" s="20" t="s">
        <v>872</v>
      </c>
      <c r="D317" s="20" t="s">
        <v>198</v>
      </c>
      <c r="G317" s="20">
        <v>1</v>
      </c>
      <c r="I317" s="191" t="s">
        <v>873</v>
      </c>
    </row>
    <row r="318" spans="1:9" x14ac:dyDescent="0.25">
      <c r="A318" s="20">
        <v>318</v>
      </c>
      <c r="B318" s="75">
        <v>45995</v>
      </c>
      <c r="C318" s="20" t="s">
        <v>874</v>
      </c>
      <c r="D318" s="20" t="s">
        <v>199</v>
      </c>
      <c r="G318" s="20">
        <v>1</v>
      </c>
      <c r="I318" s="191" t="s">
        <v>875</v>
      </c>
    </row>
    <row r="319" spans="1:9" x14ac:dyDescent="0.25">
      <c r="A319" s="20">
        <v>319</v>
      </c>
      <c r="B319" s="75">
        <v>45995</v>
      </c>
      <c r="C319" s="20" t="s">
        <v>874</v>
      </c>
      <c r="D319" s="20" t="s">
        <v>200</v>
      </c>
      <c r="G319" s="20">
        <v>1</v>
      </c>
      <c r="I319" s="191" t="s">
        <v>876</v>
      </c>
    </row>
    <row r="320" spans="1:9" x14ac:dyDescent="0.25">
      <c r="A320" s="20">
        <v>320</v>
      </c>
      <c r="B320" s="75">
        <v>45995</v>
      </c>
      <c r="C320" s="20" t="s">
        <v>191</v>
      </c>
      <c r="D320" s="20" t="s">
        <v>190</v>
      </c>
      <c r="G320" s="20">
        <v>0.75</v>
      </c>
      <c r="I320" s="191" t="s">
        <v>877</v>
      </c>
    </row>
    <row r="321" spans="1:9" x14ac:dyDescent="0.25">
      <c r="A321" s="20">
        <v>321</v>
      </c>
      <c r="B321" s="75">
        <v>45995</v>
      </c>
      <c r="C321" s="20" t="s">
        <v>179</v>
      </c>
      <c r="D321" s="20" t="s">
        <v>180</v>
      </c>
      <c r="G321" s="20">
        <v>0</v>
      </c>
      <c r="I321" s="191" t="s">
        <v>878</v>
      </c>
    </row>
    <row r="322" spans="1:9" x14ac:dyDescent="0.25">
      <c r="A322" s="20">
        <v>322</v>
      </c>
      <c r="B322" s="75">
        <v>45995</v>
      </c>
      <c r="C322" s="20" t="s">
        <v>191</v>
      </c>
      <c r="D322" s="20" t="s">
        <v>184</v>
      </c>
      <c r="G322" s="20">
        <v>0.51</v>
      </c>
      <c r="I322" s="191" t="s">
        <v>879</v>
      </c>
    </row>
    <row r="323" spans="1:9" x14ac:dyDescent="0.25">
      <c r="A323" s="20">
        <v>323</v>
      </c>
      <c r="B323" s="75">
        <v>45995</v>
      </c>
      <c r="C323" s="20" t="s">
        <v>179</v>
      </c>
      <c r="D323" s="20" t="s">
        <v>176</v>
      </c>
      <c r="G323" s="20">
        <v>0</v>
      </c>
      <c r="I323" s="191" t="s">
        <v>880</v>
      </c>
    </row>
    <row r="324" spans="1:9" x14ac:dyDescent="0.25">
      <c r="A324" s="20">
        <v>324</v>
      </c>
      <c r="B324" s="75">
        <v>45995</v>
      </c>
      <c r="C324" s="20" t="s">
        <v>515</v>
      </c>
      <c r="D324" s="20" t="s">
        <v>214</v>
      </c>
      <c r="G324" s="20">
        <v>1</v>
      </c>
      <c r="I324" s="191" t="s">
        <v>881</v>
      </c>
    </row>
    <row r="325" spans="1:9" x14ac:dyDescent="0.25">
      <c r="A325" s="20">
        <v>325</v>
      </c>
      <c r="B325" s="75">
        <v>45995</v>
      </c>
      <c r="C325" s="20" t="s">
        <v>882</v>
      </c>
      <c r="D325" s="20" t="s">
        <v>211</v>
      </c>
      <c r="G325" s="20">
        <v>1</v>
      </c>
      <c r="I325" s="191" t="s">
        <v>883</v>
      </c>
    </row>
    <row r="326" spans="1:9" x14ac:dyDescent="0.25">
      <c r="A326" s="20">
        <v>326</v>
      </c>
      <c r="B326" s="75">
        <v>45995</v>
      </c>
      <c r="C326" s="20" t="s">
        <v>715</v>
      </c>
      <c r="D326" s="20" t="s">
        <v>202</v>
      </c>
      <c r="G326" s="20">
        <v>0</v>
      </c>
      <c r="I326" s="191" t="s">
        <v>884</v>
      </c>
    </row>
    <row r="327" spans="1:9" x14ac:dyDescent="0.25">
      <c r="A327" s="20">
        <v>327</v>
      </c>
      <c r="B327" s="75">
        <v>45995</v>
      </c>
      <c r="C327" s="20" t="s">
        <v>207</v>
      </c>
      <c r="D327" s="20" t="s">
        <v>204</v>
      </c>
      <c r="G327" s="20">
        <v>0</v>
      </c>
      <c r="I327" s="191" t="s">
        <v>885</v>
      </c>
    </row>
    <row r="328" spans="1:9" x14ac:dyDescent="0.25">
      <c r="A328" s="20">
        <v>328</v>
      </c>
      <c r="B328" s="75">
        <v>45995</v>
      </c>
      <c r="C328" s="20" t="s">
        <v>718</v>
      </c>
      <c r="D328" s="20" t="s">
        <v>196</v>
      </c>
      <c r="G328" s="20">
        <v>0</v>
      </c>
      <c r="I328" s="191" t="s">
        <v>886</v>
      </c>
    </row>
    <row r="329" spans="1:9" x14ac:dyDescent="0.25">
      <c r="A329" s="20">
        <v>329</v>
      </c>
      <c r="B329" s="75">
        <v>45995</v>
      </c>
      <c r="C329" s="20" t="s">
        <v>718</v>
      </c>
      <c r="D329" s="20" t="s">
        <v>203</v>
      </c>
      <c r="G329" s="20">
        <v>0</v>
      </c>
      <c r="I329" s="191" t="s">
        <v>887</v>
      </c>
    </row>
    <row r="330" spans="1:9" x14ac:dyDescent="0.25">
      <c r="A330" s="20">
        <v>330</v>
      </c>
      <c r="B330" s="75">
        <v>45995</v>
      </c>
      <c r="C330" s="20" t="s">
        <v>888</v>
      </c>
      <c r="D330" s="20" t="s">
        <v>198</v>
      </c>
      <c r="G330" s="20">
        <v>0</v>
      </c>
      <c r="I330" s="191" t="s">
        <v>889</v>
      </c>
    </row>
    <row r="331" spans="1:9" x14ac:dyDescent="0.25">
      <c r="A331" s="20">
        <v>331</v>
      </c>
      <c r="B331" s="75">
        <v>45995</v>
      </c>
      <c r="C331" s="20" t="s">
        <v>888</v>
      </c>
      <c r="D331" s="20" t="s">
        <v>199</v>
      </c>
      <c r="G331" s="20">
        <v>0</v>
      </c>
      <c r="I331" s="191" t="s">
        <v>890</v>
      </c>
    </row>
    <row r="332" spans="1:9" x14ac:dyDescent="0.25">
      <c r="A332" s="20">
        <v>332</v>
      </c>
      <c r="B332" s="75">
        <v>45995</v>
      </c>
      <c r="C332" s="20" t="s">
        <v>888</v>
      </c>
      <c r="D332" s="20" t="s">
        <v>200</v>
      </c>
      <c r="G332" s="20">
        <v>0</v>
      </c>
      <c r="I332" s="191" t="s">
        <v>891</v>
      </c>
    </row>
    <row r="333" spans="1:9" x14ac:dyDescent="0.25">
      <c r="A333" s="20">
        <v>333</v>
      </c>
      <c r="B333" s="75">
        <v>45995</v>
      </c>
      <c r="C333" s="20" t="s">
        <v>892</v>
      </c>
      <c r="D333" s="20" t="s">
        <v>214</v>
      </c>
      <c r="G333" s="20">
        <v>0</v>
      </c>
      <c r="I333" s="191" t="s">
        <v>893</v>
      </c>
    </row>
    <row r="334" spans="1:9" x14ac:dyDescent="0.25">
      <c r="A334" s="20">
        <v>334</v>
      </c>
      <c r="B334" s="75">
        <v>45995</v>
      </c>
      <c r="C334" s="20" t="s">
        <v>892</v>
      </c>
      <c r="D334" s="20" t="s">
        <v>211</v>
      </c>
      <c r="G334" s="20">
        <v>0</v>
      </c>
      <c r="I334" s="191" t="s">
        <v>894</v>
      </c>
    </row>
    <row r="335" spans="1:9" x14ac:dyDescent="0.25">
      <c r="A335" s="20">
        <v>335</v>
      </c>
      <c r="B335" s="75">
        <v>45995</v>
      </c>
      <c r="C335" s="20" t="s">
        <v>895</v>
      </c>
      <c r="D335" s="20" t="s">
        <v>196</v>
      </c>
      <c r="G335" s="20">
        <v>1</v>
      </c>
      <c r="I335" s="191" t="s">
        <v>896</v>
      </c>
    </row>
    <row r="336" spans="1:9" x14ac:dyDescent="0.25">
      <c r="A336" s="20">
        <v>336</v>
      </c>
      <c r="B336" s="75">
        <v>45995</v>
      </c>
      <c r="C336" s="20" t="s">
        <v>721</v>
      </c>
      <c r="D336" s="20" t="s">
        <v>198</v>
      </c>
      <c r="G336" s="20">
        <v>1</v>
      </c>
      <c r="I336" s="191" t="s">
        <v>897</v>
      </c>
    </row>
    <row r="337" spans="1:9" x14ac:dyDescent="0.25">
      <c r="A337" s="20">
        <v>337</v>
      </c>
      <c r="B337" s="75">
        <v>45995</v>
      </c>
      <c r="C337" s="20" t="s">
        <v>383</v>
      </c>
      <c r="D337" s="20" t="s">
        <v>202</v>
      </c>
      <c r="G337" s="20">
        <v>1</v>
      </c>
      <c r="I337" s="191" t="s">
        <v>898</v>
      </c>
    </row>
    <row r="338" spans="1:9" x14ac:dyDescent="0.25">
      <c r="A338" s="20">
        <v>338</v>
      </c>
      <c r="B338" s="75">
        <v>45995</v>
      </c>
      <c r="C338" s="20" t="s">
        <v>383</v>
      </c>
      <c r="D338" s="20" t="s">
        <v>203</v>
      </c>
      <c r="G338" s="20">
        <v>1</v>
      </c>
      <c r="I338" s="191" t="s">
        <v>899</v>
      </c>
    </row>
    <row r="339" spans="1:9" x14ac:dyDescent="0.25">
      <c r="A339" s="20">
        <v>339</v>
      </c>
      <c r="B339" s="75">
        <v>45995</v>
      </c>
      <c r="C339" s="20" t="s">
        <v>900</v>
      </c>
      <c r="D339" s="20" t="s">
        <v>204</v>
      </c>
      <c r="G339" s="20">
        <v>1</v>
      </c>
      <c r="I339" s="191" t="s">
        <v>901</v>
      </c>
    </row>
    <row r="340" spans="1:9" x14ac:dyDescent="0.25">
      <c r="A340" s="20">
        <v>340</v>
      </c>
      <c r="B340" s="75">
        <v>45995</v>
      </c>
      <c r="C340" s="20" t="s">
        <v>902</v>
      </c>
      <c r="D340" s="20" t="s">
        <v>199</v>
      </c>
      <c r="G340" s="20">
        <v>1</v>
      </c>
      <c r="I340" s="191" t="s">
        <v>903</v>
      </c>
    </row>
    <row r="341" spans="1:9" x14ac:dyDescent="0.25">
      <c r="A341" s="20">
        <v>341</v>
      </c>
      <c r="B341" s="75">
        <v>45995</v>
      </c>
      <c r="C341" s="20" t="s">
        <v>904</v>
      </c>
      <c r="D341" s="20" t="s">
        <v>200</v>
      </c>
      <c r="G341" s="20">
        <v>1</v>
      </c>
      <c r="I341" s="191" t="s">
        <v>905</v>
      </c>
    </row>
    <row r="342" spans="1:9" x14ac:dyDescent="0.25">
      <c r="A342" s="20">
        <v>342</v>
      </c>
      <c r="B342" s="75">
        <v>45995</v>
      </c>
      <c r="C342" s="20" t="s">
        <v>395</v>
      </c>
      <c r="D342" s="20" t="s">
        <v>214</v>
      </c>
      <c r="G342" s="20">
        <v>1</v>
      </c>
      <c r="I342" s="191" t="s">
        <v>906</v>
      </c>
    </row>
    <row r="343" spans="1:9" x14ac:dyDescent="0.25">
      <c r="A343" s="20">
        <v>343</v>
      </c>
      <c r="B343" s="75">
        <v>45995</v>
      </c>
      <c r="C343" s="20" t="s">
        <v>907</v>
      </c>
      <c r="D343" s="20" t="s">
        <v>211</v>
      </c>
      <c r="G343" s="20">
        <v>1</v>
      </c>
      <c r="I343" s="191" t="s">
        <v>908</v>
      </c>
    </row>
    <row r="344" spans="1:9" x14ac:dyDescent="0.25">
      <c r="A344" s="20">
        <v>344</v>
      </c>
      <c r="B344" s="75">
        <v>45995</v>
      </c>
      <c r="C344" s="20" t="s">
        <v>909</v>
      </c>
      <c r="D344" s="20" t="s">
        <v>212</v>
      </c>
      <c r="G344" s="20">
        <v>1</v>
      </c>
      <c r="I344" s="191" t="s">
        <v>910</v>
      </c>
    </row>
    <row r="345" spans="1:9" x14ac:dyDescent="0.25">
      <c r="A345" s="20">
        <v>345</v>
      </c>
      <c r="B345" s="75">
        <v>45995</v>
      </c>
      <c r="C345" s="20" t="s">
        <v>911</v>
      </c>
      <c r="D345" s="20" t="s">
        <v>215</v>
      </c>
      <c r="G345" s="20">
        <v>1</v>
      </c>
      <c r="I345" s="191" t="s">
        <v>912</v>
      </c>
    </row>
    <row r="346" spans="1:9" x14ac:dyDescent="0.25">
      <c r="A346" s="20">
        <v>346</v>
      </c>
      <c r="B346" s="75">
        <v>45995</v>
      </c>
      <c r="C346" s="20" t="s">
        <v>913</v>
      </c>
      <c r="D346" s="20" t="s">
        <v>210</v>
      </c>
      <c r="G346" s="20">
        <v>1</v>
      </c>
      <c r="I346" s="191" t="s">
        <v>914</v>
      </c>
    </row>
    <row r="347" spans="1:9" x14ac:dyDescent="0.25">
      <c r="A347" s="20">
        <v>347</v>
      </c>
      <c r="B347" s="75">
        <v>45995</v>
      </c>
      <c r="C347" s="20" t="s">
        <v>915</v>
      </c>
      <c r="D347" s="20" t="s">
        <v>209</v>
      </c>
      <c r="G347" s="20">
        <v>1</v>
      </c>
      <c r="I347" s="191" t="s">
        <v>916</v>
      </c>
    </row>
    <row r="348" spans="1:9" x14ac:dyDescent="0.25">
      <c r="A348" s="20">
        <v>348</v>
      </c>
      <c r="B348" s="75">
        <v>45995</v>
      </c>
      <c r="C348" s="20" t="s">
        <v>741</v>
      </c>
      <c r="D348" s="20" t="s">
        <v>183</v>
      </c>
      <c r="G348" s="20">
        <v>0.7</v>
      </c>
      <c r="I348" s="191" t="s">
        <v>917</v>
      </c>
    </row>
    <row r="349" spans="1:9" x14ac:dyDescent="0.25">
      <c r="A349" s="20">
        <v>349</v>
      </c>
      <c r="B349" s="75">
        <v>45995</v>
      </c>
      <c r="C349" s="20" t="s">
        <v>918</v>
      </c>
      <c r="D349" s="20" t="s">
        <v>187</v>
      </c>
      <c r="G349" s="20">
        <v>0.7</v>
      </c>
      <c r="I349" s="191" t="s">
        <v>919</v>
      </c>
    </row>
    <row r="350" spans="1:9" x14ac:dyDescent="0.25">
      <c r="A350" s="20">
        <v>350</v>
      </c>
      <c r="B350" s="75">
        <v>45995</v>
      </c>
      <c r="C350" s="20" t="s">
        <v>920</v>
      </c>
      <c r="D350" s="20" t="s">
        <v>188</v>
      </c>
      <c r="G350" s="20">
        <v>0.7</v>
      </c>
      <c r="I350" s="191" t="s">
        <v>921</v>
      </c>
    </row>
    <row r="351" spans="1:9" x14ac:dyDescent="0.25">
      <c r="A351" s="20">
        <v>351</v>
      </c>
      <c r="B351" s="75">
        <v>45995</v>
      </c>
      <c r="C351" s="20" t="s">
        <v>922</v>
      </c>
      <c r="D351" s="20" t="s">
        <v>186</v>
      </c>
      <c r="G351" s="20">
        <v>0.7</v>
      </c>
      <c r="I351" s="191" t="s">
        <v>923</v>
      </c>
    </row>
    <row r="352" spans="1:9" x14ac:dyDescent="0.25">
      <c r="A352" s="20">
        <v>352</v>
      </c>
      <c r="B352" s="75">
        <v>45995</v>
      </c>
      <c r="C352" s="20" t="s">
        <v>567</v>
      </c>
      <c r="D352" s="20" t="s">
        <v>396</v>
      </c>
      <c r="G352" s="20">
        <v>0.7</v>
      </c>
      <c r="I352" s="191" t="s">
        <v>924</v>
      </c>
    </row>
    <row r="353" spans="1:9" x14ac:dyDescent="0.25">
      <c r="A353" s="20">
        <v>353</v>
      </c>
      <c r="B353" s="75">
        <v>45995</v>
      </c>
      <c r="C353" s="20" t="s">
        <v>925</v>
      </c>
      <c r="D353" s="20" t="s">
        <v>189</v>
      </c>
      <c r="G353" s="20">
        <v>0.7</v>
      </c>
      <c r="I353" s="191" t="s">
        <v>926</v>
      </c>
    </row>
    <row r="354" spans="1:9" x14ac:dyDescent="0.25">
      <c r="A354" s="20">
        <v>354</v>
      </c>
      <c r="B354" s="75">
        <v>45995</v>
      </c>
      <c r="C354" s="20" t="s">
        <v>927</v>
      </c>
      <c r="D354" s="20" t="s">
        <v>192</v>
      </c>
      <c r="G354" s="20">
        <v>0.8</v>
      </c>
      <c r="I354" s="191" t="s">
        <v>928</v>
      </c>
    </row>
    <row r="355" spans="1:9" x14ac:dyDescent="0.25">
      <c r="A355" s="20">
        <v>355</v>
      </c>
      <c r="B355" s="75">
        <v>45995</v>
      </c>
      <c r="C355" s="20" t="s">
        <v>929</v>
      </c>
      <c r="D355" s="20" t="s">
        <v>197</v>
      </c>
      <c r="G355" s="20">
        <v>0.8</v>
      </c>
      <c r="I355" s="191" t="s">
        <v>930</v>
      </c>
    </row>
    <row r="356" spans="1:9" x14ac:dyDescent="0.25">
      <c r="A356" s="20">
        <v>356</v>
      </c>
      <c r="B356" s="75">
        <v>45995</v>
      </c>
      <c r="C356" s="20" t="s">
        <v>931</v>
      </c>
      <c r="D356" s="20" t="s">
        <v>169</v>
      </c>
      <c r="G356" s="20">
        <v>0.82499999999999996</v>
      </c>
      <c r="I356" s="191" t="s">
        <v>932</v>
      </c>
    </row>
    <row r="357" spans="1:9" x14ac:dyDescent="0.25">
      <c r="A357" s="20">
        <v>357</v>
      </c>
      <c r="B357" s="75">
        <v>45995</v>
      </c>
      <c r="C357" s="20" t="s">
        <v>581</v>
      </c>
      <c r="D357" s="20" t="s">
        <v>194</v>
      </c>
      <c r="G357" s="20">
        <v>0.82499999999999996</v>
      </c>
      <c r="I357" s="191" t="s">
        <v>933</v>
      </c>
    </row>
    <row r="358" spans="1:9" x14ac:dyDescent="0.25">
      <c r="A358" s="20">
        <v>358</v>
      </c>
      <c r="B358" s="75">
        <v>45995</v>
      </c>
      <c r="C358" s="20" t="s">
        <v>934</v>
      </c>
      <c r="D358" s="20" t="s">
        <v>169</v>
      </c>
      <c r="G358" s="20">
        <v>0</v>
      </c>
      <c r="I358" s="191" t="s">
        <v>932</v>
      </c>
    </row>
    <row r="359" spans="1:9" x14ac:dyDescent="0.25">
      <c r="A359" s="20">
        <v>359</v>
      </c>
      <c r="B359" s="75">
        <v>45995</v>
      </c>
      <c r="C359" s="20" t="s">
        <v>757</v>
      </c>
      <c r="D359" s="20" t="s">
        <v>197</v>
      </c>
      <c r="G359" s="20">
        <v>0</v>
      </c>
      <c r="I359" s="191" t="s">
        <v>935</v>
      </c>
    </row>
    <row r="360" spans="1:9" x14ac:dyDescent="0.25">
      <c r="A360" s="20">
        <v>360</v>
      </c>
      <c r="B360" s="75">
        <v>45995</v>
      </c>
      <c r="C360" s="20" t="s">
        <v>936</v>
      </c>
      <c r="D360" s="20" t="s">
        <v>194</v>
      </c>
      <c r="G360" s="20">
        <v>0</v>
      </c>
      <c r="I360" s="191" t="s">
        <v>933</v>
      </c>
    </row>
    <row r="361" spans="1:9" x14ac:dyDescent="0.25">
      <c r="A361" s="20">
        <v>361</v>
      </c>
      <c r="B361" s="75">
        <v>45995</v>
      </c>
      <c r="C361" s="20" t="s">
        <v>584</v>
      </c>
      <c r="D361" s="20" t="s">
        <v>177</v>
      </c>
      <c r="G361" s="20">
        <v>0</v>
      </c>
      <c r="H361" s="20" t="s">
        <v>939</v>
      </c>
      <c r="I361" s="191" t="s">
        <v>937</v>
      </c>
    </row>
    <row r="362" spans="1:9" x14ac:dyDescent="0.25">
      <c r="A362" s="20">
        <v>362</v>
      </c>
      <c r="B362" s="75">
        <v>45995</v>
      </c>
      <c r="C362" s="20" t="s">
        <v>584</v>
      </c>
      <c r="D362" s="20" t="s">
        <v>184</v>
      </c>
      <c r="G362" s="20">
        <v>0</v>
      </c>
      <c r="H362" s="20" t="s">
        <v>939</v>
      </c>
      <c r="I362" s="191" t="s">
        <v>938</v>
      </c>
    </row>
    <row r="363" spans="1:9" x14ac:dyDescent="0.25">
      <c r="A363" s="20">
        <v>363</v>
      </c>
      <c r="B363" s="75">
        <v>45995</v>
      </c>
      <c r="C363" s="20" t="s">
        <v>940</v>
      </c>
      <c r="D363" s="20" t="s">
        <v>177</v>
      </c>
      <c r="G363" s="20">
        <v>0.69</v>
      </c>
      <c r="I363" s="191" t="s">
        <v>495</v>
      </c>
    </row>
    <row r="364" spans="1:9" x14ac:dyDescent="0.25">
      <c r="A364" s="20">
        <v>364</v>
      </c>
      <c r="B364" s="75">
        <v>45995</v>
      </c>
      <c r="C364" s="20" t="s">
        <v>940</v>
      </c>
      <c r="D364" s="20" t="s">
        <v>184</v>
      </c>
      <c r="G364" s="20">
        <v>0.69</v>
      </c>
      <c r="I364" s="191" t="s">
        <v>495</v>
      </c>
    </row>
    <row r="365" spans="1:9" x14ac:dyDescent="0.25">
      <c r="A365" s="20">
        <v>365</v>
      </c>
      <c r="B365" s="75">
        <v>45995</v>
      </c>
      <c r="C365" s="20" t="s">
        <v>941</v>
      </c>
      <c r="D365" s="20" t="s">
        <v>169</v>
      </c>
      <c r="G365" s="20">
        <v>0.8</v>
      </c>
      <c r="I365" s="191" t="s">
        <v>942</v>
      </c>
    </row>
    <row r="366" spans="1:9" x14ac:dyDescent="0.25">
      <c r="A366" s="20">
        <v>366</v>
      </c>
      <c r="B366" s="75">
        <v>45995</v>
      </c>
      <c r="C366" s="20" t="s">
        <v>419</v>
      </c>
      <c r="D366" s="20" t="s">
        <v>176</v>
      </c>
      <c r="G366" s="20">
        <v>0.73499999999999999</v>
      </c>
      <c r="I366" s="191" t="s">
        <v>943</v>
      </c>
    </row>
    <row r="367" spans="1:9" x14ac:dyDescent="0.25">
      <c r="A367" s="20">
        <v>367</v>
      </c>
      <c r="B367" s="75">
        <v>45995</v>
      </c>
      <c r="C367" s="20" t="s">
        <v>771</v>
      </c>
      <c r="D367" s="20" t="s">
        <v>177</v>
      </c>
      <c r="G367" s="20">
        <v>0</v>
      </c>
      <c r="I367" s="191" t="s">
        <v>944</v>
      </c>
    </row>
    <row r="368" spans="1:9" x14ac:dyDescent="0.25">
      <c r="A368" s="20">
        <v>368</v>
      </c>
      <c r="B368" s="75">
        <v>45995</v>
      </c>
      <c r="C368" s="20" t="s">
        <v>945</v>
      </c>
      <c r="D368" s="20" t="s">
        <v>197</v>
      </c>
      <c r="G368" s="20">
        <v>0.8</v>
      </c>
      <c r="I368" s="191" t="s">
        <v>946</v>
      </c>
    </row>
    <row r="369" spans="1:9" x14ac:dyDescent="0.25">
      <c r="A369" s="20">
        <v>369</v>
      </c>
      <c r="B369" s="75">
        <v>45995</v>
      </c>
      <c r="C369" s="20" t="s">
        <v>948</v>
      </c>
      <c r="D369" s="20" t="s">
        <v>184</v>
      </c>
      <c r="G369" s="20">
        <v>0</v>
      </c>
      <c r="H369" s="20" t="s">
        <v>951</v>
      </c>
      <c r="I369" s="191" t="s">
        <v>949</v>
      </c>
    </row>
    <row r="370" spans="1:9" x14ac:dyDescent="0.25">
      <c r="A370" s="20">
        <v>370</v>
      </c>
      <c r="B370" s="75">
        <v>45995</v>
      </c>
      <c r="C370" s="20" t="s">
        <v>948</v>
      </c>
      <c r="D370" s="20" t="s">
        <v>176</v>
      </c>
      <c r="G370" s="20">
        <v>0</v>
      </c>
      <c r="H370" s="20" t="s">
        <v>951</v>
      </c>
      <c r="I370" s="191" t="s">
        <v>950</v>
      </c>
    </row>
    <row r="371" spans="1:9" x14ac:dyDescent="0.25">
      <c r="A371" s="20">
        <v>371</v>
      </c>
      <c r="B371" s="75">
        <v>45995</v>
      </c>
      <c r="C371" s="20" t="s">
        <v>602</v>
      </c>
      <c r="D371" s="20" t="s">
        <v>184</v>
      </c>
      <c r="G371" s="20">
        <v>0.73</v>
      </c>
      <c r="I371" s="191" t="s">
        <v>952</v>
      </c>
    </row>
    <row r="372" spans="1:9" x14ac:dyDescent="0.25">
      <c r="A372" s="20">
        <v>372</v>
      </c>
      <c r="B372" s="75">
        <v>45995</v>
      </c>
      <c r="C372" s="20" t="s">
        <v>602</v>
      </c>
      <c r="D372" s="20" t="s">
        <v>176</v>
      </c>
      <c r="G372" s="20">
        <v>0.73</v>
      </c>
      <c r="I372" s="191" t="s">
        <v>953</v>
      </c>
    </row>
    <row r="373" spans="1:9" x14ac:dyDescent="0.25">
      <c r="A373" s="20">
        <v>373</v>
      </c>
      <c r="B373" s="75">
        <v>45995</v>
      </c>
      <c r="C373" s="20" t="s">
        <v>613</v>
      </c>
      <c r="D373" s="20" t="s">
        <v>197</v>
      </c>
      <c r="G373" s="20">
        <v>0</v>
      </c>
      <c r="I373" s="191" t="s">
        <v>954</v>
      </c>
    </row>
    <row r="374" spans="1:9" x14ac:dyDescent="0.25">
      <c r="A374" s="20">
        <v>374</v>
      </c>
      <c r="B374" s="75">
        <v>45995</v>
      </c>
      <c r="C374" s="20" t="s">
        <v>955</v>
      </c>
      <c r="D374" s="20" t="s">
        <v>169</v>
      </c>
      <c r="G374" s="20">
        <v>0</v>
      </c>
      <c r="I374" s="191" t="s">
        <v>956</v>
      </c>
    </row>
    <row r="375" spans="1:9" x14ac:dyDescent="0.25">
      <c r="A375" s="20">
        <v>375</v>
      </c>
      <c r="B375" s="75">
        <v>45995</v>
      </c>
      <c r="C375" s="20" t="s">
        <v>957</v>
      </c>
      <c r="D375" s="20" t="s">
        <v>192</v>
      </c>
      <c r="G375" s="20">
        <v>0</v>
      </c>
      <c r="I375" s="191" t="s">
        <v>958</v>
      </c>
    </row>
    <row r="376" spans="1:9" x14ac:dyDescent="0.25">
      <c r="A376" s="20">
        <v>376</v>
      </c>
      <c r="B376" s="75">
        <v>45995</v>
      </c>
      <c r="C376" s="20" t="s">
        <v>959</v>
      </c>
      <c r="D376" s="20" t="s">
        <v>187</v>
      </c>
      <c r="G376" s="20">
        <v>0</v>
      </c>
      <c r="I376" s="191" t="s">
        <v>960</v>
      </c>
    </row>
    <row r="377" spans="1:9" x14ac:dyDescent="0.25">
      <c r="A377" s="20">
        <v>377</v>
      </c>
      <c r="B377" s="75">
        <v>45995</v>
      </c>
      <c r="C377" s="20" t="s">
        <v>618</v>
      </c>
      <c r="D377" s="20" t="s">
        <v>188</v>
      </c>
      <c r="G377" s="20">
        <v>0</v>
      </c>
      <c r="I377" s="191" t="s">
        <v>961</v>
      </c>
    </row>
    <row r="378" spans="1:9" x14ac:dyDescent="0.25">
      <c r="A378" s="20">
        <v>378</v>
      </c>
      <c r="B378" s="75">
        <v>45995</v>
      </c>
      <c r="C378" s="20" t="s">
        <v>962</v>
      </c>
      <c r="D378" s="20" t="s">
        <v>186</v>
      </c>
      <c r="G378" s="20">
        <v>0</v>
      </c>
      <c r="I378" s="191" t="s">
        <v>963</v>
      </c>
    </row>
    <row r="379" spans="1:9" x14ac:dyDescent="0.25">
      <c r="A379" s="20">
        <v>379</v>
      </c>
      <c r="B379" s="75">
        <v>45995</v>
      </c>
      <c r="C379" s="20" t="s">
        <v>964</v>
      </c>
      <c r="D379" s="20" t="s">
        <v>189</v>
      </c>
      <c r="G379" s="20">
        <v>0</v>
      </c>
      <c r="I379" s="191" t="s">
        <v>965</v>
      </c>
    </row>
    <row r="380" spans="1:9" x14ac:dyDescent="0.25">
      <c r="A380" s="20">
        <v>380</v>
      </c>
      <c r="B380" s="75">
        <v>45995</v>
      </c>
      <c r="C380" s="20" t="s">
        <v>637</v>
      </c>
      <c r="D380" s="20" t="s">
        <v>183</v>
      </c>
      <c r="G380" s="20">
        <v>0</v>
      </c>
      <c r="I380" s="191" t="s">
        <v>966</v>
      </c>
    </row>
    <row r="381" spans="1:9" x14ac:dyDescent="0.25">
      <c r="A381" s="20">
        <v>381</v>
      </c>
      <c r="B381" s="75">
        <v>45995</v>
      </c>
      <c r="C381" s="20" t="s">
        <v>967</v>
      </c>
      <c r="D381" s="20" t="s">
        <v>190</v>
      </c>
      <c r="G381" s="20">
        <v>0</v>
      </c>
      <c r="I381" s="191" t="s">
        <v>968</v>
      </c>
    </row>
    <row r="382" spans="1:9" x14ac:dyDescent="0.25">
      <c r="A382" s="20">
        <v>382</v>
      </c>
      <c r="B382" s="75">
        <v>45995</v>
      </c>
      <c r="C382" s="20" t="s">
        <v>969</v>
      </c>
      <c r="D382" s="20" t="s">
        <v>180</v>
      </c>
      <c r="G382" s="20">
        <v>0.78</v>
      </c>
      <c r="I382" s="191" t="s">
        <v>970</v>
      </c>
    </row>
    <row r="383" spans="1:9" x14ac:dyDescent="0.25">
      <c r="A383" s="20">
        <v>383</v>
      </c>
      <c r="B383" s="75">
        <v>45995</v>
      </c>
      <c r="C383" s="20" t="s">
        <v>971</v>
      </c>
      <c r="D383" s="20" t="s">
        <v>187</v>
      </c>
      <c r="G383" s="20">
        <v>0.7</v>
      </c>
      <c r="I383" s="191" t="s">
        <v>972</v>
      </c>
    </row>
    <row r="384" spans="1:9" x14ac:dyDescent="0.25">
      <c r="A384" s="20">
        <v>384</v>
      </c>
      <c r="B384" s="75">
        <v>45995</v>
      </c>
      <c r="C384" s="20" t="s">
        <v>973</v>
      </c>
      <c r="D384" s="20" t="s">
        <v>396</v>
      </c>
      <c r="G384" s="20">
        <v>0</v>
      </c>
      <c r="I384" s="191" t="s">
        <v>974</v>
      </c>
    </row>
    <row r="385" spans="1:9" x14ac:dyDescent="0.25">
      <c r="A385" s="20">
        <v>385</v>
      </c>
      <c r="B385" s="75">
        <v>45995</v>
      </c>
      <c r="C385" s="20" t="s">
        <v>975</v>
      </c>
      <c r="D385" s="20" t="s">
        <v>187</v>
      </c>
      <c r="G385" s="20">
        <v>0</v>
      </c>
      <c r="I385" s="191" t="s">
        <v>972</v>
      </c>
    </row>
    <row r="386" spans="1:9" x14ac:dyDescent="0.25">
      <c r="A386" s="20">
        <v>386</v>
      </c>
      <c r="B386" s="75">
        <v>45995</v>
      </c>
      <c r="C386" s="20" t="s">
        <v>464</v>
      </c>
      <c r="D386" s="20" t="s">
        <v>202</v>
      </c>
      <c r="G386" s="20">
        <v>0</v>
      </c>
      <c r="I386" s="191" t="s">
        <v>976</v>
      </c>
    </row>
    <row r="387" spans="1:9" x14ac:dyDescent="0.25">
      <c r="A387" s="20">
        <v>387</v>
      </c>
      <c r="B387" s="75">
        <v>45995</v>
      </c>
      <c r="C387" s="20" t="s">
        <v>466</v>
      </c>
      <c r="D387" s="20" t="s">
        <v>203</v>
      </c>
      <c r="G387" s="20">
        <v>0</v>
      </c>
      <c r="I387" s="191" t="s">
        <v>977</v>
      </c>
    </row>
    <row r="388" spans="1:9" x14ac:dyDescent="0.25">
      <c r="A388" s="20">
        <v>388</v>
      </c>
      <c r="B388" s="75">
        <v>45995</v>
      </c>
      <c r="C388" s="20" t="s">
        <v>978</v>
      </c>
      <c r="D388" s="20" t="s">
        <v>196</v>
      </c>
      <c r="G388" s="20">
        <v>0</v>
      </c>
      <c r="I388" s="191" t="s">
        <v>979</v>
      </c>
    </row>
    <row r="389" spans="1:9" x14ac:dyDescent="0.25">
      <c r="A389" s="20">
        <v>389</v>
      </c>
      <c r="B389" s="75">
        <v>45995</v>
      </c>
      <c r="C389" s="20" t="s">
        <v>980</v>
      </c>
      <c r="D389" s="20" t="s">
        <v>198</v>
      </c>
      <c r="G389" s="20">
        <v>0</v>
      </c>
      <c r="I389" s="191" t="s">
        <v>981</v>
      </c>
    </row>
    <row r="390" spans="1:9" x14ac:dyDescent="0.25">
      <c r="A390" s="20">
        <v>390</v>
      </c>
      <c r="B390" s="75">
        <v>45995</v>
      </c>
      <c r="C390" s="20" t="s">
        <v>982</v>
      </c>
      <c r="D390" s="20" t="s">
        <v>204</v>
      </c>
      <c r="G390" s="20">
        <v>0</v>
      </c>
      <c r="I390" s="191" t="s">
        <v>983</v>
      </c>
    </row>
    <row r="391" spans="1:9" x14ac:dyDescent="0.25">
      <c r="A391" s="20">
        <v>391</v>
      </c>
      <c r="B391" s="75">
        <v>45995</v>
      </c>
      <c r="C391" s="20" t="s">
        <v>984</v>
      </c>
      <c r="D391" s="20" t="s">
        <v>199</v>
      </c>
      <c r="G391" s="20">
        <v>0</v>
      </c>
      <c r="I391" s="191" t="s">
        <v>985</v>
      </c>
    </row>
    <row r="392" spans="1:9" x14ac:dyDescent="0.25">
      <c r="A392" s="20">
        <v>392</v>
      </c>
      <c r="B392" s="75">
        <v>45995</v>
      </c>
      <c r="C392" s="20" t="s">
        <v>986</v>
      </c>
      <c r="D392" s="20" t="s">
        <v>200</v>
      </c>
      <c r="G392" s="20">
        <v>0</v>
      </c>
      <c r="I392" s="191" t="s">
        <v>987</v>
      </c>
    </row>
    <row r="393" spans="1:9" x14ac:dyDescent="0.25">
      <c r="A393" s="20">
        <v>393</v>
      </c>
      <c r="B393" s="75">
        <v>45995</v>
      </c>
      <c r="C393" s="20" t="s">
        <v>988</v>
      </c>
      <c r="D393" s="20" t="s">
        <v>214</v>
      </c>
      <c r="G393" s="20">
        <v>0</v>
      </c>
      <c r="I393" s="191" t="s">
        <v>989</v>
      </c>
    </row>
    <row r="394" spans="1:9" x14ac:dyDescent="0.25">
      <c r="A394" s="20">
        <v>394</v>
      </c>
      <c r="B394" s="75">
        <v>45995</v>
      </c>
      <c r="C394" s="20" t="s">
        <v>845</v>
      </c>
      <c r="D394" s="20" t="s">
        <v>211</v>
      </c>
      <c r="G394" s="20">
        <v>0</v>
      </c>
      <c r="I394" s="191" t="s">
        <v>990</v>
      </c>
    </row>
    <row r="395" spans="1:9" x14ac:dyDescent="0.25">
      <c r="A395" s="20">
        <v>395</v>
      </c>
      <c r="B395" s="75">
        <v>45995</v>
      </c>
      <c r="C395" s="20" t="s">
        <v>847</v>
      </c>
      <c r="D395" s="20" t="s">
        <v>212</v>
      </c>
      <c r="G395" s="20">
        <v>0</v>
      </c>
      <c r="I395" s="191" t="s">
        <v>991</v>
      </c>
    </row>
    <row r="396" spans="1:9" x14ac:dyDescent="0.25">
      <c r="A396" s="20">
        <v>396</v>
      </c>
      <c r="B396" s="75">
        <v>45996</v>
      </c>
      <c r="C396" s="20" t="s">
        <v>992</v>
      </c>
      <c r="D396" s="20" t="s">
        <v>215</v>
      </c>
      <c r="G396" s="20">
        <v>0</v>
      </c>
      <c r="I396" s="191" t="s">
        <v>993</v>
      </c>
    </row>
    <row r="397" spans="1:9" x14ac:dyDescent="0.25">
      <c r="A397" s="20">
        <v>397</v>
      </c>
      <c r="B397" s="75">
        <v>45996</v>
      </c>
      <c r="C397" s="20" t="s">
        <v>994</v>
      </c>
      <c r="D397" s="20" t="s">
        <v>210</v>
      </c>
      <c r="G397" s="20">
        <v>0</v>
      </c>
      <c r="I397" s="191" t="s">
        <v>995</v>
      </c>
    </row>
    <row r="398" spans="1:9" x14ac:dyDescent="0.25">
      <c r="A398" s="20">
        <v>398</v>
      </c>
      <c r="B398" s="75">
        <v>45996</v>
      </c>
      <c r="C398" s="20" t="s">
        <v>996</v>
      </c>
      <c r="D398" s="20" t="s">
        <v>209</v>
      </c>
      <c r="G398" s="20">
        <v>0</v>
      </c>
      <c r="I398" s="191" t="s">
        <v>997</v>
      </c>
    </row>
    <row r="399" spans="1:9" x14ac:dyDescent="0.25">
      <c r="A399" s="20">
        <v>399</v>
      </c>
      <c r="B399" s="75">
        <v>45996</v>
      </c>
      <c r="C399" s="20" t="s">
        <v>998</v>
      </c>
      <c r="D399" s="20" t="s">
        <v>196</v>
      </c>
      <c r="G399" s="20">
        <v>0.97099999999999997</v>
      </c>
      <c r="I399" s="191" t="s">
        <v>999</v>
      </c>
    </row>
    <row r="400" spans="1:9" x14ac:dyDescent="0.25">
      <c r="A400" s="20">
        <v>400</v>
      </c>
      <c r="B400" s="75">
        <v>45996</v>
      </c>
      <c r="C400" s="20" t="s">
        <v>1000</v>
      </c>
      <c r="D400" s="20" t="s">
        <v>198</v>
      </c>
      <c r="G400" s="20">
        <v>0.97099999999999997</v>
      </c>
      <c r="I400" s="191" t="s">
        <v>1001</v>
      </c>
    </row>
    <row r="401" spans="1:9" x14ac:dyDescent="0.25">
      <c r="A401" s="20">
        <v>401</v>
      </c>
      <c r="B401" s="75">
        <v>45996</v>
      </c>
      <c r="C401" s="20" t="s">
        <v>1002</v>
      </c>
      <c r="D401" s="20" t="s">
        <v>202</v>
      </c>
      <c r="G401" s="20">
        <v>0.97099999999999997</v>
      </c>
      <c r="I401" s="191" t="s">
        <v>1003</v>
      </c>
    </row>
    <row r="402" spans="1:9" x14ac:dyDescent="0.25">
      <c r="A402" s="20">
        <v>402</v>
      </c>
      <c r="B402" s="75">
        <v>45996</v>
      </c>
      <c r="C402" s="20" t="s">
        <v>1002</v>
      </c>
      <c r="D402" s="20" t="s">
        <v>203</v>
      </c>
      <c r="G402" s="20">
        <v>0.97099999999999997</v>
      </c>
      <c r="I402" s="191" t="s">
        <v>1004</v>
      </c>
    </row>
    <row r="403" spans="1:9" x14ac:dyDescent="0.25">
      <c r="A403" s="20">
        <v>403</v>
      </c>
      <c r="B403" s="75">
        <v>45996</v>
      </c>
      <c r="C403" s="20" t="s">
        <v>1002</v>
      </c>
      <c r="D403" s="20" t="s">
        <v>204</v>
      </c>
      <c r="G403" s="20">
        <v>0.97099999999999997</v>
      </c>
      <c r="I403" s="191" t="s">
        <v>1005</v>
      </c>
    </row>
    <row r="404" spans="1:9" x14ac:dyDescent="0.25">
      <c r="A404" s="20">
        <v>404</v>
      </c>
      <c r="B404" s="75">
        <v>45996</v>
      </c>
      <c r="C404" s="20" t="s">
        <v>1006</v>
      </c>
      <c r="D404" s="20" t="s">
        <v>199</v>
      </c>
      <c r="G404" s="20">
        <v>0.97099999999999997</v>
      </c>
      <c r="I404" s="191" t="s">
        <v>1007</v>
      </c>
    </row>
    <row r="405" spans="1:9" x14ac:dyDescent="0.25">
      <c r="A405" s="20">
        <v>405</v>
      </c>
      <c r="B405" s="75">
        <v>45996</v>
      </c>
      <c r="C405" s="20" t="s">
        <v>1008</v>
      </c>
      <c r="D405" s="20" t="s">
        <v>173</v>
      </c>
      <c r="G405" s="20" t="s">
        <v>4</v>
      </c>
      <c r="I405" s="191" t="s">
        <v>1009</v>
      </c>
    </row>
    <row r="406" spans="1:9" x14ac:dyDescent="0.25">
      <c r="A406" s="20">
        <v>406</v>
      </c>
      <c r="B406" s="75">
        <v>45996</v>
      </c>
      <c r="C406" s="20" t="s">
        <v>1011</v>
      </c>
      <c r="D406" s="20" t="s">
        <v>196</v>
      </c>
      <c r="G406" s="20">
        <v>0</v>
      </c>
      <c r="I406" s="191" t="s">
        <v>999</v>
      </c>
    </row>
    <row r="407" spans="1:9" x14ac:dyDescent="0.25">
      <c r="A407" s="20">
        <v>407</v>
      </c>
      <c r="B407" s="75">
        <v>45996</v>
      </c>
      <c r="C407" s="20" t="s">
        <v>1012</v>
      </c>
      <c r="D407" s="20" t="s">
        <v>198</v>
      </c>
      <c r="G407" s="20">
        <v>0</v>
      </c>
      <c r="I407" s="191" t="s">
        <v>1013</v>
      </c>
    </row>
    <row r="408" spans="1:9" x14ac:dyDescent="0.25">
      <c r="A408" s="20">
        <v>408</v>
      </c>
      <c r="B408" s="75">
        <v>45995</v>
      </c>
      <c r="C408" s="20" t="s">
        <v>178</v>
      </c>
      <c r="D408" s="20" t="s">
        <v>177</v>
      </c>
      <c r="G408" s="20">
        <v>0.7</v>
      </c>
      <c r="I408" s="191" t="s">
        <v>1014</v>
      </c>
    </row>
    <row r="409" spans="1:9" x14ac:dyDescent="0.25">
      <c r="A409" s="20">
        <v>409</v>
      </c>
      <c r="B409" s="75">
        <v>45995</v>
      </c>
      <c r="C409" s="20" t="s">
        <v>1015</v>
      </c>
      <c r="D409" s="20" t="s">
        <v>184</v>
      </c>
      <c r="G409" s="20">
        <v>0</v>
      </c>
      <c r="I409" s="191" t="s">
        <v>1016</v>
      </c>
    </row>
    <row r="410" spans="1:9" x14ac:dyDescent="0.25">
      <c r="A410" s="20">
        <v>410</v>
      </c>
      <c r="B410" s="75">
        <v>45996</v>
      </c>
      <c r="C410" s="20" t="s">
        <v>1017</v>
      </c>
      <c r="D410" s="20" t="s">
        <v>184</v>
      </c>
      <c r="G410" s="20">
        <v>0.38</v>
      </c>
      <c r="I410" s="191" t="s">
        <v>1018</v>
      </c>
    </row>
    <row r="411" spans="1:9" x14ac:dyDescent="0.25">
      <c r="A411" s="20">
        <v>411</v>
      </c>
      <c r="B411" s="75">
        <v>45996</v>
      </c>
      <c r="C411" s="20" t="s">
        <v>1019</v>
      </c>
      <c r="D411" s="20" t="s">
        <v>177</v>
      </c>
      <c r="G411" s="20">
        <v>0</v>
      </c>
      <c r="I411" s="191" t="s">
        <v>1020</v>
      </c>
    </row>
    <row r="412" spans="1:9" x14ac:dyDescent="0.25">
      <c r="A412" s="20">
        <v>412</v>
      </c>
      <c r="B412" s="75">
        <v>45996</v>
      </c>
      <c r="C412" s="20" t="s">
        <v>1021</v>
      </c>
      <c r="D412" s="20" t="s">
        <v>202</v>
      </c>
      <c r="G412" s="20">
        <v>0</v>
      </c>
      <c r="I412" s="191" t="s">
        <v>1022</v>
      </c>
    </row>
    <row r="413" spans="1:9" x14ac:dyDescent="0.25">
      <c r="A413" s="20">
        <v>413</v>
      </c>
      <c r="B413" s="75">
        <v>45996</v>
      </c>
      <c r="C413" s="20" t="s">
        <v>1023</v>
      </c>
      <c r="D413" s="20" t="s">
        <v>203</v>
      </c>
      <c r="G413" s="20">
        <v>0</v>
      </c>
      <c r="I413" s="191" t="s">
        <v>1024</v>
      </c>
    </row>
    <row r="414" spans="1:9" x14ac:dyDescent="0.25">
      <c r="A414" s="20">
        <v>414</v>
      </c>
      <c r="B414" s="75">
        <v>45996</v>
      </c>
      <c r="C414" s="20" t="s">
        <v>1025</v>
      </c>
      <c r="D414" s="20" t="s">
        <v>204</v>
      </c>
      <c r="G414" s="20">
        <v>0</v>
      </c>
      <c r="I414" s="191" t="s">
        <v>1026</v>
      </c>
    </row>
    <row r="415" spans="1:9" x14ac:dyDescent="0.25">
      <c r="A415" s="20">
        <v>415</v>
      </c>
      <c r="B415" s="75">
        <v>45996</v>
      </c>
      <c r="C415" s="20" t="s">
        <v>1027</v>
      </c>
      <c r="D415" s="20" t="s">
        <v>199</v>
      </c>
      <c r="G415" s="20">
        <v>0</v>
      </c>
      <c r="I415" s="191" t="s">
        <v>1028</v>
      </c>
    </row>
    <row r="416" spans="1:9" x14ac:dyDescent="0.25">
      <c r="A416" s="20">
        <v>416</v>
      </c>
      <c r="B416" s="75">
        <v>45996</v>
      </c>
      <c r="C416" s="20" t="s">
        <v>502</v>
      </c>
      <c r="D416" s="20" t="s">
        <v>200</v>
      </c>
      <c r="G416" s="20">
        <v>1</v>
      </c>
      <c r="I416" s="191" t="s">
        <v>1029</v>
      </c>
    </row>
    <row r="417" spans="1:9" x14ac:dyDescent="0.25">
      <c r="A417" s="20">
        <v>417</v>
      </c>
      <c r="B417" s="75">
        <v>45996</v>
      </c>
      <c r="C417" s="20" t="s">
        <v>694</v>
      </c>
      <c r="D417" s="20" t="s">
        <v>214</v>
      </c>
      <c r="G417" s="20">
        <v>1</v>
      </c>
      <c r="I417" s="191" t="s">
        <v>1030</v>
      </c>
    </row>
    <row r="418" spans="1:9" x14ac:dyDescent="0.25">
      <c r="A418" s="20">
        <v>418</v>
      </c>
      <c r="B418" s="75">
        <v>45996</v>
      </c>
      <c r="C418" s="20" t="s">
        <v>699</v>
      </c>
      <c r="D418" s="20" t="s">
        <v>211</v>
      </c>
      <c r="G418" s="20">
        <v>1</v>
      </c>
      <c r="I418" s="191" t="s">
        <v>1031</v>
      </c>
    </row>
    <row r="419" spans="1:9" x14ac:dyDescent="0.25">
      <c r="A419" s="20">
        <v>419</v>
      </c>
      <c r="B419" s="75">
        <v>45996</v>
      </c>
      <c r="C419" s="20" t="s">
        <v>1032</v>
      </c>
      <c r="D419" s="20" t="s">
        <v>212</v>
      </c>
      <c r="G419" s="20">
        <v>1</v>
      </c>
      <c r="I419" s="191" t="s">
        <v>1033</v>
      </c>
    </row>
    <row r="420" spans="1:9" x14ac:dyDescent="0.25">
      <c r="A420" s="20">
        <v>420</v>
      </c>
      <c r="B420" s="75">
        <v>45996</v>
      </c>
      <c r="C420" s="20" t="s">
        <v>1034</v>
      </c>
      <c r="D420" s="20" t="s">
        <v>215</v>
      </c>
      <c r="G420" s="20">
        <v>1</v>
      </c>
      <c r="I420" s="191" t="s">
        <v>1035</v>
      </c>
    </row>
    <row r="421" spans="1:9" x14ac:dyDescent="0.25">
      <c r="A421" s="20">
        <v>421</v>
      </c>
      <c r="B421" s="75">
        <v>45996</v>
      </c>
      <c r="C421" s="20" t="s">
        <v>506</v>
      </c>
      <c r="D421" s="20" t="s">
        <v>210</v>
      </c>
      <c r="G421" s="20">
        <v>1</v>
      </c>
      <c r="I421" s="191" t="s">
        <v>1036</v>
      </c>
    </row>
    <row r="422" spans="1:9" x14ac:dyDescent="0.25">
      <c r="A422" s="20">
        <v>422</v>
      </c>
      <c r="B422" s="75">
        <v>45996</v>
      </c>
      <c r="C422" s="20" t="s">
        <v>1037</v>
      </c>
      <c r="D422" s="20" t="s">
        <v>173</v>
      </c>
      <c r="G422" s="20">
        <v>1</v>
      </c>
      <c r="I422" s="191" t="s">
        <v>1038</v>
      </c>
    </row>
    <row r="423" spans="1:9" x14ac:dyDescent="0.25">
      <c r="A423" s="20">
        <v>423</v>
      </c>
      <c r="B423" s="75">
        <v>45996</v>
      </c>
      <c r="C423" s="20" t="s">
        <v>216</v>
      </c>
      <c r="D423" s="20" t="s">
        <v>209</v>
      </c>
      <c r="G423" s="20">
        <v>1</v>
      </c>
      <c r="I423" s="191" t="s">
        <v>1039</v>
      </c>
    </row>
    <row r="424" spans="1:9" x14ac:dyDescent="0.25">
      <c r="A424" s="20">
        <v>424</v>
      </c>
      <c r="B424" s="75">
        <v>45996</v>
      </c>
      <c r="C424" s="20" t="s">
        <v>1040</v>
      </c>
      <c r="D424" s="20" t="s">
        <v>196</v>
      </c>
      <c r="G424" s="20">
        <v>1</v>
      </c>
      <c r="I424" s="191" t="s">
        <v>1041</v>
      </c>
    </row>
    <row r="425" spans="1:9" x14ac:dyDescent="0.25">
      <c r="A425" s="20">
        <v>425</v>
      </c>
      <c r="B425" s="75">
        <v>45996</v>
      </c>
      <c r="C425" s="20" t="s">
        <v>701</v>
      </c>
      <c r="D425" s="20" t="s">
        <v>175</v>
      </c>
      <c r="G425" s="20">
        <v>0</v>
      </c>
      <c r="I425" s="191" t="s">
        <v>1042</v>
      </c>
    </row>
    <row r="426" spans="1:9" x14ac:dyDescent="0.25">
      <c r="A426" s="20">
        <v>426</v>
      </c>
      <c r="B426" s="75">
        <v>45996</v>
      </c>
      <c r="C426" s="20" t="s">
        <v>701</v>
      </c>
      <c r="D426" s="20" t="s">
        <v>175</v>
      </c>
      <c r="G426" s="20" t="s">
        <v>4</v>
      </c>
      <c r="H426" s="20" t="s">
        <v>1043</v>
      </c>
      <c r="I426" s="191" t="s">
        <v>495</v>
      </c>
    </row>
    <row r="427" spans="1:9" x14ac:dyDescent="0.25">
      <c r="A427" s="20">
        <v>427</v>
      </c>
      <c r="B427" s="75">
        <v>45996</v>
      </c>
      <c r="C427" s="20" t="s">
        <v>1044</v>
      </c>
      <c r="D427" s="20" t="s">
        <v>198</v>
      </c>
      <c r="G427" s="20">
        <v>1</v>
      </c>
      <c r="I427" s="191" t="s">
        <v>1045</v>
      </c>
    </row>
    <row r="428" spans="1:9" x14ac:dyDescent="0.25">
      <c r="A428" s="20">
        <v>428</v>
      </c>
      <c r="B428" s="75">
        <v>45996</v>
      </c>
      <c r="C428" s="20" t="s">
        <v>513</v>
      </c>
      <c r="D428" s="20" t="s">
        <v>202</v>
      </c>
      <c r="G428" s="20">
        <v>1</v>
      </c>
      <c r="I428" s="191" t="s">
        <v>1046</v>
      </c>
    </row>
    <row r="429" spans="1:9" x14ac:dyDescent="0.25">
      <c r="A429" s="20">
        <v>429</v>
      </c>
      <c r="B429" s="75">
        <v>45996</v>
      </c>
      <c r="C429" s="20" t="s">
        <v>1047</v>
      </c>
      <c r="D429" s="20" t="s">
        <v>200</v>
      </c>
      <c r="G429" s="20">
        <v>0</v>
      </c>
      <c r="I429" s="191" t="s">
        <v>1048</v>
      </c>
    </row>
    <row r="430" spans="1:9" x14ac:dyDescent="0.25">
      <c r="A430" s="20">
        <v>430</v>
      </c>
      <c r="B430" s="75">
        <v>45996</v>
      </c>
      <c r="C430" s="20" t="s">
        <v>191</v>
      </c>
      <c r="D430" s="20" t="s">
        <v>190</v>
      </c>
      <c r="G430" s="20">
        <v>0.75</v>
      </c>
      <c r="I430" s="191" t="s">
        <v>1049</v>
      </c>
    </row>
    <row r="431" spans="1:9" x14ac:dyDescent="0.25">
      <c r="A431" s="20">
        <v>431</v>
      </c>
      <c r="B431" s="75">
        <v>45996</v>
      </c>
      <c r="C431" s="20" t="s">
        <v>179</v>
      </c>
      <c r="D431" s="20" t="s">
        <v>180</v>
      </c>
      <c r="G431" s="20">
        <v>0</v>
      </c>
      <c r="I431" s="191" t="s">
        <v>1050</v>
      </c>
    </row>
    <row r="432" spans="1:9" x14ac:dyDescent="0.25">
      <c r="A432" s="20">
        <v>432</v>
      </c>
      <c r="B432" s="75">
        <v>45996</v>
      </c>
      <c r="C432" s="20" t="s">
        <v>522</v>
      </c>
      <c r="D432" s="20" t="s">
        <v>202</v>
      </c>
      <c r="G432" s="20">
        <v>0</v>
      </c>
      <c r="I432" s="191" t="s">
        <v>1051</v>
      </c>
    </row>
    <row r="433" spans="1:9" x14ac:dyDescent="0.25">
      <c r="A433" s="20">
        <v>433</v>
      </c>
      <c r="B433" s="75">
        <v>45996</v>
      </c>
      <c r="C433" s="20" t="s">
        <v>1052</v>
      </c>
      <c r="D433" s="20" t="s">
        <v>181</v>
      </c>
      <c r="G433" s="20">
        <v>4</v>
      </c>
      <c r="I433" s="191" t="s">
        <v>1053</v>
      </c>
    </row>
    <row r="434" spans="1:9" x14ac:dyDescent="0.25">
      <c r="A434" s="20">
        <v>434</v>
      </c>
      <c r="B434" s="75">
        <v>45996</v>
      </c>
      <c r="C434" s="20" t="s">
        <v>1054</v>
      </c>
      <c r="D434" s="20" t="s">
        <v>182</v>
      </c>
      <c r="G434" s="20">
        <v>0</v>
      </c>
      <c r="I434" s="191" t="s">
        <v>1055</v>
      </c>
    </row>
    <row r="435" spans="1:9" x14ac:dyDescent="0.25">
      <c r="A435" s="20">
        <v>435</v>
      </c>
      <c r="B435" s="75">
        <v>45996</v>
      </c>
      <c r="C435" s="20" t="s">
        <v>1056</v>
      </c>
      <c r="D435" s="20" t="s">
        <v>214</v>
      </c>
      <c r="G435" s="20">
        <v>0</v>
      </c>
      <c r="I435" s="191" t="s">
        <v>1057</v>
      </c>
    </row>
    <row r="436" spans="1:9" x14ac:dyDescent="0.25">
      <c r="A436" s="20">
        <v>436</v>
      </c>
      <c r="B436" s="75">
        <v>45996</v>
      </c>
      <c r="C436" s="20" t="s">
        <v>1058</v>
      </c>
      <c r="D436" s="20" t="s">
        <v>211</v>
      </c>
      <c r="G436" s="20">
        <v>0</v>
      </c>
      <c r="I436" s="191" t="s">
        <v>1059</v>
      </c>
    </row>
    <row r="437" spans="1:9" x14ac:dyDescent="0.25">
      <c r="A437" s="20">
        <v>437</v>
      </c>
      <c r="B437" s="75">
        <v>45996</v>
      </c>
      <c r="C437" s="20" t="s">
        <v>1060</v>
      </c>
      <c r="D437" s="20" t="s">
        <v>203</v>
      </c>
      <c r="G437" s="20">
        <v>1</v>
      </c>
      <c r="I437" s="191" t="s">
        <v>1061</v>
      </c>
    </row>
    <row r="438" spans="1:9" x14ac:dyDescent="0.25">
      <c r="A438" s="20">
        <v>438</v>
      </c>
      <c r="B438" s="75">
        <v>45996</v>
      </c>
      <c r="C438" s="20" t="s">
        <v>1062</v>
      </c>
      <c r="D438" s="20" t="s">
        <v>204</v>
      </c>
      <c r="G438" s="20">
        <v>1</v>
      </c>
      <c r="I438" s="191" t="s">
        <v>1063</v>
      </c>
    </row>
    <row r="439" spans="1:9" x14ac:dyDescent="0.25">
      <c r="A439" s="20">
        <v>439</v>
      </c>
      <c r="B439" s="75">
        <v>45996</v>
      </c>
      <c r="C439" s="20" t="s">
        <v>1062</v>
      </c>
      <c r="D439" s="20" t="s">
        <v>199</v>
      </c>
      <c r="G439" s="20">
        <v>1</v>
      </c>
      <c r="I439" s="191" t="s">
        <v>1064</v>
      </c>
    </row>
    <row r="440" spans="1:9" x14ac:dyDescent="0.25">
      <c r="A440" s="20">
        <v>440</v>
      </c>
      <c r="B440" s="75">
        <v>45996</v>
      </c>
      <c r="C440" s="20" t="s">
        <v>724</v>
      </c>
      <c r="D440" s="20" t="s">
        <v>200</v>
      </c>
      <c r="G440" s="20">
        <v>1</v>
      </c>
      <c r="I440" s="191" t="s">
        <v>1065</v>
      </c>
    </row>
    <row r="441" spans="1:9" x14ac:dyDescent="0.25">
      <c r="A441" s="20">
        <v>441</v>
      </c>
      <c r="B441" s="75">
        <v>45996</v>
      </c>
      <c r="C441" s="20" t="s">
        <v>1066</v>
      </c>
      <c r="D441" s="20" t="s">
        <v>214</v>
      </c>
      <c r="G441" s="20">
        <v>1</v>
      </c>
      <c r="I441" s="191" t="s">
        <v>1067</v>
      </c>
    </row>
    <row r="442" spans="1:9" x14ac:dyDescent="0.25">
      <c r="A442" s="20">
        <v>442</v>
      </c>
      <c r="B442" s="75">
        <v>45996</v>
      </c>
      <c r="C442" s="20" t="s">
        <v>389</v>
      </c>
      <c r="D442" s="20" t="s">
        <v>211</v>
      </c>
      <c r="G442" s="20">
        <v>1</v>
      </c>
      <c r="I442" s="191" t="s">
        <v>1068</v>
      </c>
    </row>
    <row r="443" spans="1:9" x14ac:dyDescent="0.25">
      <c r="A443" s="20">
        <v>443</v>
      </c>
      <c r="B443" s="75">
        <v>45996</v>
      </c>
      <c r="C443" s="20" t="s">
        <v>389</v>
      </c>
      <c r="D443" s="20" t="s">
        <v>202</v>
      </c>
      <c r="G443" s="20">
        <v>1</v>
      </c>
      <c r="I443" s="191" t="s">
        <v>1069</v>
      </c>
    </row>
    <row r="444" spans="1:9" x14ac:dyDescent="0.25">
      <c r="A444" s="20">
        <v>444</v>
      </c>
      <c r="B444" s="75">
        <v>45996</v>
      </c>
      <c r="C444" s="20" t="s">
        <v>1070</v>
      </c>
      <c r="D444" s="20" t="s">
        <v>187</v>
      </c>
      <c r="G444" s="20">
        <v>0.7</v>
      </c>
      <c r="I444" s="191" t="s">
        <v>1071</v>
      </c>
    </row>
    <row r="445" spans="1:9" x14ac:dyDescent="0.25">
      <c r="A445" s="20">
        <v>445</v>
      </c>
      <c r="B445" s="75">
        <v>45996</v>
      </c>
      <c r="C445" s="20" t="s">
        <v>395</v>
      </c>
      <c r="D445" s="20" t="s">
        <v>188</v>
      </c>
      <c r="G445" s="20">
        <v>0.7</v>
      </c>
      <c r="I445" s="191" t="s">
        <v>1072</v>
      </c>
    </row>
    <row r="446" spans="1:9" x14ac:dyDescent="0.25">
      <c r="A446" s="20">
        <v>446</v>
      </c>
      <c r="B446" s="75">
        <v>45996</v>
      </c>
      <c r="C446" s="20" t="s">
        <v>1073</v>
      </c>
      <c r="D446" s="20" t="s">
        <v>205</v>
      </c>
      <c r="G446" s="20">
        <v>1</v>
      </c>
      <c r="I446" s="191" t="s">
        <v>1074</v>
      </c>
    </row>
    <row r="447" spans="1:9" x14ac:dyDescent="0.25">
      <c r="A447" s="20">
        <v>447</v>
      </c>
      <c r="B447" s="75">
        <v>45996</v>
      </c>
      <c r="C447" s="20" t="s">
        <v>554</v>
      </c>
      <c r="D447" s="20" t="s">
        <v>186</v>
      </c>
      <c r="G447" s="20">
        <v>0.7</v>
      </c>
      <c r="I447" s="191" t="s">
        <v>1075</v>
      </c>
    </row>
    <row r="448" spans="1:9" x14ac:dyDescent="0.25">
      <c r="A448" s="20">
        <v>448</v>
      </c>
      <c r="B448" s="75">
        <v>45996</v>
      </c>
      <c r="C448" s="20" t="s">
        <v>1076</v>
      </c>
      <c r="D448" s="20" t="s">
        <v>183</v>
      </c>
      <c r="G448" s="20">
        <v>0.7</v>
      </c>
      <c r="I448" s="191" t="s">
        <v>1077</v>
      </c>
    </row>
    <row r="449" spans="1:9" x14ac:dyDescent="0.25">
      <c r="A449" s="20">
        <v>449</v>
      </c>
      <c r="B449" s="75">
        <v>45996</v>
      </c>
      <c r="C449" s="20" t="s">
        <v>1078</v>
      </c>
      <c r="D449" s="20" t="s">
        <v>192</v>
      </c>
      <c r="G449" s="20">
        <v>0.7</v>
      </c>
      <c r="I449" s="191" t="s">
        <v>1079</v>
      </c>
    </row>
    <row r="450" spans="1:9" x14ac:dyDescent="0.25">
      <c r="A450" s="20">
        <v>450</v>
      </c>
      <c r="B450" s="75">
        <v>45996</v>
      </c>
      <c r="C450" s="20" t="s">
        <v>1080</v>
      </c>
      <c r="D450" s="20" t="s">
        <v>169</v>
      </c>
      <c r="G450" s="20">
        <v>0.7</v>
      </c>
      <c r="I450" s="191" t="s">
        <v>1081</v>
      </c>
    </row>
    <row r="451" spans="1:9" x14ac:dyDescent="0.25">
      <c r="A451" s="20">
        <v>451</v>
      </c>
      <c r="B451" s="75">
        <v>45996</v>
      </c>
      <c r="C451" s="20" t="s">
        <v>1082</v>
      </c>
      <c r="D451" s="20" t="s">
        <v>197</v>
      </c>
      <c r="G451" s="20">
        <v>0.7</v>
      </c>
      <c r="I451" s="191" t="s">
        <v>1083</v>
      </c>
    </row>
    <row r="452" spans="1:9" x14ac:dyDescent="0.25">
      <c r="A452" s="20">
        <v>452</v>
      </c>
      <c r="B452" s="75">
        <v>45996</v>
      </c>
      <c r="C452" s="20" t="s">
        <v>559</v>
      </c>
      <c r="D452" s="20" t="s">
        <v>193</v>
      </c>
      <c r="G452" s="20">
        <v>0.7</v>
      </c>
      <c r="I452" s="191" t="s">
        <v>1084</v>
      </c>
    </row>
    <row r="453" spans="1:9" x14ac:dyDescent="0.25">
      <c r="A453" s="20">
        <v>453</v>
      </c>
      <c r="B453" s="75">
        <v>45996</v>
      </c>
      <c r="C453" s="20" t="s">
        <v>911</v>
      </c>
      <c r="D453" s="20" t="s">
        <v>189</v>
      </c>
      <c r="G453" s="20">
        <v>0.85</v>
      </c>
      <c r="I453" s="191" t="s">
        <v>1085</v>
      </c>
    </row>
    <row r="454" spans="1:9" x14ac:dyDescent="0.25">
      <c r="A454" s="20">
        <v>454</v>
      </c>
      <c r="B454" s="75">
        <v>45996</v>
      </c>
      <c r="C454" s="20" t="s">
        <v>563</v>
      </c>
      <c r="D454" s="20" t="s">
        <v>396</v>
      </c>
      <c r="G454" s="20">
        <v>5</v>
      </c>
      <c r="I454" s="191" t="s">
        <v>1086</v>
      </c>
    </row>
    <row r="455" spans="1:9" x14ac:dyDescent="0.25">
      <c r="A455" s="20">
        <v>455</v>
      </c>
      <c r="B455" s="75">
        <v>45996</v>
      </c>
      <c r="C455" s="20" t="s">
        <v>1087</v>
      </c>
      <c r="D455" s="20" t="s">
        <v>193</v>
      </c>
      <c r="G455" s="20">
        <v>0</v>
      </c>
      <c r="I455" s="191" t="s">
        <v>1084</v>
      </c>
    </row>
    <row r="456" spans="1:9" x14ac:dyDescent="0.25">
      <c r="A456" s="20">
        <v>456</v>
      </c>
      <c r="B456" s="75">
        <v>45996</v>
      </c>
      <c r="C456" s="20" t="s">
        <v>1088</v>
      </c>
      <c r="D456" s="20" t="s">
        <v>197</v>
      </c>
      <c r="G456" s="20">
        <v>0</v>
      </c>
      <c r="I456" s="191" t="s">
        <v>1089</v>
      </c>
    </row>
    <row r="457" spans="1:9" x14ac:dyDescent="0.25">
      <c r="A457" s="20">
        <v>457</v>
      </c>
      <c r="B457" s="75">
        <v>45996</v>
      </c>
      <c r="C457" s="20" t="s">
        <v>750</v>
      </c>
      <c r="D457" s="20" t="s">
        <v>197</v>
      </c>
      <c r="G457" s="20">
        <v>0.8</v>
      </c>
      <c r="I457" s="191" t="s">
        <v>495</v>
      </c>
    </row>
    <row r="458" spans="1:9" x14ac:dyDescent="0.25">
      <c r="A458" s="20">
        <v>458</v>
      </c>
      <c r="B458" s="75">
        <v>45996</v>
      </c>
      <c r="C458" s="20" t="s">
        <v>1090</v>
      </c>
      <c r="D458" s="20" t="s">
        <v>193</v>
      </c>
      <c r="G458" s="20">
        <v>0.8</v>
      </c>
      <c r="I458" s="191" t="s">
        <v>1091</v>
      </c>
    </row>
    <row r="459" spans="1:9" ht="29.25" x14ac:dyDescent="0.25">
      <c r="A459" s="20">
        <v>459</v>
      </c>
      <c r="B459" s="75">
        <v>45996</v>
      </c>
      <c r="C459" s="20" t="s">
        <v>1092</v>
      </c>
      <c r="D459" s="20" t="s">
        <v>193</v>
      </c>
      <c r="G459" s="20" t="s">
        <v>4</v>
      </c>
      <c r="H459" s="525" t="s">
        <v>1093</v>
      </c>
      <c r="I459" s="191" t="s">
        <v>1091</v>
      </c>
    </row>
    <row r="460" spans="1:9" x14ac:dyDescent="0.25">
      <c r="A460" s="20">
        <v>460</v>
      </c>
      <c r="B460" s="75">
        <v>45996</v>
      </c>
      <c r="C460" s="20" t="s">
        <v>1094</v>
      </c>
      <c r="D460" s="20" t="s">
        <v>194</v>
      </c>
      <c r="G460" s="20">
        <v>0.85</v>
      </c>
      <c r="I460" s="191" t="s">
        <v>1095</v>
      </c>
    </row>
    <row r="461" spans="1:9" x14ac:dyDescent="0.25">
      <c r="A461" s="20">
        <v>461</v>
      </c>
      <c r="B461" s="75">
        <v>45996</v>
      </c>
      <c r="C461" s="20" t="s">
        <v>419</v>
      </c>
      <c r="D461" s="20" t="s">
        <v>177</v>
      </c>
      <c r="G461" s="20">
        <v>0.69</v>
      </c>
      <c r="I461" s="191" t="s">
        <v>1097</v>
      </c>
    </row>
    <row r="462" spans="1:9" x14ac:dyDescent="0.25">
      <c r="A462" s="20">
        <v>462</v>
      </c>
      <c r="B462" s="75">
        <v>45996</v>
      </c>
      <c r="C462" s="20" t="s">
        <v>771</v>
      </c>
      <c r="D462" s="20" t="s">
        <v>176</v>
      </c>
      <c r="G462" s="20">
        <v>0</v>
      </c>
      <c r="I462" s="191" t="s">
        <v>1098</v>
      </c>
    </row>
    <row r="463" spans="1:9" x14ac:dyDescent="0.25">
      <c r="A463" s="20">
        <v>463</v>
      </c>
      <c r="B463" s="75">
        <v>45996</v>
      </c>
      <c r="C463" s="20" t="s">
        <v>1099</v>
      </c>
      <c r="D463" s="20" t="s">
        <v>182</v>
      </c>
      <c r="G463" s="20">
        <v>1</v>
      </c>
      <c r="I463" s="191" t="s">
        <v>1100</v>
      </c>
    </row>
    <row r="464" spans="1:9" x14ac:dyDescent="0.25">
      <c r="A464" s="20">
        <v>464</v>
      </c>
      <c r="B464" s="75">
        <v>45996</v>
      </c>
      <c r="C464" s="20" t="s">
        <v>1101</v>
      </c>
      <c r="D464" s="20" t="s">
        <v>193</v>
      </c>
      <c r="G464" s="20">
        <v>0</v>
      </c>
      <c r="I464" s="191" t="s">
        <v>1102</v>
      </c>
    </row>
    <row r="465" spans="1:9" x14ac:dyDescent="0.25">
      <c r="A465" s="20">
        <v>465</v>
      </c>
      <c r="B465" s="75">
        <v>45996</v>
      </c>
      <c r="C465" s="20" t="s">
        <v>1103</v>
      </c>
      <c r="D465" s="20" t="s">
        <v>197</v>
      </c>
      <c r="G465" s="20">
        <v>0</v>
      </c>
      <c r="I465" s="191" t="s">
        <v>1104</v>
      </c>
    </row>
    <row r="466" spans="1:9" x14ac:dyDescent="0.25">
      <c r="A466" s="20">
        <v>466</v>
      </c>
      <c r="B466" s="75">
        <v>45996</v>
      </c>
      <c r="C466" s="20" t="s">
        <v>435</v>
      </c>
      <c r="D466" s="20" t="s">
        <v>169</v>
      </c>
      <c r="G466" s="20">
        <v>0</v>
      </c>
      <c r="I466" s="191" t="s">
        <v>1105</v>
      </c>
    </row>
    <row r="467" spans="1:9" x14ac:dyDescent="0.25">
      <c r="A467" s="20">
        <v>467</v>
      </c>
      <c r="B467" s="75">
        <v>45996</v>
      </c>
      <c r="C467" s="20" t="s">
        <v>1106</v>
      </c>
      <c r="D467" s="20" t="s">
        <v>194</v>
      </c>
      <c r="G467" s="20">
        <v>0</v>
      </c>
      <c r="I467" s="191" t="s">
        <v>1107</v>
      </c>
    </row>
    <row r="468" spans="1:9" x14ac:dyDescent="0.25">
      <c r="A468" s="20">
        <v>468</v>
      </c>
      <c r="B468" s="75">
        <v>45996</v>
      </c>
      <c r="C468" s="20" t="s">
        <v>1108</v>
      </c>
      <c r="D468" s="20" t="s">
        <v>192</v>
      </c>
      <c r="G468" s="20">
        <v>0</v>
      </c>
      <c r="I468" s="191" t="s">
        <v>1109</v>
      </c>
    </row>
    <row r="469" spans="1:9" x14ac:dyDescent="0.25">
      <c r="A469" s="20">
        <v>469</v>
      </c>
      <c r="B469" s="75">
        <v>45996</v>
      </c>
      <c r="C469" s="20" t="s">
        <v>1110</v>
      </c>
      <c r="D469" s="20" t="s">
        <v>182</v>
      </c>
      <c r="G469" s="20">
        <v>0</v>
      </c>
      <c r="I469" s="191" t="s">
        <v>1111</v>
      </c>
    </row>
    <row r="470" spans="1:9" x14ac:dyDescent="0.25">
      <c r="A470" s="20">
        <v>470</v>
      </c>
      <c r="B470" s="75">
        <v>45996</v>
      </c>
      <c r="C470" s="20" t="s">
        <v>1110</v>
      </c>
      <c r="D470" s="20" t="s">
        <v>182</v>
      </c>
      <c r="G470" s="20" t="s">
        <v>4</v>
      </c>
      <c r="I470" s="191" t="s">
        <v>495</v>
      </c>
    </row>
    <row r="471" spans="1:9" x14ac:dyDescent="0.25">
      <c r="A471" s="20">
        <v>471</v>
      </c>
      <c r="B471" s="75">
        <v>45996</v>
      </c>
      <c r="C471" s="20" t="s">
        <v>1112</v>
      </c>
      <c r="D471" s="20" t="s">
        <v>197</v>
      </c>
      <c r="G471" s="20">
        <v>0.7</v>
      </c>
      <c r="I471" s="191" t="s">
        <v>1113</v>
      </c>
    </row>
    <row r="472" spans="1:9" x14ac:dyDescent="0.25">
      <c r="A472" s="20">
        <v>472</v>
      </c>
      <c r="B472" s="75">
        <v>45996</v>
      </c>
      <c r="C472" s="20" t="s">
        <v>1114</v>
      </c>
      <c r="D472" s="20" t="s">
        <v>169</v>
      </c>
      <c r="G472" s="20">
        <v>0.7</v>
      </c>
      <c r="I472" s="191" t="s">
        <v>495</v>
      </c>
    </row>
    <row r="473" spans="1:9" x14ac:dyDescent="0.25">
      <c r="A473" s="20">
        <v>473</v>
      </c>
      <c r="B473" s="75">
        <v>45996</v>
      </c>
      <c r="C473" s="20" t="s">
        <v>439</v>
      </c>
      <c r="D473" s="20" t="s">
        <v>192</v>
      </c>
      <c r="G473" s="20">
        <v>0.7</v>
      </c>
      <c r="I473" s="191" t="s">
        <v>1115</v>
      </c>
    </row>
    <row r="474" spans="1:9" x14ac:dyDescent="0.25">
      <c r="A474" s="20">
        <v>474</v>
      </c>
      <c r="B474" s="75">
        <v>45996</v>
      </c>
      <c r="C474" s="20" t="s">
        <v>178</v>
      </c>
      <c r="D474" s="20" t="s">
        <v>180</v>
      </c>
      <c r="G474" s="20">
        <v>0.81</v>
      </c>
      <c r="I474" s="191" t="s">
        <v>1116</v>
      </c>
    </row>
    <row r="475" spans="1:9" x14ac:dyDescent="0.25">
      <c r="A475" s="20">
        <v>475</v>
      </c>
      <c r="B475" s="75">
        <v>45996</v>
      </c>
      <c r="C475" s="20" t="s">
        <v>439</v>
      </c>
      <c r="D475" s="20" t="s">
        <v>190</v>
      </c>
      <c r="G475" s="20">
        <v>0</v>
      </c>
      <c r="I475" s="191" t="s">
        <v>1117</v>
      </c>
    </row>
    <row r="476" spans="1:9" x14ac:dyDescent="0.25">
      <c r="A476" s="20">
        <v>476</v>
      </c>
      <c r="B476" s="75">
        <v>45996</v>
      </c>
      <c r="C476" s="20" t="s">
        <v>1118</v>
      </c>
      <c r="D476" s="20" t="s">
        <v>176</v>
      </c>
      <c r="G476" s="20">
        <v>0.71499999999999997</v>
      </c>
      <c r="I476" s="191" t="s">
        <v>1119</v>
      </c>
    </row>
    <row r="477" spans="1:9" x14ac:dyDescent="0.25">
      <c r="A477" s="20">
        <v>477</v>
      </c>
      <c r="B477" s="75">
        <v>45996</v>
      </c>
      <c r="C477" s="20" t="s">
        <v>1120</v>
      </c>
      <c r="D477" s="20" t="s">
        <v>175</v>
      </c>
      <c r="G477" s="20">
        <v>0</v>
      </c>
      <c r="I477" s="191" t="s">
        <v>1121</v>
      </c>
    </row>
    <row r="478" spans="1:9" x14ac:dyDescent="0.25">
      <c r="A478" s="20">
        <v>478</v>
      </c>
      <c r="B478" s="75">
        <v>45996</v>
      </c>
      <c r="C478" s="20" t="s">
        <v>1120</v>
      </c>
      <c r="D478" s="20" t="s">
        <v>175</v>
      </c>
      <c r="G478" s="20">
        <v>1.5</v>
      </c>
      <c r="H478" s="20" t="s">
        <v>693</v>
      </c>
      <c r="I478" s="191" t="s">
        <v>495</v>
      </c>
    </row>
    <row r="479" spans="1:9" x14ac:dyDescent="0.25">
      <c r="A479" s="20">
        <v>479</v>
      </c>
      <c r="B479" s="75">
        <v>45996</v>
      </c>
      <c r="C479" s="20" t="s">
        <v>1122</v>
      </c>
      <c r="D479" s="20" t="s">
        <v>184</v>
      </c>
      <c r="G479" s="20">
        <v>0</v>
      </c>
      <c r="I479" s="191" t="s">
        <v>1123</v>
      </c>
    </row>
    <row r="480" spans="1:9" x14ac:dyDescent="0.25">
      <c r="A480" s="20">
        <v>480</v>
      </c>
      <c r="B480" s="75">
        <v>45996</v>
      </c>
      <c r="C480" s="20" t="s">
        <v>1124</v>
      </c>
      <c r="D480" s="20" t="s">
        <v>182</v>
      </c>
      <c r="G480" s="20">
        <v>0</v>
      </c>
      <c r="H480" s="80" t="s">
        <v>1126</v>
      </c>
      <c r="I480" s="191" t="s">
        <v>1125</v>
      </c>
    </row>
    <row r="481" spans="1:9" x14ac:dyDescent="0.25">
      <c r="A481" s="20">
        <v>481</v>
      </c>
      <c r="B481" s="75">
        <v>45996</v>
      </c>
      <c r="C481" s="20" t="s">
        <v>1127</v>
      </c>
      <c r="D481" s="20" t="s">
        <v>197</v>
      </c>
      <c r="G481" s="20">
        <v>0</v>
      </c>
      <c r="I481" s="191" t="s">
        <v>1128</v>
      </c>
    </row>
    <row r="482" spans="1:9" x14ac:dyDescent="0.25">
      <c r="A482" s="20">
        <v>482</v>
      </c>
      <c r="B482" s="75">
        <v>45996</v>
      </c>
      <c r="C482" s="20" t="s">
        <v>967</v>
      </c>
      <c r="D482" s="20" t="s">
        <v>169</v>
      </c>
      <c r="G482" s="20">
        <v>0</v>
      </c>
      <c r="I482" s="191" t="s">
        <v>1129</v>
      </c>
    </row>
    <row r="483" spans="1:9" x14ac:dyDescent="0.25">
      <c r="A483" s="20">
        <v>483</v>
      </c>
      <c r="B483" s="75">
        <v>45996</v>
      </c>
      <c r="C483" s="20" t="s">
        <v>1130</v>
      </c>
      <c r="D483" s="20" t="s">
        <v>175</v>
      </c>
      <c r="G483" s="20">
        <v>0</v>
      </c>
      <c r="I483" s="191" t="s">
        <v>1121</v>
      </c>
    </row>
    <row r="484" spans="1:9" x14ac:dyDescent="0.25">
      <c r="A484" s="20">
        <v>484</v>
      </c>
      <c r="B484" s="75">
        <v>45996</v>
      </c>
      <c r="C484" s="20" t="s">
        <v>1130</v>
      </c>
      <c r="D484" s="20" t="s">
        <v>175</v>
      </c>
      <c r="G484" s="20">
        <v>6.7</v>
      </c>
      <c r="H484" s="80" t="s">
        <v>1131</v>
      </c>
      <c r="I484" s="191" t="s">
        <v>495</v>
      </c>
    </row>
    <row r="485" spans="1:9" x14ac:dyDescent="0.25">
      <c r="A485" s="20">
        <v>485</v>
      </c>
      <c r="B485" s="75">
        <v>45996</v>
      </c>
      <c r="C485" s="20" t="s">
        <v>1132</v>
      </c>
      <c r="D485" s="20" t="s">
        <v>192</v>
      </c>
      <c r="G485" s="20">
        <v>0</v>
      </c>
      <c r="I485" s="191" t="s">
        <v>1133</v>
      </c>
    </row>
    <row r="486" spans="1:9" x14ac:dyDescent="0.25">
      <c r="A486" s="20">
        <v>486</v>
      </c>
      <c r="B486" s="75">
        <v>45996</v>
      </c>
      <c r="C486" s="20" t="s">
        <v>1134</v>
      </c>
      <c r="D486" s="20" t="s">
        <v>187</v>
      </c>
      <c r="G486" s="20">
        <v>0</v>
      </c>
      <c r="I486" s="191" t="s">
        <v>1135</v>
      </c>
    </row>
    <row r="487" spans="1:9" x14ac:dyDescent="0.25">
      <c r="A487" s="20">
        <v>487</v>
      </c>
      <c r="B487" s="75">
        <v>45996</v>
      </c>
      <c r="C487" s="20" t="s">
        <v>1136</v>
      </c>
      <c r="D487" s="20" t="s">
        <v>188</v>
      </c>
      <c r="G487" s="20">
        <v>0</v>
      </c>
      <c r="I487" s="191" t="s">
        <v>1137</v>
      </c>
    </row>
    <row r="488" spans="1:9" x14ac:dyDescent="0.25">
      <c r="A488" s="20">
        <v>488</v>
      </c>
      <c r="B488" s="75">
        <v>45996</v>
      </c>
      <c r="C488" s="20" t="s">
        <v>1138</v>
      </c>
      <c r="D488" s="20" t="s">
        <v>186</v>
      </c>
      <c r="G488" s="20">
        <v>0</v>
      </c>
      <c r="I488" s="191" t="s">
        <v>1139</v>
      </c>
    </row>
    <row r="489" spans="1:9" x14ac:dyDescent="0.25">
      <c r="A489" s="20">
        <v>489</v>
      </c>
      <c r="B489" s="75">
        <v>45996</v>
      </c>
      <c r="C489" s="20" t="s">
        <v>1140</v>
      </c>
      <c r="D489" s="20" t="s">
        <v>189</v>
      </c>
      <c r="G489" s="20">
        <v>0</v>
      </c>
      <c r="I489" s="191" t="s">
        <v>1141</v>
      </c>
    </row>
    <row r="490" spans="1:9" x14ac:dyDescent="0.25">
      <c r="A490" s="20">
        <v>490</v>
      </c>
      <c r="B490" s="75">
        <v>45996</v>
      </c>
      <c r="C490" s="20" t="s">
        <v>1142</v>
      </c>
      <c r="D490" s="20" t="s">
        <v>196</v>
      </c>
      <c r="G490" s="20">
        <v>0</v>
      </c>
      <c r="I490" s="191" t="s">
        <v>1143</v>
      </c>
    </row>
    <row r="491" spans="1:9" x14ac:dyDescent="0.25">
      <c r="A491" s="20">
        <v>491</v>
      </c>
      <c r="B491" s="75">
        <v>45996</v>
      </c>
      <c r="C491" s="20" t="s">
        <v>1144</v>
      </c>
      <c r="D491" s="20" t="s">
        <v>183</v>
      </c>
      <c r="G491" s="20">
        <v>0</v>
      </c>
      <c r="I491" s="191" t="s">
        <v>1145</v>
      </c>
    </row>
    <row r="492" spans="1:9" x14ac:dyDescent="0.25">
      <c r="A492" s="20">
        <v>492</v>
      </c>
      <c r="B492" s="75">
        <v>45996</v>
      </c>
      <c r="C492" s="20" t="s">
        <v>1146</v>
      </c>
      <c r="D492" s="20" t="s">
        <v>198</v>
      </c>
      <c r="G492" s="20">
        <v>0</v>
      </c>
      <c r="I492" s="191" t="s">
        <v>1147</v>
      </c>
    </row>
    <row r="493" spans="1:9" x14ac:dyDescent="0.25">
      <c r="A493" s="20">
        <v>493</v>
      </c>
      <c r="B493" s="75">
        <v>45996</v>
      </c>
      <c r="C493" s="20" t="s">
        <v>460</v>
      </c>
      <c r="D493" s="20" t="s">
        <v>396</v>
      </c>
      <c r="G493" s="20">
        <v>0</v>
      </c>
      <c r="I493" s="191" t="s">
        <v>1148</v>
      </c>
    </row>
    <row r="494" spans="1:9" x14ac:dyDescent="0.25">
      <c r="A494" s="20">
        <v>494</v>
      </c>
      <c r="B494" s="75">
        <v>45996</v>
      </c>
      <c r="C494" s="20" t="s">
        <v>975</v>
      </c>
      <c r="D494" s="20" t="s">
        <v>202</v>
      </c>
      <c r="G494" s="20">
        <v>0</v>
      </c>
      <c r="I494" s="191" t="s">
        <v>1149</v>
      </c>
    </row>
    <row r="495" spans="1:9" x14ac:dyDescent="0.25">
      <c r="A495" s="20">
        <v>495</v>
      </c>
      <c r="B495" s="75">
        <v>45996</v>
      </c>
      <c r="C495" s="20" t="s">
        <v>462</v>
      </c>
      <c r="D495" s="20" t="s">
        <v>203</v>
      </c>
      <c r="G495" s="20">
        <v>0</v>
      </c>
      <c r="I495" s="191" t="s">
        <v>1150</v>
      </c>
    </row>
    <row r="496" spans="1:9" x14ac:dyDescent="0.25">
      <c r="A496" s="20">
        <v>496</v>
      </c>
      <c r="B496" s="75">
        <v>45996</v>
      </c>
      <c r="C496" s="20" t="s">
        <v>1151</v>
      </c>
      <c r="D496" s="20" t="s">
        <v>209</v>
      </c>
      <c r="G496" s="20">
        <v>0</v>
      </c>
      <c r="I496" s="191" t="s">
        <v>1152</v>
      </c>
    </row>
    <row r="497" spans="1:9" x14ac:dyDescent="0.25">
      <c r="A497" s="20">
        <v>497</v>
      </c>
      <c r="B497" s="75">
        <v>45996</v>
      </c>
      <c r="C497" s="20" t="s">
        <v>834</v>
      </c>
      <c r="D497" s="20" t="s">
        <v>210</v>
      </c>
      <c r="G497" s="20">
        <v>0</v>
      </c>
      <c r="I497" s="191" t="s">
        <v>1153</v>
      </c>
    </row>
    <row r="498" spans="1:9" x14ac:dyDescent="0.25">
      <c r="A498" s="20">
        <v>498</v>
      </c>
      <c r="B498" s="75">
        <v>45996</v>
      </c>
      <c r="C498" s="20" t="s">
        <v>836</v>
      </c>
      <c r="D498" s="20" t="s">
        <v>215</v>
      </c>
      <c r="G498" s="20">
        <v>0</v>
      </c>
      <c r="I498" s="191" t="s">
        <v>1154</v>
      </c>
    </row>
    <row r="499" spans="1:9" x14ac:dyDescent="0.25">
      <c r="A499" s="20">
        <v>499</v>
      </c>
      <c r="B499" s="75">
        <v>45996</v>
      </c>
      <c r="C499" s="20" t="s">
        <v>1155</v>
      </c>
      <c r="D499" s="20" t="s">
        <v>212</v>
      </c>
      <c r="G499" s="20">
        <v>0</v>
      </c>
      <c r="I499" s="191" t="s">
        <v>1156</v>
      </c>
    </row>
    <row r="500" spans="1:9" x14ac:dyDescent="0.25">
      <c r="A500" s="20">
        <v>500</v>
      </c>
      <c r="B500" s="75">
        <v>45996</v>
      </c>
      <c r="C500" s="20" t="s">
        <v>1157</v>
      </c>
      <c r="D500" s="20" t="s">
        <v>211</v>
      </c>
      <c r="G500" s="20">
        <v>0</v>
      </c>
      <c r="I500" s="191" t="s">
        <v>1158</v>
      </c>
    </row>
    <row r="501" spans="1:9" x14ac:dyDescent="0.25">
      <c r="A501" s="20">
        <v>501</v>
      </c>
      <c r="B501" s="75">
        <v>45996</v>
      </c>
      <c r="C501" s="20" t="s">
        <v>1159</v>
      </c>
      <c r="D501" s="20" t="s">
        <v>214</v>
      </c>
      <c r="G501" s="20">
        <v>0</v>
      </c>
      <c r="I501" s="191" t="s">
        <v>1160</v>
      </c>
    </row>
    <row r="502" spans="1:9" x14ac:dyDescent="0.25">
      <c r="A502" s="20">
        <v>502</v>
      </c>
      <c r="B502" s="75">
        <v>45996</v>
      </c>
      <c r="C502" s="20" t="s">
        <v>665</v>
      </c>
      <c r="D502" s="20" t="s">
        <v>200</v>
      </c>
      <c r="G502" s="20">
        <v>0</v>
      </c>
      <c r="I502" s="191" t="s">
        <v>1161</v>
      </c>
    </row>
    <row r="503" spans="1:9" x14ac:dyDescent="0.25">
      <c r="A503" s="20">
        <v>503</v>
      </c>
      <c r="B503" s="75">
        <v>45996</v>
      </c>
      <c r="C503" s="20" t="s">
        <v>1162</v>
      </c>
      <c r="D503" s="20" t="s">
        <v>199</v>
      </c>
      <c r="G503" s="20">
        <v>0</v>
      </c>
      <c r="I503" s="191" t="s">
        <v>1163</v>
      </c>
    </row>
    <row r="504" spans="1:9" x14ac:dyDescent="0.25">
      <c r="A504" s="20">
        <v>504</v>
      </c>
      <c r="B504" s="75">
        <v>45997</v>
      </c>
      <c r="C504" s="20" t="s">
        <v>671</v>
      </c>
      <c r="D504" s="20" t="s">
        <v>205</v>
      </c>
      <c r="G504" s="20">
        <v>0</v>
      </c>
      <c r="I504" s="191" t="s">
        <v>1164</v>
      </c>
    </row>
    <row r="505" spans="1:9" x14ac:dyDescent="0.25">
      <c r="A505" s="20">
        <v>505</v>
      </c>
      <c r="B505" s="75">
        <v>45997</v>
      </c>
      <c r="C505" s="20" t="s">
        <v>1165</v>
      </c>
      <c r="D505" s="20" t="s">
        <v>204</v>
      </c>
      <c r="G505" s="20">
        <v>0</v>
      </c>
      <c r="I505" s="191" t="s">
        <v>1166</v>
      </c>
    </row>
    <row r="506" spans="1:9" x14ac:dyDescent="0.25">
      <c r="A506" s="20">
        <v>506</v>
      </c>
      <c r="B506" s="75">
        <v>45997</v>
      </c>
      <c r="C506" s="20" t="s">
        <v>191</v>
      </c>
      <c r="D506" s="20" t="s">
        <v>190</v>
      </c>
      <c r="G506" s="20">
        <v>0.7</v>
      </c>
      <c r="I506" s="191" t="s">
        <v>1167</v>
      </c>
    </row>
    <row r="507" spans="1:9" x14ac:dyDescent="0.25">
      <c r="A507" s="20">
        <v>507</v>
      </c>
      <c r="B507" s="75">
        <v>45997</v>
      </c>
      <c r="C507" s="20" t="s">
        <v>179</v>
      </c>
      <c r="D507" s="20" t="s">
        <v>180</v>
      </c>
      <c r="G507" s="20">
        <v>0</v>
      </c>
      <c r="I507" s="191" t="s">
        <v>1168</v>
      </c>
    </row>
    <row r="508" spans="1:9" x14ac:dyDescent="0.25">
      <c r="A508" s="20">
        <v>508</v>
      </c>
      <c r="B508" s="75">
        <v>45997</v>
      </c>
      <c r="C508" s="20" t="s">
        <v>1169</v>
      </c>
      <c r="D508" s="20" t="s">
        <v>184</v>
      </c>
      <c r="G508" s="20">
        <v>0.4</v>
      </c>
      <c r="I508" s="191" t="s">
        <v>1170</v>
      </c>
    </row>
    <row r="509" spans="1:9" x14ac:dyDescent="0.25">
      <c r="A509" s="20">
        <v>509</v>
      </c>
      <c r="B509" s="75">
        <v>45997</v>
      </c>
      <c r="C509" s="20" t="s">
        <v>1171</v>
      </c>
      <c r="D509" s="20" t="s">
        <v>177</v>
      </c>
      <c r="G509" s="20">
        <v>0</v>
      </c>
      <c r="I509" s="191" t="s">
        <v>1172</v>
      </c>
    </row>
    <row r="510" spans="1:9" x14ac:dyDescent="0.25">
      <c r="A510" s="20">
        <v>510</v>
      </c>
      <c r="B510" s="75">
        <v>45997</v>
      </c>
      <c r="C510" s="20" t="s">
        <v>191</v>
      </c>
      <c r="D510" s="20" t="s">
        <v>177</v>
      </c>
      <c r="G510" s="20">
        <v>0.39500000000000002</v>
      </c>
      <c r="I510" s="191" t="s">
        <v>1173</v>
      </c>
    </row>
    <row r="511" spans="1:9" x14ac:dyDescent="0.25">
      <c r="A511" s="20">
        <v>511</v>
      </c>
      <c r="B511" s="75">
        <v>45997</v>
      </c>
      <c r="C511" s="20" t="s">
        <v>179</v>
      </c>
      <c r="D511" s="20" t="s">
        <v>176</v>
      </c>
      <c r="G511" s="20">
        <v>0</v>
      </c>
      <c r="I511" s="191" t="s">
        <v>1174</v>
      </c>
    </row>
    <row r="512" spans="1:9" x14ac:dyDescent="0.25">
      <c r="A512" s="20">
        <v>512</v>
      </c>
      <c r="B512" s="75">
        <v>45997</v>
      </c>
      <c r="C512" s="20" t="s">
        <v>895</v>
      </c>
      <c r="D512" s="20" t="s">
        <v>182</v>
      </c>
      <c r="G512" s="20">
        <v>0.5</v>
      </c>
      <c r="I512" s="191" t="s">
        <v>1175</v>
      </c>
    </row>
    <row r="513" spans="1:9" x14ac:dyDescent="0.25">
      <c r="A513" s="20">
        <v>513</v>
      </c>
      <c r="B513" s="75">
        <v>45997</v>
      </c>
      <c r="C513" s="20" t="s">
        <v>385</v>
      </c>
      <c r="D513" s="20" t="s">
        <v>181</v>
      </c>
      <c r="G513" s="20">
        <v>0</v>
      </c>
      <c r="I513" s="191" t="s">
        <v>1176</v>
      </c>
    </row>
    <row r="514" spans="1:9" x14ac:dyDescent="0.25">
      <c r="A514" s="20">
        <v>514</v>
      </c>
      <c r="B514" s="75">
        <v>45997</v>
      </c>
      <c r="C514" s="20" t="s">
        <v>387</v>
      </c>
      <c r="D514" s="20" t="s">
        <v>196</v>
      </c>
      <c r="G514" s="20">
        <v>1</v>
      </c>
      <c r="I514" s="191" t="s">
        <v>1177</v>
      </c>
    </row>
    <row r="515" spans="1:9" x14ac:dyDescent="0.25">
      <c r="A515" s="20">
        <v>515</v>
      </c>
      <c r="B515" s="75">
        <v>45997</v>
      </c>
      <c r="C515" s="20" t="s">
        <v>1178</v>
      </c>
      <c r="D515" s="20" t="s">
        <v>198</v>
      </c>
      <c r="G515" s="20">
        <v>1</v>
      </c>
      <c r="I515" s="191" t="s">
        <v>1179</v>
      </c>
    </row>
    <row r="516" spans="1:9" x14ac:dyDescent="0.25">
      <c r="A516" s="20">
        <v>516</v>
      </c>
      <c r="B516" s="75">
        <v>45997</v>
      </c>
      <c r="C516" s="20" t="s">
        <v>1070</v>
      </c>
      <c r="D516" s="20" t="s">
        <v>202</v>
      </c>
      <c r="G516" s="20">
        <v>1</v>
      </c>
      <c r="I516" s="191" t="s">
        <v>1180</v>
      </c>
    </row>
    <row r="517" spans="1:9" x14ac:dyDescent="0.25">
      <c r="A517" s="20">
        <v>517</v>
      </c>
      <c r="B517" s="75">
        <v>45997</v>
      </c>
      <c r="C517" s="20" t="s">
        <v>1181</v>
      </c>
      <c r="D517" s="20" t="s">
        <v>203</v>
      </c>
      <c r="G517" s="20">
        <v>1</v>
      </c>
      <c r="I517" s="191" t="s">
        <v>1182</v>
      </c>
    </row>
    <row r="518" spans="1:9" x14ac:dyDescent="0.25">
      <c r="A518" s="20">
        <v>518</v>
      </c>
      <c r="B518" s="75">
        <v>45997</v>
      </c>
      <c r="C518" s="20" t="s">
        <v>1183</v>
      </c>
      <c r="D518" s="20" t="s">
        <v>204</v>
      </c>
      <c r="G518" s="20">
        <v>1</v>
      </c>
      <c r="I518" s="191" t="s">
        <v>1184</v>
      </c>
    </row>
    <row r="519" spans="1:9" x14ac:dyDescent="0.25">
      <c r="A519" s="20">
        <v>519</v>
      </c>
      <c r="B519" s="75">
        <v>45997</v>
      </c>
      <c r="C519" s="20" t="s">
        <v>1078</v>
      </c>
      <c r="D519" s="20" t="s">
        <v>205</v>
      </c>
      <c r="G519" s="20">
        <v>1</v>
      </c>
      <c r="I519" s="191" t="s">
        <v>1185</v>
      </c>
    </row>
    <row r="520" spans="1:9" x14ac:dyDescent="0.25">
      <c r="A520" s="20">
        <v>520</v>
      </c>
      <c r="B520" s="75">
        <v>45997</v>
      </c>
      <c r="C520" s="20" t="s">
        <v>1082</v>
      </c>
      <c r="D520" s="20" t="s">
        <v>199</v>
      </c>
      <c r="G520" s="20">
        <v>1</v>
      </c>
      <c r="I520" s="191" t="s">
        <v>1186</v>
      </c>
    </row>
    <row r="521" spans="1:9" x14ac:dyDescent="0.25">
      <c r="A521" s="20">
        <v>521</v>
      </c>
      <c r="B521" s="75">
        <v>45997</v>
      </c>
      <c r="C521" s="20" t="s">
        <v>1187</v>
      </c>
      <c r="D521" s="20" t="s">
        <v>200</v>
      </c>
      <c r="G521" s="20">
        <v>1</v>
      </c>
      <c r="I521" s="191" t="s">
        <v>1188</v>
      </c>
    </row>
    <row r="522" spans="1:9" x14ac:dyDescent="0.25">
      <c r="A522" s="20">
        <v>522</v>
      </c>
      <c r="B522" s="75">
        <v>45997</v>
      </c>
      <c r="C522" s="20" t="s">
        <v>1189</v>
      </c>
      <c r="D522" s="20" t="s">
        <v>214</v>
      </c>
      <c r="G522" s="20">
        <v>1</v>
      </c>
      <c r="I522" s="191" t="s">
        <v>1190</v>
      </c>
    </row>
    <row r="523" spans="1:9" x14ac:dyDescent="0.25">
      <c r="A523" s="20">
        <v>523</v>
      </c>
      <c r="B523" s="75">
        <v>45997</v>
      </c>
      <c r="C523" s="20" t="s">
        <v>565</v>
      </c>
      <c r="D523" s="20" t="s">
        <v>211</v>
      </c>
      <c r="G523" s="20">
        <v>1</v>
      </c>
      <c r="I523" s="191" t="s">
        <v>1191</v>
      </c>
    </row>
    <row r="524" spans="1:9" x14ac:dyDescent="0.25">
      <c r="A524" s="20">
        <v>524</v>
      </c>
      <c r="B524" s="75">
        <v>45997</v>
      </c>
      <c r="C524" s="20" t="s">
        <v>1192</v>
      </c>
      <c r="D524" s="20" t="s">
        <v>212</v>
      </c>
      <c r="G524" s="20">
        <v>1</v>
      </c>
      <c r="I524" s="191" t="s">
        <v>1193</v>
      </c>
    </row>
    <row r="525" spans="1:9" x14ac:dyDescent="0.25">
      <c r="A525" s="20">
        <v>525</v>
      </c>
      <c r="B525" s="75">
        <v>45997</v>
      </c>
      <c r="C525" s="20" t="s">
        <v>750</v>
      </c>
      <c r="D525" s="20" t="s">
        <v>215</v>
      </c>
      <c r="G525" s="20">
        <v>1</v>
      </c>
      <c r="I525" s="191" t="s">
        <v>1194</v>
      </c>
    </row>
    <row r="526" spans="1:9" x14ac:dyDescent="0.25">
      <c r="A526" s="20">
        <v>526</v>
      </c>
      <c r="B526" s="75">
        <v>45997</v>
      </c>
      <c r="C526" s="20" t="s">
        <v>1195</v>
      </c>
      <c r="D526" s="20" t="s">
        <v>210</v>
      </c>
      <c r="G526" s="20">
        <v>1</v>
      </c>
      <c r="I526" s="191" t="s">
        <v>1196</v>
      </c>
    </row>
    <row r="527" spans="1:9" x14ac:dyDescent="0.25">
      <c r="A527" s="20">
        <v>527</v>
      </c>
      <c r="B527" s="75">
        <v>45997</v>
      </c>
      <c r="C527" s="20" t="s">
        <v>1090</v>
      </c>
      <c r="D527" s="20" t="s">
        <v>209</v>
      </c>
      <c r="G527" s="20">
        <v>0.99</v>
      </c>
      <c r="I527" s="191" t="s">
        <v>1197</v>
      </c>
    </row>
    <row r="528" spans="1:9" x14ac:dyDescent="0.25">
      <c r="A528" s="20">
        <v>528</v>
      </c>
      <c r="B528" s="75">
        <v>45997</v>
      </c>
      <c r="C528" s="20" t="s">
        <v>1090</v>
      </c>
      <c r="D528" s="20" t="s">
        <v>205</v>
      </c>
      <c r="G528" s="20">
        <v>0</v>
      </c>
      <c r="I528" s="191" t="s">
        <v>1198</v>
      </c>
    </row>
    <row r="529" spans="1:9" x14ac:dyDescent="0.25">
      <c r="A529" s="20">
        <v>529</v>
      </c>
      <c r="B529" s="75">
        <v>45997</v>
      </c>
      <c r="C529" s="20" t="s">
        <v>584</v>
      </c>
      <c r="D529" s="20" t="s">
        <v>187</v>
      </c>
      <c r="G529" s="20">
        <v>0.7</v>
      </c>
      <c r="I529" s="191" t="s">
        <v>1199</v>
      </c>
    </row>
    <row r="530" spans="1:9" x14ac:dyDescent="0.25">
      <c r="A530" s="20">
        <v>530</v>
      </c>
      <c r="B530" s="75">
        <v>45997</v>
      </c>
      <c r="C530" s="20" t="s">
        <v>1200</v>
      </c>
      <c r="D530" s="20" t="s">
        <v>188</v>
      </c>
      <c r="G530" s="20">
        <v>0.7</v>
      </c>
      <c r="I530" s="191" t="s">
        <v>1201</v>
      </c>
    </row>
    <row r="531" spans="1:9" x14ac:dyDescent="0.25">
      <c r="A531" s="20">
        <v>531</v>
      </c>
      <c r="B531" s="75">
        <v>45997</v>
      </c>
      <c r="C531" s="20" t="s">
        <v>1202</v>
      </c>
      <c r="D531" s="20" t="s">
        <v>186</v>
      </c>
      <c r="G531" s="20">
        <v>0.7</v>
      </c>
      <c r="I531" s="191" t="s">
        <v>1203</v>
      </c>
    </row>
    <row r="532" spans="1:9" x14ac:dyDescent="0.25">
      <c r="A532" s="20">
        <v>532</v>
      </c>
      <c r="B532" s="75">
        <v>45997</v>
      </c>
      <c r="C532" s="20" t="s">
        <v>1204</v>
      </c>
      <c r="D532" s="20" t="s">
        <v>187</v>
      </c>
      <c r="G532" s="20">
        <v>0</v>
      </c>
      <c r="I532" s="191" t="s">
        <v>1205</v>
      </c>
    </row>
    <row r="533" spans="1:9" x14ac:dyDescent="0.25">
      <c r="A533" s="20">
        <v>533</v>
      </c>
      <c r="B533" s="75">
        <v>45997</v>
      </c>
      <c r="C533" s="20" t="s">
        <v>1206</v>
      </c>
      <c r="D533" s="20" t="s">
        <v>188</v>
      </c>
      <c r="G533" s="20">
        <v>0</v>
      </c>
      <c r="I533" s="191" t="s">
        <v>1207</v>
      </c>
    </row>
    <row r="534" spans="1:9" x14ac:dyDescent="0.25">
      <c r="A534" s="20">
        <v>534</v>
      </c>
      <c r="B534" s="75">
        <v>45997</v>
      </c>
      <c r="C534" s="20" t="s">
        <v>1208</v>
      </c>
      <c r="D534" s="20" t="s">
        <v>189</v>
      </c>
      <c r="G534" s="20">
        <v>0.7</v>
      </c>
      <c r="I534" s="191" t="s">
        <v>1209</v>
      </c>
    </row>
    <row r="535" spans="1:9" x14ac:dyDescent="0.25">
      <c r="A535" s="20">
        <v>535</v>
      </c>
      <c r="B535" s="75">
        <v>45997</v>
      </c>
      <c r="C535" s="20" t="s">
        <v>773</v>
      </c>
      <c r="D535" s="20" t="s">
        <v>186</v>
      </c>
      <c r="G535" s="20">
        <v>0</v>
      </c>
      <c r="I535" s="191" t="s">
        <v>1210</v>
      </c>
    </row>
    <row r="536" spans="1:9" x14ac:dyDescent="0.25">
      <c r="A536" s="20">
        <v>536</v>
      </c>
      <c r="B536" s="75">
        <v>45997</v>
      </c>
      <c r="C536" s="20" t="s">
        <v>1211</v>
      </c>
      <c r="D536" s="20" t="s">
        <v>189</v>
      </c>
      <c r="G536" s="20">
        <v>0</v>
      </c>
      <c r="I536" s="191" t="s">
        <v>1212</v>
      </c>
    </row>
    <row r="537" spans="1:9" x14ac:dyDescent="0.25">
      <c r="A537" s="20">
        <v>537</v>
      </c>
      <c r="B537" s="75">
        <v>45997</v>
      </c>
      <c r="C537" s="20" t="s">
        <v>1213</v>
      </c>
      <c r="D537" s="20" t="s">
        <v>183</v>
      </c>
      <c r="G537" s="20">
        <v>0.7</v>
      </c>
      <c r="I537" s="191" t="s">
        <v>1214</v>
      </c>
    </row>
    <row r="538" spans="1:9" x14ac:dyDescent="0.25">
      <c r="A538" s="20">
        <v>538</v>
      </c>
      <c r="B538" s="75">
        <v>45997</v>
      </c>
      <c r="C538" s="20" t="s">
        <v>1215</v>
      </c>
      <c r="D538" s="20" t="s">
        <v>176</v>
      </c>
      <c r="G538" s="20">
        <v>0.57999999999999996</v>
      </c>
      <c r="I538" s="191" t="s">
        <v>1216</v>
      </c>
    </row>
    <row r="539" spans="1:9" x14ac:dyDescent="0.25">
      <c r="A539" s="20">
        <v>539</v>
      </c>
      <c r="B539" s="75">
        <v>45997</v>
      </c>
      <c r="C539" s="20" t="s">
        <v>1217</v>
      </c>
      <c r="D539" s="20" t="s">
        <v>184</v>
      </c>
      <c r="G539" s="20">
        <v>0</v>
      </c>
      <c r="I539" s="191" t="s">
        <v>1218</v>
      </c>
    </row>
    <row r="540" spans="1:9" x14ac:dyDescent="0.25">
      <c r="A540" s="20">
        <v>540</v>
      </c>
      <c r="B540" s="75">
        <v>45997</v>
      </c>
      <c r="C540" s="20" t="s">
        <v>1219</v>
      </c>
      <c r="D540" s="20" t="s">
        <v>188</v>
      </c>
      <c r="G540" s="20">
        <v>0.7</v>
      </c>
      <c r="I540" s="191" t="s">
        <v>1220</v>
      </c>
    </row>
    <row r="541" spans="1:9" x14ac:dyDescent="0.25">
      <c r="A541" s="20">
        <v>541</v>
      </c>
      <c r="B541" s="75">
        <v>45997</v>
      </c>
      <c r="C541" s="20" t="s">
        <v>1221</v>
      </c>
      <c r="D541" s="20" t="s">
        <v>183</v>
      </c>
      <c r="G541" s="20">
        <v>0</v>
      </c>
      <c r="I541" s="191" t="s">
        <v>1214</v>
      </c>
    </row>
    <row r="542" spans="1:9" x14ac:dyDescent="0.25">
      <c r="A542" s="20">
        <v>542</v>
      </c>
      <c r="B542" s="75">
        <v>45997</v>
      </c>
      <c r="C542" s="20" t="s">
        <v>1222</v>
      </c>
      <c r="D542" s="20" t="s">
        <v>183</v>
      </c>
      <c r="G542" s="20">
        <v>0.7</v>
      </c>
      <c r="I542" s="191" t="s">
        <v>495</v>
      </c>
    </row>
    <row r="543" spans="1:9" x14ac:dyDescent="0.25">
      <c r="A543" s="20">
        <v>543</v>
      </c>
      <c r="B543" s="75">
        <v>45997</v>
      </c>
      <c r="C543" s="20" t="s">
        <v>599</v>
      </c>
      <c r="D543" s="20" t="s">
        <v>189</v>
      </c>
      <c r="G543" s="20">
        <v>0.7</v>
      </c>
      <c r="I543" s="191" t="s">
        <v>1223</v>
      </c>
    </row>
    <row r="544" spans="1:9" x14ac:dyDescent="0.25">
      <c r="A544" s="20">
        <v>544</v>
      </c>
      <c r="B544" s="75">
        <v>45997</v>
      </c>
      <c r="C544" s="20" t="s">
        <v>1224</v>
      </c>
      <c r="D544" s="20" t="s">
        <v>187</v>
      </c>
      <c r="G544" s="20">
        <v>0.7</v>
      </c>
      <c r="I544" s="191" t="s">
        <v>1225</v>
      </c>
    </row>
    <row r="545" spans="1:9" x14ac:dyDescent="0.25">
      <c r="A545" s="20">
        <v>545</v>
      </c>
      <c r="B545" s="75">
        <v>45997</v>
      </c>
      <c r="C545" s="20" t="s">
        <v>1226</v>
      </c>
      <c r="D545" s="20" t="s">
        <v>187</v>
      </c>
      <c r="G545" s="20">
        <v>0</v>
      </c>
      <c r="I545" s="191" t="s">
        <v>1225</v>
      </c>
    </row>
    <row r="546" spans="1:9" x14ac:dyDescent="0.25">
      <c r="A546" s="20">
        <v>546</v>
      </c>
      <c r="B546" s="75">
        <v>45997</v>
      </c>
      <c r="C546" s="20" t="s">
        <v>1227</v>
      </c>
      <c r="D546" s="20" t="s">
        <v>188</v>
      </c>
      <c r="G546" s="20">
        <v>0</v>
      </c>
      <c r="I546" s="191" t="s">
        <v>1220</v>
      </c>
    </row>
    <row r="547" spans="1:9" x14ac:dyDescent="0.25">
      <c r="A547" s="20">
        <v>547</v>
      </c>
      <c r="B547" s="75">
        <v>45997</v>
      </c>
      <c r="C547" s="20" t="s">
        <v>1228</v>
      </c>
      <c r="D547" s="20" t="s">
        <v>186</v>
      </c>
      <c r="G547" s="20">
        <v>0.7</v>
      </c>
      <c r="I547" s="191" t="s">
        <v>1229</v>
      </c>
    </row>
  </sheetData>
  <autoFilter ref="A1:I29" xr:uid="{29A9EA11-4B46-49FA-A50C-87FC0CED833C}"/>
  <phoneticPr fontId="19" type="noConversion"/>
  <hyperlinks>
    <hyperlink ref="I16" location="'1'!$F$44" display="$F$44 1" xr:uid="{0C02755D-FBDE-4C53-BAB8-F7F0BF1767B9}"/>
    <hyperlink ref="I18" location="'1'!$H$79" display="$H$79 1" xr:uid="{A645ACC8-61A8-476F-B6AB-CE91B1C4BD35}"/>
    <hyperlink ref="I19" location="'1'!$L$44" display="$L$44 1" xr:uid="{6E09F312-E0E5-4CAD-A486-B32A16207CE9}"/>
    <hyperlink ref="I24" location="'1'!$M$63" display="$M$63 1" xr:uid="{5379E5C0-D97F-4850-AD3D-1EE4B76C0FFF}"/>
    <hyperlink ref="I30" location="'1'!$N$64" display="$N$64 1" xr:uid="{87783B7B-315D-4C1A-9A06-451336AC09E5}"/>
    <hyperlink ref="I31" location="'1'!$N$63" display="$N$63 1" xr:uid="{A05DC22B-A6D2-4FA6-8D86-37C12B8A5B61}"/>
    <hyperlink ref="I32" location="'1'!$O$66" display="$O$66 1" xr:uid="{93C6143A-54BE-4BBB-85E6-A6BAE6116EDE}"/>
    <hyperlink ref="I33" location="'1'!$O$72" display="$O$72 1" xr:uid="{C370AADC-44AF-402D-AEAD-F7B2BDB9966A}"/>
    <hyperlink ref="I34" location="'1'!$O$67" display="$O$67 1" xr:uid="{B62CC6FC-FDB6-4BA6-9C2E-6F3EBEDD96C1}"/>
    <hyperlink ref="I35" location="'1'!$O$56" display="$O$56 1" xr:uid="{74979EB0-0120-4B10-A3E0-4CB8078B3C9E}"/>
    <hyperlink ref="I36" location="'1'!$O$45" display="$O$45 1" xr:uid="{607E2246-134A-494B-BDC8-C99C4AB0EEFD}"/>
    <hyperlink ref="I37" location="'1'!$O$60" display="$O$60 1" xr:uid="{44846C5E-C253-4039-8FF2-4659390A81B1}"/>
    <hyperlink ref="I38" location="'1'!$O$57" display="$O$57 1" xr:uid="{46766589-6407-4B1B-ACF2-3B01F2393210}"/>
    <hyperlink ref="I39" location="'1'!$O$58" display="$O$58 1" xr:uid="{472EDCEE-F369-4B1A-A629-356C9A650E5E}"/>
    <hyperlink ref="I40" location="'1'!$Q$25" display="$Q$25 1" xr:uid="{19FCE9BB-8CE9-4C95-A09F-4D15F44CCC99}"/>
    <hyperlink ref="I41" location="'1'!$Q$26" display="$Q$26 1" xr:uid="{DAB3DF63-8AF3-48B8-86DC-1740C241D133}"/>
    <hyperlink ref="I42" location="'1'!$Q$94" display="$Q$94 1" xr:uid="{CE3FC51B-C541-4264-AFA4-984D5129C538}"/>
    <hyperlink ref="I43" location="'1'!$R$27" display="$R$27 1" xr:uid="{A709DDA5-76DF-40F3-B2F0-5F67CC0ECB16}"/>
    <hyperlink ref="I44" location="'1'!$R$94" display="$R$94 1" xr:uid="{3ED56D97-99BD-4F76-8C62-7C9716FD425F}"/>
    <hyperlink ref="I45" location="'1'!$R$95" display="$R$95 1" xr:uid="{0826F768-7486-4457-A500-3FA2B3164EBE}"/>
    <hyperlink ref="I47" location="'1'!$S$25" display="$S$25 1" xr:uid="{7F948F5D-4054-4C5F-B93B-356958DF375E}"/>
    <hyperlink ref="I48" location="'1'!$S$78" display="$S$78 1" xr:uid="{24368D9B-60E8-47A6-8058-D59E1AD8AA69}"/>
    <hyperlink ref="I49" location="'1'!$S$79" display="$S$79 1" xr:uid="{2C6E0346-E3B0-4585-B598-60C29122AF60}"/>
    <hyperlink ref="I50" location="'1'!$S$28" display="$S$28 1" xr:uid="{5FE53C9A-641F-49EA-B017-633C68D2B44F}"/>
    <hyperlink ref="I51" location="'1'!$U$25" display="$U$25 1" xr:uid="{EC5B0E8F-26F8-46C5-B031-45A8D4C8D9EA}"/>
    <hyperlink ref="I52" location="'1'!$U$29" display="$U$29 1" xr:uid="{93677AD5-40B7-426C-90A3-587C8AF43B8F}"/>
    <hyperlink ref="I53" location="'1'!$U$30" display="$U$30 1" xr:uid="{004A5618-1745-4558-8ADA-1D9BF31A152C}"/>
    <hyperlink ref="I54" location="'1'!$W$25" display="$W$25 1" xr:uid="{0926A30A-42DB-44A9-83CE-5868A0464AB0}"/>
    <hyperlink ref="I55" location="'1'!$W$26" display="$W$26 1" xr:uid="{08FC3D28-5D78-48B3-A15D-2030D993DED7}"/>
    <hyperlink ref="I56" location="'1'!$X$27" display="$X$27 1" xr:uid="{85260E23-F4B9-4E7E-A7C1-1B070228B0EC}"/>
    <hyperlink ref="I57" location="'1'!$X$28" display="$X$28 1" xr:uid="{ABB2EA80-D83C-4B4F-A42D-5459634ABD01}"/>
    <hyperlink ref="I58" location="'1'!$Y$31" display="$Y$31 1" xr:uid="{74794070-5459-4CB8-99B3-6EFA624CE83B}"/>
    <hyperlink ref="I59" location="'1'!$Y$95" display="$Y$95 1" xr:uid="{A49F6002-AC21-4F30-AA56-2AE0E681EB6E}"/>
    <hyperlink ref="I60" location="'1'!$Y$94" display="$Y$94 1" xr:uid="{A49E521D-26F0-49B4-AA20-478A5D096DE9}"/>
    <hyperlink ref="I61" location="'1'!$Y$29" display="$Y$29 1" xr:uid="{49E07447-3E29-4FC9-8C24-B6DAF141988B}"/>
    <hyperlink ref="I62" location="'1'!$Z$79" display="$Z$79 1" xr:uid="{57962CB5-EC6C-4AFE-AE19-5F561761A854}"/>
    <hyperlink ref="I63" location="'1'!$Z$78" display="$Z$78 1" xr:uid="{0E849C7C-618E-457B-941D-1B0861350EB0}"/>
    <hyperlink ref="I64" location="'1'!$Z$30" display="$Z$30 1" xr:uid="{4CAACA25-7EA9-4326-892E-AF74031F4DFB}"/>
    <hyperlink ref="I65" location="'1'!$Z$31" display="$Z$31 1" xr:uid="{E1DFC8FF-4BCE-4736-BC44-449E23CAE62C}"/>
    <hyperlink ref="I66" location="'1'!$Z$58" display="$Z$58 1" xr:uid="{9CB04A5E-7593-4E35-935F-4454FDFE4B00}"/>
    <hyperlink ref="I67" location="'1'!$AA$60" display="$AA$60 1" xr:uid="{D4A02511-20C1-4E31-BF7E-E61FF7E10747}"/>
    <hyperlink ref="I68" location="'1'!$AA$57" display="$AA$57 1" xr:uid="{81B824C6-1B6D-4F43-B261-BD9F61707295}"/>
    <hyperlink ref="I69" location="'1'!$AB$56" display="$AB$56 1" xr:uid="{5305676D-E733-442D-8520-0276600015FC}"/>
    <hyperlink ref="I70" location="'1'!$AB$64" display="$AB$64 1" xr:uid="{6B24FF04-266C-4855-82E5-1ABB1F6A326E}"/>
    <hyperlink ref="I71" location="'1'!$AB$66" display="$AB$66 1" xr:uid="{12625BC5-6C28-4E1D-B45D-69DEEF2B4343}"/>
    <hyperlink ref="I72" location="'1'!$AB$63" display="$AB$63 1" xr:uid="{A6F0EA43-6B53-49A2-B35F-8133DC019001}"/>
    <hyperlink ref="I73" location="'1'!$AB$72" display="$AB$72 1" xr:uid="{AB25642F-8D97-4374-8516-871FD490D4EB}"/>
    <hyperlink ref="I74" location="'1'!$AB$67" display="$AB$67 1" xr:uid="{B249B608-66D2-482E-905F-B81D976FB38A}"/>
    <hyperlink ref="I75" location="'1'!$AC$63" display="$AC$63 1" xr:uid="{FAF93C2A-6504-45FC-B86B-A1F202EA3E55}"/>
    <hyperlink ref="I76" location="'1'!$AC$64" display="$AC$64 1" xr:uid="{A6236D12-739A-400A-B8C5-5D488EDA6DD3}"/>
    <hyperlink ref="I77" location="'1'!$AC$65" display="$AC$65 1" xr:uid="{11C797A9-1705-4669-8C81-56384D20F195}"/>
    <hyperlink ref="I78" location="'1'!$AC$66" display="$AC$66 1" xr:uid="{9C9A5AA1-9E3E-4155-8D52-032BEA3D766C}"/>
    <hyperlink ref="I79" location="'1'!$AC$72" display="$AC$72 1" xr:uid="{5B9B7B17-7F94-4796-9EEF-0E0BA2FABA3F}"/>
    <hyperlink ref="I80" location="'1'!$AC$67" display="$AC$67 1" xr:uid="{97289AD0-5180-44F3-A824-955731A700AD}"/>
    <hyperlink ref="I81" location="'1'!$AC$15" display="$AC$15 1" xr:uid="{4426699B-9F3B-4C4A-A324-E5798B5C1A03}"/>
    <hyperlink ref="I83" location="'2'!$F$62" display="$F$62 2" xr:uid="{E522A291-BD02-47A9-88D9-C51BA9FE6F52}"/>
    <hyperlink ref="I84" location="'2'!$F$64" display="$F$64 2" xr:uid="{6A3C9A38-0AEF-41C0-AA46-97C6343882E0}"/>
    <hyperlink ref="I85" location="'2'!$F$61" display="$F$61 2" xr:uid="{860C6DC9-E082-4A5A-A2AE-B04A532F4816}"/>
    <hyperlink ref="I86" location="'2'!$F$65" display="$F$65 2" xr:uid="{E677A0FE-D667-4374-A4E5-3D9F35D2155E}"/>
    <hyperlink ref="I87" location="'2'!$I$43" display="$I$43 2" xr:uid="{CBA6952F-C266-417A-90A2-9BF41E0D1F55}"/>
    <hyperlink ref="I88" location="'2'!$I$46" display="$I$46 2" xr:uid="{AF4FCAC1-5467-49F1-AA10-BBF6C283E17F}"/>
    <hyperlink ref="I89" r:id="rId1" location="'2'!$I$46" xr:uid="{6A4BA3DD-5520-4DCB-AB11-C8FCA9089A18}"/>
    <hyperlink ref="I90" location="'2'!$I$15" display="$I$15 2" xr:uid="{6D70B3C8-D581-404E-97F3-360B98B399BE}"/>
    <hyperlink ref="I91" r:id="rId2" location="'2'!$I$15" xr:uid="{AB5B3161-B539-4A08-B9CB-1C6E027EB625}"/>
    <hyperlink ref="I92" location="'2'!$J$45" display="$J$45 2" xr:uid="{321D5EDB-ADD1-45A4-84BA-E2E8C81E105A}"/>
    <hyperlink ref="I93" location="'2'!$K$85" display="$K$85 2" xr:uid="{C36B84FD-9A2F-4CA5-97B7-0C57F8D4CF01}"/>
    <hyperlink ref="I94" location="'2'!$K$62" display="$K$62 2" xr:uid="{B9F1F082-13DE-403E-AE72-39E1CA6E057E}"/>
    <hyperlink ref="I95" location="'2'!$L$64" display="$L$64 2" xr:uid="{111BBBB4-C6AC-4593-8DF6-591F42D60090}"/>
    <hyperlink ref="I96" location="'2'!$L$85" display="$L$85 2" xr:uid="{621B0294-3220-49BA-A461-9121043A5062}"/>
    <hyperlink ref="I97" location="'2'!$L$61" display="$L$61 2" xr:uid="{4BCDA20B-EB18-4C50-B24B-F95F7A59362C}"/>
    <hyperlink ref="I98" location="'2'!$L$65" display="$L$65 2" xr:uid="{2B3DC6DB-C5B2-42B1-B721-B0A1E3DCD7F8}"/>
    <hyperlink ref="I99" location="'2'!$L$63" display="$L$63 2" xr:uid="{D67C9CCF-31DD-4914-9F23-F1978471E4F3}"/>
    <hyperlink ref="I100" location="'2'!$L$56" display="$L$56 2" xr:uid="{41D931E5-E030-4938-9C91-A4B457DED6BC}"/>
    <hyperlink ref="I101" location="'2'!$M$56" display="$M$56 2" xr:uid="{1CA22271-455B-4B02-BC97-9CDE115876CD}"/>
    <hyperlink ref="I102" location="'2'!$M$46" display="$M$46 2" xr:uid="{B66CD58B-5963-453E-BE7E-B63042A72F8C}"/>
    <hyperlink ref="I103" r:id="rId3" location="'2'!$M$46" xr:uid="{38C76A36-3B64-4E94-A3AC-C801515007A6}"/>
    <hyperlink ref="I104" location="'2'!$M$57" display="$M$57 2" xr:uid="{30106253-3347-435D-9718-3833AA1465C8}"/>
    <hyperlink ref="I106" location="'2'!$M$63" display="$M$63 2" xr:uid="{9DD313E3-C6D7-4935-993A-B6B3E96E9F2D}"/>
    <hyperlink ref="I107" location="'2'!$M$60" display="$M$60 2" xr:uid="{268184F5-851B-48E1-9CC0-F325A4E629F6}"/>
    <hyperlink ref="I109" location="'2'!$M$62" display="$M$62 2" xr:uid="{24981A48-AE1D-43A8-822A-6E3A2EB32454}"/>
    <hyperlink ref="I110" location="'2'!$M$64" display="$M$64 2" xr:uid="{64A8CA3F-F47C-4F7F-8EFD-477711351D66}"/>
    <hyperlink ref="I111" location="'2'!$M$61" display="$M$61 2" xr:uid="{2F20CACE-A653-4988-8A5D-629293DD6368}"/>
    <hyperlink ref="I112" location="'2'!$N$65" display="$N$65 2" xr:uid="{123DBD00-642C-468D-978E-A0F1E1FCF87C}"/>
    <hyperlink ref="I113" location="'2'!$N$43" display="$N$43 2" xr:uid="{F79A72F2-FA9F-4327-A070-5580FD336728}"/>
    <hyperlink ref="I114" location="'2'!$N$21" display="$N$21 2" xr:uid="{86D0BC4F-0407-4CAE-B9C7-EB5C9EA665B1}"/>
    <hyperlink ref="I115" location="'2'!$N$22" display="$N$22 2" xr:uid="{9F452A13-7988-4700-B854-19F10EF4EDE7}"/>
    <hyperlink ref="I116" location="'2'!$N$23" display="$N$23 2" xr:uid="{45B1C47A-D708-4C02-B069-4CB5734B40F7}"/>
    <hyperlink ref="I117" location="'2'!$N$24" display="$N$24 2" xr:uid="{52E44D73-2285-4104-8D90-D3FFC20D18A0}"/>
    <hyperlink ref="I118" location="'2'!$N$25" display="$N$25 2" xr:uid="{BC739551-F512-4496-9F1C-3894ECEE0CEB}"/>
    <hyperlink ref="I119" location="'2'!$N$26" display="$N$26 2" xr:uid="{E7A9756A-1166-49E0-9EB9-BAEA1AB10E3B}"/>
    <hyperlink ref="I120" location="'2'!$N$19" display="$N$19 2" xr:uid="{1221BA3F-535A-4FE6-9329-2D55AF18A070}"/>
    <hyperlink ref="I121" location="'2'!$O$27" display="$O$27 2" xr:uid="{9562D2AF-5DF4-43EE-9F2C-3C058A14AB45}"/>
    <hyperlink ref="I122" location="'2'!$O$28" display="$O$28 2" xr:uid="{F045DCA8-E726-482D-8D94-D6E138DBBF9F}"/>
    <hyperlink ref="I123" location="'2'!$O$29" display="$O$29 2" xr:uid="{D869DBBF-3F65-4C8F-83BE-090D238352FD}"/>
    <hyperlink ref="I124" location="'2'!$O$30" display="$O$30 2" xr:uid="{1E66AF95-A846-4A92-8D10-CCDA9DF8C032}"/>
    <hyperlink ref="I125" location="'2'!$O$31" display="$O$31 2" xr:uid="{AA90A19D-3609-4F87-B421-4131FDE3C59E}"/>
    <hyperlink ref="I126" location="'2'!$O$32" display="$O$32 2" xr:uid="{9B66349E-CE7F-4128-AEC2-274821E08527}"/>
    <hyperlink ref="I127" location="'2'!$P$62" display="$P$62 2" xr:uid="{68A7269E-49A6-4C73-B3BA-692D0AC49185}"/>
    <hyperlink ref="I128" location="'2'!$P$64" display="$P$64 2" xr:uid="{AC4CE192-6A16-4034-86C6-64F09D96EDDA}"/>
    <hyperlink ref="I129" location="'2'!$P$61" display="$P$61 2" xr:uid="{0FB645E5-E900-4442-A084-2BA6F2085957}"/>
    <hyperlink ref="I130" location="'2'!$P$65" display="$P$65 2" xr:uid="{20F8F54E-699C-4C9D-8906-17F8512C279C}"/>
    <hyperlink ref="I131" location="'2'!$P$63" display="$P$63 2" xr:uid="{418FDB3A-1841-4A6D-990A-6FC2DA1A3719}"/>
    <hyperlink ref="I132" location="'2'!$P$56" display="$P$56 2" xr:uid="{0542020C-D195-4FF1-83F3-BF9FBEC39BFD}"/>
    <hyperlink ref="I133" location="'2'!$P$57" display="$P$57 2" xr:uid="{324FC963-7245-4FBA-A462-237D96781CE1}"/>
    <hyperlink ref="I134" location="'2'!$P$60" display="$P$60 2" xr:uid="{F0CB5EDF-D2A8-4C13-99B8-2069507ACE46}"/>
    <hyperlink ref="I135" location="'2'!$P$58" display="$P$58 2" xr:uid="{515DDB85-CC23-4B6A-B220-5B8B9F57F8AA}"/>
    <hyperlink ref="I137" location="'2'!$Q$58" display="$Q$58 2" xr:uid="{8BA6799F-3BBB-49A5-B844-3331680F246E}"/>
    <hyperlink ref="I138" location="'2'!$Q$45" display="$Q$45 2" xr:uid="{353E13C2-6AAB-4D6C-9081-B45E079246AB}"/>
    <hyperlink ref="I140" location="'2'!$Q$60" display="$Q$60 2" xr:uid="{E5B54866-647A-45FC-AE6E-4EC1B9CCA561}"/>
    <hyperlink ref="I141" location="'2'!$Q$57" display="$Q$57 2" xr:uid="{C0E2D932-39A6-4BE5-8486-58DBB4251A02}"/>
    <hyperlink ref="I142" location="'2'!$M$84" display="$M$84 2" xr:uid="{C9F3D54E-CB06-401A-812B-7A4B30761AA7}"/>
    <hyperlink ref="I143" location="'2'!$M$85" display="$M$85 2" xr:uid="{7781C0A9-FBBF-440C-9286-970FA6960872}"/>
    <hyperlink ref="I144" location="'2'!$M$68" display="$M$68 2" xr:uid="{8D98D3EC-D43D-4393-8512-7C6485C52219}"/>
    <hyperlink ref="I145" location="'2'!$M$69" display="$M$69 2" xr:uid="{08CD6912-ACF1-451E-8380-1D1391BCBF33}"/>
    <hyperlink ref="I146" location="'2'!$S$69" display="$S$69 2" xr:uid="{5607BFDB-E23C-48CC-8703-4C2D26455D79}"/>
    <hyperlink ref="I147" location="'2'!$S$70" display="$S$70 2" xr:uid="{C8BA97EE-99D3-4396-801A-B512E0AE9FA2}"/>
    <hyperlink ref="I148" location="'2'!$T$57" display="$T$57 2" xr:uid="{F684ABB9-A18C-402B-AAE9-4C6A7FE1DEA0}"/>
    <hyperlink ref="I149" location="'2'!$T$84" display="$T$84 2" xr:uid="{D3488822-09DA-4BBB-B3F4-4592276A2417}"/>
    <hyperlink ref="I150" r:id="rId4" location="'2'!$T$84" xr:uid="{CB387DC0-8113-435C-BDDB-A5F0F9C2B3E0}"/>
    <hyperlink ref="I151" location="'2'!$T$85" display="$T$85 2" xr:uid="{55463778-D2F1-4D23-8AEA-61264419222F}"/>
    <hyperlink ref="I153" location="'2'!$V$57" display="$V$57 2" xr:uid="{4EBCD9DE-41D9-459B-8D6F-983641F923F4}"/>
    <hyperlink ref="I154" location="'2'!$V$56" display="$V$56 2" xr:uid="{5862FD3B-63F1-41B9-ADE7-7848857D1C46}"/>
    <hyperlink ref="I155" location="'2'!$V$62" display="$V$62 2" xr:uid="{895CDFC9-1038-4AB8-A01F-25348B2BE40E}"/>
    <hyperlink ref="I156" location="'2'!$V$61" display="$V$61 2" xr:uid="{E3C7FA46-0FC5-457C-9A61-444DF2E469B8}"/>
    <hyperlink ref="I157" location="'2'!$V$64" display="$V$64 2" xr:uid="{9769D932-4BE2-42D5-B142-5A54E5C1EE3A}"/>
    <hyperlink ref="I158" location="'2'!$V$63" display="$V$63 2" xr:uid="{A3C42C73-DD2A-4584-B383-0A880FE1CD44}"/>
    <hyperlink ref="I159" location="'2'!$V$65" display="$V$65 2" xr:uid="{0955AD17-FE3D-4B13-B554-D59979E91EB9}"/>
    <hyperlink ref="I160" location="'2'!$W$24" display="$W$24 2" xr:uid="{1AD36316-A01C-4D05-AAEE-34A4E73BB14F}"/>
    <hyperlink ref="I161" r:id="rId5" location="'2'!$W$24" xr:uid="{843A1917-CA84-4B10-8C40-BBB5A546CAF5}"/>
    <hyperlink ref="I162" location="'2'!$W$62" display="$W$62 2" xr:uid="{0959905C-C153-4E83-8086-81D3F7B68DB0}"/>
    <hyperlink ref="I163" location="'2'!$W$64" display="$W$64 2" xr:uid="{BA319268-1847-41F2-AC35-1D7474364CCA}"/>
    <hyperlink ref="I164" location="'2'!$X$62" display="$X$62 2" xr:uid="{60524B8E-7652-4592-A7AB-21E7E901EEB3}"/>
    <hyperlink ref="I165" location="'2'!$X$64" display="$X$64 2" xr:uid="{5032B11A-1520-4A9B-94C8-24CC913B03AC}"/>
    <hyperlink ref="I166" location="'2'!$X$61" display="$X$61 2" xr:uid="{D61407BB-A6F2-4BBF-AF38-9ADFE9D70929}"/>
    <hyperlink ref="I167" location="'2'!$Y$70" display="$Y$70 2" xr:uid="{4E42D0AF-D77C-40C6-8528-3FD5CDE7A09B}"/>
    <hyperlink ref="I168" location="'2'!$Y$68" display="$Y$68 2" xr:uid="{1B2020B9-10B9-4909-A0BB-60510267BABC}"/>
    <hyperlink ref="I169" location="'2'!$Y$85" display="$Y$85 2" xr:uid="{DA11E1F8-1B51-4E02-B1DE-45B04A647B26}"/>
    <hyperlink ref="I170" location="'2'!$Y$84" display="$Y$84 2" xr:uid="{82A934FF-241E-4004-BF2C-E103DAFFA605}"/>
    <hyperlink ref="I171" location="'2'!$Y$63" display="$Y$63 2" xr:uid="{6EDADD45-F350-491E-9933-CAF5A3E0556D}"/>
    <hyperlink ref="I172" location="'2'!$Y$65" display="$Y$65 2" xr:uid="{12D1FC35-AAD0-4180-B867-921AE459B659}"/>
    <hyperlink ref="I174" r:id="rId6" location="'2'!$Y$68" xr:uid="{E661B9AD-3A7E-4D29-AF54-322457C0FD6D}"/>
    <hyperlink ref="I176" location="'2'!$Y$61" display="$Y$61 2" xr:uid="{10FCBC13-1057-4DEF-86AD-50D5D1992548}"/>
    <hyperlink ref="I177" r:id="rId7" location="'2'!$Y$84" xr:uid="{6F2350CA-6B51-472B-988C-ADDB1C3BFE01}"/>
    <hyperlink ref="I178" location="'2'!$AA$68" display="$AA$68 2" xr:uid="{91A5164B-D9CE-44A6-98F6-9B376E50823C}"/>
    <hyperlink ref="I179" location="'2'!$AA$84" display="$AA$84 2" xr:uid="{DF8A6FCD-F36A-43B5-8CC8-F356CCBE50B8}"/>
    <hyperlink ref="I180" location="'2'!$AA$62" display="$AA$62 2" xr:uid="{294D8221-B682-46FE-9E11-52555734FF9C}"/>
    <hyperlink ref="I181" location="'2'!$AA$45" display="$AA$45 2" xr:uid="{C2EC7718-BAB9-4360-B3B1-85072AE1F695}"/>
    <hyperlink ref="I182" location="'2'!$AB$62" display="$AB$62 2" xr:uid="{8EF3911B-3A1A-4F51-983E-53E5C5160BB8}"/>
    <hyperlink ref="I183" location="'2'!$AB$24" display="$AB$24 2" xr:uid="{4E1EC655-DD07-4AEA-927F-10373E7218FA}"/>
    <hyperlink ref="I184" location="'2'!$AB$19" display="$AB$19 2" xr:uid="{84C86208-0197-4CCD-BF62-4DA82F973A8B}"/>
    <hyperlink ref="I185" location="'2'!$AB$21" display="$AB$21 2" xr:uid="{D31134E3-856E-45C1-A930-3185D46E6EC0}"/>
    <hyperlink ref="I186" location="'2'!$AB$22" display="$AB$22 2" xr:uid="{A24FB776-6FF6-4CC1-B6BA-66943C2CCCBB}"/>
    <hyperlink ref="I187" location="'2'!$AC$23" display="$AC$23 2" xr:uid="{1B0B8E43-C980-4E7C-94FE-9370D3BB94ED}"/>
    <hyperlink ref="I188" location="'2'!$AC$32" display="$AC$32 2" xr:uid="{1294A009-688C-4BF9-A225-41C473BFA784}"/>
    <hyperlink ref="I189" location="'2'!$AC$31" display="$AC$31 2" xr:uid="{295FD73C-F772-4D76-AB06-04E4892F1356}"/>
    <hyperlink ref="I190" location="'2'!$AC$30" display="$AC$30 2" xr:uid="{98B32547-314E-42F1-974C-81BBB8A5E9A5}"/>
    <hyperlink ref="I191" location="'2'!$AC$29" display="$AC$29 2" xr:uid="{DB17692E-871B-4268-94F2-616308D640B1}"/>
    <hyperlink ref="I192" location="'3'!$F$28" display="$F$28 3" xr:uid="{B4A86FFD-3352-4CE6-A453-4953586B1048}"/>
    <hyperlink ref="I193" location="'3'!$F$27" display="$F$27 3" xr:uid="{79A627D2-9ABB-463B-BD98-DDA36E0D1AC5}"/>
    <hyperlink ref="I194" location="'3'!$F$26" display="$F$26 3" xr:uid="{DE78A100-2DD9-4D65-B16B-EF1D642E7C07}"/>
    <hyperlink ref="I195" location="'3'!$G$25" display="$G$25 3" xr:uid="{F496D3D3-EEAF-4FE7-9FC9-B9ECD21A7604}"/>
    <hyperlink ref="I196" location="'3'!$H$19" display="$H$19 3" xr:uid="{8AA19C6F-61CF-459F-85A2-1462D746F86D}"/>
    <hyperlink ref="I197" location="'3'!$H$20" display="$H$20 3" xr:uid="{01D645AC-AC46-4526-8B06-48DC5E13766E}"/>
    <hyperlink ref="I198" location="'3'!$H$21" display="$H$21 3" xr:uid="{188BA173-9DC9-4467-96CC-0896A8108C9F}"/>
    <hyperlink ref="I199" location="'3'!$H$22" display="$H$22 3" xr:uid="{4573D4D3-7822-4438-8AA3-47742442711B}"/>
    <hyperlink ref="I200" location="'3'!$H$15" display="$H$15 3" xr:uid="{94D52B6E-B143-40A9-B6A6-CD1094332792}"/>
    <hyperlink ref="I201" location="'3'!$H$68" display="$H$68 3" xr:uid="{09F1F2E3-54AF-44D9-B147-FCC8C63D7FB2}"/>
    <hyperlink ref="I202" location="'3'!$H$69" display="$H$69 3" xr:uid="{9ED716B4-A592-40AD-91FB-C0834F20079E}"/>
    <hyperlink ref="I203" location="'3'!$I$19" display="$I$19 3" xr:uid="{B2AFDA45-D659-46CA-B91F-46D5BCA3A46F}"/>
    <hyperlink ref="I204" location="'3'!$I$20" display="$I$20 3" xr:uid="{298C24A0-EDAE-464A-9F37-ACBF00FA3420}"/>
    <hyperlink ref="I205" location="'3'!$J$23" display="$J$23 3" xr:uid="{506F8077-1221-442B-B2B0-721B1AF29954}"/>
    <hyperlink ref="I206" location="'3'!$K$15" display="$K$15 3" xr:uid="{DAE2D7FC-71BC-4F47-ACAD-BB352C761CA7}"/>
    <hyperlink ref="I208" r:id="rId8" location="'3'!$K$15" xr:uid="{840A8EFF-8098-408E-BCBF-069E8D980AAF}"/>
    <hyperlink ref="I209" location="'3'!$K$21" display="$K$21 3" xr:uid="{E83C2E0C-9E36-4353-AF02-FCD6BD08047D}"/>
    <hyperlink ref="I210" location="'3'!$K$22" display="$K$22 3" xr:uid="{3251FA14-6BE7-402C-9DCA-8BDA8E523FD5}"/>
    <hyperlink ref="I211" location="'3'!$K$23" display="$K$23 3" xr:uid="{4BAFB0C3-200F-4A29-8CB2-EF0A7593B064}"/>
    <hyperlink ref="I212" location="'3'!$L$19" display="$L$19 3" xr:uid="{EF2A4586-5772-496A-882B-C35562378782}"/>
    <hyperlink ref="I213" location="'3'!$L$20" display="$L$20 3" xr:uid="{88858299-E756-4FBF-A619-883AF8245792}"/>
    <hyperlink ref="I214" location="'3'!$L$43" display="$L$43 3" xr:uid="{5AB12641-4C53-4A37-8B53-42D8F2A8C4A8}"/>
    <hyperlink ref="I215" location="'3'!$M$84" display="$M$84 3" xr:uid="{B4A6051A-9A29-4987-B063-9438D4C95139}"/>
    <hyperlink ref="I216" location="'3'!$M$85" display="$M$85 3" xr:uid="{52E6AE31-6465-455D-B70C-C0C8925DAC89}"/>
    <hyperlink ref="I217" location="'3'!$M$69" display="$M$69 3" xr:uid="{4DFF51DA-A334-48F1-9D5D-40EEDF76A839}"/>
    <hyperlink ref="I218" location="'3'!$M$70" display="$M$70 3" xr:uid="{E33951C0-6EBB-4921-8670-99304A0B28B4}"/>
    <hyperlink ref="I219" location="'3'!$M$21" display="$M$21 3" xr:uid="{49C9D875-A37D-4443-90F3-3953D658768C}"/>
    <hyperlink ref="I220" location="'3'!$M$19" display="$M$19 3" xr:uid="{C60D31AE-514B-4343-AFDE-D08945899DF2}"/>
    <hyperlink ref="I221" location="'3'!$M$20" display="$M$20 3" xr:uid="{E13ED1E9-7055-4B2E-9303-71B90385B559}"/>
    <hyperlink ref="I223" location="'3'!$N$19" display="$N$19 3" xr:uid="{44E3F739-1646-4A6F-A1C0-585725C4A241}"/>
    <hyperlink ref="I224" location="'3'!$N$20" display="$N$20 3" xr:uid="{A36CE97B-4E51-41D3-8425-5FED2F9E117E}"/>
    <hyperlink ref="I225" location="'3'!$N$21" display="$N$21 3" xr:uid="{389CFFC2-0D1F-4253-8AE9-4B99708ACDA9}"/>
    <hyperlink ref="I226" location="'3'!$N$22" display="$N$22 3" xr:uid="{B504860D-88D9-4895-BCB1-17463BAE650B}"/>
    <hyperlink ref="I227" location="'3'!$O$23" display="$O$23 3" xr:uid="{E07208B5-9953-4593-82FF-A399F50A0122}"/>
    <hyperlink ref="I228" location="'3'!$O$25" display="$O$25 3" xr:uid="{E6BA5D1C-A336-4569-802A-E63B7E45E35D}"/>
    <hyperlink ref="I229" location="'3'!$O$26" display="$O$26 3" xr:uid="{5D34B783-C1F6-478C-91D9-33CF9D4EB31E}"/>
    <hyperlink ref="I230" location="'3'!$O$27" display="$O$27 3" xr:uid="{78687956-CC36-4E40-9E91-F100A4D27705}"/>
    <hyperlink ref="I231" location="'3'!$O$28" display="$O$28 3" xr:uid="{3DA63A31-1A38-43FD-B4E2-EADD43F92599}"/>
    <hyperlink ref="I232" location="'3'!$O$29" display="$O$29 3" xr:uid="{5A8FBE85-0572-46D4-818A-432182826674}"/>
    <hyperlink ref="I233" location="'3'!$O$30" display="$O$30 3" xr:uid="{2AB554C5-C8DA-4353-BBC0-7C7B8FE9E560}"/>
    <hyperlink ref="I234" location="'3'!$O$31" display="$O$31 3" xr:uid="{1ADD1176-EA4E-4EBE-828F-E14983576413}"/>
    <hyperlink ref="I235" location="'3'!$O$32" display="$O$32 3" xr:uid="{B3A3B5A7-D3D6-449E-AC11-6F6454731D67}"/>
    <hyperlink ref="I236" location="'3'!$O$64" display="$O$64 3" xr:uid="{75ED3E6D-4ADE-4DAC-84BB-DBB5FA2B2BA5}"/>
    <hyperlink ref="I237" location="'3'!$P$61" display="$P$61 3" xr:uid="{E30CBA4F-7AB8-490B-B960-5B0C0E050334}"/>
    <hyperlink ref="I238" location="'3'!$P$63" display="$P$63 3" xr:uid="{8CBB60A1-037B-4DC5-B02A-04D45CA23A3B}"/>
    <hyperlink ref="I239" location="'3'!$P$65" display="$P$65 3" xr:uid="{B92CBA7D-31F2-4055-87D2-6488BF8E432E}"/>
    <hyperlink ref="I240" location="'3'!$P$62" display="$P$62 3" xr:uid="{CF18ED7B-8F3A-449E-9504-54ED0B988FFB}"/>
    <hyperlink ref="I241" location="'3'!$P$56" display="$P$56 3" xr:uid="{7C320BDC-E634-42CE-8398-F926C9A2F182}"/>
    <hyperlink ref="I242" location="'3'!$P$57" display="$P$57 3" xr:uid="{3EA4CEA2-F0D5-4260-A6CF-DF957C9863A6}"/>
    <hyperlink ref="I243" location="'3'!$Q$60" display="$Q$60 3" xr:uid="{26D9CB96-B23D-415A-98B5-CAE9B87936F5}"/>
    <hyperlink ref="I244" location="'3'!$Q$58" display="$Q$58 3" xr:uid="{8BEBC0E5-16DD-4BD3-A765-99B3570FAA72}"/>
    <hyperlink ref="I247" location="'3'!$Q$57" display="$Q$57 3" xr:uid="{246678F4-B7F3-4219-A897-B93AA8CDD350}"/>
    <hyperlink ref="I248" location="'3'!$Q$56" display="$Q$56 3" xr:uid="{C1DBC7FC-41DB-42CF-8ECB-A16F90C3F659}"/>
    <hyperlink ref="I249" location="'3'!$Q$64" display="$Q$64 3" xr:uid="{3F394E97-9F61-49FD-8665-84D694318763}"/>
    <hyperlink ref="I250" r:id="rId9" location="'3'!$Q$64" xr:uid="{D54640B1-6F52-44BD-8D35-97F5C62EFF7E}"/>
    <hyperlink ref="I251" r:id="rId10" location="'3'!$Q$56" xr:uid="{6890E762-07A5-4ABD-9388-2EEC1F414918}"/>
    <hyperlink ref="I252" r:id="rId11" location="'3'!$Q$57" xr:uid="{D5C95199-9CAE-4796-ABE5-901A9DA2A4B3}"/>
    <hyperlink ref="I254" location="'3'!$R$57" display="$R$57 3" xr:uid="{22810BCA-E123-42F4-A8EE-4173F5417CAE}"/>
    <hyperlink ref="I255" location="'3'!$R$61" display="$R$61 3" xr:uid="{CAC7F5DA-57FC-4C2E-8841-F5610301127A}"/>
    <hyperlink ref="I256" location="'3'!$S$56" display="$S$56 3" xr:uid="{89892BE6-B18A-4F37-A3B0-2A68A8CDF81C}"/>
    <hyperlink ref="I257" location="'3'!$S$70" display="$S$70 3" xr:uid="{17257A54-6568-4B8D-8172-46404EE9A65E}"/>
    <hyperlink ref="I258" location="'3'!$S$68" display="$S$68 3" xr:uid="{E7FDE6FC-69DC-44BA-AF1F-A9F5146CA087}"/>
    <hyperlink ref="I259" location="'3'!$S$63" display="$S$63 3" xr:uid="{E009A87B-0BDE-4696-8914-2AEB198621B9}"/>
    <hyperlink ref="I253" location="'3'!$Q$45" display="$Q$45 3" xr:uid="{FDB5FECC-7276-41F5-A578-A37E15EE5A7A}"/>
    <hyperlink ref="I260" location="'3'!$T$61" display="$T$61 3" xr:uid="{5A5827F4-F381-4492-9B59-3DD2D17F7BDD}"/>
    <hyperlink ref="I261" location="'3'!$T$65" display="$T$65 3" xr:uid="{7FFF5900-9159-4036-8BA2-179A01CC5ACE}"/>
    <hyperlink ref="I262" location="'3'!$T$62" display="$T$62 3" xr:uid="{9369F6A4-AD44-499C-8574-C3E11E95A6A7}"/>
    <hyperlink ref="I263" location="'3'!$U$24" display="$U$24 3" xr:uid="{A96CEB22-DA09-4DC5-A2AD-42560356C144}"/>
    <hyperlink ref="I264" location="'3'!$U$27" display="$U$27 3" xr:uid="{0AA388F7-C147-4E8D-AD12-4E0C565F1413}"/>
    <hyperlink ref="I265" location="'3'!$U$62" display="$U$62 3" xr:uid="{57ECE084-5119-4DC8-B84E-DDECF7A5C36C}"/>
    <hyperlink ref="I266" location="'3'!$U$65" display="$U$65 3" xr:uid="{C6077122-375F-4891-88A4-79192D1470D1}"/>
    <hyperlink ref="I267" location="'3'!$U$57" display="$U$57 3" xr:uid="{ECA8DE3F-1956-47E0-9E36-7092204C0A30}"/>
    <hyperlink ref="I268" location="'3'!$U$63" display="$U$63 3" xr:uid="{80B2456F-68E0-47CC-ADC6-2EE40DDE9B76}"/>
    <hyperlink ref="I269" location="'3'!$V$27" display="$V$27 3" xr:uid="{A0C6CBDE-6967-42EB-A6E8-8E5EC1055108}"/>
    <hyperlink ref="I270" location="'3'!$V$24" display="$V$24 3" xr:uid="{F5F26891-0ED5-4EBB-955E-19849C6B0B2B}"/>
    <hyperlink ref="I271" location="'3'!$V$56" display="$V$56 3" xr:uid="{7A7AE4AF-E4FE-483E-AF17-FC3D2F086DD4}"/>
    <hyperlink ref="I272" location="'3'!$W$56" display="$W$56 3" xr:uid="{C6448B76-8AAC-4416-BBA3-635B1FE0013B}"/>
    <hyperlink ref="I273" location="'3'!$W$57" display="$W$57 3" xr:uid="{F74D8FDF-8CBF-4CD6-BC40-3EC0CFFADA27}"/>
    <hyperlink ref="I274" location="'3'!$W$64" display="$W$64 3" xr:uid="{953F444B-2503-4C88-A770-F81956A2DF3D}"/>
    <hyperlink ref="I275" location="'3'!$W$61" display="$W$61 3" xr:uid="{4D01C55B-079F-4BAE-86A9-5984F94D1E07}"/>
    <hyperlink ref="I276" location="'3'!$W$63" display="$W$63 3" xr:uid="{ABD08A84-A59F-42FD-BFE8-472F5B3529A5}"/>
    <hyperlink ref="I277" location="'3'!$X$65" display="$X$65 3" xr:uid="{A67F9396-774D-4762-9E15-41A61A3E1F26}"/>
    <hyperlink ref="I278" location="'3'!$X$62" display="$X$62 3" xr:uid="{E732068D-1687-483C-848A-0607B631AF36}"/>
    <hyperlink ref="I279" location="'3'!$X$43" display="$X$43 3" xr:uid="{B77E9CE2-8510-4A83-98A1-EF6131FC12D8}"/>
    <hyperlink ref="I280" r:id="rId12" location="'3'!$X$43" xr:uid="{564954AD-CF07-4115-B0D3-01C301F7DF06}"/>
    <hyperlink ref="I281" location="'3'!$Y$85" display="$Y$85 3" xr:uid="{0E08CFCE-97C2-4334-BE19-E35C0E5A6303}"/>
    <hyperlink ref="I282" location="'3'!$Y$84" display="$Y$84 3" xr:uid="{6CB800A8-CA81-4005-B514-CE012B4BD10C}"/>
    <hyperlink ref="I283" location="'3'!$Y$68" display="$Y$68 3" xr:uid="{86B4F97B-1A45-4AEF-80F6-D015E75D1CC3}"/>
    <hyperlink ref="I284" location="'3'!$Y$69" display="$Y$69 3" xr:uid="{F0B7A285-35BB-400A-AB1B-589C1D40B1A9}"/>
    <hyperlink ref="I285" location="'3'!$Y$64" display="$Y$64 3" xr:uid="{5C0265C1-E289-41F4-B5D3-EC3CFD615083}"/>
    <hyperlink ref="I286" r:id="rId13" location="'3'!$Y$69" xr:uid="{BC0C6D3D-866C-4AC6-932C-510601572B01}"/>
    <hyperlink ref="I287" location="'3'!$Y$44" display="$Y$44 3" xr:uid="{9486EF22-D1E7-4FF0-9EC1-44213F0BC669}"/>
    <hyperlink ref="I289" location="'3'!$AA$69" display="$AA$69 3" xr:uid="{B96C211D-69B1-40E8-9500-3FBE4427DA95}"/>
    <hyperlink ref="I290" location="'3'!$AA$45" display="$AA$45 3" xr:uid="{C5CF82A6-534F-413C-A9AA-FB0CA0F4C853}"/>
    <hyperlink ref="I291" location="'3'!$AA$61" display="$AA$61 3" xr:uid="{ECA07862-33C9-44C6-A53D-F2510173F2F7}"/>
    <hyperlink ref="I292" location="'3'!$AB$61" display="$AB$61 3" xr:uid="{13A1A15B-F94A-44EB-9DA1-C44D223F6475}"/>
    <hyperlink ref="I293" location="'3'!$AB$29" display="$AB$29 3" xr:uid="{AD3D9AA0-5761-4729-81FD-304B65BBF6C6}"/>
    <hyperlink ref="I294" location="'3'!$AB$31" display="$AB$31 3" xr:uid="{BF9DBB22-D18E-4FC5-B016-A7BD7E84E042}"/>
    <hyperlink ref="I295" location="'3'!$AB$30" display="$AB$30 3" xr:uid="{37B3119F-4BC6-4CD8-B856-BA8C011A3876}"/>
    <hyperlink ref="I296" location="'3'!$AB$32" display="$AB$32 3" xr:uid="{7DFB30C6-C231-4248-9474-F7EF98819680}"/>
    <hyperlink ref="I297" location="'3'!$AB$27" display="$AB$27 3" xr:uid="{69D03098-8B56-4792-ACB4-311D9749624B}"/>
    <hyperlink ref="I298" location="'3'!$AC$28" display="$AC$28 3" xr:uid="{AC4B9241-0B26-42B4-8129-0B1592776200}"/>
    <hyperlink ref="I299" location="'3'!$AC$26" display="$AC$26 3" xr:uid="{D02E6E1C-59C9-40DD-8797-0EE407520786}"/>
    <hyperlink ref="I300" location="'3'!$AC$25" display="$AC$25 3" xr:uid="{7C0D9965-FC49-494C-8D0D-9458E381EAF9}"/>
    <hyperlink ref="I301" location="'3'!$AC$23" display="$AC$23 3" xr:uid="{47D6BB8A-1B2D-431B-B359-7EB2556ABD8C}"/>
    <hyperlink ref="I302" location="'4'!$F$19" display="$F$19 4" xr:uid="{A85A2887-7CEA-48ED-B548-854E308F7252}"/>
    <hyperlink ref="I303" location="'4'!$F$20" display="$F$20 4" xr:uid="{1AA2E56F-FE20-4180-ACF4-3EEC528BF539}"/>
    <hyperlink ref="I304" location="'4'!$F$22" display="$F$22 4" xr:uid="{173491AF-DA74-418B-A5A4-2098B31B056D}"/>
    <hyperlink ref="I305" location="'4'!$G$21" display="$G$21 4" xr:uid="{5C89A8E3-4800-4C1F-A077-FF652634FDC0}"/>
    <hyperlink ref="I306" location="'4'!$H$19" display="$H$19 4" xr:uid="{4BDBC4BB-1D4E-4D92-8031-5B17B5C56637}"/>
    <hyperlink ref="I307" location="'4'!$H$21" display="$H$21 4" xr:uid="{28480ECF-665E-41D8-847B-C11EAFBED603}"/>
    <hyperlink ref="I308" location="'4'!$H$22" display="$H$22 4" xr:uid="{644B086C-BBE4-4445-9613-8818665AD476}"/>
    <hyperlink ref="I309" location="'4'!$H$23" display="$H$23 4" xr:uid="{E9C562FC-42D3-47E6-86B7-D0E9FE311724}"/>
    <hyperlink ref="I310" location="'4'!$H$16" display="$H$16 4" xr:uid="{CAA84B0D-BA19-4C1C-93C9-E263F5B61810}"/>
    <hyperlink ref="I312" location="'4'!$J$22" display="$J$22 4" xr:uid="{953C2243-48EC-4F8D-9665-F293805B7663}"/>
    <hyperlink ref="I313" location="'4'!$K$19" display="$K$19 4" xr:uid="{226BAC04-7188-40A5-A612-ADC26CDE34E5}"/>
    <hyperlink ref="I314" location="'4'!$K$22" display="$K$22 4" xr:uid="{94CB3B13-CCDC-45CB-BF57-2900266FA271}"/>
    <hyperlink ref="I315" location="'4'!$L$16" display="$L$16 4" xr:uid="{A4CF741A-28B9-468C-8BEB-6CD71B202AB4}"/>
    <hyperlink ref="I316" r:id="rId14" location="'4'!$L$16" xr:uid="{DDCFC92E-394C-47F4-903E-52C510FFEBF2}"/>
    <hyperlink ref="I317" location="'4'!$L$20" display="$L$20 4" xr:uid="{2289D48E-3662-4002-8DC7-E8D945C3B902}"/>
    <hyperlink ref="I318" location="'4'!$L$25" display="$L$25 4" xr:uid="{910821C1-F6D0-493D-8273-6D5EDFE36A3D}"/>
    <hyperlink ref="I319" location="'4'!$L$26" display="$L$26 4" xr:uid="{E55C1EAF-C966-4BD2-A878-2B8EB1052457}"/>
    <hyperlink ref="I320" location="'4'!$M$84" display="$M$84 4" xr:uid="{3C309888-1AD3-4083-BC39-B8DE8500FCE7}"/>
    <hyperlink ref="I321" location="'4'!$M$85" display="$M$85 4" xr:uid="{D0144BD4-93E3-4ED1-AA1A-EF508E12223D}"/>
    <hyperlink ref="I322" location="'4'!$M$69" display="$M$69 4" xr:uid="{C0947619-EF73-4B10-B150-BA9091DA3CBF}"/>
    <hyperlink ref="I323" location="'4'!$M$70" display="$M$70 4" xr:uid="{0D6EE446-E917-41A1-9B12-D06B237FB4C4}"/>
    <hyperlink ref="I324" location="'4'!$L$27" display="$L$27 4" xr:uid="{D40616EE-287A-4C01-BC3F-128D76D3C410}"/>
    <hyperlink ref="I325" location="'4'!$M$28" display="$M$28 4" xr:uid="{758DBE51-0D57-4DC1-923F-2C116966F471}"/>
    <hyperlink ref="I326" location="'4'!$M$21" display="$M$21 4" xr:uid="{036CD916-9A1F-4B38-868D-8DC6F53ACA33}"/>
    <hyperlink ref="I327" location="'4'!$M$23" display="$M$23 4" xr:uid="{8B50DAF6-27A1-4928-AAA8-62238357165D}"/>
    <hyperlink ref="I328" location="'4'!$M$19" display="$M$19 4" xr:uid="{713C20D4-8E5F-4C86-9747-357B474C4817}"/>
    <hyperlink ref="I329" location="'4'!$M$22" display="$M$22 4" xr:uid="{9F9EAA64-9FC9-4BC8-93AD-CDF560B47EC1}"/>
    <hyperlink ref="I330" location="'4'!$M$20" display="$M$20 4" xr:uid="{93DDCF56-248D-4817-8A21-190A57600EF1}"/>
    <hyperlink ref="I331" location="'4'!$M$25" display="$M$25 4" xr:uid="{81CF4544-A4E5-48EE-8A31-604958C419D2}"/>
    <hyperlink ref="I332" location="'4'!$M$26" display="$M$26 4" xr:uid="{8EF71C7C-22D8-4169-B8A5-8D05CA6FD91E}"/>
    <hyperlink ref="I333" location="'4'!$N$27" display="$N$27 4" xr:uid="{76D0A3D2-4793-423B-ACD2-FAD338E58C70}"/>
    <hyperlink ref="I334" location="'4'!$N$28" display="$N$28 4" xr:uid="{051135E3-71D7-42D1-8D60-8D1F3595AD83}"/>
    <hyperlink ref="I335" location="'4'!$N$19" display="$N$19 4" xr:uid="{D5A44670-33BC-445F-9013-2C17A2E406B8}"/>
    <hyperlink ref="I336" location="'4'!$N$20" display="$N$20 4" xr:uid="{4A17EBD6-5513-4F4B-B380-D38BFD93B71A}"/>
    <hyperlink ref="I337" location="'4'!$N$21" display="$N$21 4" xr:uid="{CFD70461-1FD9-415D-A966-B9C457F6C2EE}"/>
    <hyperlink ref="I338" location="'4'!$N$22" display="$N$22 4" xr:uid="{0EA0CAE6-B37A-4426-AD2E-2F7AE25465CC}"/>
    <hyperlink ref="I339" location="'4'!$N$23" display="$N$23 4" xr:uid="{7A7A386A-53ED-4855-9EAE-66BFDF39459F}"/>
    <hyperlink ref="I340" location="'4'!$O$25" display="$O$25 4" xr:uid="{12D9BA1C-17E2-4D2C-959A-609E91BF7850}"/>
    <hyperlink ref="I341" location="'4'!$O$26" display="$O$26 4" xr:uid="{FCECB797-AEC7-4677-A459-40984A81A47F}"/>
    <hyperlink ref="I342" location="'4'!$O$27" display="$O$27 4" xr:uid="{7344333E-4899-45D9-BB61-00443EF852D5}"/>
    <hyperlink ref="I343" location="'4'!$O$28" display="$O$28 4" xr:uid="{9584306C-865A-4D64-80C1-56D975CEB3A4}"/>
    <hyperlink ref="I344" location="'4'!$O$29" display="$O$29 4" xr:uid="{1EA6AFB2-3976-4E75-96C5-902AD9C624B8}"/>
    <hyperlink ref="I345" location="'4'!$O$30" display="$O$30 4" xr:uid="{14D0857E-6E9B-4077-A11C-64DBE353D6E5}"/>
    <hyperlink ref="I346" location="'4'!$O$31" display="$O$31 4" xr:uid="{1437DBC8-08A7-4319-8EFF-4BF4E553D9DC}"/>
    <hyperlink ref="I347" location="'4'!$O$32" display="$O$32 4" xr:uid="{35375829-6831-4736-A0F2-B4737EC2551C}"/>
    <hyperlink ref="I348" location="'4'!$P$65" display="$P$65 4" xr:uid="{E0771BB3-2933-480B-8465-87EE8ECF84C9}"/>
    <hyperlink ref="I349" location="'4'!$P$62" display="$P$62 4" xr:uid="{BB78EEB0-FB94-43DB-8180-4552A1043C9F}"/>
    <hyperlink ref="I350" location="'4'!$P$64" display="$P$64 4" xr:uid="{FCF0281E-23C0-4A6F-B164-97A84B1A42A4}"/>
    <hyperlink ref="I351" location="'4'!$P$61" display="$P$61 4" xr:uid="{63B5695B-7EFD-4379-B2E2-202CA16BFDBD}"/>
    <hyperlink ref="I352" location="'4'!$P$45" display="$P$45 4" xr:uid="{D9A762C2-F6FB-4CC0-B76A-DDA27953B257}"/>
    <hyperlink ref="I353" location="'4'!$P$63" display="$P$63 4" xr:uid="{EF6314FF-99CC-4F9B-8F22-9D49256FBC5E}"/>
    <hyperlink ref="I354" location="'4'!$P$56" display="$P$56 4" xr:uid="{352C2E2D-E30D-46F0-9B87-A47B346F4640}"/>
    <hyperlink ref="I355" location="'4'!$P$60" display="$P$60 4" xr:uid="{AF522BB9-8ADB-4526-9E4D-35DBD1B863B6}"/>
    <hyperlink ref="I356" location="'4'!$Q$57" display="$Q$57 4" xr:uid="{5DA63D92-FF7B-452F-89F3-0F7E0B0DF3BF}"/>
    <hyperlink ref="I357" location="'4'!$Q$58" display="$Q$58 4" xr:uid="{FCEAADBF-CEB1-4057-8595-F8222D114C7F}"/>
    <hyperlink ref="I359" location="'4'!$Q$60" display="$Q$60 4" xr:uid="{5ADFDA93-34A9-4CD9-80F5-92336C323C47}"/>
    <hyperlink ref="I361" location="'4'!$Q$68" display="$Q$68 4" xr:uid="{10F59D00-275A-475B-838C-77815B88BC07}"/>
    <hyperlink ref="I362" location="'4'!$Q$69" display="$Q$69 4" xr:uid="{EFB01EEF-AA1B-404D-8146-D207FE9FC076}"/>
    <hyperlink ref="I363" r:id="rId15" location="'4'!$Q$68" xr:uid="{43BF74F0-F638-47BE-A040-8CCE0064C3A3}"/>
    <hyperlink ref="I364" r:id="rId16" location="'4'!$Q$69" xr:uid="{FE0F4C2A-263E-4EAB-A11A-94415C8C42CC}"/>
    <hyperlink ref="I365" location="'4'!$R$57" display="$R$57 4" xr:uid="{B6F45B7D-B88D-4EFA-99C2-1294A49E352B}"/>
    <hyperlink ref="I366" location="'4'!$S$70" display="$S$70 4" xr:uid="{283BE98F-A25B-46EC-A8A5-D277E3B4A82D}"/>
    <hyperlink ref="I367" location="'4'!$S$68" display="$S$68 4" xr:uid="{863B05C2-B645-4808-9C2C-898C4938064A}"/>
    <hyperlink ref="I368" location="'4'!$T$60" display="$T$60 4" xr:uid="{DC7CC0AB-D144-47DA-BF65-E678BD0A768C}"/>
    <hyperlink ref="I369" location="'4'!$V$69" display="$V$69 4" xr:uid="{F9D4C50D-A51F-4281-A22D-D33E2B2A633E}"/>
    <hyperlink ref="I370" location="'4'!$V$70" display="$V$70 4" xr:uid="{F4245FE7-B653-4854-B6FA-1149A78387C6}"/>
    <hyperlink ref="I371" location="'4'!$W$69" display="$W$69 4" xr:uid="{62FAAACD-7352-4033-951C-FB2A55915E92}"/>
    <hyperlink ref="I372" location="'4'!$W$70" display="$W$70 4" xr:uid="{CE0C5973-9208-440E-85D5-C4347C26FD32}"/>
    <hyperlink ref="I373" location="'4'!$W$60" display="$W$60 4" xr:uid="{BD6473C2-448E-43CD-8A63-E177BCB891F9}"/>
    <hyperlink ref="I374" location="'4'!$W$57" display="$W$57 4" xr:uid="{3D78C5C4-1F43-4952-AF64-37AA61199BB4}"/>
    <hyperlink ref="I375" location="'4'!$W$56" display="$W$56 4" xr:uid="{7CE750F1-BCE4-42F6-9198-309F3E9A13CC}"/>
    <hyperlink ref="I376" location="'4'!$X$62" display="$X$62 4" xr:uid="{9E779A2D-8D2C-4102-A59C-3CCA12D5B625}"/>
    <hyperlink ref="I377" location="'4'!$X$64" display="$X$64 4" xr:uid="{F1896F27-F6A4-4B07-9665-16BD5494B7F3}"/>
    <hyperlink ref="I378" location="'4'!$X$61" display="$X$61 4" xr:uid="{6A88DCB4-9670-462A-88D1-FC96B26B4B1C}"/>
    <hyperlink ref="I379" location="'4'!$Y$63" display="$Y$63 4" xr:uid="{681DFB02-FAC7-4E09-A2D9-F8069A9312BF}"/>
    <hyperlink ref="I380" location="'4'!$Y$65" display="$Y$65 4" xr:uid="{6F9AB075-66F7-481D-8E1A-3C00CB112006}"/>
    <hyperlink ref="I381" location="'4'!$Y$84" display="$Y$84 4" xr:uid="{C0C0610A-FF05-4260-8EAD-B231A35A3759}"/>
    <hyperlink ref="I382" location="'4'!$Z$85" display="$Z$85 4" xr:uid="{8BF3CFC2-C177-40FA-8F37-3034F7340973}"/>
    <hyperlink ref="I383" location="'4'!$AB$62" display="$AB$62 4" xr:uid="{A3B97449-3BAC-42B0-B6AA-AA7218274933}"/>
    <hyperlink ref="I384" location="'4'!$AB$45" display="$AB$45 4" xr:uid="{A1AB1975-18A7-4FC6-ABDB-8B50B3F3D0DC}"/>
    <hyperlink ref="I386" location="'4'!$AB$21" display="$AB$21 4" xr:uid="{F8D880AC-4BA1-4F3A-BBC8-9A22108FC8FE}"/>
    <hyperlink ref="I387" location="'4'!$AB$22" display="$AB$22 4" xr:uid="{23051C51-825D-4481-AEBB-9DF327F649AF}"/>
    <hyperlink ref="I388" location="'4'!$AB$19" display="$AB$19 4" xr:uid="{9C203A3A-EA85-40BD-B05E-85A0EA2E45EC}"/>
    <hyperlink ref="I389" location="'4'!$AC$20" display="$AC$20 4" xr:uid="{696CD892-850E-4F33-8D54-8D04C4A16401}"/>
    <hyperlink ref="I390" location="'4'!$AC$23" display="$AC$23 4" xr:uid="{A586B8A7-7F55-47C1-B77F-64EA1A9FE351}"/>
    <hyperlink ref="I391" location="'4'!$AC$25" display="$AC$25 4" xr:uid="{8BD0C546-6643-4F05-AA72-85DDFE3178F6}"/>
    <hyperlink ref="I392" location="'4'!$AC$26" display="$AC$26 4" xr:uid="{875439F5-45DF-42D1-B486-E5B891C256C9}"/>
    <hyperlink ref="I393" location="'5'!$F$27" display="$F$27 5" xr:uid="{5EED32C3-B1CE-4D69-895D-AEB1AF1FCAEE}"/>
    <hyperlink ref="I394" location="'5'!$F$28" display="$F$28 5" xr:uid="{1C991A23-7705-44C0-847F-1B24F3A7B93A}"/>
    <hyperlink ref="I395" location="'5'!$F$29" display="$F$29 5" xr:uid="{609F7302-1554-4428-BAA4-B341E2C6F947}"/>
    <hyperlink ref="I396" location="'5'!$G$30" display="$G$30 5" xr:uid="{537D518A-66B7-4E08-AA7C-17A91270C49D}"/>
    <hyperlink ref="I397" location="'5'!$G$31" display="$G$31 5" xr:uid="{E21BF661-A59B-4A91-BB9B-A4E362FF8E79}"/>
    <hyperlink ref="I398" location="'5'!$G$32" display="$G$32 5" xr:uid="{F825FD74-BE52-46E7-8B59-41CB6D99B125}"/>
    <hyperlink ref="I399" location="'5'!$H$19" display="$H$19 5" xr:uid="{EF8E06E9-24A4-43F4-AB93-BA8536F0CC37}"/>
    <hyperlink ref="I400" location="'5'!$H$20" display="$H$20 5" xr:uid="{EFE408FD-BDE3-4344-AEC3-5D2815830DF8}"/>
    <hyperlink ref="I401" location="'5'!$H$21" display="$H$21 5" xr:uid="{3EB618C7-1A94-4AC6-840F-BE531725D890}"/>
    <hyperlink ref="I402" location="'5'!$H$22" display="$H$22 5" xr:uid="{313BBACC-F96A-4E5B-BC56-81993929AB79}"/>
    <hyperlink ref="I403" location="'5'!$H$23" display="$H$23 5" xr:uid="{AA9F6D26-21B4-4D9C-A36F-DAC84ABFFEC4}"/>
    <hyperlink ref="I404" location="'5'!$H$25" display="$H$25 5" xr:uid="{4A0EA96B-9829-4469-BD9E-8EC4296447A2}"/>
    <hyperlink ref="I405" location="'5'!$H$16" display="$H$16 5" xr:uid="{56F71BD1-C111-4D98-80DF-3F24D56C4A01}"/>
    <hyperlink ref="I407" location="'5'!$I$20" display="$I$20 5" xr:uid="{11E1950F-98CF-4C60-A7F2-82BEA0D56173}"/>
    <hyperlink ref="I408" location="'4'!$Y$68" display="$Y$68 4" xr:uid="{94C7F6D6-3CDD-44ED-913E-CEF7954F4DA7}"/>
    <hyperlink ref="I409" location="'4'!$Y$69" display="$Y$69 4" xr:uid="{402CDA2D-6408-42E1-840B-B6ABFAE393D9}"/>
    <hyperlink ref="I410" location="'5'!$J$69" display="$J$69 5" xr:uid="{A5B85A66-6419-48CC-A3E0-343DB37C6ED5}"/>
    <hyperlink ref="I411" location="'5'!$J$68" display="$J$68 5" xr:uid="{69278535-EF8A-4C2A-B765-C3E7867C60F3}"/>
    <hyperlink ref="I412" location="'5'!$J$21" display="$J$21 5" xr:uid="{568C5978-232C-445E-9947-7FD45088045B}"/>
    <hyperlink ref="I413" location="'5'!$J$22" display="$J$22 5" xr:uid="{5F7C9653-814D-4672-A445-01E251E9345D}"/>
    <hyperlink ref="I414" location="'5'!$J$23" display="$J$23 5" xr:uid="{81CB9746-F53F-4B0E-9561-535E93C16A12}"/>
    <hyperlink ref="I415" location="'5'!$J$25" display="$J$25 5" xr:uid="{50889879-C286-4BDC-A93A-3A9AA9A4E384}"/>
    <hyperlink ref="I416" location="'5'!$K$26" display="$K$26 5" xr:uid="{1768CEB3-2D67-43C9-ABDF-3DC78AA697DA}"/>
    <hyperlink ref="I417" location="'5'!$K$27" display="$K$27 5" xr:uid="{B16FE087-9A9D-418B-861A-BE3179D82504}"/>
    <hyperlink ref="I418" location="'5'!$K$28" display="$K$28 5" xr:uid="{20999DF9-DEF2-45D6-ABFC-897C7C44D6DD}"/>
    <hyperlink ref="I419" location="'5'!$K$29" display="$K$29 5" xr:uid="{1106BC5C-ACEA-4AC9-8AAE-82565DEF360C}"/>
    <hyperlink ref="I420" location="'5'!$K$30" display="$K$30 5" xr:uid="{D8FE77F8-56B5-4E61-9CA4-8A9739AB976D}"/>
    <hyperlink ref="I421" location="'5'!$L$31" display="$L$31 5" xr:uid="{FBE7A772-913E-49D9-9A81-0C54EEB1552E}"/>
    <hyperlink ref="I422" location="'5'!$L$16" display="$L$16 5" xr:uid="{9D54F085-6CEB-413A-814D-AAC6F1544B1F}"/>
    <hyperlink ref="I423" location="'5'!$L$32" display="$L$32 5" xr:uid="{207C6A33-053C-460E-8925-D9EC26B12890}"/>
    <hyperlink ref="I424" location="'5'!$L$19" display="$L$19 5" xr:uid="{599902B2-ADBF-4591-A094-39DA6488E512}"/>
    <hyperlink ref="I425" location="'5'!$L$15" display="$L$15 5" xr:uid="{02004772-E20F-492E-8CB3-37BB6C96B491}"/>
    <hyperlink ref="I426" r:id="rId17" location="'5'!$L$15" xr:uid="{18A6E266-DE1A-490B-85BC-A995DD60942B}"/>
    <hyperlink ref="I427" location="'5'!$L$20" display="$L$20 5" xr:uid="{09C952E9-2ABE-4489-8278-D23ADE015E7A}"/>
    <hyperlink ref="I428" location="'5'!$L$21" display="$L$21 5" xr:uid="{0A550B60-557D-43A6-B616-BC93AEF861F4}"/>
    <hyperlink ref="I429" location="'5'!$L$26" display="$L$26 5" xr:uid="{798220FA-5557-4A3E-9468-15A5E500E01B}"/>
    <hyperlink ref="I430" location="'5'!$M$84" display="$M$84 5" xr:uid="{9C75B929-C1A4-4441-B05C-2004770A81AF}"/>
    <hyperlink ref="I431" location="'5'!$M$85" display="$M$85 5" xr:uid="{5E3F5204-2579-4AF0-AE4C-25EC8AA12429}"/>
    <hyperlink ref="I432" location="'5'!$M$21" display="$M$21 5" xr:uid="{869F6EF4-54F4-4EA1-9D8D-64AEDA4CA0B1}"/>
    <hyperlink ref="I433" location="'5'!$M$44" display="$M$44 5" xr:uid="{C311B097-D79E-481A-8256-F3F8EB555BEF}"/>
    <hyperlink ref="I434" location="'5'!$M$43" display="$M$43 5" xr:uid="{89A750CB-1F32-4EAE-BF9C-B4B6E335691B}"/>
    <hyperlink ref="I435" location="'5'!$M$27" display="$M$27 5" xr:uid="{0D0D7902-A9A0-404F-A4EE-84CF7DC9FEE9}"/>
    <hyperlink ref="I436" location="'5'!$N$28" display="$N$28 5" xr:uid="{AAE2CDDB-1972-4A9F-AD6D-599E6C80F326}"/>
    <hyperlink ref="I437" location="'5'!$N$22" display="$N$22 5" xr:uid="{8F1B1BBA-FBD8-47F6-9877-00CD6AD328BD}"/>
    <hyperlink ref="I438" location="'5'!$N$23" display="$N$23 5" xr:uid="{B9A70CAA-BEBF-4278-8269-FA2ABFCD8A70}"/>
    <hyperlink ref="I439" location="'5'!$N$25" display="$N$25 5" xr:uid="{10BA9BBA-592A-4F2E-8FBB-4303E492B66B}"/>
    <hyperlink ref="I440" location="'5'!$N$26" display="$N$26 5" xr:uid="{D3B96B74-7AC5-4CBB-8CBB-2528C867EA07}"/>
    <hyperlink ref="I441" location="'5'!$O$27" display="$O$27 5" xr:uid="{2E0A2B30-3EDA-42C9-9512-59C3234FD9E0}"/>
    <hyperlink ref="I442" location="'5'!$O$28" display="$O$28 5" xr:uid="{C1F55419-0578-4AE9-B64D-31EFB6694E8A}"/>
    <hyperlink ref="I443" location="'5'!$O$21" display="$O$21 5" xr:uid="{333D301C-0FDC-4132-8B48-F16231181597}"/>
    <hyperlink ref="I444" location="'5'!$O$62" display="$O$62 5" xr:uid="{DEFBD8B9-AE96-4ABE-A303-38FC0F766A19}"/>
    <hyperlink ref="I445" location="'5'!$O$64" display="$O$64 5" xr:uid="{F6716A8D-901F-40AB-A5E7-8FA63E1CDCC3}"/>
    <hyperlink ref="I446" location="'5'!$O$24" display="$O$24 5" xr:uid="{9D440595-D181-4B57-87FD-1E66AB5269D7}"/>
    <hyperlink ref="I447" location="'5'!$O$61" display="$O$61 5" xr:uid="{5F3A457B-76EE-4F02-9973-5856253D7FF0}"/>
    <hyperlink ref="I448" location="'5'!$O$65" display="$O$65 5" xr:uid="{DF22CFEA-1E9A-407E-BBFF-18FE1375F24B}"/>
    <hyperlink ref="I449" location="'5'!$O$56" display="$O$56 5" xr:uid="{E62F0E37-617C-41ED-8F2C-65B0E1A3C1CE}"/>
    <hyperlink ref="I450" location="'5'!$O$57" display="$O$57 5" xr:uid="{F7EA8549-BEE6-42A9-AD0E-7D961DAE1C2D}"/>
    <hyperlink ref="I451" location="'5'!$O$60" display="$O$60 5" xr:uid="{760F6E4D-6C8A-4D0C-8087-9786B451AB6F}"/>
    <hyperlink ref="I452" location="'5'!$P$55" display="$P$55 5" xr:uid="{4E9BF3D1-8D63-4CC9-B279-86EAA4BD0EE8}"/>
    <hyperlink ref="I453" location="'5'!$O$63" display="$O$63 5" xr:uid="{933EC720-F036-411B-A9D2-4F42E5C253A7}"/>
    <hyperlink ref="I454" location="'5'!$P$45" display="$P$45 5" xr:uid="{893A8FEC-FF03-4261-9ADA-C893F1E90BCD}"/>
    <hyperlink ref="I456" location="'5'!$P$60" display="$P$60 5" xr:uid="{D902A20D-A498-46BD-B3CD-2577C03B498D}"/>
    <hyperlink ref="I457" r:id="rId18" location="'5'!$P$60" xr:uid="{475B564A-FEB2-43B0-A2B1-C44A6E197077}"/>
    <hyperlink ref="I458" location="'5'!$Q$55" display="$Q$55 5" xr:uid="{720C0FAF-69B5-4FD2-B527-4FA55397D29F}"/>
    <hyperlink ref="I460" location="'5'!$Q$58" display="$Q$58 5" xr:uid="{887ECF41-C4B2-405D-8B5C-BEC33C679F92}"/>
    <hyperlink ref="I461" location="'5'!$S$68" display="$S$68 5" xr:uid="{799AE704-051A-4252-9D08-BD8DAE65D111}"/>
    <hyperlink ref="I462" location="'5'!$S$70" display="$S$70 5" xr:uid="{CA637811-F473-4593-AECD-594944F5BA25}"/>
    <hyperlink ref="I463" location="'5'!$T$43" display="$T$43 5" xr:uid="{99650C24-5133-459C-B776-5B298ACDF373}"/>
    <hyperlink ref="I464" location="'5'!$T$55" display="$T$55 5" xr:uid="{3F7BC7A4-5E3B-4335-940C-ABFFCCAE3422}"/>
    <hyperlink ref="I465" location="'5'!$W$60" display="$W$60 5" xr:uid="{494A4350-D919-47BD-9956-DE56E96D6B7C}"/>
    <hyperlink ref="I466" location="'5'!$X$57" display="$X$57 5" xr:uid="{BFB3D5F8-F814-45C7-9156-A95621F899C7}"/>
    <hyperlink ref="I467" location="'5'!$X$58" display="$X$58 5" xr:uid="{72596923-C9A5-4716-A7DE-818E72EF9070}"/>
    <hyperlink ref="I468" location="'5'!$X$56" display="$X$56 5" xr:uid="{1C3F756C-80B4-4D1D-980D-54E1F28B4B63}"/>
    <hyperlink ref="I469" location="'5'!$X$43" display="$X$43 5" xr:uid="{85B4A872-F8C7-4EB3-83C3-CD712B5F8426}"/>
    <hyperlink ref="I470" r:id="rId19" location="'5'!$X$43" xr:uid="{728984F9-57B5-4B9B-B523-3B28502E4896}"/>
    <hyperlink ref="I471" location="'5'!$X$60" display="$X$60 5" xr:uid="{DF4D0563-259B-4D8D-A578-53A452FDAA08}"/>
    <hyperlink ref="I472" r:id="rId20" location="'5'!$X$57" xr:uid="{2A234D42-EE32-4809-945A-3BAB5F5707D5}"/>
    <hyperlink ref="I473" location="'5'!$Y$56" display="$Y$56 5" xr:uid="{DF5CD9A7-89F4-45BF-8777-2BB938A3C00A}"/>
    <hyperlink ref="I474" location="'5'!$Y$85" display="$Y$85 5" xr:uid="{3A665830-0E70-4D4E-BF32-A0930794786F}"/>
    <hyperlink ref="I475" location="'5'!$Y$84" display="$Y$84 5" xr:uid="{1768C57E-F416-4736-ADAF-774DC894FE9A}"/>
    <hyperlink ref="I476" location="'5'!$Y$70" display="$Y$70 5" xr:uid="{EF54DDEB-3A3E-4E3A-B5BE-708AED60BA5E}"/>
    <hyperlink ref="I477" location="'5'!$Z$15" display="$Z$15 5" xr:uid="{8910C971-06CF-47F8-AF24-1AE1B27452D9}"/>
    <hyperlink ref="I478" r:id="rId21" location="'5'!$Z$15" xr:uid="{35FC58EE-070F-4795-9F7B-369AF0CBD2C2}"/>
    <hyperlink ref="I479" location="'5'!$Z$69" display="$Z$69 5" xr:uid="{FCD8E4DC-C4EA-402E-B99A-9A5A27693508}"/>
    <hyperlink ref="I480" location="'5'!$Z$43" display="$Z$43 5" xr:uid="{C2BA6110-39CF-4118-B253-E019880A450B}"/>
    <hyperlink ref="I481" location="'5'!$Z$60" display="$Z$60 5" xr:uid="{33C400D8-A2AA-4C70-9220-0D5DC38C91E2}"/>
    <hyperlink ref="I482" location="'5'!$Z$57" display="$Z$57 5" xr:uid="{0260FB10-8B17-44EB-BF2F-EFC6DA02BF62}"/>
    <hyperlink ref="I484" r:id="rId22" location="'5'!$Z$15" xr:uid="{C57BD0CB-CCBD-4FCC-8AED-A099F33A7DD5}"/>
    <hyperlink ref="I485" location="'5'!$Z$56" display="$Z$56 5" xr:uid="{925038FA-1FB1-494A-A0C5-4EC9A98ACD18}"/>
    <hyperlink ref="I486" location="'5'!$Z$62" display="$Z$62 5" xr:uid="{2910A891-0F8D-425D-8A0E-F753334D9658}"/>
    <hyperlink ref="I487" location="'5'!$Z$64" display="$Z$64 5" xr:uid="{CADB6655-8E64-4B63-B764-87672DEA0D6E}"/>
    <hyperlink ref="I488" location="'5'!$AA$61" display="$AA$61 5" xr:uid="{506648A2-5242-4268-AF17-3690380C533F}"/>
    <hyperlink ref="I489" location="'5'!$AA$63" display="$AA$63 5" xr:uid="{6D8E7DD6-0EA2-4DED-9CBE-F42CA6D1FF0A}"/>
    <hyperlink ref="I490" location="'5'!$AA$19" display="$AA$19 5" xr:uid="{ABC893B4-CBAF-43EC-B9C6-0EF9CE22B9BB}"/>
    <hyperlink ref="I491" location="'5'!$AA$65" display="$AA$65 5" xr:uid="{06C9FFF6-EA40-42B2-B739-9B66899B4D23}"/>
    <hyperlink ref="I492" location="'5'!$AB$20" display="$AB$20 5" xr:uid="{DF51126E-85F7-41BA-82AC-B919E10969A6}"/>
    <hyperlink ref="I493" location="'5'!$AB$45" display="$AB$45 5" xr:uid="{5B154E79-7978-44FF-8215-8C0996FF5B13}"/>
    <hyperlink ref="I494" location="'5'!$AB$21" display="$AB$21 5" xr:uid="{BC004837-1896-4621-9FC2-9D0F33664FC1}"/>
    <hyperlink ref="I495" location="'5'!$AB$22" display="$AB$22 5" xr:uid="{7D73C472-C0F4-43FC-9DFA-83F7C33F2CCC}"/>
    <hyperlink ref="I496" location="'5'!$AB$32" display="$AB$32 5" xr:uid="{590F201D-8145-4A34-96DA-D61A2E990528}"/>
    <hyperlink ref="I497" location="'5'!$AB$31" display="$AB$31 5" xr:uid="{C6DDF7AF-7CB1-485C-9CC3-68EF98193431}"/>
    <hyperlink ref="I498" location="'5'!$AC$30" display="$AC$30 5" xr:uid="{E1B356B2-AC35-4661-B51E-5E9624818263}"/>
    <hyperlink ref="I499" location="'5'!$AC$29" display="$AC$29 5" xr:uid="{605A16C9-8F07-4365-9477-F1090DD30424}"/>
    <hyperlink ref="I500" location="'5'!$AC$28" display="$AC$28 5" xr:uid="{4C018544-57FC-4F57-8152-9EC397872443}"/>
    <hyperlink ref="I501" location="'5'!$AC$27" display="$AC$27 5" xr:uid="{6100E94B-6043-4C50-A5E2-E7163C6DD995}"/>
    <hyperlink ref="I502" location="'6'!$F$26" display="$F$26 6" xr:uid="{1AB6A4F2-7B1B-4E50-97E4-7C35036C1602}"/>
    <hyperlink ref="I503" location="'6'!$F$25" display="$F$25 6" xr:uid="{95264514-EC20-4959-9CE3-319F8C4A021F}"/>
    <hyperlink ref="I504" location="'6'!$G$24" display="$G$24 6" xr:uid="{6F5F3E26-E34B-4085-B718-73B33E40A2A5}"/>
    <hyperlink ref="I505" location="'6'!$G$23" display="$G$23 6" xr:uid="{7DF0C365-F43A-4DD2-8600-48BD9E1F41FB}"/>
    <hyperlink ref="I506" location="'6'!$M$84" display="$M$84 6" xr:uid="{E8155C69-5C97-49F2-A482-2895C2A61757}"/>
    <hyperlink ref="I507" location="'6'!$M$85" display="$M$85 6" xr:uid="{AB3B5A88-A7F4-46EF-B014-55C8BD52D3DB}"/>
    <hyperlink ref="I508" location="'6'!$H$69" display="$H$69 6" xr:uid="{BB43D0FD-DD02-4BC8-A88E-4F75123C95FA}"/>
    <hyperlink ref="I509" location="'6'!$H$68" display="$H$68 6" xr:uid="{E7112993-319E-4C77-9278-AC994C2681C4}"/>
    <hyperlink ref="I510" location="'6'!$M$68" display="$M$68 6" xr:uid="{85C5510E-7EB5-4490-A3E1-E45B9AA6085F}"/>
    <hyperlink ref="I511" location="'6'!$M$70" display="$M$70 6" xr:uid="{5A823E14-F75B-47C4-BF40-81BA10322822}"/>
    <hyperlink ref="I512" location="'6'!$N$43" display="$N$43 6" xr:uid="{6496B1F5-6376-4CD5-8C84-8B91F3A420CF}"/>
    <hyperlink ref="I513" location="'6'!$N$44" display="$N$44 6" xr:uid="{5072CB2B-34EB-48A6-869A-51CB7919F9E8}"/>
    <hyperlink ref="I514" location="'6'!$O$19" display="$O$19 6" xr:uid="{0B678528-387D-48AE-837D-B05C76B5955E}"/>
    <hyperlink ref="I515" location="'6'!$O$20" display="$O$20 6" xr:uid="{554AFB80-9717-4958-8512-CDFB1A18DF25}"/>
    <hyperlink ref="I516" location="'6'!$O$21" display="$O$21 6" xr:uid="{38C86052-0C72-4488-A2C6-691A3D8EA992}"/>
    <hyperlink ref="I517" location="'6'!$O$22" display="$O$22 6" xr:uid="{0B98E067-9EF6-444F-B200-9BE545EAC932}"/>
    <hyperlink ref="I518" location="'6'!$O$23" display="$O$23 6" xr:uid="{B215CB01-73E0-40F1-A743-F7903F149A5B}"/>
    <hyperlink ref="I519" location="'6'!$O$24" display="$O$24 6" xr:uid="{9A07AADB-A9C2-4EB4-A332-E971F2CFFB35}"/>
    <hyperlink ref="I520" location="'6'!$P$25" display="$P$25 6" xr:uid="{5E22BD90-5D75-4497-BC7C-3AAF9105F2BB}"/>
    <hyperlink ref="I521" location="'6'!$P$26" display="$P$26 6" xr:uid="{68B8AA54-C088-4239-8511-DE26BA371510}"/>
    <hyperlink ref="I522" location="'6'!$P$27" display="$P$27 6" xr:uid="{0C88CFAC-6D50-4D96-BD67-7B03692339A8}"/>
    <hyperlink ref="I523" location="'6'!$P$28" display="$P$28 6" xr:uid="{481CBCA3-4ADC-449C-B7F3-064318E18821}"/>
    <hyperlink ref="I524" location="'6'!$P$29" display="$P$29 6" xr:uid="{670FD590-8245-4EA5-979F-876756BE13AA}"/>
    <hyperlink ref="I525" location="'6'!$P$30" display="$P$30 6" xr:uid="{0A0A6379-F3BF-4546-B490-8F99A25AA9C3}"/>
    <hyperlink ref="I526" location="'6'!$P$31" display="$P$31 6" xr:uid="{22BC6895-4129-4439-9585-B5D08890B2DF}"/>
    <hyperlink ref="I527" location="'6'!$Q$32" display="$Q$32 6" xr:uid="{2271ECA5-D5DB-4A0B-995B-9D8A40806F8F}"/>
    <hyperlink ref="I528" location="'6'!$Q$24" display="$Q$24 6" xr:uid="{D8BB45A7-13AB-49C2-BCD5-431B4933E8B3}"/>
    <hyperlink ref="I529" location="'6'!$Q$62" display="$Q$62 6" xr:uid="{FB2B8A95-8B7E-4C40-946B-3FADD6F78A15}"/>
    <hyperlink ref="I530" location="'6'!$Q$64" display="$Q$64 6" xr:uid="{FE4BC155-F0A6-48FA-87C8-2196E2C7CC23}"/>
    <hyperlink ref="I531" location="'6'!$R$61" display="$R$61 6" xr:uid="{98EEAF78-4926-47F3-98FC-FE6852919B39}"/>
    <hyperlink ref="I532" location="'6'!$R$62" display="$R$62 6" xr:uid="{E7240951-C807-491E-A5A6-0BE162365702}"/>
    <hyperlink ref="I533" location="'6'!$R$64" display="$R$64 6" xr:uid="{0A1D915F-7B11-4F57-A642-3CD97C265E37}"/>
    <hyperlink ref="I534" location="'6'!$R$63" display="$R$63 6" xr:uid="{4F314B31-7074-4B14-9D43-75475CF0D589}"/>
    <hyperlink ref="I535" location="'6'!$S$61" display="$S$61 6" xr:uid="{C9F5DDCE-034B-465A-B5A2-D694D7A25A04}"/>
    <hyperlink ref="I536" location="'6'!$S$63" display="$S$63 6" xr:uid="{FC311DA7-28A4-4480-B927-00525B312C4F}"/>
    <hyperlink ref="I537" location="'6'!$T$65" display="$T$65 6" xr:uid="{3C7B3358-3A58-47C7-9744-FC2BA3C38098}"/>
    <hyperlink ref="I538" location="'6'!$T$70" display="$T$70 6" xr:uid="{80EE37E0-9F1D-4C57-90C6-7EF0E8BF77EE}"/>
    <hyperlink ref="I539" location="'6'!$T$69" display="$T$69 6" xr:uid="{0D40AC24-E3D5-4873-90E4-AF5031613813}"/>
    <hyperlink ref="I540" location="'6'!$T$64" display="$T$64 6" xr:uid="{C2AD92D7-59E2-40FE-8E06-643ED32EEE22}"/>
    <hyperlink ref="I542" r:id="rId23" location="'6'!$T$65" xr:uid="{C268927C-26CC-4992-BFB2-B16C977DD1DB}"/>
    <hyperlink ref="I543" location="'6'!$T$63" display="$T$63 6" xr:uid="{C58C9D12-D7B3-4EBB-A1BC-44481E0AD444}"/>
    <hyperlink ref="I544" location="'6'!$T$62" display="$T$62 6" xr:uid="{AFAD9BA2-C46E-4909-AC02-25E522567F75}"/>
    <hyperlink ref="I547" location="'6'!$T$61" display="$T$61 6" xr:uid="{5EC0D72F-6CAD-459C-9D5E-E169809E14F6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32B11-F893-4171-93B4-35F0C7F67D24}">
  <sheetPr codeName="Sheet1"/>
  <dimension ref="A1:AV890"/>
  <sheetViews>
    <sheetView zoomScale="85" zoomScaleNormal="85" workbookViewId="0">
      <pane xSplit="3" ySplit="2" topLeftCell="D855" activePane="bottomRight" state="frozen"/>
      <selection pane="topRight" activeCell="D1" sqref="D1"/>
      <selection pane="bottomLeft" activeCell="A3" sqref="A3"/>
      <selection pane="bottomRight" activeCell="S894" sqref="S894"/>
    </sheetView>
  </sheetViews>
  <sheetFormatPr defaultColWidth="8.85546875" defaultRowHeight="14.25" x14ac:dyDescent="0.2"/>
  <cols>
    <col min="1" max="1" width="12" style="20" bestFit="1" customWidth="1"/>
    <col min="2" max="2" width="9.28515625" style="20" customWidth="1"/>
    <col min="3" max="3" width="21.5703125" style="20" hidden="1" customWidth="1"/>
    <col min="4" max="4" width="12.7109375" style="101" bestFit="1" customWidth="1"/>
    <col min="5" max="5" width="10.28515625" style="101" bestFit="1" customWidth="1"/>
    <col min="6" max="6" width="12.85546875" style="101" bestFit="1" customWidth="1"/>
    <col min="7" max="11" width="9" style="101" customWidth="1"/>
    <col min="12" max="12" width="15.7109375" style="101" hidden="1" customWidth="1"/>
    <col min="13" max="13" width="11.5703125" style="101" hidden="1" customWidth="1"/>
    <col min="14" max="14" width="12.7109375" style="101" hidden="1" customWidth="1"/>
    <col min="15" max="15" width="11.7109375" style="101" hidden="1" customWidth="1"/>
    <col min="16" max="16" width="10.28515625" style="101" customWidth="1"/>
    <col min="17" max="17" width="9" style="101" customWidth="1"/>
    <col min="18" max="18" width="11.85546875" style="101" customWidth="1"/>
    <col min="19" max="19" width="9" style="101" customWidth="1"/>
    <col min="20" max="21" width="10.7109375" style="101" customWidth="1"/>
    <col min="22" max="22" width="10.28515625" style="101" bestFit="1" customWidth="1"/>
    <col min="23" max="23" width="11.5703125" style="101" bestFit="1" customWidth="1"/>
    <col min="24" max="24" width="12.85546875" style="101" bestFit="1" customWidth="1"/>
    <col min="25" max="25" width="9" style="101" bestFit="1" customWidth="1"/>
    <col min="26" max="26" width="14.7109375" style="101" bestFit="1" customWidth="1"/>
    <col min="27" max="27" width="9" style="101" bestFit="1" customWidth="1"/>
    <col min="28" max="28" width="11.5703125" style="101" hidden="1" customWidth="1"/>
    <col min="29" max="29" width="8.85546875" style="101" hidden="1" customWidth="1"/>
    <col min="30" max="30" width="12.7109375" style="101" bestFit="1" customWidth="1"/>
    <col min="31" max="31" width="9" style="101" bestFit="1" customWidth="1"/>
    <col min="32" max="32" width="11.7109375" style="101" hidden="1" customWidth="1"/>
    <col min="33" max="33" width="12.28515625" style="101" hidden="1" customWidth="1"/>
    <col min="34" max="34" width="11.7109375" style="101" hidden="1" customWidth="1"/>
    <col min="35" max="35" width="8.85546875" style="101" hidden="1" customWidth="1"/>
    <col min="36" max="36" width="11.7109375" style="101" hidden="1" customWidth="1"/>
    <col min="37" max="37" width="8.85546875" style="101" hidden="1" customWidth="1"/>
    <col min="38" max="38" width="12.85546875" style="88" bestFit="1" customWidth="1"/>
    <col min="39" max="39" width="10.5703125" style="88" bestFit="1" customWidth="1"/>
    <col min="40" max="40" width="11.5703125" style="88" bestFit="1" customWidth="1"/>
    <col min="41" max="41" width="9" style="88" bestFit="1" customWidth="1"/>
    <col min="42" max="42" width="11.5703125" style="88" bestFit="1" customWidth="1"/>
    <col min="43" max="43" width="9" style="88" bestFit="1" customWidth="1"/>
    <col min="44" max="44" width="8.85546875" style="20"/>
    <col min="45" max="45" width="15.7109375" style="20" hidden="1" customWidth="1"/>
    <col min="46" max="46" width="16.28515625" style="20" hidden="1" customWidth="1"/>
    <col min="47" max="47" width="15.28515625" style="20" hidden="1" customWidth="1"/>
    <col min="48" max="48" width="0" style="20" hidden="1" customWidth="1"/>
    <col min="49" max="51" width="8.85546875" style="20"/>
    <col min="52" max="52" width="9.85546875" style="20" bestFit="1" customWidth="1"/>
    <col min="53" max="16384" width="8.85546875" style="20"/>
  </cols>
  <sheetData>
    <row r="1" spans="1:48" ht="16.5" thickBot="1" x14ac:dyDescent="0.25">
      <c r="A1" s="610" t="s">
        <v>110</v>
      </c>
      <c r="B1" s="610" t="s">
        <v>73</v>
      </c>
      <c r="C1" s="92"/>
      <c r="D1" s="634" t="s">
        <v>234</v>
      </c>
      <c r="E1" s="635"/>
      <c r="F1" s="634" t="s">
        <v>235</v>
      </c>
      <c r="G1" s="635"/>
      <c r="H1" s="634" t="s">
        <v>369</v>
      </c>
      <c r="I1" s="635"/>
      <c r="J1" s="634" t="s">
        <v>370</v>
      </c>
      <c r="K1" s="635"/>
      <c r="L1" s="634" t="s">
        <v>37</v>
      </c>
      <c r="M1" s="634"/>
      <c r="N1" s="634"/>
      <c r="O1" s="640"/>
      <c r="P1" s="636" t="s">
        <v>236</v>
      </c>
      <c r="Q1" s="639"/>
      <c r="R1" s="639"/>
      <c r="S1" s="639"/>
      <c r="T1" s="639"/>
      <c r="U1" s="639"/>
      <c r="V1" s="639"/>
      <c r="W1" s="639"/>
      <c r="X1" s="639"/>
      <c r="Y1" s="639"/>
      <c r="Z1" s="639"/>
      <c r="AA1" s="639"/>
      <c r="AB1" s="639"/>
      <c r="AC1" s="639"/>
      <c r="AD1" s="639"/>
      <c r="AE1" s="639"/>
      <c r="AF1" s="639"/>
      <c r="AG1" s="639"/>
      <c r="AH1" s="639"/>
      <c r="AI1" s="639"/>
      <c r="AJ1" s="639"/>
      <c r="AK1" s="639"/>
      <c r="AL1" s="639"/>
      <c r="AM1" s="639"/>
      <c r="AN1" s="639"/>
      <c r="AO1" s="639"/>
      <c r="AP1" s="639"/>
      <c r="AQ1" s="639"/>
      <c r="AS1" s="410" t="s">
        <v>237</v>
      </c>
      <c r="AT1" s="410" t="s">
        <v>40</v>
      </c>
      <c r="AU1" s="410" t="s">
        <v>41</v>
      </c>
      <c r="AV1" s="410" t="s">
        <v>238</v>
      </c>
    </row>
    <row r="2" spans="1:48" ht="14.65" customHeight="1" thickBot="1" x14ac:dyDescent="0.25">
      <c r="A2" s="610"/>
      <c r="B2" s="610"/>
      <c r="C2" s="93" t="s">
        <v>239</v>
      </c>
      <c r="D2" s="636"/>
      <c r="E2" s="637"/>
      <c r="F2" s="636"/>
      <c r="G2" s="637"/>
      <c r="H2" s="636"/>
      <c r="I2" s="637"/>
      <c r="J2" s="636"/>
      <c r="K2" s="637"/>
      <c r="L2" s="636" t="s">
        <v>240</v>
      </c>
      <c r="M2" s="636"/>
      <c r="N2" s="636" t="s">
        <v>116</v>
      </c>
      <c r="O2" s="638"/>
      <c r="P2" s="636" t="s">
        <v>241</v>
      </c>
      <c r="Q2" s="636"/>
      <c r="R2" s="636" t="s">
        <v>242</v>
      </c>
      <c r="S2" s="636"/>
      <c r="T2" s="636" t="s">
        <v>243</v>
      </c>
      <c r="U2" s="636"/>
      <c r="V2" s="636" t="s">
        <v>244</v>
      </c>
      <c r="W2" s="636"/>
      <c r="X2" s="636" t="s">
        <v>245</v>
      </c>
      <c r="Y2" s="636"/>
      <c r="Z2" s="636" t="s">
        <v>118</v>
      </c>
      <c r="AA2" s="636"/>
      <c r="AB2" s="636" t="s">
        <v>246</v>
      </c>
      <c r="AC2" s="636"/>
      <c r="AD2" s="636" t="s">
        <v>119</v>
      </c>
      <c r="AE2" s="636"/>
      <c r="AF2" s="636" t="s">
        <v>247</v>
      </c>
      <c r="AG2" s="638"/>
      <c r="AH2" s="636" t="s">
        <v>248</v>
      </c>
      <c r="AI2" s="636"/>
      <c r="AJ2" s="636" t="s">
        <v>249</v>
      </c>
      <c r="AK2" s="638"/>
      <c r="AL2" s="636" t="s">
        <v>250</v>
      </c>
      <c r="AM2" s="637"/>
      <c r="AN2" s="636" t="s">
        <v>251</v>
      </c>
      <c r="AO2" s="637"/>
      <c r="AP2" s="636" t="s">
        <v>252</v>
      </c>
      <c r="AQ2" s="637"/>
      <c r="AS2" s="410" t="s">
        <v>253</v>
      </c>
      <c r="AT2" s="410" t="s">
        <v>254</v>
      </c>
      <c r="AU2" s="410" t="s">
        <v>254</v>
      </c>
      <c r="AV2" s="412" t="s">
        <v>255</v>
      </c>
    </row>
    <row r="3" spans="1:48" ht="15" customHeight="1" thickBot="1" x14ac:dyDescent="0.25">
      <c r="A3" s="610"/>
      <c r="B3" s="610"/>
      <c r="C3" s="93" t="s">
        <v>256</v>
      </c>
      <c r="D3" s="82" t="s">
        <v>257</v>
      </c>
      <c r="E3" s="99" t="s">
        <v>258</v>
      </c>
      <c r="F3" s="82" t="s">
        <v>257</v>
      </c>
      <c r="G3" s="99" t="s">
        <v>258</v>
      </c>
      <c r="H3" s="99"/>
      <c r="I3" s="99"/>
      <c r="J3" s="99"/>
      <c r="K3" s="99"/>
      <c r="L3" s="82" t="s">
        <v>257</v>
      </c>
      <c r="M3" s="82" t="s">
        <v>258</v>
      </c>
      <c r="N3" s="82" t="s">
        <v>257</v>
      </c>
      <c r="O3" s="99" t="s">
        <v>258</v>
      </c>
      <c r="P3" s="82" t="s">
        <v>257</v>
      </c>
      <c r="Q3" s="82" t="s">
        <v>258</v>
      </c>
      <c r="R3" s="82" t="s">
        <v>257</v>
      </c>
      <c r="S3" s="82" t="s">
        <v>258</v>
      </c>
      <c r="T3" s="82" t="s">
        <v>257</v>
      </c>
      <c r="U3" s="82" t="s">
        <v>258</v>
      </c>
      <c r="V3" s="82" t="s">
        <v>257</v>
      </c>
      <c r="W3" s="82" t="s">
        <v>258</v>
      </c>
      <c r="X3" s="82" t="s">
        <v>257</v>
      </c>
      <c r="Y3" s="82" t="s">
        <v>258</v>
      </c>
      <c r="Z3" s="82" t="s">
        <v>257</v>
      </c>
      <c r="AA3" s="82" t="s">
        <v>258</v>
      </c>
      <c r="AB3" s="82" t="s">
        <v>257</v>
      </c>
      <c r="AC3" s="82" t="s">
        <v>258</v>
      </c>
      <c r="AD3" s="82" t="s">
        <v>257</v>
      </c>
      <c r="AE3" s="82" t="s">
        <v>258</v>
      </c>
      <c r="AF3" s="82" t="s">
        <v>257</v>
      </c>
      <c r="AG3" s="99" t="s">
        <v>258</v>
      </c>
      <c r="AH3" s="258" t="s">
        <v>257</v>
      </c>
      <c r="AI3" s="99" t="s">
        <v>258</v>
      </c>
      <c r="AJ3" s="82" t="s">
        <v>257</v>
      </c>
      <c r="AK3" s="99" t="s">
        <v>258</v>
      </c>
      <c r="AL3" s="321" t="s">
        <v>257</v>
      </c>
      <c r="AM3" s="320" t="s">
        <v>258</v>
      </c>
      <c r="AN3" s="321" t="s">
        <v>257</v>
      </c>
      <c r="AO3" s="320" t="s">
        <v>258</v>
      </c>
      <c r="AP3" s="321" t="s">
        <v>257</v>
      </c>
      <c r="AQ3" s="320" t="s">
        <v>258</v>
      </c>
    </row>
    <row r="4" spans="1:48" ht="15" hidden="1" customHeight="1" thickBot="1" x14ac:dyDescent="0.25">
      <c r="A4" s="86">
        <v>45566</v>
      </c>
      <c r="B4" s="86" t="s">
        <v>259</v>
      </c>
      <c r="C4" s="94"/>
      <c r="D4" s="95"/>
      <c r="E4" s="100"/>
      <c r="F4" s="95"/>
      <c r="G4" s="100"/>
      <c r="H4" s="470"/>
      <c r="I4" s="470"/>
      <c r="J4" s="470"/>
      <c r="K4" s="470"/>
      <c r="L4" s="95"/>
      <c r="M4" s="87"/>
      <c r="N4" s="87"/>
      <c r="O4" s="100"/>
      <c r="P4" s="95"/>
      <c r="Q4" s="87"/>
      <c r="R4" s="87"/>
      <c r="S4" s="87"/>
      <c r="T4" s="87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87"/>
      <c r="AG4" s="100"/>
      <c r="AH4" s="87"/>
      <c r="AI4" s="96"/>
      <c r="AJ4" s="87"/>
      <c r="AK4" s="100"/>
      <c r="AL4" s="95"/>
      <c r="AM4" s="96"/>
      <c r="AN4" s="95"/>
      <c r="AO4" s="96"/>
      <c r="AP4" s="95"/>
      <c r="AQ4" s="96"/>
    </row>
    <row r="5" spans="1:48" ht="15" hidden="1" customHeight="1" x14ac:dyDescent="0.2">
      <c r="A5" s="86">
        <v>45566</v>
      </c>
      <c r="B5" s="86" t="s">
        <v>195</v>
      </c>
      <c r="C5" s="94"/>
      <c r="D5" s="95"/>
      <c r="E5" s="100"/>
      <c r="F5" s="95"/>
      <c r="G5" s="100"/>
      <c r="H5" s="470"/>
      <c r="I5" s="470"/>
      <c r="J5" s="470"/>
      <c r="K5" s="470"/>
      <c r="L5" s="95"/>
      <c r="M5" s="87"/>
      <c r="N5" s="87"/>
      <c r="O5" s="100"/>
      <c r="P5" s="95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7"/>
      <c r="AE5" s="87"/>
      <c r="AF5" s="87"/>
      <c r="AG5" s="100"/>
      <c r="AH5" s="87"/>
      <c r="AI5" s="96"/>
      <c r="AJ5" s="87"/>
      <c r="AK5" s="100"/>
      <c r="AL5" s="95"/>
      <c r="AM5" s="96"/>
      <c r="AN5" s="95"/>
      <c r="AO5" s="96"/>
      <c r="AP5" s="95"/>
      <c r="AQ5" s="96"/>
    </row>
    <row r="6" spans="1:48" ht="14.25" hidden="1" customHeight="1" x14ac:dyDescent="0.2">
      <c r="A6" s="88"/>
      <c r="D6" s="97"/>
      <c r="F6" s="97"/>
      <c r="G6" s="88"/>
      <c r="H6" s="88"/>
      <c r="I6" s="88"/>
      <c r="J6" s="88"/>
      <c r="K6" s="88"/>
      <c r="L6" s="97"/>
      <c r="P6" s="97"/>
      <c r="AH6" s="259"/>
      <c r="AI6" s="98"/>
      <c r="AJ6" s="259"/>
      <c r="AL6" s="95"/>
      <c r="AM6" s="96"/>
      <c r="AN6" s="95"/>
      <c r="AO6" s="96"/>
      <c r="AP6" s="95"/>
      <c r="AQ6" s="96"/>
    </row>
    <row r="7" spans="1:48" ht="15" hidden="1" customHeight="1" x14ac:dyDescent="0.2">
      <c r="A7" s="86">
        <f>A4+1</f>
        <v>45567</v>
      </c>
      <c r="B7" s="86" t="s">
        <v>259</v>
      </c>
      <c r="C7" s="94"/>
      <c r="D7" s="95"/>
      <c r="E7" s="100"/>
      <c r="F7" s="95"/>
      <c r="G7" s="100"/>
      <c r="H7" s="470"/>
      <c r="I7" s="470"/>
      <c r="J7" s="470"/>
      <c r="K7" s="470"/>
      <c r="L7" s="95"/>
      <c r="M7" s="87"/>
      <c r="N7" s="87"/>
      <c r="O7" s="100"/>
      <c r="P7" s="95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87"/>
      <c r="AE7" s="87"/>
      <c r="AF7" s="87"/>
      <c r="AG7" s="100"/>
      <c r="AH7" s="87"/>
      <c r="AI7" s="96"/>
      <c r="AJ7" s="87"/>
      <c r="AK7" s="100"/>
      <c r="AL7" s="95"/>
      <c r="AM7" s="96"/>
      <c r="AN7" s="95"/>
      <c r="AO7" s="96"/>
      <c r="AP7" s="95"/>
      <c r="AQ7" s="96"/>
    </row>
    <row r="8" spans="1:48" ht="15" hidden="1" customHeight="1" x14ac:dyDescent="0.2">
      <c r="A8" s="86">
        <f>A5+1</f>
        <v>45567</v>
      </c>
      <c r="B8" s="86" t="s">
        <v>195</v>
      </c>
      <c r="C8" s="94"/>
      <c r="D8" s="95"/>
      <c r="E8" s="100"/>
      <c r="F8" s="95"/>
      <c r="G8" s="100"/>
      <c r="H8" s="470"/>
      <c r="I8" s="470"/>
      <c r="J8" s="470"/>
      <c r="K8" s="470"/>
      <c r="L8" s="95"/>
      <c r="M8" s="87"/>
      <c r="N8" s="87"/>
      <c r="O8" s="100"/>
      <c r="P8" s="95"/>
      <c r="Q8" s="87"/>
      <c r="R8" s="87"/>
      <c r="S8" s="87"/>
      <c r="T8" s="87"/>
      <c r="U8" s="87"/>
      <c r="V8" s="87"/>
      <c r="W8" s="87"/>
      <c r="X8" s="87"/>
      <c r="Y8" s="87"/>
      <c r="Z8" s="87"/>
      <c r="AA8" s="87"/>
      <c r="AB8" s="87"/>
      <c r="AC8" s="87"/>
      <c r="AD8" s="87"/>
      <c r="AE8" s="87"/>
      <c r="AF8" s="87"/>
      <c r="AG8" s="100"/>
      <c r="AH8" s="87"/>
      <c r="AI8" s="96"/>
      <c r="AJ8" s="87"/>
      <c r="AK8" s="100"/>
      <c r="AL8" s="95"/>
      <c r="AM8" s="96"/>
      <c r="AN8" s="95"/>
      <c r="AO8" s="96"/>
      <c r="AP8" s="95"/>
      <c r="AQ8" s="96"/>
    </row>
    <row r="9" spans="1:48" ht="14.25" hidden="1" customHeight="1" x14ac:dyDescent="0.2">
      <c r="D9" s="97"/>
      <c r="F9" s="97"/>
      <c r="G9" s="88"/>
      <c r="H9" s="88"/>
      <c r="I9" s="88"/>
      <c r="J9" s="88"/>
      <c r="K9" s="88"/>
      <c r="L9" s="97"/>
      <c r="P9" s="97"/>
      <c r="AH9" s="259"/>
      <c r="AI9" s="98"/>
      <c r="AJ9" s="259"/>
      <c r="AL9" s="95"/>
      <c r="AM9" s="96"/>
      <c r="AN9" s="95"/>
      <c r="AO9" s="96"/>
      <c r="AP9" s="95"/>
      <c r="AQ9" s="96"/>
    </row>
    <row r="10" spans="1:48" ht="15" hidden="1" customHeight="1" x14ac:dyDescent="0.2">
      <c r="A10" s="86">
        <f>A7+1</f>
        <v>45568</v>
      </c>
      <c r="B10" s="86" t="s">
        <v>259</v>
      </c>
      <c r="C10" s="94"/>
      <c r="D10" s="95"/>
      <c r="E10" s="100"/>
      <c r="F10" s="95"/>
      <c r="G10" s="100"/>
      <c r="H10" s="470"/>
      <c r="I10" s="470"/>
      <c r="J10" s="470"/>
      <c r="K10" s="470"/>
      <c r="L10" s="95"/>
      <c r="M10" s="87"/>
      <c r="N10" s="87"/>
      <c r="O10" s="100"/>
      <c r="P10" s="95"/>
      <c r="Q10" s="87"/>
      <c r="R10" s="87"/>
      <c r="S10" s="87"/>
      <c r="T10" s="87"/>
      <c r="U10" s="87"/>
      <c r="V10" s="87"/>
      <c r="W10" s="87"/>
      <c r="X10" s="87"/>
      <c r="Y10" s="87"/>
      <c r="Z10" s="87"/>
      <c r="AA10" s="87"/>
      <c r="AB10" s="87"/>
      <c r="AC10" s="87"/>
      <c r="AD10" s="87"/>
      <c r="AE10" s="87"/>
      <c r="AF10" s="87"/>
      <c r="AG10" s="100"/>
      <c r="AH10" s="87"/>
      <c r="AI10" s="96"/>
      <c r="AJ10" s="87"/>
      <c r="AK10" s="100"/>
      <c r="AL10" s="95"/>
      <c r="AM10" s="96"/>
      <c r="AN10" s="95"/>
      <c r="AO10" s="96"/>
      <c r="AP10" s="95"/>
      <c r="AQ10" s="96"/>
    </row>
    <row r="11" spans="1:48" ht="15" hidden="1" customHeight="1" x14ac:dyDescent="0.2">
      <c r="A11" s="86">
        <f>A8+1</f>
        <v>45568</v>
      </c>
      <c r="B11" s="86" t="s">
        <v>195</v>
      </c>
      <c r="C11" s="94"/>
      <c r="D11" s="95"/>
      <c r="E11" s="100"/>
      <c r="F11" s="95"/>
      <c r="G11" s="100"/>
      <c r="H11" s="470"/>
      <c r="I11" s="470"/>
      <c r="J11" s="470"/>
      <c r="K11" s="470"/>
      <c r="L11" s="95"/>
      <c r="M11" s="87"/>
      <c r="N11" s="87"/>
      <c r="O11" s="100"/>
      <c r="P11" s="95"/>
      <c r="Q11" s="87"/>
      <c r="R11" s="87"/>
      <c r="S11" s="87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100"/>
      <c r="AH11" s="87"/>
      <c r="AI11" s="96"/>
      <c r="AJ11" s="87"/>
      <c r="AK11" s="100"/>
      <c r="AL11" s="95"/>
      <c r="AM11" s="96"/>
      <c r="AN11" s="95"/>
      <c r="AO11" s="96"/>
      <c r="AP11" s="95"/>
      <c r="AQ11" s="96"/>
    </row>
    <row r="12" spans="1:48" ht="14.25" hidden="1" customHeight="1" x14ac:dyDescent="0.2">
      <c r="D12" s="97"/>
      <c r="F12" s="97"/>
      <c r="G12" s="88"/>
      <c r="H12" s="88"/>
      <c r="I12" s="88"/>
      <c r="J12" s="88"/>
      <c r="K12" s="88"/>
      <c r="L12" s="97"/>
      <c r="P12" s="97"/>
      <c r="AH12" s="259"/>
      <c r="AI12" s="98"/>
      <c r="AJ12" s="259"/>
      <c r="AL12" s="95"/>
      <c r="AM12" s="96"/>
      <c r="AN12" s="95"/>
      <c r="AO12" s="96"/>
      <c r="AP12" s="95"/>
      <c r="AQ12" s="96"/>
    </row>
    <row r="13" spans="1:48" ht="15" hidden="1" customHeight="1" x14ac:dyDescent="0.2">
      <c r="A13" s="86">
        <f>A10+1</f>
        <v>45569</v>
      </c>
      <c r="B13" s="86" t="s">
        <v>259</v>
      </c>
      <c r="C13" s="94"/>
      <c r="D13" s="95"/>
      <c r="E13" s="100"/>
      <c r="F13" s="95"/>
      <c r="G13" s="100"/>
      <c r="H13" s="470"/>
      <c r="I13" s="470"/>
      <c r="J13" s="470"/>
      <c r="K13" s="470"/>
      <c r="L13" s="95"/>
      <c r="M13" s="87"/>
      <c r="N13" s="87"/>
      <c r="O13" s="100"/>
      <c r="P13" s="95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100"/>
      <c r="AH13" s="87"/>
      <c r="AI13" s="96"/>
      <c r="AJ13" s="87"/>
      <c r="AK13" s="100"/>
      <c r="AL13" s="95"/>
      <c r="AM13" s="96"/>
      <c r="AN13" s="95"/>
      <c r="AO13" s="96"/>
      <c r="AP13" s="95"/>
      <c r="AQ13" s="96"/>
    </row>
    <row r="14" spans="1:48" ht="15" hidden="1" customHeight="1" x14ac:dyDescent="0.2">
      <c r="A14" s="86">
        <f>A11+1</f>
        <v>45569</v>
      </c>
      <c r="B14" s="86" t="s">
        <v>195</v>
      </c>
      <c r="C14" s="94"/>
      <c r="D14" s="95"/>
      <c r="E14" s="100"/>
      <c r="F14" s="95"/>
      <c r="G14" s="100"/>
      <c r="H14" s="470"/>
      <c r="I14" s="470"/>
      <c r="J14" s="470"/>
      <c r="K14" s="470"/>
      <c r="L14" s="95"/>
      <c r="M14" s="87"/>
      <c r="N14" s="87"/>
      <c r="O14" s="100"/>
      <c r="P14" s="95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100"/>
      <c r="AH14" s="87"/>
      <c r="AI14" s="96"/>
      <c r="AJ14" s="87"/>
      <c r="AK14" s="100"/>
      <c r="AL14" s="95"/>
      <c r="AM14" s="96"/>
      <c r="AN14" s="95"/>
      <c r="AO14" s="96"/>
      <c r="AP14" s="95"/>
      <c r="AQ14" s="96"/>
    </row>
    <row r="15" spans="1:48" ht="14.25" hidden="1" customHeight="1" x14ac:dyDescent="0.2">
      <c r="D15" s="97"/>
      <c r="F15" s="97"/>
      <c r="G15" s="88"/>
      <c r="H15" s="88"/>
      <c r="I15" s="88"/>
      <c r="J15" s="88"/>
      <c r="K15" s="88"/>
      <c r="L15" s="97"/>
      <c r="P15" s="97"/>
      <c r="AH15" s="259"/>
      <c r="AI15" s="98"/>
      <c r="AJ15" s="259"/>
      <c r="AL15" s="95"/>
      <c r="AM15" s="96"/>
      <c r="AN15" s="95"/>
      <c r="AO15" s="96"/>
      <c r="AP15" s="95"/>
      <c r="AQ15" s="96"/>
    </row>
    <row r="16" spans="1:48" ht="15" x14ac:dyDescent="0.2">
      <c r="A16" s="157">
        <v>45292</v>
      </c>
      <c r="B16" s="157" t="s">
        <v>259</v>
      </c>
      <c r="C16" s="159"/>
      <c r="D16" s="160">
        <v>7860.89</v>
      </c>
      <c r="E16" s="161">
        <v>49.65</v>
      </c>
      <c r="F16" s="471">
        <v>1087.69</v>
      </c>
      <c r="G16" s="472">
        <v>6.18</v>
      </c>
      <c r="H16" s="162"/>
      <c r="I16" s="162"/>
      <c r="J16" s="162"/>
      <c r="K16" s="162"/>
      <c r="L16" s="160">
        <v>68569.179999999993</v>
      </c>
      <c r="M16" s="161">
        <v>849.34</v>
      </c>
      <c r="N16" s="161">
        <v>31088.45</v>
      </c>
      <c r="O16" s="161">
        <v>90.39</v>
      </c>
      <c r="P16" s="185">
        <v>1672.56</v>
      </c>
      <c r="Q16" s="163">
        <v>14.34</v>
      </c>
      <c r="R16" s="163">
        <v>29046.5</v>
      </c>
      <c r="S16" s="163">
        <v>25.1</v>
      </c>
      <c r="T16" s="163"/>
      <c r="U16" s="163"/>
      <c r="V16" s="163">
        <v>30.31</v>
      </c>
      <c r="W16" s="163">
        <v>87.38</v>
      </c>
      <c r="X16" s="163">
        <v>6873.69</v>
      </c>
      <c r="Y16" s="163">
        <v>9.0399999999999991</v>
      </c>
      <c r="Z16" s="163">
        <v>30968</v>
      </c>
      <c r="AA16" s="163">
        <v>69</v>
      </c>
      <c r="AB16" s="163">
        <v>21778</v>
      </c>
      <c r="AC16" s="163">
        <v>38.700000000000003</v>
      </c>
      <c r="AD16" s="163">
        <v>2260.46</v>
      </c>
      <c r="AE16" s="163">
        <v>0</v>
      </c>
      <c r="AF16" s="163"/>
      <c r="AG16" s="257"/>
      <c r="AH16" s="163"/>
      <c r="AI16" s="186"/>
      <c r="AJ16" s="163"/>
      <c r="AK16" s="257"/>
      <c r="AL16" s="95"/>
      <c r="AM16" s="96"/>
      <c r="AN16" s="95"/>
      <c r="AO16" s="96"/>
      <c r="AP16" s="95"/>
      <c r="AQ16" s="96"/>
    </row>
    <row r="17" spans="1:43" ht="15" x14ac:dyDescent="0.2">
      <c r="A17" s="157" t="s">
        <v>260</v>
      </c>
      <c r="B17" s="157" t="s">
        <v>259</v>
      </c>
      <c r="C17" s="159"/>
      <c r="D17" s="160"/>
      <c r="E17" s="161"/>
      <c r="F17" s="160"/>
      <c r="G17" s="473"/>
      <c r="H17" s="162"/>
      <c r="I17" s="162"/>
      <c r="J17" s="162"/>
      <c r="K17" s="162"/>
      <c r="L17" s="160"/>
      <c r="M17" s="161"/>
      <c r="N17" s="161"/>
      <c r="O17" s="161"/>
      <c r="P17" s="185">
        <v>1943.35</v>
      </c>
      <c r="Q17" s="163">
        <v>14.34</v>
      </c>
      <c r="R17" s="163">
        <v>29305.9</v>
      </c>
      <c r="S17" s="163">
        <v>25.5</v>
      </c>
      <c r="T17" s="163"/>
      <c r="U17" s="163"/>
      <c r="V17" s="163">
        <v>36.200000000000003</v>
      </c>
      <c r="W17" s="163">
        <v>160.47999999999999</v>
      </c>
      <c r="X17" s="163">
        <v>7071.19</v>
      </c>
      <c r="Y17" s="163">
        <v>9.0399999999999991</v>
      </c>
      <c r="Z17" s="163">
        <v>31295</v>
      </c>
      <c r="AA17" s="163">
        <v>69</v>
      </c>
      <c r="AB17" s="163">
        <v>21778</v>
      </c>
      <c r="AC17" s="163">
        <v>38.700000000000003</v>
      </c>
      <c r="AD17" s="163">
        <v>2343.34</v>
      </c>
      <c r="AE17" s="163">
        <v>0</v>
      </c>
      <c r="AF17" s="163"/>
      <c r="AG17" s="257"/>
      <c r="AH17" s="163"/>
      <c r="AI17" s="186"/>
      <c r="AJ17" s="163"/>
      <c r="AK17" s="257"/>
      <c r="AL17" s="95"/>
      <c r="AM17" s="96"/>
      <c r="AN17" s="95"/>
      <c r="AO17" s="96"/>
      <c r="AP17" s="95"/>
      <c r="AQ17" s="96"/>
    </row>
    <row r="18" spans="1:43" ht="15.75" thickBot="1" x14ac:dyDescent="0.25">
      <c r="A18" s="364" t="s">
        <v>261</v>
      </c>
      <c r="B18" s="364" t="s">
        <v>259</v>
      </c>
      <c r="C18" s="159"/>
      <c r="D18" s="160">
        <v>219.84</v>
      </c>
      <c r="E18" s="161">
        <v>49.65</v>
      </c>
      <c r="F18" s="474">
        <v>1102.8</v>
      </c>
      <c r="G18" s="475">
        <v>6.2</v>
      </c>
      <c r="H18" s="162"/>
      <c r="I18" s="162"/>
      <c r="J18" s="162"/>
      <c r="K18" s="162"/>
      <c r="L18" s="160"/>
      <c r="M18" s="161"/>
      <c r="N18" s="161"/>
      <c r="O18" s="161"/>
      <c r="P18" s="365"/>
      <c r="Q18" s="366"/>
      <c r="R18" s="366"/>
      <c r="S18" s="366"/>
      <c r="T18" s="366"/>
      <c r="U18" s="366"/>
      <c r="V18" s="366"/>
      <c r="W18" s="366"/>
      <c r="X18" s="366"/>
      <c r="Y18" s="366"/>
      <c r="Z18" s="366"/>
      <c r="AA18" s="366"/>
      <c r="AB18" s="366"/>
      <c r="AC18" s="366"/>
      <c r="AD18" s="366"/>
      <c r="AE18" s="366"/>
      <c r="AF18" s="366"/>
      <c r="AG18" s="367"/>
      <c r="AH18" s="366"/>
      <c r="AI18" s="368"/>
      <c r="AJ18" s="366"/>
      <c r="AK18" s="367"/>
      <c r="AL18" s="391"/>
      <c r="AM18" s="392"/>
      <c r="AN18" s="391"/>
      <c r="AO18" s="392"/>
      <c r="AP18" s="391"/>
      <c r="AQ18" s="392"/>
    </row>
    <row r="19" spans="1:43" ht="15" x14ac:dyDescent="0.2">
      <c r="A19" s="369">
        <f>A13+1</f>
        <v>45570</v>
      </c>
      <c r="B19" s="370" t="s">
        <v>259</v>
      </c>
      <c r="C19" s="371" t="str">
        <f t="shared" ref="C19:C60" si="0">A19 &amp; " " &amp;B19</f>
        <v>45570 0000H</v>
      </c>
      <c r="D19" s="372"/>
      <c r="E19" s="373"/>
      <c r="F19" s="372"/>
      <c r="G19" s="373"/>
      <c r="H19" s="372"/>
      <c r="I19" s="375"/>
      <c r="J19" s="372"/>
      <c r="K19" s="375"/>
      <c r="L19" s="415"/>
      <c r="M19" s="374"/>
      <c r="N19" s="374"/>
      <c r="O19" s="373"/>
      <c r="P19" s="372"/>
      <c r="Q19" s="374"/>
      <c r="R19" s="374"/>
      <c r="S19" s="374"/>
      <c r="T19" s="374"/>
      <c r="U19" s="374"/>
      <c r="V19" s="374"/>
      <c r="W19" s="374"/>
      <c r="X19" s="374"/>
      <c r="Y19" s="374"/>
      <c r="Z19" s="374"/>
      <c r="AA19" s="374"/>
      <c r="AB19" s="374"/>
      <c r="AC19" s="374"/>
      <c r="AD19" s="374"/>
      <c r="AE19" s="374"/>
      <c r="AF19" s="374"/>
      <c r="AG19" s="373"/>
      <c r="AH19" s="374"/>
      <c r="AI19" s="375"/>
      <c r="AJ19" s="374"/>
      <c r="AK19" s="373"/>
      <c r="AL19" s="393"/>
      <c r="AM19" s="375"/>
      <c r="AN19" s="393"/>
      <c r="AO19" s="375"/>
      <c r="AP19" s="393"/>
      <c r="AQ19" s="375"/>
    </row>
    <row r="20" spans="1:43" ht="15" x14ac:dyDescent="0.2">
      <c r="A20" s="376">
        <f>A14+1</f>
        <v>45570</v>
      </c>
      <c r="B20" s="86" t="s">
        <v>195</v>
      </c>
      <c r="C20" s="94" t="str">
        <f t="shared" si="0"/>
        <v>45570 1200H</v>
      </c>
      <c r="D20" s="355">
        <v>305.39999999999998</v>
      </c>
      <c r="E20" s="356">
        <v>49.65</v>
      </c>
      <c r="F20" s="355"/>
      <c r="G20" s="356"/>
      <c r="H20" s="355"/>
      <c r="I20" s="358"/>
      <c r="J20" s="355"/>
      <c r="K20" s="358"/>
      <c r="L20" s="416"/>
      <c r="M20" s="357"/>
      <c r="N20" s="357">
        <v>32714.82</v>
      </c>
      <c r="O20" s="356">
        <v>99.31</v>
      </c>
      <c r="P20" s="355">
        <v>4732.96</v>
      </c>
      <c r="Q20" s="357">
        <v>15.77</v>
      </c>
      <c r="R20" s="357">
        <v>32084.400000000001</v>
      </c>
      <c r="S20" s="357">
        <v>28.4</v>
      </c>
      <c r="T20" s="357"/>
      <c r="U20" s="357"/>
      <c r="V20" s="357">
        <v>473.34</v>
      </c>
      <c r="W20" s="357">
        <v>573.37</v>
      </c>
      <c r="X20" s="357"/>
      <c r="Y20" s="357"/>
      <c r="Z20" s="357">
        <v>34864</v>
      </c>
      <c r="AA20" s="357">
        <v>69</v>
      </c>
      <c r="AB20" s="357"/>
      <c r="AC20" s="357"/>
      <c r="AD20" s="357">
        <v>5528</v>
      </c>
      <c r="AE20" s="357">
        <v>0</v>
      </c>
      <c r="AF20" s="357"/>
      <c r="AG20" s="356"/>
      <c r="AH20" s="357"/>
      <c r="AI20" s="358"/>
      <c r="AJ20" s="357"/>
      <c r="AK20" s="356"/>
      <c r="AL20" s="390"/>
      <c r="AM20" s="358"/>
      <c r="AN20" s="390"/>
      <c r="AO20" s="358"/>
      <c r="AP20" s="390"/>
      <c r="AQ20" s="358"/>
    </row>
    <row r="21" spans="1:43" ht="15" x14ac:dyDescent="0.2">
      <c r="A21" s="376">
        <f t="shared" ref="A21:A60" si="1">A19+1</f>
        <v>45571</v>
      </c>
      <c r="B21" s="86" t="s">
        <v>259</v>
      </c>
      <c r="C21" s="94" t="str">
        <f t="shared" si="0"/>
        <v>45571 0000H</v>
      </c>
      <c r="D21" s="254">
        <v>310.86</v>
      </c>
      <c r="E21" s="255">
        <v>49.65</v>
      </c>
      <c r="F21" s="254"/>
      <c r="G21" s="255"/>
      <c r="H21" s="254"/>
      <c r="I21" s="360"/>
      <c r="J21" s="254"/>
      <c r="K21" s="360"/>
      <c r="L21" s="417">
        <v>72764.59</v>
      </c>
      <c r="M21" s="359">
        <v>882.91700000000003</v>
      </c>
      <c r="N21" s="359">
        <v>32718.63</v>
      </c>
      <c r="O21" s="255">
        <v>99.31</v>
      </c>
      <c r="P21" s="254">
        <v>4738.42</v>
      </c>
      <c r="Q21" s="359">
        <v>15.77</v>
      </c>
      <c r="R21" s="359">
        <v>32091</v>
      </c>
      <c r="S21" s="359">
        <v>28.4</v>
      </c>
      <c r="T21" s="359"/>
      <c r="U21" s="359"/>
      <c r="V21" s="359">
        <v>478.27</v>
      </c>
      <c r="W21" s="359">
        <v>573.37</v>
      </c>
      <c r="X21" s="359"/>
      <c r="Y21" s="359"/>
      <c r="Z21" s="359">
        <v>34871</v>
      </c>
      <c r="AA21" s="359">
        <v>69</v>
      </c>
      <c r="AB21" s="359"/>
      <c r="AC21" s="359"/>
      <c r="AD21" s="359">
        <v>5534.05</v>
      </c>
      <c r="AE21" s="359">
        <v>0</v>
      </c>
      <c r="AF21" s="359"/>
      <c r="AG21" s="255"/>
      <c r="AH21" s="359"/>
      <c r="AI21" s="360"/>
      <c r="AJ21" s="359"/>
      <c r="AK21" s="255"/>
      <c r="AL21" s="389">
        <v>42000</v>
      </c>
      <c r="AM21" s="360"/>
      <c r="AN21" s="389">
        <v>42000</v>
      </c>
      <c r="AO21" s="360"/>
      <c r="AP21" s="389">
        <v>42000</v>
      </c>
      <c r="AQ21" s="360"/>
    </row>
    <row r="22" spans="1:43" ht="15" x14ac:dyDescent="0.2">
      <c r="A22" s="376">
        <f t="shared" si="1"/>
        <v>45571</v>
      </c>
      <c r="B22" s="86" t="s">
        <v>195</v>
      </c>
      <c r="C22" s="94" t="str">
        <f t="shared" si="0"/>
        <v>45571 1200H</v>
      </c>
      <c r="D22" s="355">
        <v>314.33999999999997</v>
      </c>
      <c r="E22" s="356">
        <v>49.65</v>
      </c>
      <c r="F22" s="355"/>
      <c r="G22" s="356"/>
      <c r="H22" s="355"/>
      <c r="I22" s="358"/>
      <c r="J22" s="355"/>
      <c r="K22" s="358"/>
      <c r="L22" s="416">
        <v>72764.59</v>
      </c>
      <c r="M22" s="357">
        <v>882.82</v>
      </c>
      <c r="N22" s="357">
        <v>32722.48</v>
      </c>
      <c r="O22" s="356">
        <v>99.31</v>
      </c>
      <c r="P22" s="355">
        <v>4744.01</v>
      </c>
      <c r="Q22" s="357">
        <v>15.97</v>
      </c>
      <c r="R22" s="357">
        <v>32097.5</v>
      </c>
      <c r="S22" s="357">
        <v>28.4</v>
      </c>
      <c r="T22" s="357"/>
      <c r="U22" s="357"/>
      <c r="V22" s="357">
        <v>478.31</v>
      </c>
      <c r="W22" s="357">
        <v>575.5</v>
      </c>
      <c r="X22" s="357"/>
      <c r="Y22" s="357"/>
      <c r="Z22" s="357">
        <v>34875</v>
      </c>
      <c r="AA22" s="357">
        <v>69</v>
      </c>
      <c r="AB22" s="357"/>
      <c r="AC22" s="357"/>
      <c r="AD22" s="357">
        <v>5540.44</v>
      </c>
      <c r="AE22" s="357">
        <v>0</v>
      </c>
      <c r="AF22" s="357"/>
      <c r="AG22" s="356"/>
      <c r="AH22" s="357"/>
      <c r="AI22" s="358"/>
      <c r="AJ22" s="357"/>
      <c r="AK22" s="356"/>
      <c r="AL22" s="390">
        <v>48000</v>
      </c>
      <c r="AM22" s="358"/>
      <c r="AN22" s="390">
        <v>48000</v>
      </c>
      <c r="AO22" s="358"/>
      <c r="AP22" s="390">
        <v>48000</v>
      </c>
      <c r="AQ22" s="358"/>
    </row>
    <row r="23" spans="1:43" ht="15" x14ac:dyDescent="0.2">
      <c r="A23" s="376">
        <f t="shared" si="1"/>
        <v>45572</v>
      </c>
      <c r="B23" s="86" t="s">
        <v>259</v>
      </c>
      <c r="C23" s="94" t="str">
        <f t="shared" si="0"/>
        <v>45572 0000H</v>
      </c>
      <c r="D23" s="254">
        <v>318.82</v>
      </c>
      <c r="E23" s="255">
        <v>49.65</v>
      </c>
      <c r="F23" s="254"/>
      <c r="G23" s="255"/>
      <c r="H23" s="254"/>
      <c r="I23" s="360"/>
      <c r="J23" s="254"/>
      <c r="K23" s="360"/>
      <c r="L23" s="417">
        <v>72769.63</v>
      </c>
      <c r="M23" s="359">
        <v>882.85</v>
      </c>
      <c r="N23" s="359">
        <v>32726.3</v>
      </c>
      <c r="O23" s="255">
        <v>99.31</v>
      </c>
      <c r="P23" s="254">
        <v>4749.72</v>
      </c>
      <c r="Q23" s="359">
        <v>15.77</v>
      </c>
      <c r="R23" s="359">
        <v>32104.5</v>
      </c>
      <c r="S23" s="359">
        <v>28.4</v>
      </c>
      <c r="T23" s="359"/>
      <c r="U23" s="359"/>
      <c r="V23" s="359">
        <v>478.32</v>
      </c>
      <c r="W23" s="359">
        <v>577</v>
      </c>
      <c r="X23" s="359"/>
      <c r="Y23" s="359"/>
      <c r="Z23" s="359">
        <v>34883</v>
      </c>
      <c r="AA23" s="359">
        <v>69</v>
      </c>
      <c r="AB23" s="359"/>
      <c r="AC23" s="359"/>
      <c r="AD23" s="359">
        <v>5546.36</v>
      </c>
      <c r="AE23" s="359"/>
      <c r="AF23" s="359"/>
      <c r="AG23" s="255"/>
      <c r="AH23" s="359"/>
      <c r="AI23" s="360"/>
      <c r="AJ23" s="359"/>
      <c r="AK23" s="255"/>
      <c r="AL23" s="389">
        <v>21000</v>
      </c>
      <c r="AM23" s="360"/>
      <c r="AN23" s="389">
        <v>21000</v>
      </c>
      <c r="AO23" s="360"/>
      <c r="AP23" s="389">
        <v>21000</v>
      </c>
      <c r="AQ23" s="360"/>
    </row>
    <row r="24" spans="1:43" ht="15" x14ac:dyDescent="0.2">
      <c r="A24" s="376">
        <f t="shared" si="1"/>
        <v>45572</v>
      </c>
      <c r="B24" s="86" t="s">
        <v>195</v>
      </c>
      <c r="C24" s="94" t="str">
        <f t="shared" si="0"/>
        <v>45572 1200H</v>
      </c>
      <c r="D24" s="355">
        <v>322.64999999999998</v>
      </c>
      <c r="E24" s="356">
        <v>49.65</v>
      </c>
      <c r="F24" s="355"/>
      <c r="G24" s="356"/>
      <c r="H24" s="355"/>
      <c r="I24" s="358"/>
      <c r="J24" s="355"/>
      <c r="K24" s="358"/>
      <c r="L24" s="416">
        <v>72779.56</v>
      </c>
      <c r="M24" s="357">
        <v>882.25</v>
      </c>
      <c r="N24" s="357">
        <v>32728.84</v>
      </c>
      <c r="O24" s="356">
        <v>99.33</v>
      </c>
      <c r="P24" s="355">
        <v>4755.25</v>
      </c>
      <c r="Q24" s="357">
        <v>15.77</v>
      </c>
      <c r="R24" s="357">
        <v>32109.200000000001</v>
      </c>
      <c r="S24" s="357">
        <v>28.4</v>
      </c>
      <c r="T24" s="357"/>
      <c r="U24" s="357"/>
      <c r="V24" s="357">
        <v>478.48</v>
      </c>
      <c r="W24" s="357">
        <v>577</v>
      </c>
      <c r="X24" s="357"/>
      <c r="Y24" s="357"/>
      <c r="Z24" s="357">
        <v>34889.019999999997</v>
      </c>
      <c r="AA24" s="357">
        <v>69</v>
      </c>
      <c r="AB24" s="357"/>
      <c r="AC24" s="357"/>
      <c r="AD24" s="357">
        <v>5552.76</v>
      </c>
      <c r="AE24" s="357">
        <v>0</v>
      </c>
      <c r="AF24" s="357"/>
      <c r="AG24" s="356"/>
      <c r="AH24" s="357"/>
      <c r="AI24" s="358"/>
      <c r="AJ24" s="357"/>
      <c r="AK24" s="356"/>
      <c r="AL24" s="390">
        <v>8400</v>
      </c>
      <c r="AM24" s="358"/>
      <c r="AN24" s="390">
        <v>8400</v>
      </c>
      <c r="AO24" s="358"/>
      <c r="AP24" s="390">
        <v>8400</v>
      </c>
      <c r="AQ24" s="358"/>
    </row>
    <row r="25" spans="1:43" ht="15" x14ac:dyDescent="0.2">
      <c r="A25" s="376">
        <f t="shared" si="1"/>
        <v>45573</v>
      </c>
      <c r="B25" s="86" t="s">
        <v>259</v>
      </c>
      <c r="C25" s="94" t="str">
        <f t="shared" si="0"/>
        <v>45573 0000H</v>
      </c>
      <c r="D25" s="254">
        <v>327.91</v>
      </c>
      <c r="E25" s="255">
        <v>49.65</v>
      </c>
      <c r="F25" s="254"/>
      <c r="G25" s="255"/>
      <c r="H25" s="254"/>
      <c r="I25" s="360"/>
      <c r="J25" s="254"/>
      <c r="K25" s="360"/>
      <c r="L25" s="417">
        <v>72789.97</v>
      </c>
      <c r="M25" s="359">
        <v>882.25</v>
      </c>
      <c r="N25" s="359">
        <v>32732.04</v>
      </c>
      <c r="O25" s="255">
        <v>99.33</v>
      </c>
      <c r="P25" s="254">
        <v>4760.96</v>
      </c>
      <c r="Q25" s="359">
        <v>15.77</v>
      </c>
      <c r="R25" s="359">
        <v>32116</v>
      </c>
      <c r="S25" s="359">
        <v>28.4</v>
      </c>
      <c r="T25" s="359"/>
      <c r="U25" s="359"/>
      <c r="V25" s="359">
        <v>478.48</v>
      </c>
      <c r="W25" s="359">
        <v>579.63</v>
      </c>
      <c r="X25" s="359"/>
      <c r="Y25" s="359"/>
      <c r="Z25" s="359">
        <v>34897</v>
      </c>
      <c r="AA25" s="359">
        <v>69</v>
      </c>
      <c r="AB25" s="359"/>
      <c r="AC25" s="359"/>
      <c r="AD25" s="359">
        <v>5559.15</v>
      </c>
      <c r="AE25" s="359">
        <v>0</v>
      </c>
      <c r="AF25" s="359"/>
      <c r="AG25" s="255"/>
      <c r="AH25" s="359"/>
      <c r="AI25" s="360"/>
      <c r="AJ25" s="359"/>
      <c r="AK25" s="255"/>
      <c r="AL25" s="389">
        <v>1400</v>
      </c>
      <c r="AM25" s="360"/>
      <c r="AN25" s="389">
        <v>1400</v>
      </c>
      <c r="AO25" s="360"/>
      <c r="AP25" s="389">
        <v>1400</v>
      </c>
      <c r="AQ25" s="360"/>
    </row>
    <row r="26" spans="1:43" ht="15" x14ac:dyDescent="0.2">
      <c r="A26" s="376">
        <f t="shared" si="1"/>
        <v>45573</v>
      </c>
      <c r="B26" s="86" t="s">
        <v>195</v>
      </c>
      <c r="C26" s="94" t="str">
        <f t="shared" si="0"/>
        <v>45573 1200H</v>
      </c>
      <c r="D26" s="355">
        <v>331.62</v>
      </c>
      <c r="E26" s="356">
        <v>49.65</v>
      </c>
      <c r="F26" s="355"/>
      <c r="G26" s="356"/>
      <c r="H26" s="355"/>
      <c r="I26" s="358"/>
      <c r="J26" s="355"/>
      <c r="K26" s="358"/>
      <c r="L26" s="416">
        <v>72799.56</v>
      </c>
      <c r="M26" s="357">
        <v>882.25</v>
      </c>
      <c r="N26" s="357">
        <v>32734.080000000002</v>
      </c>
      <c r="O26" s="356">
        <v>99.35</v>
      </c>
      <c r="P26" s="355">
        <v>4766.41</v>
      </c>
      <c r="Q26" s="357">
        <v>15.77</v>
      </c>
      <c r="R26" s="357">
        <v>32120.9</v>
      </c>
      <c r="S26" s="357">
        <v>28.4</v>
      </c>
      <c r="T26" s="357"/>
      <c r="U26" s="357"/>
      <c r="V26" s="357">
        <v>478.87</v>
      </c>
      <c r="W26" s="357">
        <v>581.52</v>
      </c>
      <c r="X26" s="357"/>
      <c r="Y26" s="357"/>
      <c r="Z26" s="357">
        <v>3490</v>
      </c>
      <c r="AA26" s="357">
        <v>69</v>
      </c>
      <c r="AB26" s="357"/>
      <c r="AC26" s="357"/>
      <c r="AD26" s="357">
        <v>5564.07</v>
      </c>
      <c r="AE26" s="357">
        <v>0</v>
      </c>
      <c r="AF26" s="357"/>
      <c r="AG26" s="356"/>
      <c r="AH26" s="357"/>
      <c r="AI26" s="358"/>
      <c r="AJ26" s="357"/>
      <c r="AK26" s="356"/>
      <c r="AL26" s="390">
        <v>30000</v>
      </c>
      <c r="AM26" s="358"/>
      <c r="AN26" s="390">
        <v>30000</v>
      </c>
      <c r="AO26" s="358"/>
      <c r="AP26" s="390">
        <v>30000</v>
      </c>
      <c r="AQ26" s="358"/>
    </row>
    <row r="27" spans="1:43" ht="15" x14ac:dyDescent="0.2">
      <c r="A27" s="376">
        <f t="shared" si="1"/>
        <v>45574</v>
      </c>
      <c r="B27" s="86" t="s">
        <v>259</v>
      </c>
      <c r="C27" s="94" t="str">
        <f t="shared" si="0"/>
        <v>45574 0000H</v>
      </c>
      <c r="D27" s="254">
        <v>337.11</v>
      </c>
      <c r="E27" s="255">
        <v>49.65</v>
      </c>
      <c r="F27" s="254">
        <v>1102.8</v>
      </c>
      <c r="G27" s="255">
        <v>6.2</v>
      </c>
      <c r="H27" s="254"/>
      <c r="I27" s="360"/>
      <c r="J27" s="254"/>
      <c r="K27" s="360"/>
      <c r="L27" s="417">
        <v>72810.02</v>
      </c>
      <c r="M27" s="359">
        <v>882.25</v>
      </c>
      <c r="N27" s="359">
        <v>32737.86</v>
      </c>
      <c r="O27" s="255">
        <v>99.35</v>
      </c>
      <c r="P27" s="254">
        <v>4772.13</v>
      </c>
      <c r="Q27" s="359">
        <v>15.77</v>
      </c>
      <c r="R27" s="359">
        <v>32127.7</v>
      </c>
      <c r="S27" s="359">
        <v>28.4</v>
      </c>
      <c r="T27" s="359"/>
      <c r="U27" s="359"/>
      <c r="V27" s="359">
        <v>478.88</v>
      </c>
      <c r="W27" s="359">
        <v>581.84</v>
      </c>
      <c r="X27" s="359">
        <v>9358.1200000000008</v>
      </c>
      <c r="Y27" s="359">
        <v>9.0399999999999991</v>
      </c>
      <c r="Z27" s="359">
        <v>34910</v>
      </c>
      <c r="AA27" s="359">
        <v>69</v>
      </c>
      <c r="AB27" s="359"/>
      <c r="AC27" s="359"/>
      <c r="AD27" s="359">
        <v>5570.35</v>
      </c>
      <c r="AE27" s="359"/>
      <c r="AF27" s="359"/>
      <c r="AG27" s="255"/>
      <c r="AH27" s="359"/>
      <c r="AI27" s="360"/>
      <c r="AJ27" s="359"/>
      <c r="AK27" s="255"/>
      <c r="AL27" s="389"/>
      <c r="AM27" s="360"/>
      <c r="AN27" s="389"/>
      <c r="AO27" s="360"/>
      <c r="AP27" s="389"/>
      <c r="AQ27" s="360"/>
    </row>
    <row r="28" spans="1:43" ht="15" x14ac:dyDescent="0.2">
      <c r="A28" s="376">
        <f t="shared" si="1"/>
        <v>45574</v>
      </c>
      <c r="B28" s="86" t="s">
        <v>195</v>
      </c>
      <c r="C28" s="94" t="str">
        <f t="shared" si="0"/>
        <v>45574 1200H</v>
      </c>
      <c r="D28" s="355">
        <v>340.75</v>
      </c>
      <c r="E28" s="356">
        <v>49.65</v>
      </c>
      <c r="F28" s="355">
        <v>1102.8</v>
      </c>
      <c r="G28" s="356">
        <v>6.2</v>
      </c>
      <c r="H28" s="355"/>
      <c r="I28" s="358"/>
      <c r="J28" s="355"/>
      <c r="K28" s="358"/>
      <c r="L28" s="416">
        <v>72819.86</v>
      </c>
      <c r="M28" s="357">
        <v>882.25</v>
      </c>
      <c r="N28" s="357">
        <v>32739.18</v>
      </c>
      <c r="O28" s="356">
        <v>99.41</v>
      </c>
      <c r="P28" s="355">
        <v>4777.8100000000004</v>
      </c>
      <c r="Q28" s="357">
        <v>15.77</v>
      </c>
      <c r="R28" s="357">
        <v>32132.5</v>
      </c>
      <c r="S28" s="357">
        <v>28.4</v>
      </c>
      <c r="T28" s="357"/>
      <c r="U28" s="357"/>
      <c r="V28" s="357">
        <v>479.27</v>
      </c>
      <c r="W28" s="357">
        <v>582.49</v>
      </c>
      <c r="X28" s="357">
        <v>9361.48</v>
      </c>
      <c r="Y28" s="357">
        <v>9.0399999999999991</v>
      </c>
      <c r="Z28" s="357">
        <v>34916</v>
      </c>
      <c r="AA28" s="357">
        <v>69</v>
      </c>
      <c r="AB28" s="357"/>
      <c r="AC28" s="357"/>
      <c r="AD28" s="357">
        <v>5576.68</v>
      </c>
      <c r="AE28" s="357">
        <v>0</v>
      </c>
      <c r="AF28" s="357"/>
      <c r="AG28" s="356"/>
      <c r="AH28" s="357"/>
      <c r="AI28" s="358"/>
      <c r="AJ28" s="357"/>
      <c r="AK28" s="356"/>
      <c r="AL28" s="390"/>
      <c r="AM28" s="358"/>
      <c r="AN28" s="390"/>
      <c r="AO28" s="358"/>
      <c r="AP28" s="390"/>
      <c r="AQ28" s="358"/>
    </row>
    <row r="29" spans="1:43" ht="15" x14ac:dyDescent="0.2">
      <c r="A29" s="376">
        <f t="shared" si="1"/>
        <v>45575</v>
      </c>
      <c r="B29" s="86" t="s">
        <v>259</v>
      </c>
      <c r="C29" s="94" t="str">
        <f t="shared" si="0"/>
        <v>45575 0000H</v>
      </c>
      <c r="D29" s="254">
        <v>346.55</v>
      </c>
      <c r="E29" s="255">
        <v>49.65</v>
      </c>
      <c r="F29" s="254">
        <v>1102.8</v>
      </c>
      <c r="G29" s="255">
        <v>6.2</v>
      </c>
      <c r="H29" s="254"/>
      <c r="I29" s="360"/>
      <c r="J29" s="254"/>
      <c r="K29" s="360"/>
      <c r="L29" s="417">
        <v>72830.429999999993</v>
      </c>
      <c r="M29" s="359">
        <v>882.25</v>
      </c>
      <c r="N29" s="359">
        <v>32743.040000000001</v>
      </c>
      <c r="O29" s="255">
        <v>99.41</v>
      </c>
      <c r="P29" s="254">
        <v>4783.63</v>
      </c>
      <c r="Q29" s="359">
        <v>15.77</v>
      </c>
      <c r="R29" s="359">
        <v>32139.5</v>
      </c>
      <c r="S29" s="359">
        <v>28.4</v>
      </c>
      <c r="T29" s="359"/>
      <c r="U29" s="359"/>
      <c r="V29" s="359">
        <v>479.35</v>
      </c>
      <c r="W29" s="359">
        <v>583.48</v>
      </c>
      <c r="X29" s="359">
        <v>9365.77</v>
      </c>
      <c r="Y29" s="359">
        <v>9.0399999999999991</v>
      </c>
      <c r="Z29" s="359">
        <v>34924</v>
      </c>
      <c r="AA29" s="359">
        <v>69</v>
      </c>
      <c r="AB29" s="359"/>
      <c r="AC29" s="359"/>
      <c r="AD29" s="359">
        <v>5583.19</v>
      </c>
      <c r="AE29" s="359">
        <v>0</v>
      </c>
      <c r="AF29" s="359"/>
      <c r="AG29" s="255"/>
      <c r="AH29" s="359"/>
      <c r="AI29" s="360"/>
      <c r="AJ29" s="359"/>
      <c r="AK29" s="255"/>
      <c r="AL29" s="389"/>
      <c r="AM29" s="360"/>
      <c r="AN29" s="389"/>
      <c r="AO29" s="360"/>
      <c r="AP29" s="389"/>
      <c r="AQ29" s="360"/>
    </row>
    <row r="30" spans="1:43" ht="15" x14ac:dyDescent="0.2">
      <c r="A30" s="376">
        <f t="shared" si="1"/>
        <v>45575</v>
      </c>
      <c r="B30" s="86" t="s">
        <v>195</v>
      </c>
      <c r="C30" s="94" t="str">
        <f t="shared" si="0"/>
        <v>45575 1200H</v>
      </c>
      <c r="D30" s="355">
        <v>349.85</v>
      </c>
      <c r="E30" s="356">
        <v>49.65</v>
      </c>
      <c r="F30" s="355">
        <v>1102.8</v>
      </c>
      <c r="G30" s="356">
        <v>6.2</v>
      </c>
      <c r="H30" s="355"/>
      <c r="I30" s="358"/>
      <c r="J30" s="355"/>
      <c r="K30" s="358"/>
      <c r="L30" s="416">
        <v>72840.59</v>
      </c>
      <c r="M30" s="357">
        <v>882.25</v>
      </c>
      <c r="N30" s="357">
        <v>32745.57</v>
      </c>
      <c r="O30" s="356">
        <v>99.42</v>
      </c>
      <c r="P30" s="355">
        <v>4789.34</v>
      </c>
      <c r="Q30" s="357">
        <v>15.77</v>
      </c>
      <c r="R30" s="357">
        <v>32144.1</v>
      </c>
      <c r="S30" s="357">
        <v>28.4</v>
      </c>
      <c r="T30" s="357"/>
      <c r="U30" s="357"/>
      <c r="V30" s="357">
        <v>479.96</v>
      </c>
      <c r="W30" s="357">
        <v>584.32000000000005</v>
      </c>
      <c r="X30" s="357">
        <v>9369.2999999999993</v>
      </c>
      <c r="Y30" s="357">
        <v>9.0399999999999991</v>
      </c>
      <c r="Z30" s="357">
        <v>34930</v>
      </c>
      <c r="AA30" s="357">
        <v>69</v>
      </c>
      <c r="AB30" s="357"/>
      <c r="AC30" s="357"/>
      <c r="AD30" s="357">
        <v>5588.47</v>
      </c>
      <c r="AE30" s="357"/>
      <c r="AF30" s="357"/>
      <c r="AG30" s="356"/>
      <c r="AH30" s="357"/>
      <c r="AI30" s="358"/>
      <c r="AJ30" s="357"/>
      <c r="AK30" s="356"/>
      <c r="AL30" s="390"/>
      <c r="AM30" s="358"/>
      <c r="AN30" s="390"/>
      <c r="AO30" s="358"/>
      <c r="AP30" s="390"/>
      <c r="AQ30" s="358"/>
    </row>
    <row r="31" spans="1:43" ht="15" x14ac:dyDescent="0.2">
      <c r="A31" s="376">
        <f t="shared" si="1"/>
        <v>45576</v>
      </c>
      <c r="B31" s="86" t="s">
        <v>259</v>
      </c>
      <c r="C31" s="94" t="str">
        <f t="shared" si="0"/>
        <v>45576 0000H</v>
      </c>
      <c r="D31" s="254">
        <v>355.78</v>
      </c>
      <c r="E31" s="255">
        <v>49.65</v>
      </c>
      <c r="F31" s="254">
        <v>1102.8</v>
      </c>
      <c r="G31" s="255">
        <v>6.2</v>
      </c>
      <c r="H31" s="254"/>
      <c r="I31" s="360"/>
      <c r="J31" s="254"/>
      <c r="K31" s="360"/>
      <c r="L31" s="417">
        <v>72851.22</v>
      </c>
      <c r="M31" s="359">
        <v>882.25</v>
      </c>
      <c r="N31" s="359">
        <v>32749.39</v>
      </c>
      <c r="O31" s="255">
        <v>99.42</v>
      </c>
      <c r="P31" s="254">
        <v>4795.17</v>
      </c>
      <c r="Q31" s="359">
        <v>15.77</v>
      </c>
      <c r="R31" s="359">
        <v>32150.1</v>
      </c>
      <c r="S31" s="359">
        <v>28.4</v>
      </c>
      <c r="T31" s="359"/>
      <c r="U31" s="359"/>
      <c r="V31" s="359">
        <v>480.19</v>
      </c>
      <c r="W31" s="359">
        <v>585.20000000000005</v>
      </c>
      <c r="X31" s="359">
        <v>9373.67</v>
      </c>
      <c r="Y31" s="359">
        <v>9.0399999999999991</v>
      </c>
      <c r="Z31" s="359">
        <v>34938</v>
      </c>
      <c r="AA31" s="359">
        <v>69</v>
      </c>
      <c r="AB31" s="359"/>
      <c r="AC31" s="359"/>
      <c r="AD31" s="359">
        <v>5593.94</v>
      </c>
      <c r="AE31" s="359">
        <v>0</v>
      </c>
      <c r="AF31" s="359"/>
      <c r="AG31" s="255"/>
      <c r="AH31" s="359"/>
      <c r="AI31" s="360"/>
      <c r="AJ31" s="359"/>
      <c r="AK31" s="255"/>
      <c r="AL31" s="389"/>
      <c r="AM31" s="360"/>
      <c r="AN31" s="389"/>
      <c r="AO31" s="360"/>
      <c r="AP31" s="389"/>
      <c r="AQ31" s="360"/>
    </row>
    <row r="32" spans="1:43" ht="15" x14ac:dyDescent="0.2">
      <c r="A32" s="376">
        <f t="shared" si="1"/>
        <v>45576</v>
      </c>
      <c r="B32" s="86" t="s">
        <v>195</v>
      </c>
      <c r="C32" s="94" t="str">
        <f t="shared" si="0"/>
        <v>45576 1200H</v>
      </c>
      <c r="D32" s="355">
        <v>359.63</v>
      </c>
      <c r="E32" s="356">
        <v>49.65</v>
      </c>
      <c r="F32" s="355">
        <v>1102.8</v>
      </c>
      <c r="G32" s="356">
        <v>6.2</v>
      </c>
      <c r="H32" s="355"/>
      <c r="I32" s="358"/>
      <c r="J32" s="355"/>
      <c r="K32" s="358"/>
      <c r="L32" s="416">
        <v>72861.460000000006</v>
      </c>
      <c r="M32" s="357">
        <v>882.25</v>
      </c>
      <c r="N32" s="357">
        <v>32749.72</v>
      </c>
      <c r="O32" s="356">
        <v>99.4</v>
      </c>
      <c r="P32" s="355">
        <v>4800.8999999999996</v>
      </c>
      <c r="Q32" s="357">
        <v>15.77</v>
      </c>
      <c r="R32" s="357">
        <v>32155.3</v>
      </c>
      <c r="S32" s="357">
        <v>28.4</v>
      </c>
      <c r="T32" s="357"/>
      <c r="U32" s="357"/>
      <c r="V32" s="357">
        <v>480.79</v>
      </c>
      <c r="W32" s="357">
        <v>585.72</v>
      </c>
      <c r="X32" s="357">
        <v>9377.3700000000008</v>
      </c>
      <c r="Y32" s="357">
        <v>9.0399999999999991</v>
      </c>
      <c r="Z32" s="357">
        <v>34944</v>
      </c>
      <c r="AA32" s="357">
        <v>69</v>
      </c>
      <c r="AB32" s="357"/>
      <c r="AC32" s="357"/>
      <c r="AD32" s="357">
        <v>5600.3</v>
      </c>
      <c r="AE32" s="357">
        <v>0</v>
      </c>
      <c r="AF32" s="357"/>
      <c r="AG32" s="356"/>
      <c r="AH32" s="357"/>
      <c r="AI32" s="358"/>
      <c r="AJ32" s="357"/>
      <c r="AK32" s="356"/>
      <c r="AL32" s="390"/>
      <c r="AM32" s="358"/>
      <c r="AN32" s="390"/>
      <c r="AO32" s="358"/>
      <c r="AP32" s="390"/>
      <c r="AQ32" s="358"/>
    </row>
    <row r="33" spans="1:43" ht="15" x14ac:dyDescent="0.2">
      <c r="A33" s="376">
        <f t="shared" si="1"/>
        <v>45577</v>
      </c>
      <c r="B33" s="86" t="s">
        <v>259</v>
      </c>
      <c r="C33" s="94" t="str">
        <f t="shared" si="0"/>
        <v>45577 0000H</v>
      </c>
      <c r="D33" s="254">
        <v>365.81</v>
      </c>
      <c r="E33" s="255">
        <v>49.65</v>
      </c>
      <c r="F33" s="254">
        <v>1102.8</v>
      </c>
      <c r="G33" s="255">
        <v>6.2</v>
      </c>
      <c r="H33" s="254"/>
      <c r="I33" s="360"/>
      <c r="J33" s="254"/>
      <c r="K33" s="360"/>
      <c r="L33" s="417">
        <v>72875.56</v>
      </c>
      <c r="M33" s="359">
        <v>882.25</v>
      </c>
      <c r="N33" s="359">
        <v>32749.72</v>
      </c>
      <c r="O33" s="255">
        <v>99.47</v>
      </c>
      <c r="P33" s="254">
        <v>4806.82</v>
      </c>
      <c r="Q33" s="359">
        <v>15.77</v>
      </c>
      <c r="R33" s="359">
        <v>32161.599999999999</v>
      </c>
      <c r="S33" s="359">
        <v>28.4</v>
      </c>
      <c r="T33" s="359"/>
      <c r="U33" s="359"/>
      <c r="V33" s="359">
        <v>481.82</v>
      </c>
      <c r="W33" s="359">
        <v>586.30999999999995</v>
      </c>
      <c r="X33" s="359">
        <v>9381.91</v>
      </c>
      <c r="Y33" s="359">
        <v>9.0399999999999991</v>
      </c>
      <c r="Z33" s="359">
        <v>34952</v>
      </c>
      <c r="AA33" s="359">
        <v>69</v>
      </c>
      <c r="AB33" s="359"/>
      <c r="AC33" s="359"/>
      <c r="AD33" s="359">
        <v>5607.79</v>
      </c>
      <c r="AE33" s="359">
        <v>0</v>
      </c>
      <c r="AF33" s="359"/>
      <c r="AG33" s="255"/>
      <c r="AH33" s="359"/>
      <c r="AI33" s="360"/>
      <c r="AJ33" s="359"/>
      <c r="AK33" s="255"/>
      <c r="AL33" s="389"/>
      <c r="AM33" s="360"/>
      <c r="AN33" s="389"/>
      <c r="AO33" s="360"/>
      <c r="AP33" s="389"/>
      <c r="AQ33" s="360"/>
    </row>
    <row r="34" spans="1:43" ht="15" x14ac:dyDescent="0.2">
      <c r="A34" s="376">
        <f t="shared" si="1"/>
        <v>45577</v>
      </c>
      <c r="B34" s="86" t="s">
        <v>195</v>
      </c>
      <c r="C34" s="94" t="str">
        <f t="shared" si="0"/>
        <v>45577 1200H</v>
      </c>
      <c r="D34" s="355">
        <v>369.42</v>
      </c>
      <c r="E34" s="356">
        <v>49.65</v>
      </c>
      <c r="F34" s="355">
        <v>1102.8</v>
      </c>
      <c r="G34" s="356">
        <v>6.2</v>
      </c>
      <c r="H34" s="355"/>
      <c r="I34" s="358"/>
      <c r="J34" s="355"/>
      <c r="K34" s="358"/>
      <c r="L34" s="416">
        <v>72882.92</v>
      </c>
      <c r="M34" s="357">
        <v>882.38</v>
      </c>
      <c r="N34" s="357">
        <v>32749.72</v>
      </c>
      <c r="O34" s="356">
        <v>99.47</v>
      </c>
      <c r="P34" s="355">
        <v>4812.6899999999996</v>
      </c>
      <c r="Q34" s="357">
        <v>15.77</v>
      </c>
      <c r="R34" s="357">
        <v>32167.1</v>
      </c>
      <c r="S34" s="357">
        <v>28.4</v>
      </c>
      <c r="T34" s="357"/>
      <c r="U34" s="357"/>
      <c r="V34" s="357">
        <v>481.93</v>
      </c>
      <c r="W34" s="357">
        <v>587.12</v>
      </c>
      <c r="X34" s="357">
        <v>9385.86</v>
      </c>
      <c r="Y34" s="357">
        <v>9.0399999999999991</v>
      </c>
      <c r="Z34" s="357">
        <v>34958</v>
      </c>
      <c r="AA34" s="357">
        <v>69</v>
      </c>
      <c r="AB34" s="357"/>
      <c r="AC34" s="357"/>
      <c r="AD34" s="357">
        <v>5613.74</v>
      </c>
      <c r="AE34" s="357">
        <v>0</v>
      </c>
      <c r="AF34" s="357"/>
      <c r="AG34" s="356"/>
      <c r="AH34" s="357"/>
      <c r="AI34" s="358"/>
      <c r="AJ34" s="357"/>
      <c r="AK34" s="356"/>
      <c r="AL34" s="390"/>
      <c r="AM34" s="358"/>
      <c r="AN34" s="390"/>
      <c r="AO34" s="358"/>
      <c r="AP34" s="390"/>
      <c r="AQ34" s="358"/>
    </row>
    <row r="35" spans="1:43" ht="15" x14ac:dyDescent="0.2">
      <c r="A35" s="376">
        <f t="shared" si="1"/>
        <v>45578</v>
      </c>
      <c r="B35" s="86" t="s">
        <v>259</v>
      </c>
      <c r="C35" s="94" t="str">
        <f t="shared" si="0"/>
        <v>45578 0000H</v>
      </c>
      <c r="D35" s="254">
        <v>374.3</v>
      </c>
      <c r="E35" s="255">
        <v>49.65</v>
      </c>
      <c r="F35" s="254">
        <v>1102.8</v>
      </c>
      <c r="G35" s="255">
        <v>6.2</v>
      </c>
      <c r="H35" s="254"/>
      <c r="I35" s="360"/>
      <c r="J35" s="254"/>
      <c r="K35" s="360"/>
      <c r="L35" s="417">
        <v>72891.149999999994</v>
      </c>
      <c r="M35" s="359">
        <v>882.47</v>
      </c>
      <c r="N35" s="359">
        <v>32749.72</v>
      </c>
      <c r="O35" s="255">
        <v>99.55</v>
      </c>
      <c r="P35" s="254">
        <v>4818.59</v>
      </c>
      <c r="Q35" s="359">
        <v>15.77</v>
      </c>
      <c r="R35" s="359">
        <v>32174.1</v>
      </c>
      <c r="S35" s="359">
        <v>28.4</v>
      </c>
      <c r="T35" s="359"/>
      <c r="U35" s="359"/>
      <c r="V35" s="359">
        <v>483.77</v>
      </c>
      <c r="W35" s="359">
        <v>587.29</v>
      </c>
      <c r="X35" s="359">
        <v>9390.4699999999993</v>
      </c>
      <c r="Y35" s="359">
        <v>9.0399999999999991</v>
      </c>
      <c r="Z35" s="359">
        <v>34964</v>
      </c>
      <c r="AA35" s="359">
        <v>69</v>
      </c>
      <c r="AB35" s="359"/>
      <c r="AC35" s="359"/>
      <c r="AD35" s="359">
        <v>5621.54</v>
      </c>
      <c r="AE35" s="359">
        <v>0</v>
      </c>
      <c r="AF35" s="359"/>
      <c r="AG35" s="255"/>
      <c r="AH35" s="359"/>
      <c r="AI35" s="360"/>
      <c r="AJ35" s="359"/>
      <c r="AK35" s="255"/>
      <c r="AL35" s="389"/>
      <c r="AM35" s="360"/>
      <c r="AN35" s="389"/>
      <c r="AO35" s="360"/>
      <c r="AP35" s="389"/>
      <c r="AQ35" s="360"/>
    </row>
    <row r="36" spans="1:43" ht="15" x14ac:dyDescent="0.2">
      <c r="A36" s="376">
        <f t="shared" si="1"/>
        <v>45578</v>
      </c>
      <c r="B36" s="86" t="s">
        <v>195</v>
      </c>
      <c r="C36" s="94" t="str">
        <f t="shared" si="0"/>
        <v>45578 1200H</v>
      </c>
      <c r="D36" s="355">
        <v>377.86</v>
      </c>
      <c r="E36" s="356">
        <v>49.65</v>
      </c>
      <c r="F36" s="355">
        <v>1102.8</v>
      </c>
      <c r="G36" s="356">
        <v>6.2</v>
      </c>
      <c r="H36" s="355"/>
      <c r="I36" s="358"/>
      <c r="J36" s="355"/>
      <c r="K36" s="358"/>
      <c r="L36" s="416">
        <v>72889.039999999994</v>
      </c>
      <c r="M36" s="357">
        <v>882.54</v>
      </c>
      <c r="N36" s="357">
        <v>32749.72</v>
      </c>
      <c r="O36" s="356">
        <v>99.55</v>
      </c>
      <c r="P36" s="355">
        <v>4824.32</v>
      </c>
      <c r="Q36" s="357">
        <v>15.77</v>
      </c>
      <c r="R36" s="357">
        <v>32179.200000000001</v>
      </c>
      <c r="S36" s="357">
        <v>28.4</v>
      </c>
      <c r="T36" s="357"/>
      <c r="U36" s="357"/>
      <c r="V36" s="357">
        <v>484.07</v>
      </c>
      <c r="W36" s="357">
        <v>588.04999999999995</v>
      </c>
      <c r="X36" s="357">
        <v>9393.94</v>
      </c>
      <c r="Y36" s="357">
        <v>9.0399999999999991</v>
      </c>
      <c r="Z36" s="357">
        <v>34970</v>
      </c>
      <c r="AA36" s="357">
        <v>69</v>
      </c>
      <c r="AB36" s="357"/>
      <c r="AC36" s="357"/>
      <c r="AD36" s="357">
        <v>5628.31</v>
      </c>
      <c r="AE36" s="357">
        <v>0</v>
      </c>
      <c r="AF36" s="357"/>
      <c r="AG36" s="356"/>
      <c r="AH36" s="357"/>
      <c r="AI36" s="358"/>
      <c r="AJ36" s="357"/>
      <c r="AK36" s="356"/>
      <c r="AL36" s="390"/>
      <c r="AM36" s="358"/>
      <c r="AN36" s="390"/>
      <c r="AO36" s="358"/>
      <c r="AP36" s="390"/>
      <c r="AQ36" s="358"/>
    </row>
    <row r="37" spans="1:43" ht="15" x14ac:dyDescent="0.2">
      <c r="A37" s="376">
        <f t="shared" si="1"/>
        <v>45579</v>
      </c>
      <c r="B37" s="86" t="s">
        <v>259</v>
      </c>
      <c r="C37" s="94" t="str">
        <f t="shared" si="0"/>
        <v>45579 0000H</v>
      </c>
      <c r="D37" s="254">
        <v>382.59</v>
      </c>
      <c r="E37" s="255">
        <v>49.65</v>
      </c>
      <c r="F37" s="254">
        <v>1102.8</v>
      </c>
      <c r="G37" s="255">
        <v>6.2</v>
      </c>
      <c r="H37" s="254"/>
      <c r="I37" s="360"/>
      <c r="J37" s="254"/>
      <c r="K37" s="360"/>
      <c r="L37" s="417">
        <v>72906.899999999994</v>
      </c>
      <c r="M37" s="359">
        <v>882.62</v>
      </c>
      <c r="N37" s="359">
        <v>32752.32</v>
      </c>
      <c r="O37" s="255">
        <v>99.69</v>
      </c>
      <c r="P37" s="254">
        <v>4830.1899999999996</v>
      </c>
      <c r="Q37" s="359">
        <v>15.77</v>
      </c>
      <c r="R37" s="359">
        <v>32186.2</v>
      </c>
      <c r="S37" s="359">
        <v>28.4</v>
      </c>
      <c r="T37" s="359"/>
      <c r="U37" s="359"/>
      <c r="V37" s="359">
        <v>485.23</v>
      </c>
      <c r="W37" s="359">
        <v>588.48</v>
      </c>
      <c r="X37" s="359">
        <v>9398.7199999999993</v>
      </c>
      <c r="Y37" s="359">
        <v>9.0399999999999991</v>
      </c>
      <c r="Z37" s="359">
        <v>34977</v>
      </c>
      <c r="AA37" s="359">
        <v>69</v>
      </c>
      <c r="AB37" s="359"/>
      <c r="AC37" s="359"/>
      <c r="AD37" s="359">
        <v>5635.8</v>
      </c>
      <c r="AE37" s="359">
        <v>0</v>
      </c>
      <c r="AF37" s="359"/>
      <c r="AG37" s="255"/>
      <c r="AH37" s="359"/>
      <c r="AI37" s="360"/>
      <c r="AJ37" s="359"/>
      <c r="AK37" s="255"/>
      <c r="AL37" s="389"/>
      <c r="AM37" s="360"/>
      <c r="AN37" s="389"/>
      <c r="AO37" s="360"/>
      <c r="AP37" s="389"/>
      <c r="AQ37" s="360"/>
    </row>
    <row r="38" spans="1:43" ht="15" x14ac:dyDescent="0.2">
      <c r="A38" s="376">
        <f t="shared" si="1"/>
        <v>45579</v>
      </c>
      <c r="B38" s="86" t="s">
        <v>195</v>
      </c>
      <c r="C38" s="94" t="str">
        <f t="shared" si="0"/>
        <v>45579 1200H</v>
      </c>
      <c r="D38" s="355">
        <v>386.16</v>
      </c>
      <c r="E38" s="356">
        <v>49.65</v>
      </c>
      <c r="F38" s="355">
        <v>1102.8</v>
      </c>
      <c r="G38" s="356">
        <v>6.2</v>
      </c>
      <c r="H38" s="355"/>
      <c r="I38" s="358"/>
      <c r="J38" s="355"/>
      <c r="K38" s="358"/>
      <c r="L38" s="416">
        <v>72917.179999999993</v>
      </c>
      <c r="M38" s="357">
        <v>882.62</v>
      </c>
      <c r="N38" s="357">
        <v>32754.720000000001</v>
      </c>
      <c r="O38" s="356">
        <v>99.72</v>
      </c>
      <c r="P38" s="355">
        <v>4835.88</v>
      </c>
      <c r="Q38" s="357">
        <v>15.77</v>
      </c>
      <c r="R38" s="357">
        <v>32190</v>
      </c>
      <c r="S38" s="357">
        <v>28.4</v>
      </c>
      <c r="T38" s="357"/>
      <c r="U38" s="357"/>
      <c r="V38" s="357">
        <v>486.33</v>
      </c>
      <c r="W38" s="357">
        <v>589.20000000000005</v>
      </c>
      <c r="X38" s="357">
        <v>9402.56</v>
      </c>
      <c r="Y38" s="357">
        <v>9.0399999999999991</v>
      </c>
      <c r="Z38" s="357">
        <v>34984</v>
      </c>
      <c r="AA38" s="357">
        <v>69</v>
      </c>
      <c r="AB38" s="357">
        <v>176.84</v>
      </c>
      <c r="AC38" s="357">
        <v>0.14000000000000001</v>
      </c>
      <c r="AD38" s="357">
        <v>5642.35</v>
      </c>
      <c r="AE38" s="357">
        <v>0</v>
      </c>
      <c r="AF38" s="357"/>
      <c r="AG38" s="356"/>
      <c r="AH38" s="357"/>
      <c r="AI38" s="358"/>
      <c r="AJ38" s="357"/>
      <c r="AK38" s="356"/>
      <c r="AL38" s="390"/>
      <c r="AM38" s="358"/>
      <c r="AN38" s="390"/>
      <c r="AO38" s="358"/>
      <c r="AP38" s="390"/>
      <c r="AQ38" s="358"/>
    </row>
    <row r="39" spans="1:43" ht="15" x14ac:dyDescent="0.2">
      <c r="A39" s="376">
        <f t="shared" si="1"/>
        <v>45580</v>
      </c>
      <c r="B39" s="86" t="s">
        <v>259</v>
      </c>
      <c r="C39" s="94" t="str">
        <f t="shared" si="0"/>
        <v>45580 0000H</v>
      </c>
      <c r="D39" s="254">
        <v>391.41</v>
      </c>
      <c r="E39" s="255">
        <v>49.65</v>
      </c>
      <c r="F39" s="254">
        <v>1102.8</v>
      </c>
      <c r="G39" s="255">
        <v>6.2</v>
      </c>
      <c r="H39" s="254"/>
      <c r="I39" s="360"/>
      <c r="J39" s="254"/>
      <c r="K39" s="360"/>
      <c r="L39" s="417">
        <v>72927.47</v>
      </c>
      <c r="M39" s="359">
        <v>882.62</v>
      </c>
      <c r="N39" s="359">
        <v>32758.6</v>
      </c>
      <c r="O39" s="255">
        <v>99.72</v>
      </c>
      <c r="P39" s="254">
        <v>4841.7</v>
      </c>
      <c r="Q39" s="359">
        <v>15.77</v>
      </c>
      <c r="R39" s="359">
        <v>32195.8</v>
      </c>
      <c r="S39" s="359">
        <v>28.4</v>
      </c>
      <c r="T39" s="359"/>
      <c r="U39" s="359"/>
      <c r="V39" s="359">
        <v>487.72</v>
      </c>
      <c r="W39" s="359">
        <v>589.55999999999995</v>
      </c>
      <c r="X39" s="359">
        <v>9407.1299999999992</v>
      </c>
      <c r="Y39" s="359">
        <v>9.0399999999999991</v>
      </c>
      <c r="Z39" s="359">
        <v>34999</v>
      </c>
      <c r="AA39" s="359">
        <v>69</v>
      </c>
      <c r="AB39" s="359">
        <v>180.09</v>
      </c>
      <c r="AC39" s="359">
        <v>0.14000000000000001</v>
      </c>
      <c r="AD39" s="359">
        <v>5650.35</v>
      </c>
      <c r="AE39" s="359">
        <v>0</v>
      </c>
      <c r="AF39" s="359"/>
      <c r="AG39" s="255"/>
      <c r="AH39" s="359"/>
      <c r="AI39" s="360"/>
      <c r="AJ39" s="359"/>
      <c r="AK39" s="255"/>
      <c r="AL39" s="389"/>
      <c r="AM39" s="360"/>
      <c r="AN39" s="389"/>
      <c r="AO39" s="360"/>
      <c r="AP39" s="389"/>
      <c r="AQ39" s="360"/>
    </row>
    <row r="40" spans="1:43" ht="15" x14ac:dyDescent="0.2">
      <c r="A40" s="376">
        <f t="shared" si="1"/>
        <v>45580</v>
      </c>
      <c r="B40" s="86" t="s">
        <v>195</v>
      </c>
      <c r="C40" s="94" t="str">
        <f t="shared" si="0"/>
        <v>45580 1200H</v>
      </c>
      <c r="D40" s="355">
        <v>395</v>
      </c>
      <c r="E40" s="356">
        <v>49.65</v>
      </c>
      <c r="F40" s="355">
        <v>1102.8</v>
      </c>
      <c r="G40" s="356">
        <v>6.2</v>
      </c>
      <c r="H40" s="355"/>
      <c r="I40" s="358"/>
      <c r="J40" s="355"/>
      <c r="K40" s="358"/>
      <c r="L40" s="416">
        <v>72937.850000000006</v>
      </c>
      <c r="M40" s="357">
        <v>882.62</v>
      </c>
      <c r="N40" s="357">
        <v>32761.22</v>
      </c>
      <c r="O40" s="356">
        <v>99.75</v>
      </c>
      <c r="P40" s="355">
        <v>4847.4799999999996</v>
      </c>
      <c r="Q40" s="357">
        <v>15.77</v>
      </c>
      <c r="R40" s="357">
        <v>32200.400000000001</v>
      </c>
      <c r="S40" s="357">
        <v>28.4</v>
      </c>
      <c r="T40" s="357"/>
      <c r="U40" s="357"/>
      <c r="V40" s="357">
        <v>488.43</v>
      </c>
      <c r="W40" s="357">
        <v>590.20000000000005</v>
      </c>
      <c r="X40" s="357">
        <v>9410.7900000000009</v>
      </c>
      <c r="Y40" s="357">
        <v>9.0399999999999991</v>
      </c>
      <c r="Z40" s="357">
        <v>34997</v>
      </c>
      <c r="AA40" s="357">
        <v>69</v>
      </c>
      <c r="AB40" s="357">
        <v>180.09</v>
      </c>
      <c r="AC40" s="357">
        <v>0.14000000000000001</v>
      </c>
      <c r="AD40" s="357">
        <v>5656.77</v>
      </c>
      <c r="AE40" s="357">
        <v>0</v>
      </c>
      <c r="AF40" s="357"/>
      <c r="AG40" s="356"/>
      <c r="AH40" s="357"/>
      <c r="AI40" s="358"/>
      <c r="AJ40" s="357"/>
      <c r="AK40" s="356"/>
      <c r="AL40" s="390"/>
      <c r="AM40" s="358"/>
      <c r="AN40" s="390"/>
      <c r="AO40" s="358"/>
      <c r="AP40" s="390"/>
      <c r="AQ40" s="358"/>
    </row>
    <row r="41" spans="1:43" ht="15" x14ac:dyDescent="0.2">
      <c r="A41" s="376">
        <f t="shared" si="1"/>
        <v>45581</v>
      </c>
      <c r="B41" s="86" t="s">
        <v>259</v>
      </c>
      <c r="C41" s="94" t="str">
        <f t="shared" si="0"/>
        <v>45581 0000H</v>
      </c>
      <c r="D41" s="254">
        <v>399.54</v>
      </c>
      <c r="E41" s="255">
        <v>49.65</v>
      </c>
      <c r="F41" s="254">
        <v>1102.8</v>
      </c>
      <c r="G41" s="255">
        <v>6.2</v>
      </c>
      <c r="H41" s="254"/>
      <c r="I41" s="360"/>
      <c r="J41" s="254"/>
      <c r="K41" s="360"/>
      <c r="L41" s="417">
        <v>72948.22</v>
      </c>
      <c r="M41" s="359">
        <v>882.62</v>
      </c>
      <c r="N41" s="359">
        <v>32765.08</v>
      </c>
      <c r="O41" s="255">
        <v>99.75</v>
      </c>
      <c r="P41" s="254">
        <v>4853.2700000000004</v>
      </c>
      <c r="Q41" s="359">
        <v>15.77</v>
      </c>
      <c r="R41" s="359">
        <v>32208.2</v>
      </c>
      <c r="S41" s="359">
        <v>28.4</v>
      </c>
      <c r="T41" s="359"/>
      <c r="U41" s="359"/>
      <c r="V41" s="359">
        <v>490.35</v>
      </c>
      <c r="W41" s="359">
        <v>590.47</v>
      </c>
      <c r="X41" s="359">
        <v>9415.25</v>
      </c>
      <c r="Y41" s="359">
        <v>9.0399999999999991</v>
      </c>
      <c r="Z41" s="359">
        <v>35005</v>
      </c>
      <c r="AA41" s="359">
        <v>69</v>
      </c>
      <c r="AB41" s="359">
        <v>180.09</v>
      </c>
      <c r="AC41" s="359">
        <v>0.14000000000000001</v>
      </c>
      <c r="AD41" s="359">
        <v>5664.11</v>
      </c>
      <c r="AE41" s="359">
        <v>0</v>
      </c>
      <c r="AF41" s="359"/>
      <c r="AG41" s="255"/>
      <c r="AH41" s="359"/>
      <c r="AI41" s="360"/>
      <c r="AJ41" s="359"/>
      <c r="AK41" s="255"/>
      <c r="AL41" s="389"/>
      <c r="AM41" s="360"/>
      <c r="AN41" s="389"/>
      <c r="AO41" s="360"/>
      <c r="AP41" s="389"/>
      <c r="AQ41" s="360"/>
    </row>
    <row r="42" spans="1:43" ht="15" x14ac:dyDescent="0.2">
      <c r="A42" s="376">
        <f t="shared" si="1"/>
        <v>45581</v>
      </c>
      <c r="B42" s="86" t="s">
        <v>195</v>
      </c>
      <c r="C42" s="94" t="str">
        <f t="shared" si="0"/>
        <v>45581 1200H</v>
      </c>
      <c r="D42" s="355">
        <v>403.12</v>
      </c>
      <c r="E42" s="356">
        <v>49.65</v>
      </c>
      <c r="F42" s="355">
        <v>1102.8</v>
      </c>
      <c r="G42" s="356">
        <v>6.2</v>
      </c>
      <c r="H42" s="355"/>
      <c r="I42" s="358"/>
      <c r="J42" s="355"/>
      <c r="K42" s="358"/>
      <c r="L42" s="416">
        <v>72958.679999999993</v>
      </c>
      <c r="M42" s="357">
        <v>882.62</v>
      </c>
      <c r="N42" s="357"/>
      <c r="O42" s="356"/>
      <c r="P42" s="355">
        <v>4859.01</v>
      </c>
      <c r="Q42" s="357">
        <v>15.77</v>
      </c>
      <c r="R42" s="357">
        <v>32213.200000000001</v>
      </c>
      <c r="S42" s="357">
        <v>28.4</v>
      </c>
      <c r="T42" s="357"/>
      <c r="U42" s="357"/>
      <c r="V42" s="357">
        <v>490.8</v>
      </c>
      <c r="W42" s="357">
        <v>591.29</v>
      </c>
      <c r="X42" s="357">
        <v>9418.7800000000007</v>
      </c>
      <c r="Y42" s="357">
        <v>9.0399999999999991</v>
      </c>
      <c r="Z42" s="357">
        <v>35011</v>
      </c>
      <c r="AA42" s="357">
        <v>69</v>
      </c>
      <c r="AB42" s="357">
        <v>180.09</v>
      </c>
      <c r="AC42" s="357">
        <v>0.14000000000000001</v>
      </c>
      <c r="AD42" s="357">
        <v>5670.39</v>
      </c>
      <c r="AE42" s="357"/>
      <c r="AF42" s="357"/>
      <c r="AG42" s="356"/>
      <c r="AH42" s="357"/>
      <c r="AI42" s="358"/>
      <c r="AJ42" s="357"/>
      <c r="AK42" s="356"/>
      <c r="AL42" s="390"/>
      <c r="AM42" s="358"/>
      <c r="AN42" s="390"/>
      <c r="AO42" s="358"/>
      <c r="AP42" s="390"/>
      <c r="AQ42" s="358"/>
    </row>
    <row r="43" spans="1:43" ht="15" x14ac:dyDescent="0.2">
      <c r="A43" s="376">
        <f t="shared" si="1"/>
        <v>45582</v>
      </c>
      <c r="B43" s="86" t="s">
        <v>259</v>
      </c>
      <c r="C43" s="94" t="str">
        <f t="shared" si="0"/>
        <v>45582 0000H</v>
      </c>
      <c r="D43" s="254">
        <v>404.58</v>
      </c>
      <c r="E43" s="255">
        <v>49.65</v>
      </c>
      <c r="F43" s="254">
        <v>1102.8</v>
      </c>
      <c r="G43" s="255">
        <v>6.2</v>
      </c>
      <c r="H43" s="254"/>
      <c r="I43" s="360"/>
      <c r="J43" s="254"/>
      <c r="K43" s="360"/>
      <c r="L43" s="417">
        <v>72967.11</v>
      </c>
      <c r="M43" s="359">
        <v>882.7</v>
      </c>
      <c r="N43" s="359">
        <v>32771.25</v>
      </c>
      <c r="O43" s="255">
        <v>99.79</v>
      </c>
      <c r="P43" s="254">
        <v>4864.8</v>
      </c>
      <c r="Q43" s="359">
        <v>15.77</v>
      </c>
      <c r="R43" s="359">
        <v>32221.1</v>
      </c>
      <c r="S43" s="359">
        <v>28.4</v>
      </c>
      <c r="T43" s="359"/>
      <c r="U43" s="359"/>
      <c r="V43" s="359">
        <v>492.17</v>
      </c>
      <c r="W43" s="359">
        <v>591.71</v>
      </c>
      <c r="X43" s="359">
        <v>9422.84</v>
      </c>
      <c r="Y43" s="359">
        <v>9.0399999999999991</v>
      </c>
      <c r="Z43" s="359">
        <v>35018</v>
      </c>
      <c r="AA43" s="359">
        <v>69</v>
      </c>
      <c r="AB43" s="359">
        <v>180.09</v>
      </c>
      <c r="AC43" s="359">
        <v>0.14000000000000001</v>
      </c>
      <c r="AD43" s="359">
        <v>5677.56</v>
      </c>
      <c r="AE43" s="359">
        <v>0</v>
      </c>
      <c r="AF43" s="359"/>
      <c r="AG43" s="255"/>
      <c r="AH43" s="359"/>
      <c r="AI43" s="360"/>
      <c r="AJ43" s="359"/>
      <c r="AK43" s="255"/>
      <c r="AL43" s="389"/>
      <c r="AM43" s="360"/>
      <c r="AN43" s="389"/>
      <c r="AO43" s="360"/>
      <c r="AP43" s="389"/>
      <c r="AQ43" s="360"/>
    </row>
    <row r="44" spans="1:43" ht="15" x14ac:dyDescent="0.2">
      <c r="A44" s="376">
        <f t="shared" si="1"/>
        <v>45582</v>
      </c>
      <c r="B44" s="86" t="s">
        <v>195</v>
      </c>
      <c r="C44" s="94" t="str">
        <f t="shared" si="0"/>
        <v>45582 1200H</v>
      </c>
      <c r="D44" s="355">
        <v>411.52</v>
      </c>
      <c r="E44" s="356">
        <v>49.65</v>
      </c>
      <c r="F44" s="355">
        <v>1102.8</v>
      </c>
      <c r="G44" s="356">
        <v>6.2</v>
      </c>
      <c r="H44" s="355"/>
      <c r="I44" s="358"/>
      <c r="J44" s="355"/>
      <c r="K44" s="358"/>
      <c r="L44" s="416">
        <v>72974.429999999993</v>
      </c>
      <c r="M44" s="357">
        <v>882.8</v>
      </c>
      <c r="N44" s="357">
        <v>32773.440000000002</v>
      </c>
      <c r="O44" s="356">
        <v>99.82</v>
      </c>
      <c r="P44" s="355">
        <v>4870.6099999999997</v>
      </c>
      <c r="Q44" s="357">
        <v>15.77</v>
      </c>
      <c r="R44" s="357">
        <v>32224.9</v>
      </c>
      <c r="S44" s="357">
        <v>28.4</v>
      </c>
      <c r="T44" s="357"/>
      <c r="U44" s="357"/>
      <c r="V44" s="357">
        <v>493.37</v>
      </c>
      <c r="W44" s="357">
        <v>592.27</v>
      </c>
      <c r="X44" s="357">
        <v>9426.4500000000007</v>
      </c>
      <c r="Y44" s="357">
        <v>9.0399999999999991</v>
      </c>
      <c r="Z44" s="357">
        <v>35024</v>
      </c>
      <c r="AA44" s="357">
        <v>69</v>
      </c>
      <c r="AB44" s="357">
        <v>181.43</v>
      </c>
      <c r="AC44" s="357">
        <v>0.14000000000000001</v>
      </c>
      <c r="AD44" s="357">
        <v>5683.81</v>
      </c>
      <c r="AE44" s="357">
        <v>0</v>
      </c>
      <c r="AF44" s="357"/>
      <c r="AG44" s="356"/>
      <c r="AH44" s="357"/>
      <c r="AI44" s="358"/>
      <c r="AJ44" s="357"/>
      <c r="AK44" s="356"/>
      <c r="AL44" s="390"/>
      <c r="AM44" s="358"/>
      <c r="AN44" s="390"/>
      <c r="AO44" s="358"/>
      <c r="AP44" s="390"/>
      <c r="AQ44" s="358"/>
    </row>
    <row r="45" spans="1:43" ht="15" x14ac:dyDescent="0.2">
      <c r="A45" s="376">
        <f t="shared" si="1"/>
        <v>45583</v>
      </c>
      <c r="B45" s="86" t="s">
        <v>259</v>
      </c>
      <c r="C45" s="94" t="str">
        <f t="shared" si="0"/>
        <v>45583 0000H</v>
      </c>
      <c r="D45" s="254">
        <v>416.09</v>
      </c>
      <c r="E45" s="255">
        <v>49.65</v>
      </c>
      <c r="F45" s="254">
        <v>1102.8</v>
      </c>
      <c r="G45" s="255">
        <v>6.2</v>
      </c>
      <c r="H45" s="254"/>
      <c r="I45" s="360"/>
      <c r="J45" s="254"/>
      <c r="K45" s="360"/>
      <c r="L45" s="417">
        <v>72984.600000000006</v>
      </c>
      <c r="M45" s="359">
        <v>882.8</v>
      </c>
      <c r="N45" s="359">
        <v>32775.440000000002</v>
      </c>
      <c r="O45" s="255">
        <v>99.85</v>
      </c>
      <c r="P45" s="254">
        <v>4876.38</v>
      </c>
      <c r="Q45" s="359">
        <v>15.77</v>
      </c>
      <c r="R45" s="359">
        <v>32230.7</v>
      </c>
      <c r="S45" s="359">
        <v>28.4</v>
      </c>
      <c r="T45" s="359"/>
      <c r="U45" s="359"/>
      <c r="V45" s="359">
        <v>495.92</v>
      </c>
      <c r="W45" s="359">
        <v>592.35</v>
      </c>
      <c r="X45" s="359">
        <v>9430.7199999999993</v>
      </c>
      <c r="Y45" s="359">
        <v>9.0399999999999991</v>
      </c>
      <c r="Z45" s="359">
        <v>35032</v>
      </c>
      <c r="AA45" s="359">
        <v>69</v>
      </c>
      <c r="AB45" s="359">
        <v>184.34</v>
      </c>
      <c r="AC45" s="359">
        <v>0.14000000000000001</v>
      </c>
      <c r="AD45" s="359">
        <v>5691.1</v>
      </c>
      <c r="AE45" s="359">
        <v>0</v>
      </c>
      <c r="AF45" s="359"/>
      <c r="AG45" s="255"/>
      <c r="AH45" s="359"/>
      <c r="AI45" s="360"/>
      <c r="AJ45" s="359"/>
      <c r="AK45" s="255"/>
      <c r="AL45" s="389"/>
      <c r="AM45" s="360"/>
      <c r="AN45" s="389"/>
      <c r="AO45" s="360"/>
      <c r="AP45" s="389"/>
      <c r="AQ45" s="360"/>
    </row>
    <row r="46" spans="1:43" ht="15" x14ac:dyDescent="0.2">
      <c r="A46" s="376">
        <f t="shared" si="1"/>
        <v>45583</v>
      </c>
      <c r="B46" s="86" t="s">
        <v>195</v>
      </c>
      <c r="C46" s="94" t="str">
        <f t="shared" si="0"/>
        <v>45583 1200H</v>
      </c>
      <c r="D46" s="355">
        <v>419.71</v>
      </c>
      <c r="E46" s="356">
        <v>49.65</v>
      </c>
      <c r="F46" s="355">
        <v>1102.8</v>
      </c>
      <c r="G46" s="356">
        <v>6.2</v>
      </c>
      <c r="H46" s="355"/>
      <c r="I46" s="358"/>
      <c r="J46" s="355"/>
      <c r="K46" s="358"/>
      <c r="L46" s="416">
        <v>72989.259999999995</v>
      </c>
      <c r="M46" s="357">
        <v>883.07</v>
      </c>
      <c r="N46" s="357">
        <v>32777.31</v>
      </c>
      <c r="O46" s="356">
        <v>99.89</v>
      </c>
      <c r="P46" s="355">
        <v>4882.2</v>
      </c>
      <c r="Q46" s="357">
        <v>15.77</v>
      </c>
      <c r="R46" s="357">
        <v>32232.5</v>
      </c>
      <c r="S46" s="357">
        <v>28.4</v>
      </c>
      <c r="T46" s="357"/>
      <c r="U46" s="357"/>
      <c r="V46" s="357">
        <v>497.11</v>
      </c>
      <c r="W46" s="357">
        <v>592.41</v>
      </c>
      <c r="X46" s="357">
        <v>9434.31</v>
      </c>
      <c r="Y46" s="357">
        <v>9.0399999999999991</v>
      </c>
      <c r="Z46" s="357">
        <v>35038</v>
      </c>
      <c r="AA46" s="357">
        <v>69</v>
      </c>
      <c r="AB46" s="357">
        <v>185.96</v>
      </c>
      <c r="AC46" s="357">
        <v>0.14000000000000001</v>
      </c>
      <c r="AD46" s="357">
        <v>5697.37</v>
      </c>
      <c r="AE46" s="357">
        <v>0</v>
      </c>
      <c r="AF46" s="357"/>
      <c r="AG46" s="356"/>
      <c r="AH46" s="357"/>
      <c r="AI46" s="358"/>
      <c r="AJ46" s="357"/>
      <c r="AK46" s="356"/>
      <c r="AL46" s="390"/>
      <c r="AM46" s="358"/>
      <c r="AN46" s="390"/>
      <c r="AO46" s="358"/>
      <c r="AP46" s="390"/>
      <c r="AQ46" s="358"/>
    </row>
    <row r="47" spans="1:43" ht="15" x14ac:dyDescent="0.2">
      <c r="A47" s="376">
        <f t="shared" si="1"/>
        <v>45584</v>
      </c>
      <c r="B47" s="86" t="s">
        <v>259</v>
      </c>
      <c r="C47" s="94" t="str">
        <f t="shared" si="0"/>
        <v>45584 0000H</v>
      </c>
      <c r="D47" s="254">
        <v>424.35</v>
      </c>
      <c r="E47" s="255">
        <v>49.65</v>
      </c>
      <c r="F47" s="254">
        <v>1102.8</v>
      </c>
      <c r="G47" s="255">
        <v>6.2</v>
      </c>
      <c r="H47" s="254"/>
      <c r="I47" s="360"/>
      <c r="J47" s="254"/>
      <c r="K47" s="360"/>
      <c r="L47" s="417">
        <v>72999.7</v>
      </c>
      <c r="M47" s="359">
        <v>883.07</v>
      </c>
      <c r="N47" s="359">
        <v>32781.01</v>
      </c>
      <c r="O47" s="255">
        <v>99.89</v>
      </c>
      <c r="P47" s="254">
        <v>4887.95</v>
      </c>
      <c r="Q47" s="359">
        <v>15.77</v>
      </c>
      <c r="R47" s="359">
        <v>32236.400000000001</v>
      </c>
      <c r="S47" s="359">
        <v>28.4</v>
      </c>
      <c r="T47" s="359"/>
      <c r="U47" s="359"/>
      <c r="V47" s="359">
        <v>498.88</v>
      </c>
      <c r="W47" s="359">
        <v>592.46</v>
      </c>
      <c r="X47" s="359">
        <v>9438.59</v>
      </c>
      <c r="Y47" s="359">
        <v>9.0399999999999991</v>
      </c>
      <c r="Z47" s="359">
        <v>35046</v>
      </c>
      <c r="AA47" s="359">
        <v>69</v>
      </c>
      <c r="AB47" s="359">
        <v>189.96</v>
      </c>
      <c r="AC47" s="359">
        <v>0.14000000000000001</v>
      </c>
      <c r="AD47" s="359">
        <v>5704.5</v>
      </c>
      <c r="AE47" s="359">
        <v>0</v>
      </c>
      <c r="AF47" s="359"/>
      <c r="AG47" s="255"/>
      <c r="AH47" s="359"/>
      <c r="AI47" s="360"/>
      <c r="AJ47" s="359"/>
      <c r="AK47" s="255"/>
      <c r="AL47" s="389"/>
      <c r="AM47" s="360"/>
      <c r="AN47" s="389"/>
      <c r="AO47" s="360"/>
      <c r="AP47" s="389"/>
      <c r="AQ47" s="360"/>
    </row>
    <row r="48" spans="1:43" ht="15" x14ac:dyDescent="0.2">
      <c r="A48" s="376">
        <f t="shared" si="1"/>
        <v>45584</v>
      </c>
      <c r="B48" s="86" t="s">
        <v>195</v>
      </c>
      <c r="C48" s="94" t="str">
        <f t="shared" si="0"/>
        <v>45584 1200H</v>
      </c>
      <c r="D48" s="355">
        <v>427.75</v>
      </c>
      <c r="E48" s="356">
        <v>49.65</v>
      </c>
      <c r="F48" s="355">
        <v>1102.8</v>
      </c>
      <c r="G48" s="356">
        <v>6.2</v>
      </c>
      <c r="H48" s="355"/>
      <c r="I48" s="358"/>
      <c r="J48" s="355"/>
      <c r="K48" s="358"/>
      <c r="L48" s="416">
        <v>73010.179999999993</v>
      </c>
      <c r="M48" s="357">
        <v>883.07</v>
      </c>
      <c r="N48" s="357">
        <v>32782.300000000003</v>
      </c>
      <c r="O48" s="356">
        <v>99.97</v>
      </c>
      <c r="P48" s="355">
        <v>4893.5600000000004</v>
      </c>
      <c r="Q48" s="357">
        <v>15.77</v>
      </c>
      <c r="R48" s="357">
        <v>32240.3</v>
      </c>
      <c r="S48" s="357">
        <v>28.4</v>
      </c>
      <c r="T48" s="357"/>
      <c r="U48" s="357"/>
      <c r="V48" s="357">
        <v>499.3</v>
      </c>
      <c r="W48" s="357">
        <v>593.30999999999995</v>
      </c>
      <c r="X48" s="357">
        <v>9442.31</v>
      </c>
      <c r="Y48" s="357">
        <v>9.0399999999999991</v>
      </c>
      <c r="Z48" s="357">
        <v>35052</v>
      </c>
      <c r="AA48" s="357">
        <v>69</v>
      </c>
      <c r="AB48" s="357">
        <v>190.47</v>
      </c>
      <c r="AC48" s="357">
        <v>0.14000000000000001</v>
      </c>
      <c r="AD48" s="357">
        <v>5710.23</v>
      </c>
      <c r="AE48" s="357">
        <v>0</v>
      </c>
      <c r="AF48" s="357"/>
      <c r="AG48" s="356"/>
      <c r="AH48" s="357"/>
      <c r="AI48" s="358"/>
      <c r="AJ48" s="357"/>
      <c r="AK48" s="356"/>
      <c r="AL48" s="390"/>
      <c r="AM48" s="358"/>
      <c r="AN48" s="390"/>
      <c r="AO48" s="358"/>
      <c r="AP48" s="390"/>
      <c r="AQ48" s="358"/>
    </row>
    <row r="49" spans="1:43" ht="15" x14ac:dyDescent="0.2">
      <c r="A49" s="376">
        <f t="shared" si="1"/>
        <v>45585</v>
      </c>
      <c r="B49" s="86" t="s">
        <v>259</v>
      </c>
      <c r="C49" s="94" t="str">
        <f t="shared" si="0"/>
        <v>45585 0000H</v>
      </c>
      <c r="D49" s="254">
        <v>432.56</v>
      </c>
      <c r="E49" s="255">
        <v>49.65</v>
      </c>
      <c r="F49" s="254">
        <v>1102.8</v>
      </c>
      <c r="G49" s="255">
        <v>6.2</v>
      </c>
      <c r="H49" s="254"/>
      <c r="I49" s="360"/>
      <c r="J49" s="254"/>
      <c r="K49" s="360"/>
      <c r="L49" s="417">
        <v>73020.679999999993</v>
      </c>
      <c r="M49" s="359">
        <v>883.07</v>
      </c>
      <c r="N49" s="359">
        <v>32785.46</v>
      </c>
      <c r="O49" s="255">
        <v>99.99</v>
      </c>
      <c r="P49" s="254">
        <v>4899.3599999999997</v>
      </c>
      <c r="Q49" s="359">
        <v>15.77</v>
      </c>
      <c r="R49" s="359">
        <v>32244.1</v>
      </c>
      <c r="S49" s="359">
        <v>28.4</v>
      </c>
      <c r="T49" s="359"/>
      <c r="U49" s="359"/>
      <c r="V49" s="359">
        <v>501.05</v>
      </c>
      <c r="W49" s="359">
        <v>593.58000000000004</v>
      </c>
      <c r="X49" s="359">
        <v>9446.85</v>
      </c>
      <c r="Y49" s="359">
        <v>9.0399999999999991</v>
      </c>
      <c r="Z49" s="359">
        <v>35059</v>
      </c>
      <c r="AA49" s="359">
        <v>69</v>
      </c>
      <c r="AB49" s="359">
        <v>191.61</v>
      </c>
      <c r="AC49" s="359">
        <v>0.14000000000000001</v>
      </c>
      <c r="AD49" s="359">
        <v>5717</v>
      </c>
      <c r="AE49" s="359">
        <v>0</v>
      </c>
      <c r="AF49" s="359"/>
      <c r="AG49" s="255"/>
      <c r="AH49" s="359"/>
      <c r="AI49" s="360"/>
      <c r="AJ49" s="359"/>
      <c r="AK49" s="255"/>
      <c r="AL49" s="389"/>
      <c r="AM49" s="360"/>
      <c r="AN49" s="389"/>
      <c r="AO49" s="360"/>
      <c r="AP49" s="389"/>
      <c r="AQ49" s="360"/>
    </row>
    <row r="50" spans="1:43" ht="15" x14ac:dyDescent="0.2">
      <c r="A50" s="376">
        <f t="shared" si="1"/>
        <v>45585</v>
      </c>
      <c r="B50" s="86" t="s">
        <v>195</v>
      </c>
      <c r="C50" s="94" t="str">
        <f t="shared" si="0"/>
        <v>45585 1200H</v>
      </c>
      <c r="D50" s="355">
        <v>435.7</v>
      </c>
      <c r="E50" s="356">
        <v>49.65</v>
      </c>
      <c r="F50" s="355">
        <v>1102.8</v>
      </c>
      <c r="G50" s="356">
        <v>6.2</v>
      </c>
      <c r="H50" s="355"/>
      <c r="I50" s="358"/>
      <c r="J50" s="355"/>
      <c r="K50" s="358"/>
      <c r="L50" s="416">
        <v>73029.919999999998</v>
      </c>
      <c r="M50" s="357">
        <v>883.08</v>
      </c>
      <c r="N50" s="357">
        <v>32786.379999999997</v>
      </c>
      <c r="O50" s="356">
        <v>100.04</v>
      </c>
      <c r="P50" s="355">
        <v>4904.84</v>
      </c>
      <c r="Q50" s="357">
        <v>15.77</v>
      </c>
      <c r="R50" s="357">
        <v>32247.7</v>
      </c>
      <c r="S50" s="357">
        <v>28.4</v>
      </c>
      <c r="T50" s="357"/>
      <c r="U50" s="357"/>
      <c r="V50" s="357">
        <v>501.07</v>
      </c>
      <c r="W50" s="357">
        <v>594.71</v>
      </c>
      <c r="X50" s="357">
        <v>9450.4599999999991</v>
      </c>
      <c r="Y50" s="357">
        <v>9.0399999999999991</v>
      </c>
      <c r="Z50" s="357">
        <v>35065</v>
      </c>
      <c r="AA50" s="357">
        <v>69</v>
      </c>
      <c r="AB50" s="357">
        <v>192.24</v>
      </c>
      <c r="AC50" s="357">
        <v>0.14000000000000001</v>
      </c>
      <c r="AD50" s="357">
        <v>5723.03</v>
      </c>
      <c r="AE50" s="357">
        <v>0</v>
      </c>
      <c r="AF50" s="357"/>
      <c r="AG50" s="356"/>
      <c r="AH50" s="357"/>
      <c r="AI50" s="358"/>
      <c r="AJ50" s="357"/>
      <c r="AK50" s="356"/>
      <c r="AL50" s="390"/>
      <c r="AM50" s="358"/>
      <c r="AN50" s="390"/>
      <c r="AO50" s="358"/>
      <c r="AP50" s="390"/>
      <c r="AQ50" s="358"/>
    </row>
    <row r="51" spans="1:43" ht="15" x14ac:dyDescent="0.2">
      <c r="A51" s="376">
        <f t="shared" si="1"/>
        <v>45586</v>
      </c>
      <c r="B51" s="86" t="s">
        <v>259</v>
      </c>
      <c r="C51" s="94" t="str">
        <f t="shared" si="0"/>
        <v>45586 0000H</v>
      </c>
      <c r="D51" s="254">
        <v>440.26</v>
      </c>
      <c r="E51" s="255">
        <v>49.65</v>
      </c>
      <c r="F51" s="254">
        <v>1102.8</v>
      </c>
      <c r="G51" s="255">
        <v>6.2</v>
      </c>
      <c r="H51" s="254"/>
      <c r="I51" s="360"/>
      <c r="J51" s="254"/>
      <c r="K51" s="360"/>
      <c r="L51" s="417">
        <v>73039.94</v>
      </c>
      <c r="M51" s="359">
        <v>883.03</v>
      </c>
      <c r="N51" s="359">
        <v>32790.01</v>
      </c>
      <c r="O51" s="255">
        <v>100.04</v>
      </c>
      <c r="P51" s="254">
        <v>4910.62</v>
      </c>
      <c r="Q51" s="359">
        <v>15.77</v>
      </c>
      <c r="R51" s="359">
        <v>32251.200000000001</v>
      </c>
      <c r="S51" s="359">
        <v>28.4</v>
      </c>
      <c r="T51" s="359"/>
      <c r="U51" s="359"/>
      <c r="V51" s="359">
        <v>501.32</v>
      </c>
      <c r="W51" s="359">
        <v>595.63</v>
      </c>
      <c r="X51" s="359">
        <v>9455.0400000000009</v>
      </c>
      <c r="Y51" s="359">
        <v>9.0399999999999991</v>
      </c>
      <c r="Z51" s="359">
        <v>35071</v>
      </c>
      <c r="AA51" s="359">
        <v>69</v>
      </c>
      <c r="AB51" s="359">
        <v>194.15</v>
      </c>
      <c r="AC51" s="359">
        <v>0.14000000000000001</v>
      </c>
      <c r="AD51" s="359">
        <v>5728.81</v>
      </c>
      <c r="AE51" s="359">
        <v>0</v>
      </c>
      <c r="AF51" s="359"/>
      <c r="AG51" s="255"/>
      <c r="AH51" s="359"/>
      <c r="AI51" s="360"/>
      <c r="AJ51" s="359"/>
      <c r="AK51" s="255"/>
      <c r="AL51" s="389"/>
      <c r="AM51" s="360"/>
      <c r="AN51" s="389"/>
      <c r="AO51" s="360"/>
      <c r="AP51" s="389"/>
      <c r="AQ51" s="360"/>
    </row>
    <row r="52" spans="1:43" ht="15" x14ac:dyDescent="0.2">
      <c r="A52" s="376">
        <f t="shared" si="1"/>
        <v>45586</v>
      </c>
      <c r="B52" s="86" t="s">
        <v>195</v>
      </c>
      <c r="C52" s="94" t="str">
        <f t="shared" si="0"/>
        <v>45586 1200H</v>
      </c>
      <c r="D52" s="355">
        <v>443.75</v>
      </c>
      <c r="E52" s="356">
        <v>49.65</v>
      </c>
      <c r="F52" s="355">
        <v>1102.8</v>
      </c>
      <c r="G52" s="356">
        <v>6.2</v>
      </c>
      <c r="H52" s="355"/>
      <c r="I52" s="358"/>
      <c r="J52" s="355"/>
      <c r="K52" s="358"/>
      <c r="L52" s="416">
        <v>73049.77</v>
      </c>
      <c r="M52" s="357">
        <v>883.08</v>
      </c>
      <c r="N52" s="357">
        <v>32791.269999999997</v>
      </c>
      <c r="O52" s="356">
        <v>100.1</v>
      </c>
      <c r="P52" s="355">
        <v>4916.29</v>
      </c>
      <c r="Q52" s="357">
        <v>15.77</v>
      </c>
      <c r="R52" s="357">
        <v>32254.799999999999</v>
      </c>
      <c r="S52" s="357">
        <v>28.4</v>
      </c>
      <c r="T52" s="357"/>
      <c r="U52" s="357"/>
      <c r="V52" s="357">
        <v>501.57</v>
      </c>
      <c r="W52" s="357">
        <v>596</v>
      </c>
      <c r="X52" s="357">
        <v>9458</v>
      </c>
      <c r="Y52" s="357">
        <v>9.0399999999999991</v>
      </c>
      <c r="Z52" s="357">
        <v>35077</v>
      </c>
      <c r="AA52" s="357">
        <v>69</v>
      </c>
      <c r="AB52" s="357">
        <v>195.44</v>
      </c>
      <c r="AC52" s="357">
        <v>0.14000000000000001</v>
      </c>
      <c r="AD52" s="357">
        <v>5733.93</v>
      </c>
      <c r="AE52" s="357">
        <v>0</v>
      </c>
      <c r="AF52" s="357"/>
      <c r="AG52" s="356"/>
      <c r="AH52" s="357"/>
      <c r="AI52" s="358"/>
      <c r="AJ52" s="357"/>
      <c r="AK52" s="356"/>
      <c r="AL52" s="390"/>
      <c r="AM52" s="358"/>
      <c r="AN52" s="390"/>
      <c r="AO52" s="358"/>
      <c r="AP52" s="390"/>
      <c r="AQ52" s="358"/>
    </row>
    <row r="53" spans="1:43" ht="15" x14ac:dyDescent="0.2">
      <c r="A53" s="376">
        <f t="shared" si="1"/>
        <v>45587</v>
      </c>
      <c r="B53" s="86" t="s">
        <v>259</v>
      </c>
      <c r="C53" s="94" t="str">
        <f t="shared" si="0"/>
        <v>45587 0000H</v>
      </c>
      <c r="D53" s="254">
        <v>448.39</v>
      </c>
      <c r="E53" s="255">
        <v>49.65</v>
      </c>
      <c r="F53" s="254">
        <v>1102.8</v>
      </c>
      <c r="G53" s="255">
        <v>6.2</v>
      </c>
      <c r="H53" s="254"/>
      <c r="I53" s="360"/>
      <c r="J53" s="254"/>
      <c r="K53" s="360"/>
      <c r="L53" s="417">
        <v>73056.13</v>
      </c>
      <c r="M53" s="359">
        <v>883.35</v>
      </c>
      <c r="N53" s="359">
        <v>32794.99</v>
      </c>
      <c r="O53" s="255">
        <v>100.1</v>
      </c>
      <c r="P53" s="254">
        <v>4922.13</v>
      </c>
      <c r="Q53" s="359">
        <v>15.77</v>
      </c>
      <c r="R53" s="359">
        <v>32258.6</v>
      </c>
      <c r="S53" s="359">
        <v>28.4</v>
      </c>
      <c r="T53" s="359"/>
      <c r="U53" s="359"/>
      <c r="V53" s="359">
        <v>502.52</v>
      </c>
      <c r="W53" s="359">
        <v>596.87</v>
      </c>
      <c r="X53" s="359">
        <v>9462.89</v>
      </c>
      <c r="Y53" s="359">
        <v>9.0399999999999991</v>
      </c>
      <c r="Z53" s="359">
        <v>35083</v>
      </c>
      <c r="AA53" s="359">
        <v>69</v>
      </c>
      <c r="AB53" s="359">
        <v>198.44</v>
      </c>
      <c r="AC53" s="359">
        <v>0.14000000000000001</v>
      </c>
      <c r="AD53" s="359">
        <v>5740.26</v>
      </c>
      <c r="AE53" s="359">
        <v>0</v>
      </c>
      <c r="AF53" s="359"/>
      <c r="AG53" s="255"/>
      <c r="AH53" s="359"/>
      <c r="AI53" s="360"/>
      <c r="AJ53" s="359"/>
      <c r="AK53" s="255"/>
      <c r="AL53" s="389"/>
      <c r="AM53" s="360"/>
      <c r="AN53" s="389"/>
      <c r="AO53" s="360"/>
      <c r="AP53" s="389"/>
      <c r="AQ53" s="360"/>
    </row>
    <row r="54" spans="1:43" ht="15" x14ac:dyDescent="0.2">
      <c r="A54" s="376">
        <f t="shared" si="1"/>
        <v>45587</v>
      </c>
      <c r="B54" s="86" t="s">
        <v>195</v>
      </c>
      <c r="C54" s="94" t="str">
        <f t="shared" si="0"/>
        <v>45587 1200H</v>
      </c>
      <c r="D54" s="355">
        <v>451.91</v>
      </c>
      <c r="E54" s="356">
        <v>49.65</v>
      </c>
      <c r="F54" s="355">
        <v>1102.8</v>
      </c>
      <c r="G54" s="356">
        <v>6.2</v>
      </c>
      <c r="H54" s="355"/>
      <c r="I54" s="358"/>
      <c r="J54" s="355"/>
      <c r="K54" s="358"/>
      <c r="L54" s="416">
        <v>73064.92</v>
      </c>
      <c r="M54" s="357">
        <v>883.39</v>
      </c>
      <c r="N54" s="357">
        <v>32796.32</v>
      </c>
      <c r="O54" s="356">
        <v>100.13</v>
      </c>
      <c r="P54" s="355">
        <v>4927.6400000000003</v>
      </c>
      <c r="Q54" s="357">
        <v>15.77</v>
      </c>
      <c r="R54" s="357">
        <v>32262.3</v>
      </c>
      <c r="S54" s="357">
        <v>28.4</v>
      </c>
      <c r="T54" s="357"/>
      <c r="U54" s="357"/>
      <c r="V54" s="357">
        <v>502.9</v>
      </c>
      <c r="W54" s="357">
        <v>597.69000000000005</v>
      </c>
      <c r="X54" s="357">
        <v>9466.3799999999992</v>
      </c>
      <c r="Y54" s="357">
        <v>9.0399999999999991</v>
      </c>
      <c r="Z54" s="357">
        <v>35087</v>
      </c>
      <c r="AA54" s="357">
        <v>69</v>
      </c>
      <c r="AB54" s="357">
        <v>200.51</v>
      </c>
      <c r="AC54" s="357">
        <v>0.14000000000000001</v>
      </c>
      <c r="AD54" s="357">
        <v>5745.1</v>
      </c>
      <c r="AE54" s="357">
        <v>0</v>
      </c>
      <c r="AF54" s="357"/>
      <c r="AG54" s="356"/>
      <c r="AH54" s="357"/>
      <c r="AI54" s="358"/>
      <c r="AJ54" s="357"/>
      <c r="AK54" s="356"/>
      <c r="AL54" s="390"/>
      <c r="AM54" s="358"/>
      <c r="AN54" s="390"/>
      <c r="AO54" s="358"/>
      <c r="AP54" s="390"/>
      <c r="AQ54" s="358"/>
    </row>
    <row r="55" spans="1:43" ht="15" x14ac:dyDescent="0.2">
      <c r="A55" s="376">
        <f t="shared" si="1"/>
        <v>45588</v>
      </c>
      <c r="B55" s="86" t="s">
        <v>259</v>
      </c>
      <c r="C55" s="94" t="str">
        <f t="shared" si="0"/>
        <v>45588 0000H</v>
      </c>
      <c r="D55" s="254">
        <v>456.36</v>
      </c>
      <c r="E55" s="255">
        <v>49.65</v>
      </c>
      <c r="F55" s="254">
        <v>1102.8</v>
      </c>
      <c r="G55" s="255">
        <v>6.2</v>
      </c>
      <c r="H55" s="254"/>
      <c r="I55" s="360"/>
      <c r="J55" s="254"/>
      <c r="K55" s="360"/>
      <c r="L55" s="417">
        <v>73075.16</v>
      </c>
      <c r="M55" s="359">
        <v>883.29</v>
      </c>
      <c r="N55" s="359">
        <v>32800.01</v>
      </c>
      <c r="O55" s="255">
        <v>100.13</v>
      </c>
      <c r="P55" s="254">
        <v>4933.47</v>
      </c>
      <c r="Q55" s="359">
        <v>15.77</v>
      </c>
      <c r="R55" s="359">
        <v>32266.1</v>
      </c>
      <c r="S55" s="359">
        <v>28.4</v>
      </c>
      <c r="T55" s="359"/>
      <c r="U55" s="359"/>
      <c r="V55" s="359">
        <v>503.82</v>
      </c>
      <c r="W55" s="359">
        <v>598.08000000000004</v>
      </c>
      <c r="X55" s="359">
        <v>9470.56</v>
      </c>
      <c r="Y55" s="359">
        <v>9.0399999999999991</v>
      </c>
      <c r="Z55" s="359">
        <v>35093</v>
      </c>
      <c r="AA55" s="359">
        <v>69</v>
      </c>
      <c r="AB55" s="359">
        <v>202.84</v>
      </c>
      <c r="AC55" s="359">
        <v>0.14000000000000001</v>
      </c>
      <c r="AD55" s="359">
        <v>5751.24</v>
      </c>
      <c r="AE55" s="359">
        <v>0</v>
      </c>
      <c r="AF55" s="359"/>
      <c r="AG55" s="255"/>
      <c r="AH55" s="359"/>
      <c r="AI55" s="360"/>
      <c r="AJ55" s="359"/>
      <c r="AK55" s="255"/>
      <c r="AL55" s="389"/>
      <c r="AM55" s="360"/>
      <c r="AN55" s="389"/>
      <c r="AO55" s="360"/>
      <c r="AP55" s="389"/>
      <c r="AQ55" s="360"/>
    </row>
    <row r="56" spans="1:43" ht="15" x14ac:dyDescent="0.2">
      <c r="A56" s="376">
        <f t="shared" si="1"/>
        <v>45588</v>
      </c>
      <c r="B56" s="86" t="s">
        <v>195</v>
      </c>
      <c r="C56" s="94" t="str">
        <f t="shared" si="0"/>
        <v>45588 1200H</v>
      </c>
      <c r="D56" s="355">
        <v>460.25</v>
      </c>
      <c r="E56" s="356">
        <v>49.65</v>
      </c>
      <c r="F56" s="355">
        <v>1102.8</v>
      </c>
      <c r="G56" s="356">
        <v>6.2</v>
      </c>
      <c r="H56" s="355"/>
      <c r="I56" s="358"/>
      <c r="J56" s="355"/>
      <c r="K56" s="358"/>
      <c r="L56" s="416">
        <v>73085.23</v>
      </c>
      <c r="M56" s="357">
        <v>883.29</v>
      </c>
      <c r="N56" s="357">
        <v>32801.08</v>
      </c>
      <c r="O56" s="356">
        <v>100.19</v>
      </c>
      <c r="P56" s="355">
        <v>4939.07</v>
      </c>
      <c r="Q56" s="357">
        <v>15.77</v>
      </c>
      <c r="R56" s="357">
        <v>32269.5</v>
      </c>
      <c r="S56" s="357">
        <v>28.4</v>
      </c>
      <c r="T56" s="357"/>
      <c r="U56" s="357"/>
      <c r="V56" s="357">
        <v>504.06</v>
      </c>
      <c r="W56" s="357">
        <v>599</v>
      </c>
      <c r="X56" s="357">
        <v>9474.0400000000009</v>
      </c>
      <c r="Y56" s="357">
        <v>9.0399999999999991</v>
      </c>
      <c r="Z56" s="357">
        <v>35099</v>
      </c>
      <c r="AA56" s="357">
        <v>69</v>
      </c>
      <c r="AB56" s="357">
        <v>204.01</v>
      </c>
      <c r="AC56" s="357">
        <v>0.14000000000000001</v>
      </c>
      <c r="AD56" s="357">
        <v>5756.71</v>
      </c>
      <c r="AE56" s="357">
        <v>0</v>
      </c>
      <c r="AF56" s="357"/>
      <c r="AG56" s="356"/>
      <c r="AH56" s="357"/>
      <c r="AI56" s="358"/>
      <c r="AJ56" s="357"/>
      <c r="AK56" s="356"/>
      <c r="AL56" s="390"/>
      <c r="AM56" s="358"/>
      <c r="AN56" s="390"/>
      <c r="AO56" s="358"/>
      <c r="AP56" s="390"/>
      <c r="AQ56" s="358"/>
    </row>
    <row r="57" spans="1:43" ht="15" x14ac:dyDescent="0.2">
      <c r="A57" s="376">
        <f t="shared" si="1"/>
        <v>45589</v>
      </c>
      <c r="B57" s="86" t="s">
        <v>259</v>
      </c>
      <c r="C57" s="94" t="str">
        <f t="shared" si="0"/>
        <v>45589 0000H</v>
      </c>
      <c r="D57" s="254">
        <v>464.1</v>
      </c>
      <c r="E57" s="255">
        <v>49.65</v>
      </c>
      <c r="F57" s="254">
        <v>1102.8</v>
      </c>
      <c r="G57" s="255">
        <v>6.2</v>
      </c>
      <c r="H57" s="254"/>
      <c r="I57" s="360"/>
      <c r="J57" s="254"/>
      <c r="K57" s="360"/>
      <c r="L57" s="417">
        <v>73091.509999999995</v>
      </c>
      <c r="M57" s="359">
        <v>883.5</v>
      </c>
      <c r="N57" s="359">
        <v>32804.44</v>
      </c>
      <c r="O57" s="255">
        <v>100.19</v>
      </c>
      <c r="P57" s="254">
        <v>4944.72</v>
      </c>
      <c r="Q57" s="359">
        <v>15.77</v>
      </c>
      <c r="R57" s="359">
        <v>32273.200000000001</v>
      </c>
      <c r="S57" s="359">
        <v>28.4</v>
      </c>
      <c r="T57" s="359"/>
      <c r="U57" s="359"/>
      <c r="V57" s="359">
        <v>504.11</v>
      </c>
      <c r="W57" s="359">
        <v>599.99</v>
      </c>
      <c r="X57" s="359">
        <v>9478.1200000000008</v>
      </c>
      <c r="Y57" s="359">
        <v>9.0399999999999991</v>
      </c>
      <c r="Z57" s="359">
        <v>35104</v>
      </c>
      <c r="AA57" s="359">
        <v>69</v>
      </c>
      <c r="AB57" s="359">
        <v>204.25</v>
      </c>
      <c r="AC57" s="359">
        <v>0.14000000000000001</v>
      </c>
      <c r="AD57" s="359">
        <v>5760.84</v>
      </c>
      <c r="AE57" s="359">
        <v>0</v>
      </c>
      <c r="AF57" s="359"/>
      <c r="AG57" s="255"/>
      <c r="AH57" s="359"/>
      <c r="AI57" s="360"/>
      <c r="AJ57" s="359"/>
      <c r="AK57" s="255"/>
      <c r="AL57" s="389"/>
      <c r="AM57" s="360"/>
      <c r="AN57" s="389"/>
      <c r="AO57" s="360"/>
      <c r="AP57" s="389"/>
      <c r="AQ57" s="360"/>
    </row>
    <row r="58" spans="1:43" ht="15" x14ac:dyDescent="0.2">
      <c r="A58" s="376">
        <f t="shared" si="1"/>
        <v>45589</v>
      </c>
      <c r="B58" s="86" t="s">
        <v>195</v>
      </c>
      <c r="C58" s="94" t="str">
        <f t="shared" si="0"/>
        <v>45589 1200H</v>
      </c>
      <c r="D58" s="355">
        <v>467.84</v>
      </c>
      <c r="E58" s="356">
        <v>49.65</v>
      </c>
      <c r="F58" s="355">
        <v>1102.8</v>
      </c>
      <c r="G58" s="356">
        <v>6.2</v>
      </c>
      <c r="H58" s="355"/>
      <c r="I58" s="358"/>
      <c r="J58" s="355"/>
      <c r="K58" s="358"/>
      <c r="L58" s="416">
        <v>73091.899999999994</v>
      </c>
      <c r="M58" s="357">
        <v>883.97</v>
      </c>
      <c r="N58" s="357">
        <v>32805</v>
      </c>
      <c r="O58" s="356">
        <v>100.25</v>
      </c>
      <c r="P58" s="355">
        <v>4950.37</v>
      </c>
      <c r="Q58" s="357">
        <v>15.77</v>
      </c>
      <c r="R58" s="357">
        <v>32275.8</v>
      </c>
      <c r="S58" s="357">
        <v>29.4</v>
      </c>
      <c r="T58" s="357"/>
      <c r="U58" s="357"/>
      <c r="V58" s="357">
        <v>504.23</v>
      </c>
      <c r="W58" s="357">
        <v>600.84</v>
      </c>
      <c r="X58" s="357">
        <v>9481.66</v>
      </c>
      <c r="Y58" s="357">
        <v>9.0399999999999991</v>
      </c>
      <c r="Z58" s="357">
        <v>35109</v>
      </c>
      <c r="AA58" s="357">
        <v>69</v>
      </c>
      <c r="AB58" s="357">
        <v>204.41</v>
      </c>
      <c r="AC58" s="357">
        <v>0.15</v>
      </c>
      <c r="AD58" s="357">
        <v>5764.25</v>
      </c>
      <c r="AE58" s="357">
        <v>0</v>
      </c>
      <c r="AF58" s="357"/>
      <c r="AG58" s="356"/>
      <c r="AH58" s="357"/>
      <c r="AI58" s="358"/>
      <c r="AJ58" s="357"/>
      <c r="AK58" s="356"/>
      <c r="AL58" s="390"/>
      <c r="AM58" s="358"/>
      <c r="AN58" s="390"/>
      <c r="AO58" s="358"/>
      <c r="AP58" s="390"/>
      <c r="AQ58" s="358"/>
    </row>
    <row r="59" spans="1:43" ht="15" x14ac:dyDescent="0.2">
      <c r="A59" s="376">
        <f t="shared" si="1"/>
        <v>45590</v>
      </c>
      <c r="B59" s="86" t="s">
        <v>259</v>
      </c>
      <c r="C59" s="94" t="str">
        <f t="shared" si="0"/>
        <v>45590 0000H</v>
      </c>
      <c r="D59" s="254">
        <v>472.07</v>
      </c>
      <c r="E59" s="255">
        <v>49.65</v>
      </c>
      <c r="F59" s="254">
        <v>1102.8</v>
      </c>
      <c r="G59" s="255">
        <v>6.2</v>
      </c>
      <c r="H59" s="254"/>
      <c r="I59" s="360"/>
      <c r="J59" s="254"/>
      <c r="K59" s="360"/>
      <c r="L59" s="417">
        <v>73101.740000000005</v>
      </c>
      <c r="M59" s="359">
        <v>883.97</v>
      </c>
      <c r="N59" s="359">
        <v>32808.15</v>
      </c>
      <c r="O59" s="255">
        <v>100.28</v>
      </c>
      <c r="P59" s="254">
        <v>4955.9399999999996</v>
      </c>
      <c r="Q59" s="359">
        <v>15.77</v>
      </c>
      <c r="R59" s="359">
        <v>32279.4</v>
      </c>
      <c r="S59" s="359">
        <v>28.4</v>
      </c>
      <c r="T59" s="359"/>
      <c r="U59" s="359"/>
      <c r="V59" s="359">
        <v>504.27</v>
      </c>
      <c r="W59" s="359">
        <v>601.99</v>
      </c>
      <c r="X59" s="359">
        <v>9485.7999999999993</v>
      </c>
      <c r="Y59" s="359">
        <v>9.0399999999999991</v>
      </c>
      <c r="Z59" s="359">
        <v>35115</v>
      </c>
      <c r="AA59" s="359">
        <v>69</v>
      </c>
      <c r="AB59" s="359">
        <v>204.41</v>
      </c>
      <c r="AC59" s="359">
        <v>0.15</v>
      </c>
      <c r="AD59" s="359">
        <v>5768.48</v>
      </c>
      <c r="AE59" s="359">
        <v>0</v>
      </c>
      <c r="AF59" s="359">
        <v>54150</v>
      </c>
      <c r="AG59" s="255">
        <v>78</v>
      </c>
      <c r="AH59" s="359"/>
      <c r="AI59" s="360"/>
      <c r="AJ59" s="359"/>
      <c r="AK59" s="255"/>
      <c r="AL59" s="389"/>
      <c r="AM59" s="360"/>
      <c r="AN59" s="389"/>
      <c r="AO59" s="360"/>
      <c r="AP59" s="389"/>
      <c r="AQ59" s="360"/>
    </row>
    <row r="60" spans="1:43" ht="15.75" thickBot="1" x14ac:dyDescent="0.25">
      <c r="A60" s="382">
        <f t="shared" si="1"/>
        <v>45590</v>
      </c>
      <c r="B60" s="383" t="s">
        <v>195</v>
      </c>
      <c r="C60" s="377" t="str">
        <f t="shared" si="0"/>
        <v>45590 1200H</v>
      </c>
      <c r="D60" s="378">
        <v>475.53</v>
      </c>
      <c r="E60" s="379">
        <v>49.65</v>
      </c>
      <c r="F60" s="378">
        <v>1102.8</v>
      </c>
      <c r="G60" s="379">
        <v>6.2</v>
      </c>
      <c r="H60" s="378"/>
      <c r="I60" s="381"/>
      <c r="J60" s="378"/>
      <c r="K60" s="381"/>
      <c r="L60" s="476">
        <v>73111.7</v>
      </c>
      <c r="M60" s="380">
        <v>883.97</v>
      </c>
      <c r="N60" s="380">
        <v>32809.199999999997</v>
      </c>
      <c r="O60" s="379">
        <v>100.31</v>
      </c>
      <c r="P60" s="378">
        <v>4961.59</v>
      </c>
      <c r="Q60" s="380">
        <v>15.77</v>
      </c>
      <c r="R60" s="380">
        <v>32281.3</v>
      </c>
      <c r="S60" s="380">
        <v>28.5</v>
      </c>
      <c r="T60" s="380"/>
      <c r="U60" s="380"/>
      <c r="V60" s="380">
        <v>504.3</v>
      </c>
      <c r="W60" s="380">
        <v>603.05999999999995</v>
      </c>
      <c r="X60" s="380">
        <v>9489.31</v>
      </c>
      <c r="Y60" s="380">
        <v>9.0399999999999991</v>
      </c>
      <c r="Z60" s="380">
        <v>35120</v>
      </c>
      <c r="AA60" s="380">
        <v>69</v>
      </c>
      <c r="AB60" s="380">
        <v>204.73</v>
      </c>
      <c r="AC60" s="380">
        <v>0.15</v>
      </c>
      <c r="AD60" s="380">
        <v>5773.06</v>
      </c>
      <c r="AE60" s="380">
        <v>0</v>
      </c>
      <c r="AF60" s="380">
        <v>54150</v>
      </c>
      <c r="AG60" s="379">
        <v>78</v>
      </c>
      <c r="AH60" s="380"/>
      <c r="AI60" s="381"/>
      <c r="AJ60" s="380"/>
      <c r="AK60" s="379"/>
      <c r="AL60" s="394"/>
      <c r="AM60" s="381"/>
      <c r="AN60" s="394"/>
      <c r="AO60" s="381"/>
      <c r="AP60" s="394"/>
      <c r="AQ60" s="381"/>
    </row>
    <row r="61" spans="1:43" s="363" customFormat="1" ht="15.75" thickBot="1" x14ac:dyDescent="0.25">
      <c r="A61" s="361"/>
      <c r="B61" s="361"/>
      <c r="C61" s="361"/>
      <c r="D61" s="362"/>
      <c r="E61" s="362"/>
      <c r="F61" s="362"/>
      <c r="G61" s="362"/>
      <c r="H61" s="362"/>
      <c r="I61" s="362"/>
      <c r="J61" s="362"/>
      <c r="K61" s="362"/>
      <c r="L61" s="362"/>
      <c r="M61" s="362"/>
      <c r="N61" s="362"/>
      <c r="O61" s="362"/>
      <c r="P61" s="362"/>
      <c r="Q61" s="362"/>
      <c r="R61" s="362"/>
      <c r="S61" s="362"/>
      <c r="T61" s="362"/>
      <c r="U61" s="362"/>
      <c r="V61" s="362"/>
      <c r="W61" s="362"/>
      <c r="X61" s="362"/>
      <c r="Y61" s="362"/>
      <c r="Z61" s="362"/>
      <c r="AA61" s="362"/>
      <c r="AB61" s="362"/>
      <c r="AC61" s="362"/>
      <c r="AD61" s="362"/>
      <c r="AE61" s="362"/>
      <c r="AF61" s="362"/>
      <c r="AG61" s="362"/>
      <c r="AH61" s="362"/>
      <c r="AI61" s="362"/>
      <c r="AJ61" s="362"/>
      <c r="AK61" s="362"/>
      <c r="AL61" s="395"/>
      <c r="AM61" s="396"/>
      <c r="AN61" s="395"/>
      <c r="AO61" s="396"/>
      <c r="AP61" s="395"/>
      <c r="AQ61" s="396"/>
    </row>
    <row r="62" spans="1:43" ht="15" x14ac:dyDescent="0.2">
      <c r="A62" s="369">
        <f>A59+1</f>
        <v>45591</v>
      </c>
      <c r="B62" s="370" t="s">
        <v>259</v>
      </c>
      <c r="C62" s="371" t="str">
        <f t="shared" ref="C62:C93" si="2">A62 &amp; " " &amp;B62</f>
        <v>45591 0000H</v>
      </c>
      <c r="D62" s="372">
        <v>480.04</v>
      </c>
      <c r="E62" s="373">
        <v>49.65</v>
      </c>
      <c r="F62" s="372">
        <v>1102.8</v>
      </c>
      <c r="G62" s="373">
        <v>6.2</v>
      </c>
      <c r="H62" s="372"/>
      <c r="I62" s="375"/>
      <c r="J62" s="372"/>
      <c r="K62" s="375"/>
      <c r="L62" s="415">
        <v>73121.66</v>
      </c>
      <c r="M62" s="374">
        <v>883.97</v>
      </c>
      <c r="N62" s="374">
        <v>32809.75</v>
      </c>
      <c r="O62" s="373">
        <v>100.44</v>
      </c>
      <c r="P62" s="372">
        <v>4967.33</v>
      </c>
      <c r="Q62" s="374">
        <v>15.77</v>
      </c>
      <c r="R62" s="374">
        <v>32285</v>
      </c>
      <c r="S62" s="374">
        <v>28.5</v>
      </c>
      <c r="T62" s="374"/>
      <c r="U62" s="374"/>
      <c r="V62" s="374">
        <v>504.75</v>
      </c>
      <c r="W62" s="374">
        <v>603.66999999999996</v>
      </c>
      <c r="X62" s="374">
        <v>9493.25</v>
      </c>
      <c r="Y62" s="374">
        <v>9.0399999999999991</v>
      </c>
      <c r="Z62" s="374">
        <v>35126</v>
      </c>
      <c r="AA62" s="374">
        <v>69</v>
      </c>
      <c r="AB62" s="374">
        <v>204.73</v>
      </c>
      <c r="AC62" s="374">
        <v>0.15</v>
      </c>
      <c r="AD62" s="374">
        <v>5776.45</v>
      </c>
      <c r="AE62" s="374">
        <v>0</v>
      </c>
      <c r="AF62" s="374">
        <v>54150</v>
      </c>
      <c r="AG62" s="373">
        <v>78</v>
      </c>
      <c r="AH62" s="374"/>
      <c r="AI62" s="375"/>
      <c r="AJ62" s="374"/>
      <c r="AK62" s="373"/>
      <c r="AL62" s="393"/>
      <c r="AM62" s="375"/>
      <c r="AN62" s="393"/>
      <c r="AO62" s="375"/>
      <c r="AP62" s="393"/>
      <c r="AQ62" s="375"/>
    </row>
    <row r="63" spans="1:43" ht="15" x14ac:dyDescent="0.2">
      <c r="A63" s="376">
        <f>A60+1</f>
        <v>45591</v>
      </c>
      <c r="B63" s="86" t="s">
        <v>195</v>
      </c>
      <c r="C63" s="94" t="str">
        <f t="shared" si="2"/>
        <v>45591 1200H</v>
      </c>
      <c r="D63" s="355">
        <v>483.38</v>
      </c>
      <c r="E63" s="356">
        <v>49.66</v>
      </c>
      <c r="F63" s="355">
        <v>1102.8</v>
      </c>
      <c r="G63" s="356">
        <v>6.2</v>
      </c>
      <c r="H63" s="355"/>
      <c r="I63" s="358"/>
      <c r="J63" s="355"/>
      <c r="K63" s="358"/>
      <c r="L63" s="416">
        <v>73129</v>
      </c>
      <c r="M63" s="357">
        <v>884.03</v>
      </c>
      <c r="N63" s="357">
        <v>32809.75</v>
      </c>
      <c r="O63" s="356">
        <v>100.44</v>
      </c>
      <c r="P63" s="355">
        <v>4971.5200000000004</v>
      </c>
      <c r="Q63" s="357">
        <v>15.77</v>
      </c>
      <c r="R63" s="357">
        <v>32287.8</v>
      </c>
      <c r="S63" s="357">
        <v>28.5</v>
      </c>
      <c r="T63" s="357"/>
      <c r="U63" s="357"/>
      <c r="V63" s="357">
        <v>504.79</v>
      </c>
      <c r="W63" s="357">
        <v>604.4</v>
      </c>
      <c r="X63" s="357">
        <v>9495.91</v>
      </c>
      <c r="Y63" s="357">
        <v>9.0399999999999991</v>
      </c>
      <c r="Z63" s="357">
        <v>35131</v>
      </c>
      <c r="AA63" s="357">
        <v>69</v>
      </c>
      <c r="AB63" s="357">
        <v>205.96</v>
      </c>
      <c r="AC63" s="357">
        <v>0.15</v>
      </c>
      <c r="AD63" s="357">
        <v>5781.43</v>
      </c>
      <c r="AE63" s="357">
        <v>0</v>
      </c>
      <c r="AF63" s="357">
        <v>54150</v>
      </c>
      <c r="AG63" s="356">
        <v>78</v>
      </c>
      <c r="AH63" s="357"/>
      <c r="AI63" s="358"/>
      <c r="AJ63" s="357"/>
      <c r="AK63" s="356"/>
      <c r="AL63" s="390"/>
      <c r="AM63" s="358"/>
      <c r="AN63" s="390"/>
      <c r="AO63" s="358"/>
      <c r="AP63" s="390"/>
      <c r="AQ63" s="358"/>
    </row>
    <row r="64" spans="1:43" ht="15" x14ac:dyDescent="0.2">
      <c r="A64" s="376">
        <f t="shared" ref="A64:A95" si="3">A62+1</f>
        <v>45592</v>
      </c>
      <c r="B64" s="86" t="s">
        <v>259</v>
      </c>
      <c r="C64" s="94" t="str">
        <f t="shared" si="2"/>
        <v>45592 0000H</v>
      </c>
      <c r="D64" s="254">
        <v>487.23</v>
      </c>
      <c r="E64" s="255">
        <v>49.66</v>
      </c>
      <c r="F64" s="254">
        <v>1102.8</v>
      </c>
      <c r="G64" s="255">
        <v>6.2</v>
      </c>
      <c r="H64" s="254"/>
      <c r="I64" s="360"/>
      <c r="J64" s="254"/>
      <c r="K64" s="360"/>
      <c r="L64" s="417">
        <v>73139.22</v>
      </c>
      <c r="M64" s="359">
        <v>884.03</v>
      </c>
      <c r="N64" s="359">
        <v>32809.75</v>
      </c>
      <c r="O64" s="255">
        <v>100.44</v>
      </c>
      <c r="P64" s="254">
        <v>4976.8999999999996</v>
      </c>
      <c r="Q64" s="359">
        <v>15.77</v>
      </c>
      <c r="R64" s="359">
        <v>32293.5</v>
      </c>
      <c r="S64" s="359">
        <v>28.5</v>
      </c>
      <c r="T64" s="359"/>
      <c r="U64" s="359"/>
      <c r="V64" s="359">
        <v>504.87</v>
      </c>
      <c r="W64" s="359">
        <v>605.47</v>
      </c>
      <c r="X64" s="359">
        <v>9499.92</v>
      </c>
      <c r="Y64" s="359">
        <v>9.0399999999999991</v>
      </c>
      <c r="Z64" s="359">
        <v>35136</v>
      </c>
      <c r="AA64" s="359">
        <v>69</v>
      </c>
      <c r="AB64" s="359">
        <v>205.96</v>
      </c>
      <c r="AC64" s="359">
        <v>0.15</v>
      </c>
      <c r="AD64" s="359">
        <v>5785.37</v>
      </c>
      <c r="AE64" s="359">
        <v>0</v>
      </c>
      <c r="AF64" s="359">
        <v>54150</v>
      </c>
      <c r="AG64" s="255">
        <v>78</v>
      </c>
      <c r="AH64" s="359"/>
      <c r="AI64" s="360"/>
      <c r="AJ64" s="359"/>
      <c r="AK64" s="255"/>
      <c r="AL64" s="389"/>
      <c r="AM64" s="360"/>
      <c r="AN64" s="389"/>
      <c r="AO64" s="360"/>
      <c r="AP64" s="389"/>
      <c r="AQ64" s="360"/>
    </row>
    <row r="65" spans="1:43" ht="15" x14ac:dyDescent="0.2">
      <c r="A65" s="376">
        <f t="shared" si="3"/>
        <v>45592</v>
      </c>
      <c r="B65" s="86" t="s">
        <v>195</v>
      </c>
      <c r="C65" s="94" t="str">
        <f t="shared" si="2"/>
        <v>45592 1200H</v>
      </c>
      <c r="D65" s="355">
        <v>490.59</v>
      </c>
      <c r="E65" s="356">
        <v>49.66</v>
      </c>
      <c r="F65" s="355">
        <v>1102.8</v>
      </c>
      <c r="G65" s="356">
        <v>6.2</v>
      </c>
      <c r="H65" s="355"/>
      <c r="I65" s="358"/>
      <c r="J65" s="355"/>
      <c r="K65" s="358"/>
      <c r="L65" s="416">
        <v>73149</v>
      </c>
      <c r="M65" s="357">
        <v>884.00300000000004</v>
      </c>
      <c r="N65" s="357">
        <v>32809.75</v>
      </c>
      <c r="O65" s="356">
        <v>100.57</v>
      </c>
      <c r="P65" s="355">
        <v>4982.0600000000004</v>
      </c>
      <c r="Q65" s="357">
        <v>15.77</v>
      </c>
      <c r="R65" s="357">
        <v>32295.7</v>
      </c>
      <c r="S65" s="357">
        <v>28.6</v>
      </c>
      <c r="T65" s="357"/>
      <c r="U65" s="357"/>
      <c r="V65" s="357">
        <v>505.09</v>
      </c>
      <c r="W65" s="357">
        <v>606.36</v>
      </c>
      <c r="X65" s="357">
        <v>9502.75</v>
      </c>
      <c r="Y65" s="357">
        <v>9.0399999999999991</v>
      </c>
      <c r="Z65" s="357">
        <v>35140</v>
      </c>
      <c r="AA65" s="357">
        <v>69</v>
      </c>
      <c r="AB65" s="357">
        <v>205.96</v>
      </c>
      <c r="AC65" s="357">
        <v>0.15</v>
      </c>
      <c r="AD65" s="357">
        <v>5789.43</v>
      </c>
      <c r="AE65" s="357">
        <v>0</v>
      </c>
      <c r="AF65" s="357">
        <v>54150</v>
      </c>
      <c r="AG65" s="356">
        <v>78</v>
      </c>
      <c r="AH65" s="357"/>
      <c r="AI65" s="358"/>
      <c r="AJ65" s="357"/>
      <c r="AK65" s="356"/>
      <c r="AL65" s="390"/>
      <c r="AM65" s="358"/>
      <c r="AN65" s="390"/>
      <c r="AO65" s="358"/>
      <c r="AP65" s="390"/>
      <c r="AQ65" s="358"/>
    </row>
    <row r="66" spans="1:43" ht="15" x14ac:dyDescent="0.2">
      <c r="A66" s="376">
        <f t="shared" si="3"/>
        <v>45593</v>
      </c>
      <c r="B66" s="86" t="s">
        <v>259</v>
      </c>
      <c r="C66" s="94" t="str">
        <f t="shared" si="2"/>
        <v>45593 0000H</v>
      </c>
      <c r="D66" s="254">
        <v>495.33</v>
      </c>
      <c r="E66" s="255">
        <v>49.66</v>
      </c>
      <c r="F66" s="254">
        <v>1102.8</v>
      </c>
      <c r="G66" s="255">
        <v>6.2</v>
      </c>
      <c r="H66" s="254"/>
      <c r="I66" s="360"/>
      <c r="J66" s="254"/>
      <c r="K66" s="360"/>
      <c r="L66" s="417">
        <v>73157.759999999995</v>
      </c>
      <c r="M66" s="359">
        <v>884.11</v>
      </c>
      <c r="N66" s="359">
        <v>32809.949999999997</v>
      </c>
      <c r="O66" s="255">
        <v>100.65</v>
      </c>
      <c r="P66" s="254">
        <v>4987.41</v>
      </c>
      <c r="Q66" s="359">
        <v>15.77</v>
      </c>
      <c r="R66" s="359">
        <v>32302.5</v>
      </c>
      <c r="S66" s="359">
        <v>28.6</v>
      </c>
      <c r="T66" s="359"/>
      <c r="U66" s="359"/>
      <c r="V66" s="359">
        <v>505.48</v>
      </c>
      <c r="W66" s="359">
        <v>607.02</v>
      </c>
      <c r="X66" s="359">
        <v>9506.91</v>
      </c>
      <c r="Y66" s="359">
        <v>9.0399999999999991</v>
      </c>
      <c r="Z66" s="359">
        <v>35147</v>
      </c>
      <c r="AA66" s="359">
        <v>69</v>
      </c>
      <c r="AB66" s="359">
        <v>205.96</v>
      </c>
      <c r="AC66" s="359">
        <v>0.15</v>
      </c>
      <c r="AD66" s="359">
        <v>5796.29</v>
      </c>
      <c r="AE66" s="359">
        <v>0</v>
      </c>
      <c r="AF66" s="359">
        <v>54150</v>
      </c>
      <c r="AG66" s="255">
        <v>78</v>
      </c>
      <c r="AH66" s="359"/>
      <c r="AI66" s="360"/>
      <c r="AJ66" s="359"/>
      <c r="AK66" s="255"/>
      <c r="AL66" s="389"/>
      <c r="AM66" s="360"/>
      <c r="AN66" s="389"/>
      <c r="AO66" s="360"/>
      <c r="AP66" s="389"/>
      <c r="AQ66" s="360"/>
    </row>
    <row r="67" spans="1:43" ht="15" x14ac:dyDescent="0.2">
      <c r="A67" s="376">
        <f t="shared" si="3"/>
        <v>45593</v>
      </c>
      <c r="B67" s="86" t="s">
        <v>195</v>
      </c>
      <c r="C67" s="94" t="str">
        <f t="shared" si="2"/>
        <v>45593 1200H</v>
      </c>
      <c r="D67" s="355">
        <v>498.89</v>
      </c>
      <c r="E67" s="356">
        <v>49.66</v>
      </c>
      <c r="F67" s="355">
        <v>1102.8</v>
      </c>
      <c r="G67" s="356">
        <v>6.2</v>
      </c>
      <c r="H67" s="355"/>
      <c r="I67" s="358"/>
      <c r="J67" s="355"/>
      <c r="K67" s="358"/>
      <c r="L67" s="416">
        <v>73160.42</v>
      </c>
      <c r="M67" s="357">
        <v>884.43</v>
      </c>
      <c r="N67" s="357">
        <v>32812.83</v>
      </c>
      <c r="O67" s="356">
        <v>100.67</v>
      </c>
      <c r="P67" s="355">
        <v>4992.8</v>
      </c>
      <c r="Q67" s="357">
        <v>15.77</v>
      </c>
      <c r="R67" s="357">
        <v>32307.5</v>
      </c>
      <c r="S67" s="357">
        <v>28.6</v>
      </c>
      <c r="T67" s="357"/>
      <c r="U67" s="357"/>
      <c r="V67" s="357">
        <v>506.38</v>
      </c>
      <c r="W67" s="357">
        <v>607.67999999999995</v>
      </c>
      <c r="X67" s="357">
        <v>9510.4500000000007</v>
      </c>
      <c r="Y67" s="357">
        <v>9.0399999999999991</v>
      </c>
      <c r="Z67" s="357">
        <v>35153</v>
      </c>
      <c r="AA67" s="357">
        <v>69</v>
      </c>
      <c r="AB67" s="357">
        <v>205.96</v>
      </c>
      <c r="AC67" s="357">
        <v>0.15</v>
      </c>
      <c r="AD67" s="357">
        <v>5802.17</v>
      </c>
      <c r="AE67" s="357"/>
      <c r="AF67" s="357">
        <v>54150</v>
      </c>
      <c r="AG67" s="356">
        <v>78</v>
      </c>
      <c r="AH67" s="357"/>
      <c r="AI67" s="358"/>
      <c r="AJ67" s="357"/>
      <c r="AK67" s="356"/>
      <c r="AL67" s="390"/>
      <c r="AM67" s="358"/>
      <c r="AN67" s="390"/>
      <c r="AO67" s="358"/>
      <c r="AP67" s="390"/>
      <c r="AQ67" s="358"/>
    </row>
    <row r="68" spans="1:43" ht="15" x14ac:dyDescent="0.2">
      <c r="A68" s="376">
        <f t="shared" si="3"/>
        <v>45594</v>
      </c>
      <c r="B68" s="86" t="s">
        <v>259</v>
      </c>
      <c r="C68" s="94" t="str">
        <f t="shared" si="2"/>
        <v>45594 0000H</v>
      </c>
      <c r="D68" s="254">
        <v>503.46</v>
      </c>
      <c r="E68" s="255">
        <v>49.66</v>
      </c>
      <c r="F68" s="254">
        <v>1102.8</v>
      </c>
      <c r="G68" s="255">
        <v>6.2</v>
      </c>
      <c r="H68" s="254"/>
      <c r="I68" s="360"/>
      <c r="J68" s="254"/>
      <c r="K68" s="360"/>
      <c r="L68" s="417">
        <v>73168.95</v>
      </c>
      <c r="M68" s="359">
        <v>884.51</v>
      </c>
      <c r="N68" s="359">
        <v>32816.35</v>
      </c>
      <c r="O68" s="255">
        <v>100.67</v>
      </c>
      <c r="P68" s="254">
        <v>4998.3500000000004</v>
      </c>
      <c r="Q68" s="359">
        <v>15.77</v>
      </c>
      <c r="R68" s="359">
        <v>32315.1</v>
      </c>
      <c r="S68" s="359">
        <v>28.6</v>
      </c>
      <c r="T68" s="359"/>
      <c r="U68" s="359"/>
      <c r="V68" s="359">
        <v>507.91</v>
      </c>
      <c r="W68" s="359">
        <v>608.16999999999996</v>
      </c>
      <c r="X68" s="359">
        <v>9514.85</v>
      </c>
      <c r="Y68" s="359">
        <v>9.0399999999999991</v>
      </c>
      <c r="Z68" s="359">
        <v>35160</v>
      </c>
      <c r="AA68" s="359">
        <v>69</v>
      </c>
      <c r="AB68" s="359">
        <v>205.96</v>
      </c>
      <c r="AC68" s="359">
        <v>0.15</v>
      </c>
      <c r="AD68" s="359">
        <v>5809.3</v>
      </c>
      <c r="AE68" s="359">
        <v>0</v>
      </c>
      <c r="AF68" s="359">
        <v>54150</v>
      </c>
      <c r="AG68" s="255">
        <v>78</v>
      </c>
      <c r="AH68" s="359"/>
      <c r="AI68" s="360"/>
      <c r="AJ68" s="359"/>
      <c r="AK68" s="255"/>
      <c r="AL68" s="389"/>
      <c r="AM68" s="360"/>
      <c r="AN68" s="389"/>
      <c r="AO68" s="360"/>
      <c r="AP68" s="389"/>
      <c r="AQ68" s="360"/>
    </row>
    <row r="69" spans="1:43" ht="15" x14ac:dyDescent="0.2">
      <c r="A69" s="376">
        <f t="shared" si="3"/>
        <v>45594</v>
      </c>
      <c r="B69" s="86" t="s">
        <v>195</v>
      </c>
      <c r="C69" s="94" t="str">
        <f t="shared" si="2"/>
        <v>45594 1200H</v>
      </c>
      <c r="D69" s="355">
        <v>506.95</v>
      </c>
      <c r="E69" s="356">
        <v>49.66</v>
      </c>
      <c r="F69" s="355">
        <v>1102.8</v>
      </c>
      <c r="G69" s="356">
        <v>6.2</v>
      </c>
      <c r="H69" s="355"/>
      <c r="I69" s="358"/>
      <c r="J69" s="355"/>
      <c r="K69" s="358"/>
      <c r="L69" s="416">
        <v>73175.3</v>
      </c>
      <c r="M69" s="357">
        <v>884.65</v>
      </c>
      <c r="N69" s="357">
        <v>32818.43</v>
      </c>
      <c r="O69" s="356">
        <v>100.7</v>
      </c>
      <c r="P69" s="355">
        <v>5003.87</v>
      </c>
      <c r="Q69" s="357">
        <v>15.77</v>
      </c>
      <c r="R69" s="357">
        <v>32319.599999999999</v>
      </c>
      <c r="S69" s="357">
        <v>28.6</v>
      </c>
      <c r="T69" s="357"/>
      <c r="U69" s="357"/>
      <c r="V69" s="357">
        <v>508.25</v>
      </c>
      <c r="W69" s="357">
        <v>608.86</v>
      </c>
      <c r="X69" s="357">
        <v>9518.35</v>
      </c>
      <c r="Y69" s="357">
        <v>9.0399999999999991</v>
      </c>
      <c r="Z69" s="357">
        <v>35167</v>
      </c>
      <c r="AA69" s="357">
        <v>69</v>
      </c>
      <c r="AB69" s="357">
        <v>205.96</v>
      </c>
      <c r="AC69" s="357">
        <v>0.15</v>
      </c>
      <c r="AD69" s="357">
        <v>5815.29</v>
      </c>
      <c r="AE69" s="357">
        <v>0</v>
      </c>
      <c r="AF69" s="357">
        <v>54150</v>
      </c>
      <c r="AG69" s="356">
        <v>78</v>
      </c>
      <c r="AH69" s="357"/>
      <c r="AI69" s="358"/>
      <c r="AJ69" s="357"/>
      <c r="AK69" s="356"/>
      <c r="AL69" s="390"/>
      <c r="AM69" s="358"/>
      <c r="AN69" s="390"/>
      <c r="AO69" s="358"/>
      <c r="AP69" s="390"/>
      <c r="AQ69" s="358"/>
    </row>
    <row r="70" spans="1:43" ht="15" x14ac:dyDescent="0.2">
      <c r="A70" s="376">
        <f t="shared" si="3"/>
        <v>45595</v>
      </c>
      <c r="B70" s="86" t="s">
        <v>259</v>
      </c>
      <c r="C70" s="94" t="str">
        <f t="shared" si="2"/>
        <v>45595 0000H</v>
      </c>
      <c r="D70" s="254">
        <v>511.52</v>
      </c>
      <c r="E70" s="255">
        <v>49.66</v>
      </c>
      <c r="F70" s="254">
        <v>1102.8</v>
      </c>
      <c r="G70" s="255">
        <v>6.2</v>
      </c>
      <c r="H70" s="254"/>
      <c r="I70" s="360"/>
      <c r="J70" s="254"/>
      <c r="K70" s="360"/>
      <c r="L70" s="417">
        <v>73185.8</v>
      </c>
      <c r="M70" s="359">
        <v>884.68</v>
      </c>
      <c r="N70" s="359">
        <v>32821.949999999997</v>
      </c>
      <c r="O70" s="255">
        <v>100.71</v>
      </c>
      <c r="P70" s="254">
        <v>5009.45</v>
      </c>
      <c r="Q70" s="359">
        <v>15.77</v>
      </c>
      <c r="R70" s="359">
        <v>32327.1</v>
      </c>
      <c r="S70" s="359">
        <v>28.6</v>
      </c>
      <c r="T70" s="359"/>
      <c r="U70" s="359"/>
      <c r="V70" s="359">
        <v>509.85</v>
      </c>
      <c r="W70" s="359">
        <v>609.21</v>
      </c>
      <c r="X70" s="359">
        <v>9522.77</v>
      </c>
      <c r="Y70" s="359">
        <v>9.0399999999999991</v>
      </c>
      <c r="Z70" s="359">
        <v>35174</v>
      </c>
      <c r="AA70" s="359">
        <v>69</v>
      </c>
      <c r="AB70" s="359">
        <v>205.96</v>
      </c>
      <c r="AC70" s="359">
        <v>0.15</v>
      </c>
      <c r="AD70" s="359">
        <v>5822.7</v>
      </c>
      <c r="AE70" s="359">
        <v>0</v>
      </c>
      <c r="AF70" s="359">
        <v>54150</v>
      </c>
      <c r="AG70" s="255">
        <v>78</v>
      </c>
      <c r="AH70" s="359"/>
      <c r="AI70" s="360"/>
      <c r="AJ70" s="359"/>
      <c r="AK70" s="255"/>
      <c r="AL70" s="389"/>
      <c r="AM70" s="360"/>
      <c r="AN70" s="389"/>
      <c r="AO70" s="360"/>
      <c r="AP70" s="389"/>
      <c r="AQ70" s="360"/>
    </row>
    <row r="71" spans="1:43" ht="15" x14ac:dyDescent="0.2">
      <c r="A71" s="376">
        <f t="shared" si="3"/>
        <v>45595</v>
      </c>
      <c r="B71" s="86" t="s">
        <v>195</v>
      </c>
      <c r="C71" s="94" t="str">
        <f t="shared" si="2"/>
        <v>45595 1200H</v>
      </c>
      <c r="D71" s="355">
        <v>515.05999999999995</v>
      </c>
      <c r="E71" s="356">
        <v>49.66</v>
      </c>
      <c r="F71" s="355">
        <v>1102.8</v>
      </c>
      <c r="G71" s="356">
        <v>6.2</v>
      </c>
      <c r="H71" s="355"/>
      <c r="I71" s="358"/>
      <c r="J71" s="355"/>
      <c r="K71" s="358"/>
      <c r="L71" s="416">
        <v>73195.97</v>
      </c>
      <c r="M71" s="357">
        <v>884.68</v>
      </c>
      <c r="N71" s="357">
        <v>32823.22</v>
      </c>
      <c r="O71" s="356">
        <v>100.76</v>
      </c>
      <c r="P71" s="355">
        <v>5014.99</v>
      </c>
      <c r="Q71" s="357">
        <v>15.77</v>
      </c>
      <c r="R71" s="357">
        <v>32332.6</v>
      </c>
      <c r="S71" s="357">
        <v>28.6</v>
      </c>
      <c r="T71" s="357"/>
      <c r="U71" s="357"/>
      <c r="V71" s="357">
        <v>510.62</v>
      </c>
      <c r="W71" s="357">
        <v>609.96</v>
      </c>
      <c r="X71" s="357">
        <v>9526.44</v>
      </c>
      <c r="Y71" s="357">
        <v>9.0399999999999991</v>
      </c>
      <c r="Z71" s="357">
        <v>35181</v>
      </c>
      <c r="AA71" s="357">
        <v>69</v>
      </c>
      <c r="AB71" s="357">
        <v>205.96</v>
      </c>
      <c r="AC71" s="357">
        <v>0.15</v>
      </c>
      <c r="AD71" s="357">
        <v>5828.89</v>
      </c>
      <c r="AE71" s="357">
        <v>0</v>
      </c>
      <c r="AF71" s="357">
        <v>54150</v>
      </c>
      <c r="AG71" s="356">
        <v>78</v>
      </c>
      <c r="AH71" s="357"/>
      <c r="AI71" s="358"/>
      <c r="AJ71" s="357"/>
      <c r="AK71" s="356"/>
      <c r="AL71" s="390"/>
      <c r="AM71" s="358"/>
      <c r="AN71" s="390"/>
      <c r="AO71" s="358"/>
      <c r="AP71" s="390"/>
      <c r="AQ71" s="358"/>
    </row>
    <row r="72" spans="1:43" ht="15" x14ac:dyDescent="0.2">
      <c r="A72" s="376">
        <f t="shared" si="3"/>
        <v>45596</v>
      </c>
      <c r="B72" s="86" t="s">
        <v>259</v>
      </c>
      <c r="C72" s="94" t="str">
        <f t="shared" si="2"/>
        <v>45596 0000H</v>
      </c>
      <c r="D72" s="254">
        <v>519.67999999999995</v>
      </c>
      <c r="E72" s="255">
        <v>49.66</v>
      </c>
      <c r="F72" s="254">
        <v>1102.8</v>
      </c>
      <c r="G72" s="255">
        <v>6.2</v>
      </c>
      <c r="H72" s="254"/>
      <c r="I72" s="360"/>
      <c r="J72" s="254"/>
      <c r="K72" s="360"/>
      <c r="L72" s="417">
        <v>73206.240000000005</v>
      </c>
      <c r="M72" s="359">
        <v>884.69</v>
      </c>
      <c r="N72" s="359">
        <v>32826.83</v>
      </c>
      <c r="O72" s="255">
        <v>100.76</v>
      </c>
      <c r="P72" s="254">
        <v>5020.78</v>
      </c>
      <c r="Q72" s="359">
        <v>15.77</v>
      </c>
      <c r="R72" s="359">
        <v>32340</v>
      </c>
      <c r="S72" s="359">
        <v>28.6</v>
      </c>
      <c r="T72" s="359"/>
      <c r="U72" s="359"/>
      <c r="V72" s="359">
        <v>512.61</v>
      </c>
      <c r="W72" s="359">
        <v>610.27</v>
      </c>
      <c r="X72" s="359">
        <v>9530.9699999999993</v>
      </c>
      <c r="Y72" s="359">
        <v>9.0399999999999991</v>
      </c>
      <c r="Z72" s="359">
        <v>35189</v>
      </c>
      <c r="AA72" s="359">
        <v>69</v>
      </c>
      <c r="AB72" s="359">
        <v>205.96</v>
      </c>
      <c r="AC72" s="359">
        <v>0.15</v>
      </c>
      <c r="AD72" s="359">
        <v>5835.65</v>
      </c>
      <c r="AE72" s="359">
        <v>0</v>
      </c>
      <c r="AF72" s="359">
        <v>54150</v>
      </c>
      <c r="AG72" s="255">
        <v>78</v>
      </c>
      <c r="AH72" s="359"/>
      <c r="AI72" s="360"/>
      <c r="AJ72" s="359"/>
      <c r="AK72" s="255"/>
      <c r="AL72" s="389"/>
      <c r="AM72" s="360"/>
      <c r="AN72" s="389"/>
      <c r="AO72" s="360"/>
      <c r="AP72" s="389"/>
      <c r="AQ72" s="360"/>
    </row>
    <row r="73" spans="1:43" ht="15" x14ac:dyDescent="0.2">
      <c r="A73" s="376">
        <f t="shared" si="3"/>
        <v>45596</v>
      </c>
      <c r="B73" s="86" t="s">
        <v>195</v>
      </c>
      <c r="C73" s="94" t="str">
        <f t="shared" si="2"/>
        <v>45596 1200H</v>
      </c>
      <c r="D73" s="355">
        <v>523.33000000000004</v>
      </c>
      <c r="E73" s="356">
        <v>49.66</v>
      </c>
      <c r="F73" s="355">
        <v>1102.8</v>
      </c>
      <c r="G73" s="356">
        <v>6.2</v>
      </c>
      <c r="H73" s="355"/>
      <c r="I73" s="358"/>
      <c r="J73" s="355"/>
      <c r="K73" s="358"/>
      <c r="L73" s="416">
        <v>73211.210000000006</v>
      </c>
      <c r="M73" s="357">
        <v>884.9</v>
      </c>
      <c r="N73" s="357">
        <v>32830.480000000003</v>
      </c>
      <c r="O73" s="356">
        <v>100.76</v>
      </c>
      <c r="P73" s="355">
        <v>5026.53</v>
      </c>
      <c r="Q73" s="357">
        <v>15.77</v>
      </c>
      <c r="R73" s="357">
        <v>32345.1</v>
      </c>
      <c r="S73" s="357">
        <v>28.6</v>
      </c>
      <c r="T73" s="357"/>
      <c r="U73" s="357"/>
      <c r="V73" s="357">
        <v>513.34</v>
      </c>
      <c r="W73" s="357">
        <v>611.03</v>
      </c>
      <c r="X73" s="357">
        <v>9534.66</v>
      </c>
      <c r="Y73" s="357">
        <v>9.0399999999999991</v>
      </c>
      <c r="Z73" s="357">
        <v>35195</v>
      </c>
      <c r="AA73" s="357">
        <v>69</v>
      </c>
      <c r="AB73" s="357">
        <v>205.96</v>
      </c>
      <c r="AC73" s="357">
        <v>0.15</v>
      </c>
      <c r="AD73" s="357">
        <v>5840.71</v>
      </c>
      <c r="AE73" s="357">
        <v>0</v>
      </c>
      <c r="AF73" s="357">
        <v>54150</v>
      </c>
      <c r="AG73" s="356">
        <v>78</v>
      </c>
      <c r="AH73" s="357"/>
      <c r="AI73" s="358"/>
      <c r="AJ73" s="357"/>
      <c r="AK73" s="356"/>
      <c r="AL73" s="390"/>
      <c r="AM73" s="358"/>
      <c r="AN73" s="390"/>
      <c r="AO73" s="358"/>
      <c r="AP73" s="390"/>
      <c r="AQ73" s="358"/>
    </row>
    <row r="74" spans="1:43" ht="15" x14ac:dyDescent="0.2">
      <c r="A74" s="376">
        <f t="shared" si="3"/>
        <v>45597</v>
      </c>
      <c r="B74" s="86" t="s">
        <v>259</v>
      </c>
      <c r="C74" s="94" t="str">
        <f t="shared" si="2"/>
        <v>45597 0000H</v>
      </c>
      <c r="D74" s="254">
        <v>527.79</v>
      </c>
      <c r="E74" s="255">
        <v>49.66</v>
      </c>
      <c r="F74" s="254">
        <v>1102.8</v>
      </c>
      <c r="G74" s="255">
        <v>6.2</v>
      </c>
      <c r="H74" s="254"/>
      <c r="I74" s="360"/>
      <c r="J74" s="254"/>
      <c r="K74" s="360"/>
      <c r="L74" s="417">
        <v>73221.649999999994</v>
      </c>
      <c r="M74" s="359">
        <v>884.9</v>
      </c>
      <c r="N74" s="359">
        <v>32834</v>
      </c>
      <c r="O74" s="255">
        <v>100.76</v>
      </c>
      <c r="P74" s="254">
        <v>5032.3</v>
      </c>
      <c r="Q74" s="359">
        <v>15.77</v>
      </c>
      <c r="R74" s="359">
        <v>32352.5</v>
      </c>
      <c r="S74" s="359">
        <v>28.6</v>
      </c>
      <c r="T74" s="359"/>
      <c r="U74" s="359"/>
      <c r="V74" s="359">
        <v>514.29</v>
      </c>
      <c r="W74" s="359">
        <v>611.29</v>
      </c>
      <c r="X74" s="359">
        <v>9539.08</v>
      </c>
      <c r="Y74" s="359">
        <v>9.0399999999999991</v>
      </c>
      <c r="Z74" s="359">
        <v>35202</v>
      </c>
      <c r="AA74" s="359">
        <v>69</v>
      </c>
      <c r="AB74" s="359">
        <v>205.96</v>
      </c>
      <c r="AC74" s="359">
        <v>0.15</v>
      </c>
      <c r="AD74" s="359">
        <v>5847.89</v>
      </c>
      <c r="AE74" s="359">
        <v>0</v>
      </c>
      <c r="AF74" s="359">
        <v>54150</v>
      </c>
      <c r="AG74" s="255">
        <v>78</v>
      </c>
      <c r="AH74" s="359"/>
      <c r="AI74" s="360"/>
      <c r="AJ74" s="359"/>
      <c r="AK74" s="255"/>
      <c r="AL74" s="389"/>
      <c r="AM74" s="360"/>
      <c r="AN74" s="389"/>
      <c r="AO74" s="360"/>
      <c r="AP74" s="389"/>
      <c r="AQ74" s="360"/>
    </row>
    <row r="75" spans="1:43" ht="15" x14ac:dyDescent="0.2">
      <c r="A75" s="376">
        <f t="shared" si="3"/>
        <v>45597</v>
      </c>
      <c r="B75" s="86" t="s">
        <v>195</v>
      </c>
      <c r="C75" s="94" t="str">
        <f t="shared" si="2"/>
        <v>45597 1200H</v>
      </c>
      <c r="D75" s="355">
        <v>531.29999999999995</v>
      </c>
      <c r="E75" s="356">
        <v>49.66</v>
      </c>
      <c r="F75" s="355">
        <v>1102.8</v>
      </c>
      <c r="G75" s="356">
        <v>6.2</v>
      </c>
      <c r="H75" s="355"/>
      <c r="I75" s="358"/>
      <c r="J75" s="355"/>
      <c r="K75" s="358"/>
      <c r="L75" s="416">
        <v>73231.78</v>
      </c>
      <c r="M75" s="357">
        <v>884.9</v>
      </c>
      <c r="N75" s="357">
        <v>32835.870000000003</v>
      </c>
      <c r="O75" s="356">
        <v>100.8</v>
      </c>
      <c r="P75" s="355">
        <v>5037.87</v>
      </c>
      <c r="Q75" s="357">
        <v>15.77</v>
      </c>
      <c r="R75" s="357">
        <v>32356.7</v>
      </c>
      <c r="S75" s="357">
        <v>28.6</v>
      </c>
      <c r="T75" s="357"/>
      <c r="U75" s="357"/>
      <c r="V75" s="357">
        <v>514.37</v>
      </c>
      <c r="W75" s="357">
        <v>612.52</v>
      </c>
      <c r="X75" s="357">
        <v>9542.57</v>
      </c>
      <c r="Y75" s="357">
        <v>9.0399999999999991</v>
      </c>
      <c r="Z75" s="357">
        <v>35208</v>
      </c>
      <c r="AA75" s="357">
        <v>69</v>
      </c>
      <c r="AB75" s="357">
        <v>205.96</v>
      </c>
      <c r="AC75" s="357">
        <v>0.15</v>
      </c>
      <c r="AD75" s="357">
        <v>5853.86</v>
      </c>
      <c r="AE75" s="357">
        <v>0</v>
      </c>
      <c r="AF75" s="357">
        <v>54150</v>
      </c>
      <c r="AG75" s="356">
        <v>78</v>
      </c>
      <c r="AH75" s="357"/>
      <c r="AI75" s="358"/>
      <c r="AJ75" s="357"/>
      <c r="AK75" s="356"/>
      <c r="AL75" s="390"/>
      <c r="AM75" s="358"/>
      <c r="AN75" s="390"/>
      <c r="AO75" s="358"/>
      <c r="AP75" s="390"/>
      <c r="AQ75" s="358"/>
    </row>
    <row r="76" spans="1:43" ht="15" x14ac:dyDescent="0.2">
      <c r="A76" s="376">
        <f t="shared" si="3"/>
        <v>45598</v>
      </c>
      <c r="B76" s="86" t="s">
        <v>259</v>
      </c>
      <c r="C76" s="94" t="str">
        <f t="shared" si="2"/>
        <v>45598 0000H</v>
      </c>
      <c r="D76" s="254">
        <v>535.55999999999995</v>
      </c>
      <c r="E76" s="255">
        <v>49.66</v>
      </c>
      <c r="F76" s="254">
        <v>1102.8</v>
      </c>
      <c r="G76" s="255">
        <v>6.2</v>
      </c>
      <c r="H76" s="254"/>
      <c r="I76" s="360"/>
      <c r="J76" s="254"/>
      <c r="K76" s="360"/>
      <c r="L76" s="417">
        <v>73241.179999999993</v>
      </c>
      <c r="M76" s="359">
        <v>884.9</v>
      </c>
      <c r="N76" s="359">
        <v>32838.93</v>
      </c>
      <c r="O76" s="255">
        <v>100.81</v>
      </c>
      <c r="P76" s="254">
        <v>5043.4399999999996</v>
      </c>
      <c r="Q76" s="359">
        <v>15.77</v>
      </c>
      <c r="R76" s="359">
        <v>32361.8</v>
      </c>
      <c r="S76" s="359">
        <v>28.6</v>
      </c>
      <c r="T76" s="359"/>
      <c r="U76" s="359"/>
      <c r="V76" s="359">
        <v>514.42999999999995</v>
      </c>
      <c r="W76" s="359">
        <v>613.71</v>
      </c>
      <c r="X76" s="359">
        <v>9546.3799999999992</v>
      </c>
      <c r="Y76" s="359">
        <v>9.0399999999999991</v>
      </c>
      <c r="Z76" s="359">
        <v>35214</v>
      </c>
      <c r="AA76" s="359">
        <v>69</v>
      </c>
      <c r="AB76" s="359">
        <v>205.96</v>
      </c>
      <c r="AC76" s="359">
        <v>0.15</v>
      </c>
      <c r="AD76" s="359">
        <v>5860.34</v>
      </c>
      <c r="AE76" s="359">
        <v>0</v>
      </c>
      <c r="AF76" s="359">
        <v>54150</v>
      </c>
      <c r="AG76" s="255">
        <v>78</v>
      </c>
      <c r="AH76" s="359"/>
      <c r="AI76" s="360"/>
      <c r="AJ76" s="359"/>
      <c r="AK76" s="255"/>
      <c r="AL76" s="389"/>
      <c r="AM76" s="360"/>
      <c r="AN76" s="389"/>
      <c r="AO76" s="360"/>
      <c r="AP76" s="389"/>
      <c r="AQ76" s="360"/>
    </row>
    <row r="77" spans="1:43" ht="15" x14ac:dyDescent="0.2">
      <c r="A77" s="376">
        <f t="shared" si="3"/>
        <v>45598</v>
      </c>
      <c r="B77" s="86" t="s">
        <v>195</v>
      </c>
      <c r="C77" s="94" t="str">
        <f t="shared" si="2"/>
        <v>45598 1200H</v>
      </c>
      <c r="D77" s="355">
        <v>539.03</v>
      </c>
      <c r="E77" s="356">
        <v>49.66</v>
      </c>
      <c r="F77" s="355">
        <v>1102.8</v>
      </c>
      <c r="G77" s="356">
        <v>6.2</v>
      </c>
      <c r="H77" s="355"/>
      <c r="I77" s="358"/>
      <c r="J77" s="355"/>
      <c r="K77" s="358"/>
      <c r="L77" s="416">
        <v>73247.289999999994</v>
      </c>
      <c r="M77" s="357">
        <v>885.08</v>
      </c>
      <c r="N77" s="357">
        <v>32838.93</v>
      </c>
      <c r="O77" s="356">
        <v>100.81</v>
      </c>
      <c r="P77" s="355">
        <v>5049</v>
      </c>
      <c r="Q77" s="357">
        <v>15.97</v>
      </c>
      <c r="R77" s="357">
        <v>32366.1</v>
      </c>
      <c r="S77" s="357">
        <v>28.6</v>
      </c>
      <c r="T77" s="357"/>
      <c r="U77" s="357"/>
      <c r="V77" s="357">
        <v>514.54999999999995</v>
      </c>
      <c r="W77" s="357">
        <v>614.58000000000004</v>
      </c>
      <c r="X77" s="357">
        <v>9549.2800000000007</v>
      </c>
      <c r="Y77" s="357">
        <v>9.0399999999999991</v>
      </c>
      <c r="Z77" s="357">
        <v>35220</v>
      </c>
      <c r="AA77" s="357">
        <v>69</v>
      </c>
      <c r="AB77" s="357">
        <v>205.96</v>
      </c>
      <c r="AC77" s="357">
        <v>0.15</v>
      </c>
      <c r="AD77" s="357">
        <v>5865.72</v>
      </c>
      <c r="AE77" s="357">
        <v>0</v>
      </c>
      <c r="AF77" s="357">
        <v>54150</v>
      </c>
      <c r="AG77" s="356">
        <v>78</v>
      </c>
      <c r="AH77" s="357"/>
      <c r="AI77" s="358"/>
      <c r="AJ77" s="357"/>
      <c r="AK77" s="356"/>
      <c r="AL77" s="390"/>
      <c r="AM77" s="358"/>
      <c r="AN77" s="390"/>
      <c r="AO77" s="358"/>
      <c r="AP77" s="390"/>
      <c r="AQ77" s="358"/>
    </row>
    <row r="78" spans="1:43" ht="15" x14ac:dyDescent="0.2">
      <c r="A78" s="376">
        <f t="shared" si="3"/>
        <v>45599</v>
      </c>
      <c r="B78" s="86" t="s">
        <v>259</v>
      </c>
      <c r="C78" s="94" t="str">
        <f t="shared" si="2"/>
        <v>45599 0000H</v>
      </c>
      <c r="D78" s="254">
        <v>543.85</v>
      </c>
      <c r="E78" s="255">
        <v>49.66</v>
      </c>
      <c r="F78" s="254">
        <v>1102.8</v>
      </c>
      <c r="G78" s="255">
        <v>6.2</v>
      </c>
      <c r="H78" s="254"/>
      <c r="I78" s="360"/>
      <c r="J78" s="254"/>
      <c r="K78" s="360"/>
      <c r="L78" s="417">
        <v>73255.42</v>
      </c>
      <c r="M78" s="359">
        <v>885.14</v>
      </c>
      <c r="N78" s="359">
        <v>32838.93</v>
      </c>
      <c r="O78" s="255">
        <v>100.88</v>
      </c>
      <c r="P78" s="254">
        <v>5054.8500000000004</v>
      </c>
      <c r="Q78" s="359">
        <v>15.77</v>
      </c>
      <c r="R78" s="359">
        <v>32374.1</v>
      </c>
      <c r="S78" s="359">
        <v>28.6</v>
      </c>
      <c r="T78" s="359"/>
      <c r="U78" s="359"/>
      <c r="V78" s="359">
        <v>515.01</v>
      </c>
      <c r="W78" s="359">
        <v>614.96</v>
      </c>
      <c r="X78" s="359">
        <v>9554.09</v>
      </c>
      <c r="Y78" s="359">
        <v>9.0399999999999991</v>
      </c>
      <c r="Z78" s="359">
        <v>35227.69</v>
      </c>
      <c r="AA78" s="359">
        <v>69</v>
      </c>
      <c r="AB78" s="359">
        <v>205.96</v>
      </c>
      <c r="AC78" s="359">
        <v>0.15</v>
      </c>
      <c r="AD78" s="359">
        <v>5872.06</v>
      </c>
      <c r="AE78" s="359">
        <v>0</v>
      </c>
      <c r="AF78" s="359">
        <v>54150</v>
      </c>
      <c r="AG78" s="255">
        <v>78</v>
      </c>
      <c r="AH78" s="359"/>
      <c r="AI78" s="360"/>
      <c r="AJ78" s="359"/>
      <c r="AK78" s="255"/>
      <c r="AL78" s="389"/>
      <c r="AM78" s="360"/>
      <c r="AN78" s="389"/>
      <c r="AO78" s="360"/>
      <c r="AP78" s="389"/>
      <c r="AQ78" s="360"/>
    </row>
    <row r="79" spans="1:43" ht="15" x14ac:dyDescent="0.2">
      <c r="A79" s="376">
        <f t="shared" si="3"/>
        <v>45599</v>
      </c>
      <c r="B79" s="86" t="s">
        <v>195</v>
      </c>
      <c r="C79" s="94" t="str">
        <f t="shared" si="2"/>
        <v>45599 1200H</v>
      </c>
      <c r="D79" s="355">
        <v>546.95000000000005</v>
      </c>
      <c r="E79" s="356">
        <v>49.66</v>
      </c>
      <c r="F79" s="355">
        <v>1102.8</v>
      </c>
      <c r="G79" s="356">
        <v>6.2</v>
      </c>
      <c r="H79" s="355"/>
      <c r="I79" s="358"/>
      <c r="J79" s="355"/>
      <c r="K79" s="358"/>
      <c r="L79" s="416">
        <v>73257.100000000006</v>
      </c>
      <c r="M79" s="357">
        <v>885.43</v>
      </c>
      <c r="N79" s="357">
        <v>32838.93</v>
      </c>
      <c r="O79" s="356">
        <v>100.99</v>
      </c>
      <c r="P79" s="355">
        <v>5060.3900000000003</v>
      </c>
      <c r="Q79" s="357">
        <v>15.77</v>
      </c>
      <c r="R79" s="357">
        <v>32379</v>
      </c>
      <c r="S79" s="357">
        <v>28.6</v>
      </c>
      <c r="T79" s="357"/>
      <c r="U79" s="357"/>
      <c r="V79" s="357">
        <v>515.04</v>
      </c>
      <c r="W79" s="357">
        <v>615.89</v>
      </c>
      <c r="X79" s="357">
        <v>9557.66</v>
      </c>
      <c r="Y79" s="357">
        <v>9.0399999999999991</v>
      </c>
      <c r="Z79" s="357">
        <v>35233</v>
      </c>
      <c r="AA79" s="357">
        <v>69</v>
      </c>
      <c r="AB79" s="357">
        <v>205.96</v>
      </c>
      <c r="AC79" s="357">
        <v>0.15</v>
      </c>
      <c r="AD79" s="357">
        <v>5869.2</v>
      </c>
      <c r="AE79" s="357">
        <v>0</v>
      </c>
      <c r="AF79" s="357">
        <v>54150</v>
      </c>
      <c r="AG79" s="356">
        <v>78</v>
      </c>
      <c r="AH79" s="357"/>
      <c r="AI79" s="358"/>
      <c r="AJ79" s="357"/>
      <c r="AK79" s="356"/>
      <c r="AL79" s="390"/>
      <c r="AM79" s="358"/>
      <c r="AN79" s="390"/>
      <c r="AO79" s="358"/>
      <c r="AP79" s="390"/>
      <c r="AQ79" s="358"/>
    </row>
    <row r="80" spans="1:43" ht="15" x14ac:dyDescent="0.2">
      <c r="A80" s="376">
        <f t="shared" si="3"/>
        <v>45600</v>
      </c>
      <c r="B80" s="86" t="s">
        <v>259</v>
      </c>
      <c r="C80" s="94" t="str">
        <f t="shared" si="2"/>
        <v>45600 0000H</v>
      </c>
      <c r="D80" s="254">
        <v>551.36</v>
      </c>
      <c r="E80" s="255">
        <v>49.66</v>
      </c>
      <c r="F80" s="254">
        <v>1102.8</v>
      </c>
      <c r="G80" s="255">
        <v>6.2</v>
      </c>
      <c r="H80" s="254"/>
      <c r="I80" s="360"/>
      <c r="J80" s="254"/>
      <c r="K80" s="360"/>
      <c r="L80" s="417">
        <v>73268.149999999994</v>
      </c>
      <c r="M80" s="359">
        <v>885.43</v>
      </c>
      <c r="N80" s="359">
        <v>32841.58</v>
      </c>
      <c r="O80" s="255">
        <v>101.03</v>
      </c>
      <c r="P80" s="254">
        <v>5066.2</v>
      </c>
      <c r="Q80" s="359">
        <v>15.77</v>
      </c>
      <c r="R80" s="359">
        <v>32386.400000000001</v>
      </c>
      <c r="S80" s="359">
        <v>28.6</v>
      </c>
      <c r="T80" s="359"/>
      <c r="U80" s="359"/>
      <c r="V80" s="359">
        <v>515.13</v>
      </c>
      <c r="W80" s="359">
        <v>616.74</v>
      </c>
      <c r="X80" s="359">
        <v>9562.2999999999993</v>
      </c>
      <c r="Y80" s="359">
        <v>9.0399999999999991</v>
      </c>
      <c r="Z80" s="359">
        <v>35240</v>
      </c>
      <c r="AA80" s="359">
        <v>69</v>
      </c>
      <c r="AB80" s="359">
        <v>205.96</v>
      </c>
      <c r="AC80" s="359">
        <v>0.15</v>
      </c>
      <c r="AD80" s="359">
        <v>5884.76</v>
      </c>
      <c r="AE80" s="359">
        <v>0</v>
      </c>
      <c r="AF80" s="359">
        <v>54150</v>
      </c>
      <c r="AG80" s="255">
        <v>78</v>
      </c>
      <c r="AH80" s="359"/>
      <c r="AI80" s="360"/>
      <c r="AJ80" s="359"/>
      <c r="AK80" s="255"/>
      <c r="AL80" s="389"/>
      <c r="AM80" s="360"/>
      <c r="AN80" s="389"/>
      <c r="AO80" s="360"/>
      <c r="AP80" s="389"/>
      <c r="AQ80" s="360"/>
    </row>
    <row r="81" spans="1:43" ht="15" x14ac:dyDescent="0.2">
      <c r="A81" s="376">
        <f t="shared" si="3"/>
        <v>45600</v>
      </c>
      <c r="B81" s="86" t="s">
        <v>195</v>
      </c>
      <c r="C81" s="94" t="str">
        <f t="shared" si="2"/>
        <v>45600 1200H</v>
      </c>
      <c r="D81" s="355">
        <v>554.77800000000002</v>
      </c>
      <c r="E81" s="356">
        <v>49.96</v>
      </c>
      <c r="F81" s="355">
        <v>1102.8</v>
      </c>
      <c r="G81" s="356">
        <v>6.2</v>
      </c>
      <c r="H81" s="355"/>
      <c r="I81" s="358"/>
      <c r="J81" s="355"/>
      <c r="K81" s="358"/>
      <c r="L81" s="416">
        <v>73278.399999999994</v>
      </c>
      <c r="M81" s="357">
        <v>885.43</v>
      </c>
      <c r="N81" s="357">
        <v>32842.730000000003</v>
      </c>
      <c r="O81" s="356">
        <v>101.07</v>
      </c>
      <c r="P81" s="355">
        <v>5071.8100000000004</v>
      </c>
      <c r="Q81" s="357">
        <v>15.77</v>
      </c>
      <c r="R81" s="357">
        <v>32391.4</v>
      </c>
      <c r="S81" s="357">
        <v>28.6</v>
      </c>
      <c r="T81" s="357"/>
      <c r="U81" s="357"/>
      <c r="V81" s="357">
        <v>515.53</v>
      </c>
      <c r="W81" s="357">
        <v>617.39</v>
      </c>
      <c r="X81" s="357">
        <v>9556.9699999999993</v>
      </c>
      <c r="Y81" s="357">
        <v>9.0399999999999991</v>
      </c>
      <c r="Z81" s="357">
        <v>35246</v>
      </c>
      <c r="AA81" s="357">
        <v>69</v>
      </c>
      <c r="AB81" s="357">
        <v>205.96</v>
      </c>
      <c r="AC81" s="357">
        <v>0.15</v>
      </c>
      <c r="AD81" s="357">
        <v>5890.65</v>
      </c>
      <c r="AE81" s="357">
        <v>0</v>
      </c>
      <c r="AF81" s="357">
        <v>54150</v>
      </c>
      <c r="AG81" s="356">
        <v>78</v>
      </c>
      <c r="AH81" s="357"/>
      <c r="AI81" s="358"/>
      <c r="AJ81" s="357"/>
      <c r="AK81" s="356"/>
      <c r="AL81" s="390"/>
      <c r="AM81" s="358"/>
      <c r="AN81" s="390"/>
      <c r="AO81" s="358"/>
      <c r="AP81" s="390"/>
      <c r="AQ81" s="358"/>
    </row>
    <row r="82" spans="1:43" ht="15" x14ac:dyDescent="0.2">
      <c r="A82" s="376">
        <f t="shared" si="3"/>
        <v>45601</v>
      </c>
      <c r="B82" s="86" t="s">
        <v>259</v>
      </c>
      <c r="C82" s="94" t="str">
        <f t="shared" si="2"/>
        <v>45601 0000H</v>
      </c>
      <c r="D82" s="254">
        <v>559.37</v>
      </c>
      <c r="E82" s="255">
        <v>49.66</v>
      </c>
      <c r="F82" s="254">
        <v>1102.8</v>
      </c>
      <c r="G82" s="255">
        <v>6.2</v>
      </c>
      <c r="H82" s="254"/>
      <c r="I82" s="360"/>
      <c r="J82" s="254"/>
      <c r="K82" s="360"/>
      <c r="L82" s="417">
        <v>73288.679999999993</v>
      </c>
      <c r="M82" s="359">
        <v>885.43</v>
      </c>
      <c r="N82" s="359">
        <v>32846.120000000003</v>
      </c>
      <c r="O82" s="255">
        <v>101.08</v>
      </c>
      <c r="P82" s="254">
        <v>5077.58</v>
      </c>
      <c r="Q82" s="359">
        <v>15.77</v>
      </c>
      <c r="R82" s="359">
        <v>32398.9</v>
      </c>
      <c r="S82" s="359">
        <v>28.6</v>
      </c>
      <c r="T82" s="359"/>
      <c r="U82" s="359"/>
      <c r="V82" s="359">
        <v>515.77</v>
      </c>
      <c r="W82" s="359">
        <v>618.17999999999995</v>
      </c>
      <c r="X82" s="359">
        <v>9570.19</v>
      </c>
      <c r="Y82" s="359">
        <v>9.0399999999999991</v>
      </c>
      <c r="Z82" s="359">
        <v>35254</v>
      </c>
      <c r="AA82" s="359">
        <v>69</v>
      </c>
      <c r="AB82" s="359">
        <v>205.96</v>
      </c>
      <c r="AC82" s="359">
        <v>0.15</v>
      </c>
      <c r="AD82" s="359">
        <v>5897.64</v>
      </c>
      <c r="AE82" s="359">
        <v>0</v>
      </c>
      <c r="AF82" s="359">
        <v>54150</v>
      </c>
      <c r="AG82" s="255">
        <v>78</v>
      </c>
      <c r="AH82" s="359"/>
      <c r="AI82" s="360"/>
      <c r="AJ82" s="359"/>
      <c r="AK82" s="255"/>
      <c r="AL82" s="389"/>
      <c r="AM82" s="360"/>
      <c r="AN82" s="389"/>
      <c r="AO82" s="360"/>
      <c r="AP82" s="389"/>
      <c r="AQ82" s="360"/>
    </row>
    <row r="83" spans="1:43" ht="15" x14ac:dyDescent="0.2">
      <c r="A83" s="376">
        <f t="shared" si="3"/>
        <v>45601</v>
      </c>
      <c r="B83" s="86" t="s">
        <v>195</v>
      </c>
      <c r="C83" s="94" t="str">
        <f t="shared" si="2"/>
        <v>45601 1200H</v>
      </c>
      <c r="D83" s="355">
        <v>562.91999999999996</v>
      </c>
      <c r="E83" s="356">
        <v>49.66</v>
      </c>
      <c r="F83" s="355">
        <v>1102.8</v>
      </c>
      <c r="G83" s="356">
        <v>6.2</v>
      </c>
      <c r="H83" s="355"/>
      <c r="I83" s="358"/>
      <c r="J83" s="355"/>
      <c r="K83" s="358"/>
      <c r="L83" s="416">
        <v>73298.929999999993</v>
      </c>
      <c r="M83" s="357">
        <v>885.43</v>
      </c>
      <c r="N83" s="357">
        <v>32847.39</v>
      </c>
      <c r="O83" s="356">
        <v>101.13</v>
      </c>
      <c r="P83" s="355">
        <v>5083.03</v>
      </c>
      <c r="Q83" s="357">
        <v>15.77</v>
      </c>
      <c r="R83" s="357">
        <v>32403</v>
      </c>
      <c r="S83" s="357">
        <v>28.6</v>
      </c>
      <c r="T83" s="357"/>
      <c r="U83" s="357"/>
      <c r="V83" s="357">
        <v>515.97</v>
      </c>
      <c r="W83" s="357">
        <v>618.91999999999996</v>
      </c>
      <c r="X83" s="357">
        <v>9573.81</v>
      </c>
      <c r="Y83" s="357">
        <v>9.0399999999999991</v>
      </c>
      <c r="Z83" s="357">
        <v>35260</v>
      </c>
      <c r="AA83" s="357">
        <v>69</v>
      </c>
      <c r="AB83" s="357">
        <v>205.96</v>
      </c>
      <c r="AC83" s="357">
        <v>0.15</v>
      </c>
      <c r="AD83" s="357">
        <v>5903.78</v>
      </c>
      <c r="AE83" s="357">
        <v>0</v>
      </c>
      <c r="AF83" s="357">
        <v>54150</v>
      </c>
      <c r="AG83" s="356">
        <v>78</v>
      </c>
      <c r="AH83" s="357"/>
      <c r="AI83" s="358"/>
      <c r="AJ83" s="357"/>
      <c r="AK83" s="356"/>
      <c r="AL83" s="390"/>
      <c r="AM83" s="358"/>
      <c r="AN83" s="390"/>
      <c r="AO83" s="358"/>
      <c r="AP83" s="390"/>
      <c r="AQ83" s="358"/>
    </row>
    <row r="84" spans="1:43" ht="15" x14ac:dyDescent="0.2">
      <c r="A84" s="376">
        <f t="shared" si="3"/>
        <v>45602</v>
      </c>
      <c r="B84" s="86" t="s">
        <v>259</v>
      </c>
      <c r="C84" s="94" t="str">
        <f t="shared" si="2"/>
        <v>45602 0000H</v>
      </c>
      <c r="D84" s="254">
        <v>567.36</v>
      </c>
      <c r="E84" s="255">
        <v>49.66</v>
      </c>
      <c r="F84" s="254">
        <v>1102.8</v>
      </c>
      <c r="G84" s="255">
        <v>6.2</v>
      </c>
      <c r="H84" s="254"/>
      <c r="I84" s="360"/>
      <c r="J84" s="254"/>
      <c r="K84" s="360"/>
      <c r="L84" s="417">
        <v>73308.63</v>
      </c>
      <c r="M84" s="359">
        <v>885.43</v>
      </c>
      <c r="N84" s="359">
        <v>32850.92</v>
      </c>
      <c r="O84" s="255">
        <v>101.14</v>
      </c>
      <c r="P84" s="254">
        <v>5088.8500000000004</v>
      </c>
      <c r="Q84" s="359">
        <v>15.77</v>
      </c>
      <c r="R84" s="359">
        <v>32411</v>
      </c>
      <c r="S84" s="359">
        <v>28.6</v>
      </c>
      <c r="T84" s="359"/>
      <c r="U84" s="359"/>
      <c r="V84" s="359">
        <v>516.04999999999995</v>
      </c>
      <c r="W84" s="359">
        <v>619.91</v>
      </c>
      <c r="X84" s="359">
        <v>9578.15</v>
      </c>
      <c r="Y84" s="359">
        <v>9.0399999999999991</v>
      </c>
      <c r="Z84" s="359">
        <v>35267</v>
      </c>
      <c r="AA84" s="359">
        <v>69</v>
      </c>
      <c r="AB84" s="359">
        <v>205.96</v>
      </c>
      <c r="AC84" s="359">
        <v>0.15</v>
      </c>
      <c r="AD84" s="359">
        <v>5911.13</v>
      </c>
      <c r="AE84" s="359">
        <v>0</v>
      </c>
      <c r="AF84" s="359">
        <v>54150</v>
      </c>
      <c r="AG84" s="255">
        <v>78</v>
      </c>
      <c r="AH84" s="359"/>
      <c r="AI84" s="360"/>
      <c r="AJ84" s="359"/>
      <c r="AK84" s="255"/>
      <c r="AL84" s="389"/>
      <c r="AM84" s="360"/>
      <c r="AN84" s="389"/>
      <c r="AO84" s="360"/>
      <c r="AP84" s="389"/>
      <c r="AQ84" s="360"/>
    </row>
    <row r="85" spans="1:43" ht="15" x14ac:dyDescent="0.2">
      <c r="A85" s="376">
        <f t="shared" si="3"/>
        <v>45602</v>
      </c>
      <c r="B85" s="86" t="s">
        <v>195</v>
      </c>
      <c r="C85" s="94" t="str">
        <f t="shared" si="2"/>
        <v>45602 1200H</v>
      </c>
      <c r="D85" s="355">
        <v>570.86</v>
      </c>
      <c r="E85" s="356">
        <v>49.66</v>
      </c>
      <c r="F85" s="355">
        <v>1102.8</v>
      </c>
      <c r="G85" s="356">
        <v>6.2</v>
      </c>
      <c r="H85" s="355"/>
      <c r="I85" s="358"/>
      <c r="J85" s="355"/>
      <c r="K85" s="358"/>
      <c r="L85" s="416">
        <v>73318.009999999995</v>
      </c>
      <c r="M85" s="357">
        <v>885.43</v>
      </c>
      <c r="N85" s="357">
        <v>32852.26</v>
      </c>
      <c r="O85" s="356">
        <v>101.18</v>
      </c>
      <c r="P85" s="355">
        <v>5094.5</v>
      </c>
      <c r="Q85" s="357">
        <v>15.77</v>
      </c>
      <c r="R85" s="357">
        <v>32416.1</v>
      </c>
      <c r="S85" s="357">
        <v>28.6</v>
      </c>
      <c r="T85" s="357"/>
      <c r="U85" s="357"/>
      <c r="V85" s="357">
        <v>516.58000000000004</v>
      </c>
      <c r="W85" s="357">
        <v>620.54999999999995</v>
      </c>
      <c r="X85" s="357">
        <v>9581.7199999999993</v>
      </c>
      <c r="Y85" s="357">
        <v>9.0399999999999991</v>
      </c>
      <c r="Z85" s="357">
        <v>35273</v>
      </c>
      <c r="AA85" s="357">
        <v>69</v>
      </c>
      <c r="AB85" s="357">
        <v>205.96</v>
      </c>
      <c r="AC85" s="357">
        <v>0.15</v>
      </c>
      <c r="AD85" s="357">
        <v>5917.12</v>
      </c>
      <c r="AE85" s="357">
        <v>0</v>
      </c>
      <c r="AF85" s="357">
        <v>54150</v>
      </c>
      <c r="AG85" s="356">
        <v>78</v>
      </c>
      <c r="AH85" s="357"/>
      <c r="AI85" s="358"/>
      <c r="AJ85" s="357"/>
      <c r="AK85" s="356"/>
      <c r="AL85" s="390"/>
      <c r="AM85" s="358"/>
      <c r="AN85" s="390"/>
      <c r="AO85" s="358"/>
      <c r="AP85" s="390"/>
      <c r="AQ85" s="358"/>
    </row>
    <row r="86" spans="1:43" ht="15" x14ac:dyDescent="0.2">
      <c r="A86" s="376">
        <f t="shared" si="3"/>
        <v>45603</v>
      </c>
      <c r="B86" s="86" t="s">
        <v>259</v>
      </c>
      <c r="C86" s="94" t="str">
        <f t="shared" si="2"/>
        <v>45603 0000H</v>
      </c>
      <c r="D86" s="254">
        <v>575.76</v>
      </c>
      <c r="E86" s="255">
        <v>49.66</v>
      </c>
      <c r="F86" s="254">
        <v>1102.8</v>
      </c>
      <c r="G86" s="255">
        <v>6.2</v>
      </c>
      <c r="H86" s="254"/>
      <c r="I86" s="360"/>
      <c r="J86" s="254"/>
      <c r="K86" s="360"/>
      <c r="L86" s="417">
        <v>73326.33</v>
      </c>
      <c r="M86" s="359">
        <v>885.45</v>
      </c>
      <c r="N86" s="359">
        <v>32856</v>
      </c>
      <c r="O86" s="255">
        <v>101.18</v>
      </c>
      <c r="P86" s="254">
        <v>5100.22</v>
      </c>
      <c r="Q86" s="359">
        <v>15.77</v>
      </c>
      <c r="R86" s="359">
        <v>32423.5</v>
      </c>
      <c r="S86" s="359">
        <v>28.6</v>
      </c>
      <c r="T86" s="359"/>
      <c r="U86" s="359"/>
      <c r="V86" s="359">
        <v>518.33000000000004</v>
      </c>
      <c r="W86" s="359">
        <v>621</v>
      </c>
      <c r="X86" s="359">
        <v>9586.19</v>
      </c>
      <c r="Y86" s="359">
        <v>9.0399999999999991</v>
      </c>
      <c r="Z86" s="359">
        <v>35281</v>
      </c>
      <c r="AA86" s="359">
        <v>69</v>
      </c>
      <c r="AB86" s="359">
        <v>205.96</v>
      </c>
      <c r="AC86" s="359">
        <v>0.15</v>
      </c>
      <c r="AD86" s="359">
        <v>5924</v>
      </c>
      <c r="AE86" s="359">
        <v>0</v>
      </c>
      <c r="AF86" s="359">
        <v>54150</v>
      </c>
      <c r="AG86" s="255">
        <v>78</v>
      </c>
      <c r="AH86" s="359"/>
      <c r="AI86" s="360"/>
      <c r="AJ86" s="359"/>
      <c r="AK86" s="255"/>
      <c r="AL86" s="389"/>
      <c r="AM86" s="360"/>
      <c r="AN86" s="389"/>
      <c r="AO86" s="360"/>
      <c r="AP86" s="389"/>
      <c r="AQ86" s="360"/>
    </row>
    <row r="87" spans="1:43" ht="15" x14ac:dyDescent="0.2">
      <c r="A87" s="376">
        <f t="shared" si="3"/>
        <v>45603</v>
      </c>
      <c r="B87" s="86" t="s">
        <v>195</v>
      </c>
      <c r="C87" s="94" t="str">
        <f t="shared" si="2"/>
        <v>45603 1200H</v>
      </c>
      <c r="D87" s="355">
        <v>579.57000000000005</v>
      </c>
      <c r="E87" s="356">
        <v>49.66</v>
      </c>
      <c r="F87" s="355">
        <v>1102.8</v>
      </c>
      <c r="G87" s="356">
        <v>6.2</v>
      </c>
      <c r="H87" s="355"/>
      <c r="I87" s="358"/>
      <c r="J87" s="355"/>
      <c r="K87" s="358"/>
      <c r="L87" s="416">
        <v>73328.84</v>
      </c>
      <c r="M87" s="357">
        <v>885.8</v>
      </c>
      <c r="N87" s="357">
        <v>32859.72</v>
      </c>
      <c r="O87" s="356">
        <v>101.18</v>
      </c>
      <c r="P87" s="355">
        <v>5105.88</v>
      </c>
      <c r="Q87" s="357">
        <v>15.77</v>
      </c>
      <c r="R87" s="357">
        <v>32428</v>
      </c>
      <c r="S87" s="357">
        <v>28.6</v>
      </c>
      <c r="T87" s="357"/>
      <c r="U87" s="357"/>
      <c r="V87" s="357">
        <v>528.85</v>
      </c>
      <c r="W87" s="357">
        <v>621</v>
      </c>
      <c r="X87" s="357">
        <v>9589.8799999999992</v>
      </c>
      <c r="Y87" s="357">
        <v>9.0399999999999991</v>
      </c>
      <c r="Z87" s="357">
        <v>35287</v>
      </c>
      <c r="AA87" s="357">
        <v>69</v>
      </c>
      <c r="AB87" s="357">
        <v>205.92</v>
      </c>
      <c r="AC87" s="357">
        <v>0.15</v>
      </c>
      <c r="AD87" s="357">
        <v>5930.15</v>
      </c>
      <c r="AE87" s="357">
        <v>0</v>
      </c>
      <c r="AF87" s="357">
        <v>54150</v>
      </c>
      <c r="AG87" s="356">
        <v>78</v>
      </c>
      <c r="AH87" s="357"/>
      <c r="AI87" s="358"/>
      <c r="AJ87" s="357"/>
      <c r="AK87" s="356"/>
      <c r="AL87" s="390"/>
      <c r="AM87" s="358"/>
      <c r="AN87" s="390"/>
      <c r="AO87" s="358"/>
      <c r="AP87" s="390"/>
      <c r="AQ87" s="358"/>
    </row>
    <row r="88" spans="1:43" ht="15" x14ac:dyDescent="0.2">
      <c r="A88" s="376">
        <f t="shared" si="3"/>
        <v>45604</v>
      </c>
      <c r="B88" s="86" t="s">
        <v>259</v>
      </c>
      <c r="C88" s="94" t="str">
        <f t="shared" si="2"/>
        <v>45604 0000H</v>
      </c>
      <c r="D88" s="254">
        <v>585.6</v>
      </c>
      <c r="E88" s="255">
        <v>49.66</v>
      </c>
      <c r="F88" s="254">
        <v>1102.8</v>
      </c>
      <c r="G88" s="255">
        <v>6.2</v>
      </c>
      <c r="H88" s="254"/>
      <c r="I88" s="360"/>
      <c r="J88" s="254"/>
      <c r="K88" s="360"/>
      <c r="L88" s="417">
        <v>73337.740000000005</v>
      </c>
      <c r="M88" s="359">
        <v>885.85</v>
      </c>
      <c r="N88" s="359">
        <v>32863.480000000003</v>
      </c>
      <c r="O88" s="255">
        <v>101.18</v>
      </c>
      <c r="P88" s="254">
        <v>5111.7</v>
      </c>
      <c r="Q88" s="359">
        <v>15.77</v>
      </c>
      <c r="R88" s="359">
        <v>32431.599999999999</v>
      </c>
      <c r="S88" s="359">
        <v>28.6</v>
      </c>
      <c r="T88" s="359"/>
      <c r="U88" s="359"/>
      <c r="V88" s="359">
        <v>519.69000000000005</v>
      </c>
      <c r="W88" s="359">
        <v>621.89</v>
      </c>
      <c r="X88" s="359">
        <v>9594.33</v>
      </c>
      <c r="Y88" s="359">
        <v>9.0399999999999991</v>
      </c>
      <c r="Z88" s="359">
        <v>35295</v>
      </c>
      <c r="AA88" s="359">
        <v>69</v>
      </c>
      <c r="AB88" s="359">
        <v>209</v>
      </c>
      <c r="AC88" s="359">
        <v>0.15</v>
      </c>
      <c r="AD88" s="359">
        <v>5936.98</v>
      </c>
      <c r="AE88" s="359">
        <v>0</v>
      </c>
      <c r="AF88" s="359">
        <v>54150</v>
      </c>
      <c r="AG88" s="255">
        <v>78</v>
      </c>
      <c r="AH88" s="359"/>
      <c r="AI88" s="360"/>
      <c r="AJ88" s="359"/>
      <c r="AK88" s="255"/>
      <c r="AL88" s="389"/>
      <c r="AM88" s="360"/>
      <c r="AN88" s="389"/>
      <c r="AO88" s="360"/>
      <c r="AP88" s="389"/>
      <c r="AQ88" s="360"/>
    </row>
    <row r="89" spans="1:43" ht="15" x14ac:dyDescent="0.2">
      <c r="A89" s="376">
        <f t="shared" si="3"/>
        <v>45604</v>
      </c>
      <c r="B89" s="86" t="s">
        <v>195</v>
      </c>
      <c r="C89" s="94" t="str">
        <f t="shared" si="2"/>
        <v>45604 1200H</v>
      </c>
      <c r="D89" s="355">
        <v>585.6</v>
      </c>
      <c r="E89" s="356">
        <v>49.66</v>
      </c>
      <c r="F89" s="355">
        <v>1102.8</v>
      </c>
      <c r="G89" s="356">
        <v>6.2</v>
      </c>
      <c r="H89" s="355"/>
      <c r="I89" s="358"/>
      <c r="J89" s="355"/>
      <c r="K89" s="358"/>
      <c r="L89" s="416">
        <v>73346.58</v>
      </c>
      <c r="M89" s="357">
        <v>885.92</v>
      </c>
      <c r="N89" s="357">
        <v>32856.019999999997</v>
      </c>
      <c r="O89" s="356">
        <v>101.23</v>
      </c>
      <c r="P89" s="355">
        <v>5117.38</v>
      </c>
      <c r="Q89" s="357">
        <v>15.77</v>
      </c>
      <c r="R89" s="357">
        <v>32435.5</v>
      </c>
      <c r="S89" s="357">
        <v>28.6</v>
      </c>
      <c r="T89" s="357"/>
      <c r="U89" s="357"/>
      <c r="V89" s="357">
        <v>520.41999999999996</v>
      </c>
      <c r="W89" s="357">
        <v>622.51</v>
      </c>
      <c r="X89" s="357">
        <v>9598.14</v>
      </c>
      <c r="Y89" s="357">
        <v>9.0399999999999991</v>
      </c>
      <c r="Z89" s="357">
        <v>35300</v>
      </c>
      <c r="AA89" s="357">
        <v>69</v>
      </c>
      <c r="AB89" s="357">
        <v>210.42</v>
      </c>
      <c r="AC89" s="357">
        <v>0.15</v>
      </c>
      <c r="AD89" s="357">
        <v>5943.06</v>
      </c>
      <c r="AE89" s="357" t="s">
        <v>1</v>
      </c>
      <c r="AF89" s="357">
        <v>54150</v>
      </c>
      <c r="AG89" s="356">
        <v>78</v>
      </c>
      <c r="AH89" s="357"/>
      <c r="AI89" s="358"/>
      <c r="AJ89" s="357"/>
      <c r="AK89" s="356"/>
      <c r="AL89" s="390"/>
      <c r="AM89" s="358"/>
      <c r="AN89" s="390"/>
      <c r="AO89" s="358"/>
      <c r="AP89" s="390"/>
      <c r="AQ89" s="358"/>
    </row>
    <row r="90" spans="1:43" ht="15" x14ac:dyDescent="0.2">
      <c r="A90" s="376">
        <f t="shared" si="3"/>
        <v>45605</v>
      </c>
      <c r="B90" s="86" t="s">
        <v>259</v>
      </c>
      <c r="C90" s="94" t="str">
        <f t="shared" si="2"/>
        <v>45605 0000H</v>
      </c>
      <c r="D90" s="254">
        <v>595.33000000000004</v>
      </c>
      <c r="E90" s="255">
        <v>49.66</v>
      </c>
      <c r="F90" s="254">
        <v>1102.8</v>
      </c>
      <c r="G90" s="255">
        <v>6.2</v>
      </c>
      <c r="H90" s="254"/>
      <c r="I90" s="360"/>
      <c r="J90" s="254"/>
      <c r="K90" s="360"/>
      <c r="L90" s="417">
        <v>73356.66</v>
      </c>
      <c r="M90" s="359">
        <v>885.92</v>
      </c>
      <c r="N90" s="359">
        <v>32867.519999999997</v>
      </c>
      <c r="O90" s="255">
        <v>101.25</v>
      </c>
      <c r="P90" s="254">
        <v>5123.18</v>
      </c>
      <c r="Q90" s="359">
        <v>15.77</v>
      </c>
      <c r="R90" s="359">
        <v>32439.200000000001</v>
      </c>
      <c r="S90" s="359">
        <v>28.6</v>
      </c>
      <c r="T90" s="359"/>
      <c r="U90" s="359"/>
      <c r="V90" s="359">
        <v>522.39</v>
      </c>
      <c r="W90" s="359">
        <v>622.98</v>
      </c>
      <c r="X90" s="359">
        <v>9602.66</v>
      </c>
      <c r="Y90" s="359">
        <v>9.0399999999999991</v>
      </c>
      <c r="Z90" s="359">
        <v>35308</v>
      </c>
      <c r="AA90" s="359">
        <v>69</v>
      </c>
      <c r="AB90" s="359">
        <v>214.87</v>
      </c>
      <c r="AC90" s="359">
        <v>0.15</v>
      </c>
      <c r="AD90" s="359">
        <v>5950.26</v>
      </c>
      <c r="AE90" s="359">
        <v>0</v>
      </c>
      <c r="AF90" s="359">
        <v>54150</v>
      </c>
      <c r="AG90" s="255">
        <v>78</v>
      </c>
      <c r="AH90" s="359"/>
      <c r="AI90" s="360"/>
      <c r="AJ90" s="359"/>
      <c r="AK90" s="255"/>
      <c r="AL90" s="389"/>
      <c r="AM90" s="360"/>
      <c r="AN90" s="389"/>
      <c r="AO90" s="360"/>
      <c r="AP90" s="389"/>
      <c r="AQ90" s="360"/>
    </row>
    <row r="91" spans="1:43" ht="15" x14ac:dyDescent="0.2">
      <c r="A91" s="376">
        <f t="shared" si="3"/>
        <v>45605</v>
      </c>
      <c r="B91" s="86" t="s">
        <v>195</v>
      </c>
      <c r="C91" s="94" t="str">
        <f t="shared" si="2"/>
        <v>45605 1200H</v>
      </c>
      <c r="D91" s="355">
        <v>598.92999999999995</v>
      </c>
      <c r="E91" s="356">
        <v>49.66</v>
      </c>
      <c r="F91" s="355">
        <v>1102.8</v>
      </c>
      <c r="G91" s="356">
        <v>6.2</v>
      </c>
      <c r="H91" s="355"/>
      <c r="I91" s="358"/>
      <c r="J91" s="355"/>
      <c r="K91" s="358"/>
      <c r="L91" s="416">
        <v>73366.95</v>
      </c>
      <c r="M91" s="357">
        <v>885.92</v>
      </c>
      <c r="N91" s="357">
        <v>32869.99</v>
      </c>
      <c r="O91" s="356">
        <v>101.28</v>
      </c>
      <c r="P91" s="355">
        <v>5128.8</v>
      </c>
      <c r="Q91" s="357">
        <v>15.77</v>
      </c>
      <c r="R91" s="357">
        <v>32443</v>
      </c>
      <c r="S91" s="357">
        <v>28.6</v>
      </c>
      <c r="T91" s="357"/>
      <c r="U91" s="357"/>
      <c r="V91" s="357">
        <v>522.66</v>
      </c>
      <c r="W91" s="357">
        <v>623.67999999999995</v>
      </c>
      <c r="X91" s="357">
        <v>9606.58</v>
      </c>
      <c r="Y91" s="357">
        <v>9.0399999999999991</v>
      </c>
      <c r="Z91" s="357">
        <v>35314</v>
      </c>
      <c r="AA91" s="357">
        <v>69</v>
      </c>
      <c r="AB91" s="357">
        <v>215.99</v>
      </c>
      <c r="AC91" s="357">
        <v>0.15</v>
      </c>
      <c r="AD91" s="357">
        <v>5955.94</v>
      </c>
      <c r="AE91" s="357">
        <v>0</v>
      </c>
      <c r="AF91" s="357">
        <v>54150</v>
      </c>
      <c r="AG91" s="356">
        <v>78</v>
      </c>
      <c r="AH91" s="357"/>
      <c r="AI91" s="358"/>
      <c r="AJ91" s="357"/>
      <c r="AK91" s="356"/>
      <c r="AL91" s="390"/>
      <c r="AM91" s="358"/>
      <c r="AN91" s="390"/>
      <c r="AO91" s="358"/>
      <c r="AP91" s="390"/>
      <c r="AQ91" s="358"/>
    </row>
    <row r="92" spans="1:43" ht="15" x14ac:dyDescent="0.2">
      <c r="A92" s="376">
        <f t="shared" si="3"/>
        <v>45606</v>
      </c>
      <c r="B92" s="86" t="s">
        <v>259</v>
      </c>
      <c r="C92" s="94" t="str">
        <f t="shared" si="2"/>
        <v>45606 0000H</v>
      </c>
      <c r="D92" s="254">
        <v>603.84</v>
      </c>
      <c r="E92" s="255">
        <v>49.66</v>
      </c>
      <c r="F92" s="254">
        <v>1102.8</v>
      </c>
      <c r="G92" s="255">
        <v>6.2</v>
      </c>
      <c r="H92" s="254"/>
      <c r="I92" s="360"/>
      <c r="J92" s="254"/>
      <c r="K92" s="360"/>
      <c r="L92" s="417">
        <v>73377.100000000006</v>
      </c>
      <c r="M92" s="359">
        <v>885.92</v>
      </c>
      <c r="N92" s="359">
        <v>32873.75</v>
      </c>
      <c r="O92" s="255">
        <v>101.28</v>
      </c>
      <c r="P92" s="254">
        <v>5134.58</v>
      </c>
      <c r="Q92" s="359">
        <v>15.77</v>
      </c>
      <c r="R92" s="359">
        <v>32446.6</v>
      </c>
      <c r="S92" s="359">
        <v>28.6</v>
      </c>
      <c r="T92" s="359"/>
      <c r="U92" s="359"/>
      <c r="V92" s="359">
        <v>524.61</v>
      </c>
      <c r="W92" s="359">
        <v>623.98</v>
      </c>
      <c r="X92" s="359">
        <v>9611.19</v>
      </c>
      <c r="Y92" s="359">
        <v>9.0399999999999991</v>
      </c>
      <c r="Z92" s="359">
        <v>35322</v>
      </c>
      <c r="AA92" s="359">
        <v>69</v>
      </c>
      <c r="AB92" s="359">
        <v>219.68</v>
      </c>
      <c r="AC92" s="359">
        <v>0.15</v>
      </c>
      <c r="AD92" s="359">
        <v>5963.05</v>
      </c>
      <c r="AE92" s="359">
        <v>0</v>
      </c>
      <c r="AF92" s="359">
        <v>54150</v>
      </c>
      <c r="AG92" s="255">
        <v>78</v>
      </c>
      <c r="AH92" s="359"/>
      <c r="AI92" s="360"/>
      <c r="AJ92" s="359"/>
      <c r="AK92" s="255"/>
      <c r="AL92" s="389"/>
      <c r="AM92" s="360"/>
      <c r="AN92" s="389"/>
      <c r="AO92" s="360"/>
      <c r="AP92" s="389"/>
      <c r="AQ92" s="360"/>
    </row>
    <row r="93" spans="1:43" ht="15" x14ac:dyDescent="0.2">
      <c r="A93" s="376">
        <f t="shared" si="3"/>
        <v>45606</v>
      </c>
      <c r="B93" s="86" t="s">
        <v>195</v>
      </c>
      <c r="C93" s="94" t="str">
        <f t="shared" si="2"/>
        <v>45606 1200H</v>
      </c>
      <c r="D93" s="355">
        <v>607.29</v>
      </c>
      <c r="E93" s="356">
        <v>49.66</v>
      </c>
      <c r="F93" s="355">
        <v>1102.8</v>
      </c>
      <c r="G93" s="356">
        <v>6.2</v>
      </c>
      <c r="H93" s="355"/>
      <c r="I93" s="358"/>
      <c r="J93" s="355"/>
      <c r="K93" s="358"/>
      <c r="L93" s="416">
        <v>73387.38</v>
      </c>
      <c r="M93" s="357">
        <v>885.92</v>
      </c>
      <c r="N93" s="357">
        <v>32875.620000000003</v>
      </c>
      <c r="O93" s="356">
        <v>101.32</v>
      </c>
      <c r="P93" s="355">
        <v>5140.2</v>
      </c>
      <c r="Q93" s="357">
        <v>15.77</v>
      </c>
      <c r="R93" s="357">
        <v>32450.3</v>
      </c>
      <c r="S93" s="357">
        <v>28.6</v>
      </c>
      <c r="T93" s="357"/>
      <c r="U93" s="357"/>
      <c r="V93" s="357">
        <v>524.67999999999995</v>
      </c>
      <c r="W93" s="357">
        <v>624.99</v>
      </c>
      <c r="X93" s="357">
        <v>9614.9699999999993</v>
      </c>
      <c r="Y93" s="357">
        <v>9.0399999999999991</v>
      </c>
      <c r="Z93" s="357">
        <v>35327</v>
      </c>
      <c r="AA93" s="357">
        <v>69</v>
      </c>
      <c r="AB93" s="357">
        <v>221.21</v>
      </c>
      <c r="AC93" s="357">
        <v>0.15</v>
      </c>
      <c r="AD93" s="357">
        <v>5969.37</v>
      </c>
      <c r="AE93" s="357">
        <v>0</v>
      </c>
      <c r="AF93" s="357">
        <v>54150</v>
      </c>
      <c r="AG93" s="356">
        <v>78</v>
      </c>
      <c r="AH93" s="357"/>
      <c r="AI93" s="358"/>
      <c r="AJ93" s="357"/>
      <c r="AK93" s="356"/>
      <c r="AL93" s="390"/>
      <c r="AM93" s="358"/>
      <c r="AN93" s="390"/>
      <c r="AO93" s="358"/>
      <c r="AP93" s="390"/>
      <c r="AQ93" s="358"/>
    </row>
    <row r="94" spans="1:43" ht="15" x14ac:dyDescent="0.2">
      <c r="A94" s="376">
        <f t="shared" si="3"/>
        <v>45607</v>
      </c>
      <c r="B94" s="86" t="s">
        <v>259</v>
      </c>
      <c r="C94" s="94" t="str">
        <f t="shared" ref="C94:C123" si="4">A94 &amp; " " &amp;B94</f>
        <v>45607 0000H</v>
      </c>
      <c r="D94" s="254">
        <v>612.02</v>
      </c>
      <c r="E94" s="255">
        <v>49.66</v>
      </c>
      <c r="F94" s="254">
        <v>1102.8</v>
      </c>
      <c r="G94" s="255">
        <v>6.2</v>
      </c>
      <c r="H94" s="254"/>
      <c r="I94" s="360"/>
      <c r="J94" s="254"/>
      <c r="K94" s="360"/>
      <c r="L94" s="417">
        <v>73397.429999999993</v>
      </c>
      <c r="M94" s="359">
        <v>885.92</v>
      </c>
      <c r="N94" s="359">
        <v>32879.42</v>
      </c>
      <c r="O94" s="255">
        <v>101.32</v>
      </c>
      <c r="P94" s="254">
        <v>5145.97</v>
      </c>
      <c r="Q94" s="359">
        <v>15.77</v>
      </c>
      <c r="R94" s="359">
        <v>32454</v>
      </c>
      <c r="S94" s="359">
        <v>28.6</v>
      </c>
      <c r="T94" s="359"/>
      <c r="U94" s="359"/>
      <c r="V94" s="359">
        <v>525.16999999999996</v>
      </c>
      <c r="W94" s="359">
        <v>625.41</v>
      </c>
      <c r="X94" s="359">
        <v>9619.67</v>
      </c>
      <c r="Y94" s="359">
        <v>9.0399999999999991</v>
      </c>
      <c r="Z94" s="359">
        <v>35335</v>
      </c>
      <c r="AA94" s="359">
        <v>69</v>
      </c>
      <c r="AB94" s="359">
        <v>224.59</v>
      </c>
      <c r="AC94" s="359">
        <v>0.15</v>
      </c>
      <c r="AD94" s="359">
        <v>5976.65</v>
      </c>
      <c r="AE94" s="359">
        <v>0</v>
      </c>
      <c r="AF94" s="359">
        <v>54150</v>
      </c>
      <c r="AG94" s="255">
        <v>78</v>
      </c>
      <c r="AH94" s="359"/>
      <c r="AI94" s="360"/>
      <c r="AJ94" s="359"/>
      <c r="AK94" s="255"/>
      <c r="AL94" s="389"/>
      <c r="AM94" s="360"/>
      <c r="AN94" s="389"/>
      <c r="AO94" s="360"/>
      <c r="AP94" s="389"/>
      <c r="AQ94" s="360"/>
    </row>
    <row r="95" spans="1:43" ht="15" x14ac:dyDescent="0.2">
      <c r="A95" s="376">
        <f t="shared" si="3"/>
        <v>45607</v>
      </c>
      <c r="B95" s="86" t="s">
        <v>195</v>
      </c>
      <c r="C95" s="94" t="str">
        <f t="shared" si="4"/>
        <v>45607 1200H</v>
      </c>
      <c r="D95" s="355">
        <v>615.51</v>
      </c>
      <c r="E95" s="356">
        <v>49.66</v>
      </c>
      <c r="F95" s="355">
        <v>1102.8</v>
      </c>
      <c r="G95" s="356">
        <v>6.2</v>
      </c>
      <c r="H95" s="355"/>
      <c r="I95" s="358"/>
      <c r="J95" s="355"/>
      <c r="K95" s="358"/>
      <c r="L95" s="416">
        <v>73406.7</v>
      </c>
      <c r="M95" s="357">
        <v>881.95</v>
      </c>
      <c r="N95" s="357">
        <v>32881.800000000003</v>
      </c>
      <c r="O95" s="356">
        <v>101.35</v>
      </c>
      <c r="P95" s="355">
        <v>5151.6099999999997</v>
      </c>
      <c r="Q95" s="357">
        <v>15.77</v>
      </c>
      <c r="R95" s="357">
        <v>32457.9</v>
      </c>
      <c r="S95" s="357">
        <v>28.6</v>
      </c>
      <c r="T95" s="357"/>
      <c r="U95" s="357"/>
      <c r="V95" s="357">
        <v>526.01</v>
      </c>
      <c r="W95" s="357">
        <v>626.29</v>
      </c>
      <c r="X95" s="357">
        <v>9623.3700000000008</v>
      </c>
      <c r="Y95" s="357">
        <v>9.0399999999999991</v>
      </c>
      <c r="Z95" s="357">
        <v>35341</v>
      </c>
      <c r="AA95" s="357">
        <v>69</v>
      </c>
      <c r="AB95" s="357">
        <v>225.62</v>
      </c>
      <c r="AC95" s="357">
        <v>0.15</v>
      </c>
      <c r="AD95" s="357">
        <v>5982.83</v>
      </c>
      <c r="AE95" s="357">
        <v>0</v>
      </c>
      <c r="AF95" s="357">
        <v>54150</v>
      </c>
      <c r="AG95" s="356">
        <v>78</v>
      </c>
      <c r="AH95" s="357"/>
      <c r="AI95" s="358"/>
      <c r="AJ95" s="357"/>
      <c r="AK95" s="356"/>
      <c r="AL95" s="390"/>
      <c r="AM95" s="358"/>
      <c r="AN95" s="390"/>
      <c r="AO95" s="358"/>
      <c r="AP95" s="390"/>
      <c r="AQ95" s="358"/>
    </row>
    <row r="96" spans="1:43" ht="15" x14ac:dyDescent="0.2">
      <c r="A96" s="376">
        <f t="shared" ref="A96:A123" si="5">A94+1</f>
        <v>45608</v>
      </c>
      <c r="B96" s="86" t="s">
        <v>259</v>
      </c>
      <c r="C96" s="94" t="str">
        <f t="shared" si="4"/>
        <v>45608 0000H</v>
      </c>
      <c r="D96" s="254">
        <v>620.73</v>
      </c>
      <c r="E96" s="255">
        <v>49.66</v>
      </c>
      <c r="F96" s="254">
        <v>1102.8</v>
      </c>
      <c r="G96" s="255">
        <v>6.2</v>
      </c>
      <c r="H96" s="254"/>
      <c r="I96" s="360"/>
      <c r="J96" s="254"/>
      <c r="K96" s="360"/>
      <c r="L96" s="417">
        <v>73416.899999999994</v>
      </c>
      <c r="M96" s="359">
        <v>885.94</v>
      </c>
      <c r="N96" s="359">
        <v>32885</v>
      </c>
      <c r="O96" s="255">
        <v>101.35</v>
      </c>
      <c r="P96" s="254">
        <v>5157.41</v>
      </c>
      <c r="Q96" s="359">
        <v>15.77</v>
      </c>
      <c r="R96" s="359">
        <v>32461.4</v>
      </c>
      <c r="S96" s="359">
        <v>28.6</v>
      </c>
      <c r="T96" s="359"/>
      <c r="U96" s="359"/>
      <c r="V96" s="359">
        <v>527.45000000000005</v>
      </c>
      <c r="W96" s="359">
        <v>626.63</v>
      </c>
      <c r="X96" s="359">
        <v>9627.58</v>
      </c>
      <c r="Y96" s="359">
        <v>9.0399999999999991</v>
      </c>
      <c r="Z96" s="359">
        <v>35350</v>
      </c>
      <c r="AA96" s="359">
        <v>69</v>
      </c>
      <c r="AB96" s="359">
        <v>227.93</v>
      </c>
      <c r="AC96" s="359">
        <v>0.15</v>
      </c>
      <c r="AD96" s="359">
        <v>5990</v>
      </c>
      <c r="AE96" s="359">
        <v>0</v>
      </c>
      <c r="AF96" s="359">
        <v>54150</v>
      </c>
      <c r="AG96" s="255">
        <v>78</v>
      </c>
      <c r="AH96" s="359"/>
      <c r="AI96" s="360"/>
      <c r="AJ96" s="359"/>
      <c r="AK96" s="255"/>
      <c r="AL96" s="389"/>
      <c r="AM96" s="360"/>
      <c r="AN96" s="389"/>
      <c r="AO96" s="360"/>
      <c r="AP96" s="389"/>
      <c r="AQ96" s="360"/>
    </row>
    <row r="97" spans="1:43" ht="15" x14ac:dyDescent="0.2">
      <c r="A97" s="376">
        <f t="shared" si="5"/>
        <v>45608</v>
      </c>
      <c r="B97" s="86" t="s">
        <v>195</v>
      </c>
      <c r="C97" s="94" t="str">
        <f t="shared" si="4"/>
        <v>45608 1200H</v>
      </c>
      <c r="D97" s="355">
        <v>624.46</v>
      </c>
      <c r="E97" s="356">
        <v>49.66</v>
      </c>
      <c r="F97" s="355">
        <v>1102.8</v>
      </c>
      <c r="G97" s="356">
        <v>6.2</v>
      </c>
      <c r="H97" s="355"/>
      <c r="I97" s="358"/>
      <c r="J97" s="355"/>
      <c r="K97" s="358"/>
      <c r="L97" s="416">
        <v>73426.83</v>
      </c>
      <c r="M97" s="357">
        <v>885.94</v>
      </c>
      <c r="N97" s="357">
        <v>32887.26</v>
      </c>
      <c r="O97" s="356">
        <v>101.39</v>
      </c>
      <c r="P97" s="355">
        <v>5162.9799999999996</v>
      </c>
      <c r="Q97" s="357">
        <v>15.77</v>
      </c>
      <c r="R97" s="357">
        <v>32465</v>
      </c>
      <c r="S97" s="357">
        <v>28.6</v>
      </c>
      <c r="T97" s="357"/>
      <c r="U97" s="357"/>
      <c r="V97" s="357">
        <v>528</v>
      </c>
      <c r="W97" s="357">
        <v>627.54</v>
      </c>
      <c r="X97" s="357">
        <v>9631.9</v>
      </c>
      <c r="Y97" s="357">
        <v>9.0399999999999991</v>
      </c>
      <c r="Z97" s="357">
        <v>35356</v>
      </c>
      <c r="AA97" s="357">
        <v>69</v>
      </c>
      <c r="AB97" s="357">
        <v>227.4</v>
      </c>
      <c r="AC97" s="357">
        <v>0.15</v>
      </c>
      <c r="AD97" s="357">
        <v>5996.3</v>
      </c>
      <c r="AE97" s="357" t="s">
        <v>1</v>
      </c>
      <c r="AF97" s="357">
        <v>54150</v>
      </c>
      <c r="AG97" s="356">
        <v>78</v>
      </c>
      <c r="AH97" s="357"/>
      <c r="AI97" s="358"/>
      <c r="AJ97" s="357"/>
      <c r="AK97" s="356"/>
      <c r="AL97" s="390"/>
      <c r="AM97" s="358"/>
      <c r="AN97" s="390"/>
      <c r="AO97" s="358"/>
      <c r="AP97" s="390"/>
      <c r="AQ97" s="358"/>
    </row>
    <row r="98" spans="1:43" ht="15" x14ac:dyDescent="0.2">
      <c r="A98" s="376">
        <f t="shared" si="5"/>
        <v>45609</v>
      </c>
      <c r="B98" s="86" t="s">
        <v>259</v>
      </c>
      <c r="C98" s="94" t="str">
        <f t="shared" si="4"/>
        <v>45609 0000H</v>
      </c>
      <c r="D98" s="254">
        <v>629.17999999999995</v>
      </c>
      <c r="E98" s="255">
        <v>49.66</v>
      </c>
      <c r="F98" s="254">
        <v>1102.8</v>
      </c>
      <c r="G98" s="255">
        <v>6.2</v>
      </c>
      <c r="H98" s="254"/>
      <c r="I98" s="360"/>
      <c r="J98" s="254"/>
      <c r="K98" s="360"/>
      <c r="L98" s="417">
        <v>73434.600000000006</v>
      </c>
      <c r="M98" s="359">
        <v>886.02</v>
      </c>
      <c r="N98" s="359">
        <v>32891.07</v>
      </c>
      <c r="O98" s="255">
        <v>101.39</v>
      </c>
      <c r="P98" s="254">
        <v>5168.75</v>
      </c>
      <c r="Q98" s="359">
        <v>15.77</v>
      </c>
      <c r="R98" s="359">
        <v>32468.7</v>
      </c>
      <c r="S98" s="359">
        <v>28.6</v>
      </c>
      <c r="T98" s="359"/>
      <c r="U98" s="359"/>
      <c r="V98" s="359">
        <v>530.54999999999995</v>
      </c>
      <c r="W98" s="359">
        <v>627.63</v>
      </c>
      <c r="X98" s="359">
        <v>9635.5300000000007</v>
      </c>
      <c r="Y98" s="359">
        <v>9.0399999999999991</v>
      </c>
      <c r="Z98" s="359">
        <v>35365</v>
      </c>
      <c r="AA98" s="359">
        <v>69</v>
      </c>
      <c r="AB98" s="359">
        <v>230.01</v>
      </c>
      <c r="AC98" s="359">
        <v>0.15</v>
      </c>
      <c r="AD98" s="359">
        <v>6003.95</v>
      </c>
      <c r="AE98" s="359">
        <v>0</v>
      </c>
      <c r="AF98" s="359">
        <v>54150</v>
      </c>
      <c r="AG98" s="255">
        <v>78</v>
      </c>
      <c r="AH98" s="359"/>
      <c r="AI98" s="360"/>
      <c r="AJ98" s="359"/>
      <c r="AK98" s="255"/>
      <c r="AL98" s="389"/>
      <c r="AM98" s="360"/>
      <c r="AN98" s="389"/>
      <c r="AO98" s="360"/>
      <c r="AP98" s="389"/>
      <c r="AQ98" s="360"/>
    </row>
    <row r="99" spans="1:43" ht="15" x14ac:dyDescent="0.2">
      <c r="A99" s="376">
        <f t="shared" si="5"/>
        <v>45609</v>
      </c>
      <c r="B99" s="86" t="s">
        <v>195</v>
      </c>
      <c r="C99" s="94" t="str">
        <f t="shared" si="4"/>
        <v>45609 1200H</v>
      </c>
      <c r="D99" s="355">
        <v>632.83000000000004</v>
      </c>
      <c r="E99" s="356">
        <v>49.66</v>
      </c>
      <c r="F99" s="355">
        <v>1102.8</v>
      </c>
      <c r="G99" s="356">
        <v>6.2</v>
      </c>
      <c r="H99" s="355"/>
      <c r="I99" s="358"/>
      <c r="J99" s="355"/>
      <c r="K99" s="358"/>
      <c r="L99" s="416">
        <v>73438.070000000007</v>
      </c>
      <c r="M99" s="357">
        <v>886.36</v>
      </c>
      <c r="N99" s="357">
        <v>32894.85</v>
      </c>
      <c r="O99" s="356">
        <v>101.39</v>
      </c>
      <c r="P99" s="355">
        <v>5174.54</v>
      </c>
      <c r="Q99" s="357">
        <v>15.77</v>
      </c>
      <c r="R99" s="357">
        <v>32473.4</v>
      </c>
      <c r="S99" s="357">
        <v>28.6</v>
      </c>
      <c r="T99" s="357"/>
      <c r="U99" s="357"/>
      <c r="V99" s="357">
        <v>531.4</v>
      </c>
      <c r="W99" s="357">
        <v>628.03</v>
      </c>
      <c r="X99" s="357">
        <v>9639.1</v>
      </c>
      <c r="Y99" s="357">
        <v>9.0399999999999991</v>
      </c>
      <c r="Z99" s="357">
        <v>35371</v>
      </c>
      <c r="AA99" s="357">
        <v>69</v>
      </c>
      <c r="AB99" s="357">
        <v>230.01</v>
      </c>
      <c r="AC99" s="357">
        <v>0.15</v>
      </c>
      <c r="AD99" s="357">
        <v>6009</v>
      </c>
      <c r="AE99" s="357" t="s">
        <v>1</v>
      </c>
      <c r="AF99" s="357">
        <v>54150</v>
      </c>
      <c r="AG99" s="356">
        <v>78</v>
      </c>
      <c r="AH99" s="357"/>
      <c r="AI99" s="358"/>
      <c r="AJ99" s="357"/>
      <c r="AK99" s="356"/>
      <c r="AL99" s="390"/>
      <c r="AM99" s="358"/>
      <c r="AN99" s="390"/>
      <c r="AO99" s="358"/>
      <c r="AP99" s="390"/>
      <c r="AQ99" s="358"/>
    </row>
    <row r="100" spans="1:43" ht="15" x14ac:dyDescent="0.2">
      <c r="A100" s="376">
        <f t="shared" si="5"/>
        <v>45610</v>
      </c>
      <c r="B100" s="86" t="s">
        <v>259</v>
      </c>
      <c r="C100" s="94" t="str">
        <f t="shared" si="4"/>
        <v>45610 0000H</v>
      </c>
      <c r="D100" s="254">
        <v>637.48</v>
      </c>
      <c r="E100" s="255">
        <v>49.66</v>
      </c>
      <c r="F100" s="254">
        <v>1102.8</v>
      </c>
      <c r="G100" s="255">
        <v>6.2</v>
      </c>
      <c r="H100" s="254"/>
      <c r="I100" s="360"/>
      <c r="J100" s="254"/>
      <c r="K100" s="360"/>
      <c r="L100" s="417">
        <v>73442.22</v>
      </c>
      <c r="M100" s="359">
        <v>886.32</v>
      </c>
      <c r="N100" s="359">
        <v>32898.57</v>
      </c>
      <c r="O100" s="255">
        <v>101.39</v>
      </c>
      <c r="P100" s="254">
        <v>5180.32</v>
      </c>
      <c r="Q100" s="359">
        <v>15.77</v>
      </c>
      <c r="R100" s="359">
        <v>32481.200000000001</v>
      </c>
      <c r="S100" s="359">
        <v>28.6</v>
      </c>
      <c r="T100" s="359"/>
      <c r="U100" s="359"/>
      <c r="V100" s="359">
        <v>534.19000000000005</v>
      </c>
      <c r="W100" s="359">
        <v>628.32000000000005</v>
      </c>
      <c r="X100" s="359">
        <v>9643.59</v>
      </c>
      <c r="Y100" s="359">
        <v>9.0399999999999991</v>
      </c>
      <c r="Z100" s="359">
        <v>35380</v>
      </c>
      <c r="AA100" s="359">
        <v>69</v>
      </c>
      <c r="AB100" s="359">
        <v>230.01</v>
      </c>
      <c r="AC100" s="359">
        <v>0.15</v>
      </c>
      <c r="AD100" s="359">
        <v>6017.27</v>
      </c>
      <c r="AE100" s="359" t="s">
        <v>1</v>
      </c>
      <c r="AF100" s="359">
        <v>54150</v>
      </c>
      <c r="AG100" s="255">
        <v>78</v>
      </c>
      <c r="AH100" s="359"/>
      <c r="AI100" s="360"/>
      <c r="AJ100" s="359"/>
      <c r="AK100" s="255"/>
      <c r="AL100" s="389"/>
      <c r="AM100" s="360"/>
      <c r="AN100" s="389"/>
      <c r="AO100" s="360"/>
      <c r="AP100" s="389"/>
      <c r="AQ100" s="360"/>
    </row>
    <row r="101" spans="1:43" ht="15" x14ac:dyDescent="0.2">
      <c r="A101" s="376">
        <f t="shared" si="5"/>
        <v>45610</v>
      </c>
      <c r="B101" s="86" t="s">
        <v>195</v>
      </c>
      <c r="C101" s="94" t="str">
        <f t="shared" si="4"/>
        <v>45610 1200H</v>
      </c>
      <c r="D101" s="355">
        <v>641.29</v>
      </c>
      <c r="E101" s="356">
        <v>49.66</v>
      </c>
      <c r="F101" s="355">
        <v>1102.8</v>
      </c>
      <c r="G101" s="356">
        <v>6.2</v>
      </c>
      <c r="H101" s="355"/>
      <c r="I101" s="358"/>
      <c r="J101" s="355"/>
      <c r="K101" s="358"/>
      <c r="L101" s="416">
        <v>73458.039999999994</v>
      </c>
      <c r="M101" s="357">
        <v>886.36</v>
      </c>
      <c r="N101" s="357">
        <v>32899.18</v>
      </c>
      <c r="O101" s="356">
        <v>101.47</v>
      </c>
      <c r="P101" s="355">
        <v>5186.04</v>
      </c>
      <c r="Q101" s="357">
        <v>15.77</v>
      </c>
      <c r="R101" s="357">
        <v>32486.799999999999</v>
      </c>
      <c r="S101" s="357">
        <v>28.6</v>
      </c>
      <c r="T101" s="357"/>
      <c r="U101" s="357"/>
      <c r="V101" s="357">
        <v>535.52</v>
      </c>
      <c r="W101" s="357">
        <v>628.97</v>
      </c>
      <c r="X101" s="357">
        <v>9647.23</v>
      </c>
      <c r="Y101" s="357">
        <v>9.0399999999999991</v>
      </c>
      <c r="Z101" s="357">
        <v>35386</v>
      </c>
      <c r="AA101" s="357">
        <v>69</v>
      </c>
      <c r="AB101" s="357">
        <v>230.13</v>
      </c>
      <c r="AC101" s="357">
        <v>0.15</v>
      </c>
      <c r="AD101" s="357">
        <v>6023.74</v>
      </c>
      <c r="AE101" s="357" t="s">
        <v>1</v>
      </c>
      <c r="AF101" s="357">
        <v>54150</v>
      </c>
      <c r="AG101" s="356">
        <v>78</v>
      </c>
      <c r="AH101" s="357"/>
      <c r="AI101" s="358"/>
      <c r="AJ101" s="357"/>
      <c r="AK101" s="356"/>
      <c r="AL101" s="390"/>
      <c r="AM101" s="358"/>
      <c r="AN101" s="390"/>
      <c r="AO101" s="358"/>
      <c r="AP101" s="390"/>
      <c r="AQ101" s="358"/>
    </row>
    <row r="102" spans="1:43" ht="15" x14ac:dyDescent="0.2">
      <c r="A102" s="376">
        <f t="shared" si="5"/>
        <v>45611</v>
      </c>
      <c r="B102" s="86" t="s">
        <v>259</v>
      </c>
      <c r="C102" s="94" t="str">
        <f t="shared" si="4"/>
        <v>45611 0000H</v>
      </c>
      <c r="D102" s="254">
        <v>645.79999999999995</v>
      </c>
      <c r="E102" s="255">
        <v>49.66</v>
      </c>
      <c r="F102" s="254">
        <v>1102.8</v>
      </c>
      <c r="G102" s="255">
        <v>6.2</v>
      </c>
      <c r="H102" s="254"/>
      <c r="I102" s="360"/>
      <c r="J102" s="254"/>
      <c r="K102" s="360"/>
      <c r="L102" s="417">
        <v>73468.210000000006</v>
      </c>
      <c r="M102" s="359">
        <v>886.32</v>
      </c>
      <c r="N102" s="359">
        <v>32902.769999999997</v>
      </c>
      <c r="O102" s="255">
        <v>101.47</v>
      </c>
      <c r="P102" s="254">
        <v>5191.54</v>
      </c>
      <c r="Q102" s="359">
        <v>15.77</v>
      </c>
      <c r="R102" s="359">
        <v>32493</v>
      </c>
      <c r="S102" s="359">
        <v>28.6</v>
      </c>
      <c r="T102" s="359"/>
      <c r="U102" s="359"/>
      <c r="V102" s="359">
        <v>538.67999999999995</v>
      </c>
      <c r="W102" s="359">
        <v>629.15</v>
      </c>
      <c r="X102" s="359">
        <v>9651.8799999999992</v>
      </c>
      <c r="Y102" s="359">
        <v>9.0399999999999991</v>
      </c>
      <c r="Z102" s="359">
        <v>35395</v>
      </c>
      <c r="AA102" s="359">
        <v>69</v>
      </c>
      <c r="AB102" s="359">
        <v>232.25</v>
      </c>
      <c r="AC102" s="359">
        <v>0.15</v>
      </c>
      <c r="AD102" s="359">
        <v>6031.29</v>
      </c>
      <c r="AE102" s="359">
        <v>0</v>
      </c>
      <c r="AF102" s="359">
        <v>54150</v>
      </c>
      <c r="AG102" s="255">
        <v>78</v>
      </c>
      <c r="AH102" s="359"/>
      <c r="AI102" s="360"/>
      <c r="AJ102" s="359"/>
      <c r="AK102" s="255"/>
      <c r="AL102" s="389"/>
      <c r="AM102" s="360"/>
      <c r="AN102" s="389"/>
      <c r="AO102" s="360"/>
      <c r="AP102" s="389"/>
      <c r="AQ102" s="360"/>
    </row>
    <row r="103" spans="1:43" ht="15" x14ac:dyDescent="0.2">
      <c r="A103" s="376">
        <f t="shared" si="5"/>
        <v>45611</v>
      </c>
      <c r="B103" s="86" t="s">
        <v>195</v>
      </c>
      <c r="C103" s="94" t="str">
        <f t="shared" si="4"/>
        <v>45611 1200H</v>
      </c>
      <c r="D103" s="355">
        <v>649.6</v>
      </c>
      <c r="E103" s="356">
        <v>49.66</v>
      </c>
      <c r="F103" s="355">
        <v>1102.8</v>
      </c>
      <c r="G103" s="356">
        <v>6.2</v>
      </c>
      <c r="H103" s="355"/>
      <c r="I103" s="358"/>
      <c r="J103" s="355"/>
      <c r="K103" s="358"/>
      <c r="L103" s="416">
        <v>73478.460000000006</v>
      </c>
      <c r="M103" s="357">
        <v>886.33</v>
      </c>
      <c r="N103" s="357">
        <v>32904.74</v>
      </c>
      <c r="O103" s="356">
        <v>101.51</v>
      </c>
      <c r="P103" s="355">
        <v>5197.3500000000004</v>
      </c>
      <c r="Q103" s="357">
        <v>15.77</v>
      </c>
      <c r="R103" s="357">
        <v>32498.799999999999</v>
      </c>
      <c r="S103" s="357">
        <v>28.6</v>
      </c>
      <c r="T103" s="357"/>
      <c r="U103" s="357"/>
      <c r="V103" s="357">
        <v>539.58000000000004</v>
      </c>
      <c r="W103" s="357">
        <v>629.87</v>
      </c>
      <c r="X103" s="357">
        <v>9655.49</v>
      </c>
      <c r="Y103" s="357">
        <v>9.0399999999999991</v>
      </c>
      <c r="Z103" s="357">
        <v>35401</v>
      </c>
      <c r="AA103" s="357">
        <v>69</v>
      </c>
      <c r="AB103" s="357">
        <v>232.25</v>
      </c>
      <c r="AC103" s="357">
        <v>0.15</v>
      </c>
      <c r="AD103" s="357">
        <v>6037.63</v>
      </c>
      <c r="AE103" s="357">
        <v>0</v>
      </c>
      <c r="AF103" s="357">
        <v>54150</v>
      </c>
      <c r="AG103" s="356">
        <v>78</v>
      </c>
      <c r="AH103" s="357"/>
      <c r="AI103" s="358"/>
      <c r="AJ103" s="357"/>
      <c r="AK103" s="356"/>
      <c r="AL103" s="390"/>
      <c r="AM103" s="358"/>
      <c r="AN103" s="390"/>
      <c r="AO103" s="358"/>
      <c r="AP103" s="390"/>
      <c r="AQ103" s="358"/>
    </row>
    <row r="104" spans="1:43" ht="15" x14ac:dyDescent="0.2">
      <c r="A104" s="376">
        <f t="shared" si="5"/>
        <v>45612</v>
      </c>
      <c r="B104" s="86" t="s">
        <v>259</v>
      </c>
      <c r="C104" s="94" t="str">
        <f t="shared" si="4"/>
        <v>45612 0000H</v>
      </c>
      <c r="D104" s="254">
        <v>654.78</v>
      </c>
      <c r="E104" s="255">
        <v>49.66</v>
      </c>
      <c r="F104" s="254">
        <v>1102.8</v>
      </c>
      <c r="G104" s="255">
        <v>6.2</v>
      </c>
      <c r="H104" s="254"/>
      <c r="I104" s="360"/>
      <c r="J104" s="254"/>
      <c r="K104" s="360"/>
      <c r="L104" s="417">
        <v>73486.929999999993</v>
      </c>
      <c r="M104" s="359">
        <v>886.39</v>
      </c>
      <c r="N104" s="359">
        <v>32907.71</v>
      </c>
      <c r="O104" s="255">
        <v>101.54</v>
      </c>
      <c r="P104" s="254">
        <v>5203.1400000000003</v>
      </c>
      <c r="Q104" s="359">
        <v>15.77</v>
      </c>
      <c r="R104" s="359">
        <v>32506.1</v>
      </c>
      <c r="S104" s="359">
        <v>28.6</v>
      </c>
      <c r="T104" s="359"/>
      <c r="U104" s="359"/>
      <c r="V104" s="359">
        <v>542.19000000000005</v>
      </c>
      <c r="W104" s="359">
        <v>630.01</v>
      </c>
      <c r="X104" s="359">
        <v>9660.11</v>
      </c>
      <c r="Y104" s="359">
        <v>9.0399999999999991</v>
      </c>
      <c r="Z104" s="359">
        <v>35410</v>
      </c>
      <c r="AA104" s="359">
        <v>69</v>
      </c>
      <c r="AB104" s="359">
        <v>232.25</v>
      </c>
      <c r="AC104" s="359">
        <v>0.15</v>
      </c>
      <c r="AD104" s="359">
        <v>6045.2</v>
      </c>
      <c r="AE104" s="359">
        <v>0</v>
      </c>
      <c r="AF104" s="359">
        <v>54150</v>
      </c>
      <c r="AG104" s="255">
        <v>78</v>
      </c>
      <c r="AH104" s="359"/>
      <c r="AI104" s="360"/>
      <c r="AJ104" s="359"/>
      <c r="AK104" s="255"/>
      <c r="AL104" s="389"/>
      <c r="AM104" s="360"/>
      <c r="AN104" s="389"/>
      <c r="AO104" s="360"/>
      <c r="AP104" s="389"/>
      <c r="AQ104" s="360"/>
    </row>
    <row r="105" spans="1:43" ht="15" x14ac:dyDescent="0.2">
      <c r="A105" s="376">
        <f t="shared" si="5"/>
        <v>45612</v>
      </c>
      <c r="B105" s="86" t="s">
        <v>195</v>
      </c>
      <c r="C105" s="94" t="str">
        <f t="shared" si="4"/>
        <v>45612 1200H</v>
      </c>
      <c r="D105" s="355">
        <v>658.31</v>
      </c>
      <c r="E105" s="356">
        <v>49.66</v>
      </c>
      <c r="F105" s="355">
        <v>1102.8</v>
      </c>
      <c r="G105" s="356">
        <v>6.2</v>
      </c>
      <c r="H105" s="355"/>
      <c r="I105" s="358"/>
      <c r="J105" s="355"/>
      <c r="K105" s="358"/>
      <c r="L105" s="416">
        <v>73490.350000000006</v>
      </c>
      <c r="M105" s="357">
        <v>886.72</v>
      </c>
      <c r="N105" s="357">
        <v>32910.93</v>
      </c>
      <c r="O105" s="356">
        <v>101.56</v>
      </c>
      <c r="P105" s="355">
        <v>5208.9399999999996</v>
      </c>
      <c r="Q105" s="357">
        <v>15.77</v>
      </c>
      <c r="R105" s="357">
        <v>32511.7</v>
      </c>
      <c r="S105" s="357">
        <v>28.6</v>
      </c>
      <c r="T105" s="357"/>
      <c r="U105" s="357"/>
      <c r="V105" s="357">
        <v>542.25</v>
      </c>
      <c r="W105" s="357">
        <v>630.01</v>
      </c>
      <c r="X105" s="357">
        <v>9663.82</v>
      </c>
      <c r="Y105" s="357">
        <v>9.0399999999999991</v>
      </c>
      <c r="Z105" s="357">
        <v>35416</v>
      </c>
      <c r="AA105" s="357">
        <v>69</v>
      </c>
      <c r="AB105" s="357">
        <v>232.25</v>
      </c>
      <c r="AC105" s="357">
        <v>0.15</v>
      </c>
      <c r="AD105" s="357">
        <v>6051.57</v>
      </c>
      <c r="AE105" s="357">
        <v>0</v>
      </c>
      <c r="AF105" s="357">
        <v>54150</v>
      </c>
      <c r="AG105" s="356">
        <v>78</v>
      </c>
      <c r="AH105" s="357"/>
      <c r="AI105" s="358"/>
      <c r="AJ105" s="357"/>
      <c r="AK105" s="356"/>
      <c r="AL105" s="390"/>
      <c r="AM105" s="358"/>
      <c r="AN105" s="390"/>
      <c r="AO105" s="358"/>
      <c r="AP105" s="390"/>
      <c r="AQ105" s="358"/>
    </row>
    <row r="106" spans="1:43" ht="15" x14ac:dyDescent="0.2">
      <c r="A106" s="376">
        <f t="shared" si="5"/>
        <v>45613</v>
      </c>
      <c r="B106" s="86" t="s">
        <v>259</v>
      </c>
      <c r="C106" s="94" t="str">
        <f t="shared" si="4"/>
        <v>45613 0000H</v>
      </c>
      <c r="D106" s="254">
        <v>663.31</v>
      </c>
      <c r="E106" s="255">
        <v>49.66</v>
      </c>
      <c r="F106" s="254">
        <v>1102.8</v>
      </c>
      <c r="G106" s="255">
        <v>6.2</v>
      </c>
      <c r="H106" s="254"/>
      <c r="I106" s="360"/>
      <c r="J106" s="254"/>
      <c r="K106" s="360"/>
      <c r="L106" s="417">
        <v>73499.44</v>
      </c>
      <c r="M106" s="359">
        <v>886.77</v>
      </c>
      <c r="N106" s="359">
        <v>32914.65</v>
      </c>
      <c r="O106" s="255">
        <v>101.556</v>
      </c>
      <c r="P106" s="254">
        <v>5214.6899999999996</v>
      </c>
      <c r="Q106" s="359">
        <v>15.77</v>
      </c>
      <c r="R106" s="359">
        <v>32519.8</v>
      </c>
      <c r="S106" s="359">
        <v>28.6</v>
      </c>
      <c r="T106" s="359"/>
      <c r="U106" s="359"/>
      <c r="V106" s="359">
        <v>543.61</v>
      </c>
      <c r="W106" s="359">
        <v>631.07000000000005</v>
      </c>
      <c r="X106" s="359">
        <v>9668.9599999999991</v>
      </c>
      <c r="Y106" s="359">
        <v>9.0399999999999991</v>
      </c>
      <c r="Z106" s="359">
        <v>35422</v>
      </c>
      <c r="AA106" s="359">
        <v>69</v>
      </c>
      <c r="AB106" s="359">
        <v>232.25</v>
      </c>
      <c r="AC106" s="359">
        <v>0.15</v>
      </c>
      <c r="AD106" s="359">
        <v>6059.13</v>
      </c>
      <c r="AE106" s="359">
        <v>0</v>
      </c>
      <c r="AF106" s="359">
        <v>54150</v>
      </c>
      <c r="AG106" s="255">
        <v>78</v>
      </c>
      <c r="AH106" s="359"/>
      <c r="AI106" s="360"/>
      <c r="AJ106" s="359"/>
      <c r="AK106" s="255"/>
      <c r="AL106" s="389"/>
      <c r="AM106" s="360"/>
      <c r="AN106" s="389"/>
      <c r="AO106" s="360"/>
      <c r="AP106" s="389"/>
      <c r="AQ106" s="360"/>
    </row>
    <row r="107" spans="1:43" ht="15" x14ac:dyDescent="0.2">
      <c r="A107" s="376">
        <f t="shared" si="5"/>
        <v>45613</v>
      </c>
      <c r="B107" s="86" t="s">
        <v>195</v>
      </c>
      <c r="C107" s="94" t="str">
        <f t="shared" si="4"/>
        <v>45613 1200H</v>
      </c>
      <c r="D107" s="355">
        <v>666.7</v>
      </c>
      <c r="E107" s="356">
        <v>49.66</v>
      </c>
      <c r="F107" s="355">
        <v>1102.8</v>
      </c>
      <c r="G107" s="356">
        <v>6.2</v>
      </c>
      <c r="H107" s="355"/>
      <c r="I107" s="358"/>
      <c r="J107" s="355"/>
      <c r="K107" s="358"/>
      <c r="L107" s="416">
        <v>73503.350000000006</v>
      </c>
      <c r="M107" s="357">
        <v>887.01</v>
      </c>
      <c r="N107" s="357">
        <v>32918.400000000001</v>
      </c>
      <c r="O107" s="356">
        <v>101.56</v>
      </c>
      <c r="P107" s="355">
        <v>5220.47</v>
      </c>
      <c r="Q107" s="357">
        <v>15.77</v>
      </c>
      <c r="R107" s="357">
        <v>32525.1</v>
      </c>
      <c r="S107" s="357">
        <v>28.6</v>
      </c>
      <c r="T107" s="357"/>
      <c r="U107" s="357"/>
      <c r="V107" s="357">
        <v>543.63</v>
      </c>
      <c r="W107" s="357">
        <v>632.21</v>
      </c>
      <c r="X107" s="357">
        <v>9672.26</v>
      </c>
      <c r="Y107" s="357">
        <v>9.0399999999999991</v>
      </c>
      <c r="Z107" s="357">
        <v>35430</v>
      </c>
      <c r="AA107" s="357">
        <v>69</v>
      </c>
      <c r="AB107" s="357">
        <v>232.25</v>
      </c>
      <c r="AC107" s="357">
        <v>0.15</v>
      </c>
      <c r="AD107" s="357">
        <v>6065.31</v>
      </c>
      <c r="AE107" s="357">
        <v>0</v>
      </c>
      <c r="AF107" s="357">
        <v>54150</v>
      </c>
      <c r="AG107" s="356">
        <v>78</v>
      </c>
      <c r="AH107" s="357"/>
      <c r="AI107" s="358"/>
      <c r="AJ107" s="357"/>
      <c r="AK107" s="356"/>
      <c r="AL107" s="390"/>
      <c r="AM107" s="358"/>
      <c r="AN107" s="390"/>
      <c r="AO107" s="358"/>
      <c r="AP107" s="390"/>
      <c r="AQ107" s="358"/>
    </row>
    <row r="108" spans="1:43" ht="15" x14ac:dyDescent="0.2">
      <c r="A108" s="376">
        <f t="shared" si="5"/>
        <v>45614</v>
      </c>
      <c r="B108" s="86" t="s">
        <v>259</v>
      </c>
      <c r="C108" s="94" t="str">
        <f t="shared" si="4"/>
        <v>45614 0000H</v>
      </c>
      <c r="D108" s="254">
        <v>671.56</v>
      </c>
      <c r="E108" s="255">
        <v>49.66</v>
      </c>
      <c r="F108" s="254">
        <v>1102.8</v>
      </c>
      <c r="G108" s="255">
        <v>6.2</v>
      </c>
      <c r="H108" s="254"/>
      <c r="I108" s="360"/>
      <c r="J108" s="254"/>
      <c r="K108" s="360"/>
      <c r="L108" s="417">
        <v>73512.3</v>
      </c>
      <c r="M108" s="359">
        <v>887.07</v>
      </c>
      <c r="N108" s="359">
        <v>32922.080000000002</v>
      </c>
      <c r="O108" s="255">
        <v>101.56</v>
      </c>
      <c r="P108" s="254">
        <v>5226.25</v>
      </c>
      <c r="Q108" s="359">
        <v>15.77</v>
      </c>
      <c r="R108" s="359">
        <v>32532.6</v>
      </c>
      <c r="S108" s="359">
        <v>28.6</v>
      </c>
      <c r="T108" s="359"/>
      <c r="U108" s="359"/>
      <c r="V108" s="359">
        <v>543.91999999999996</v>
      </c>
      <c r="W108" s="359">
        <v>632.88</v>
      </c>
      <c r="X108" s="359">
        <v>9676.85</v>
      </c>
      <c r="Y108" s="359">
        <v>9.0399999999999991</v>
      </c>
      <c r="Z108" s="359">
        <v>35437</v>
      </c>
      <c r="AA108" s="359">
        <v>69</v>
      </c>
      <c r="AB108" s="359">
        <v>232.25</v>
      </c>
      <c r="AC108" s="359">
        <v>0.15</v>
      </c>
      <c r="AD108" s="359">
        <v>6072.78</v>
      </c>
      <c r="AE108" s="359">
        <v>0</v>
      </c>
      <c r="AF108" s="359">
        <v>54150</v>
      </c>
      <c r="AG108" s="255">
        <v>78</v>
      </c>
      <c r="AH108" s="359"/>
      <c r="AI108" s="360"/>
      <c r="AJ108" s="359"/>
      <c r="AK108" s="255"/>
      <c r="AL108" s="389"/>
      <c r="AM108" s="360"/>
      <c r="AN108" s="389"/>
      <c r="AO108" s="360"/>
      <c r="AP108" s="389"/>
      <c r="AQ108" s="360"/>
    </row>
    <row r="109" spans="1:43" ht="15" x14ac:dyDescent="0.2">
      <c r="A109" s="376">
        <f t="shared" si="5"/>
        <v>45614</v>
      </c>
      <c r="B109" s="86" t="s">
        <v>195</v>
      </c>
      <c r="C109" s="94" t="str">
        <f t="shared" si="4"/>
        <v>45614 1200H</v>
      </c>
      <c r="D109" s="355">
        <v>674.96</v>
      </c>
      <c r="E109" s="356">
        <v>49.66</v>
      </c>
      <c r="F109" s="355">
        <v>1102.8</v>
      </c>
      <c r="G109" s="356">
        <v>6.2</v>
      </c>
      <c r="H109" s="355"/>
      <c r="I109" s="358"/>
      <c r="J109" s="355"/>
      <c r="K109" s="358"/>
      <c r="L109" s="416">
        <v>73515.490000000005</v>
      </c>
      <c r="M109" s="357">
        <v>887.37</v>
      </c>
      <c r="N109" s="357">
        <v>32925.919999999998</v>
      </c>
      <c r="O109" s="356">
        <v>101.56</v>
      </c>
      <c r="P109" s="355">
        <v>5231.95</v>
      </c>
      <c r="Q109" s="357">
        <v>15.77</v>
      </c>
      <c r="R109" s="357">
        <v>32537.7</v>
      </c>
      <c r="S109" s="357">
        <v>28.6</v>
      </c>
      <c r="T109" s="357"/>
      <c r="U109" s="357"/>
      <c r="V109" s="357">
        <v>544.83000000000004</v>
      </c>
      <c r="W109" s="357">
        <v>633.54</v>
      </c>
      <c r="X109" s="357">
        <v>9680.5499999999993</v>
      </c>
      <c r="Y109" s="357">
        <v>9.0399999999999991</v>
      </c>
      <c r="Z109" s="357">
        <v>35444</v>
      </c>
      <c r="AA109" s="357">
        <v>69</v>
      </c>
      <c r="AB109" s="357">
        <v>232.25</v>
      </c>
      <c r="AC109" s="357">
        <v>0.15</v>
      </c>
      <c r="AD109" s="357">
        <v>6078.89</v>
      </c>
      <c r="AE109" s="357">
        <v>0</v>
      </c>
      <c r="AF109" s="357">
        <v>54150</v>
      </c>
      <c r="AG109" s="356">
        <v>78</v>
      </c>
      <c r="AH109" s="357"/>
      <c r="AI109" s="358"/>
      <c r="AJ109" s="357"/>
      <c r="AK109" s="356"/>
      <c r="AL109" s="390"/>
      <c r="AM109" s="358"/>
      <c r="AN109" s="390"/>
      <c r="AO109" s="358"/>
      <c r="AP109" s="390"/>
      <c r="AQ109" s="358"/>
    </row>
    <row r="110" spans="1:43" ht="15" x14ac:dyDescent="0.2">
      <c r="A110" s="376">
        <f t="shared" si="5"/>
        <v>45615</v>
      </c>
      <c r="B110" s="86" t="s">
        <v>259</v>
      </c>
      <c r="C110" s="94" t="str">
        <f t="shared" si="4"/>
        <v>45615 0000H</v>
      </c>
      <c r="D110" s="254">
        <v>680.06</v>
      </c>
      <c r="E110" s="255">
        <v>49.66</v>
      </c>
      <c r="F110" s="254">
        <v>1102.8</v>
      </c>
      <c r="G110" s="255">
        <v>6.2</v>
      </c>
      <c r="H110" s="254"/>
      <c r="I110" s="360"/>
      <c r="J110" s="254"/>
      <c r="K110" s="360"/>
      <c r="L110" s="417">
        <v>73525.240000000005</v>
      </c>
      <c r="M110" s="359">
        <v>887.37</v>
      </c>
      <c r="N110" s="359">
        <v>32929.26</v>
      </c>
      <c r="O110" s="255">
        <v>101.57</v>
      </c>
      <c r="P110" s="254">
        <v>5237.01</v>
      </c>
      <c r="Q110" s="359">
        <v>15.77</v>
      </c>
      <c r="R110" s="359">
        <v>32544.799999999999</v>
      </c>
      <c r="S110" s="359">
        <v>28.6</v>
      </c>
      <c r="T110" s="359"/>
      <c r="U110" s="359"/>
      <c r="V110" s="359">
        <v>546.67999999999995</v>
      </c>
      <c r="W110" s="359">
        <v>633.69000000000005</v>
      </c>
      <c r="X110" s="359">
        <v>9684.77</v>
      </c>
      <c r="Y110" s="359">
        <v>9.0399999999999991</v>
      </c>
      <c r="Z110" s="359">
        <v>35452</v>
      </c>
      <c r="AA110" s="359">
        <v>69</v>
      </c>
      <c r="AB110" s="359">
        <v>232.25</v>
      </c>
      <c r="AC110" s="359">
        <v>0.15</v>
      </c>
      <c r="AD110" s="359">
        <v>6085.3</v>
      </c>
      <c r="AE110" s="359">
        <v>0</v>
      </c>
      <c r="AF110" s="359">
        <v>54150</v>
      </c>
      <c r="AG110" s="255">
        <v>78</v>
      </c>
      <c r="AH110" s="359"/>
      <c r="AI110" s="360"/>
      <c r="AJ110" s="359"/>
      <c r="AK110" s="255"/>
      <c r="AL110" s="389"/>
      <c r="AM110" s="360"/>
      <c r="AN110" s="389"/>
      <c r="AO110" s="360"/>
      <c r="AP110" s="389"/>
      <c r="AQ110" s="360"/>
    </row>
    <row r="111" spans="1:43" ht="15" x14ac:dyDescent="0.2">
      <c r="A111" s="376">
        <f t="shared" si="5"/>
        <v>45615</v>
      </c>
      <c r="B111" s="86" t="s">
        <v>195</v>
      </c>
      <c r="C111" s="94" t="str">
        <f t="shared" si="4"/>
        <v>45615 1200H</v>
      </c>
      <c r="D111" s="355">
        <v>684.53</v>
      </c>
      <c r="E111" s="356">
        <v>49.66</v>
      </c>
      <c r="F111" s="355">
        <v>1102.8</v>
      </c>
      <c r="G111" s="356">
        <v>6.2</v>
      </c>
      <c r="H111" s="355"/>
      <c r="I111" s="358"/>
      <c r="J111" s="355"/>
      <c r="K111" s="358"/>
      <c r="L111" s="416">
        <v>73533.740000000005</v>
      </c>
      <c r="M111" s="357">
        <v>887.4</v>
      </c>
      <c r="N111" s="357">
        <v>32929.57</v>
      </c>
      <c r="O111" s="356">
        <v>101.61</v>
      </c>
      <c r="P111" s="355">
        <v>5239.58</v>
      </c>
      <c r="Q111" s="357">
        <v>15.77</v>
      </c>
      <c r="R111" s="357">
        <v>32545.4</v>
      </c>
      <c r="S111" s="357">
        <v>28.7</v>
      </c>
      <c r="T111" s="357"/>
      <c r="U111" s="357"/>
      <c r="V111" s="357">
        <v>546.89</v>
      </c>
      <c r="W111" s="357">
        <v>633.94000000000005</v>
      </c>
      <c r="X111" s="357">
        <v>9687.58</v>
      </c>
      <c r="Y111" s="357">
        <v>9.0399999999999991</v>
      </c>
      <c r="Z111" s="357">
        <v>35459</v>
      </c>
      <c r="AA111" s="357">
        <v>69</v>
      </c>
      <c r="AB111" s="357">
        <v>232.25</v>
      </c>
      <c r="AC111" s="357">
        <v>0.15</v>
      </c>
      <c r="AD111" s="357">
        <v>6091.9</v>
      </c>
      <c r="AE111" s="357"/>
      <c r="AF111" s="357">
        <v>54150</v>
      </c>
      <c r="AG111" s="356">
        <v>78</v>
      </c>
      <c r="AH111" s="357"/>
      <c r="AI111" s="358"/>
      <c r="AJ111" s="357"/>
      <c r="AK111" s="356"/>
      <c r="AL111" s="390"/>
      <c r="AM111" s="358"/>
      <c r="AN111" s="390"/>
      <c r="AO111" s="358"/>
      <c r="AP111" s="390"/>
      <c r="AQ111" s="358"/>
    </row>
    <row r="112" spans="1:43" ht="15" x14ac:dyDescent="0.2">
      <c r="A112" s="376">
        <f t="shared" si="5"/>
        <v>45616</v>
      </c>
      <c r="B112" s="86" t="s">
        <v>259</v>
      </c>
      <c r="C112" s="94" t="str">
        <f t="shared" si="4"/>
        <v>45616 0000H</v>
      </c>
      <c r="D112" s="254">
        <v>689.11</v>
      </c>
      <c r="E112" s="255">
        <v>49.66</v>
      </c>
      <c r="F112" s="254">
        <v>1102.8</v>
      </c>
      <c r="G112" s="255">
        <v>6.2</v>
      </c>
      <c r="H112" s="254"/>
      <c r="I112" s="360"/>
      <c r="J112" s="254"/>
      <c r="K112" s="360"/>
      <c r="L112" s="417">
        <v>73543.53</v>
      </c>
      <c r="M112" s="359">
        <v>887.4</v>
      </c>
      <c r="N112" s="359">
        <v>32933.33</v>
      </c>
      <c r="O112" s="255">
        <v>101.61</v>
      </c>
      <c r="P112" s="254">
        <v>5245.22</v>
      </c>
      <c r="Q112" s="359">
        <v>15.77</v>
      </c>
      <c r="R112" s="359">
        <v>32552.7</v>
      </c>
      <c r="S112" s="359">
        <v>28.7</v>
      </c>
      <c r="T112" s="359"/>
      <c r="U112" s="359"/>
      <c r="V112" s="359">
        <v>547.63</v>
      </c>
      <c r="W112" s="359">
        <v>634.22</v>
      </c>
      <c r="X112" s="359">
        <v>9692.02</v>
      </c>
      <c r="Y112" s="359">
        <v>9.0399999999999991</v>
      </c>
      <c r="Z112" s="359">
        <v>35466</v>
      </c>
      <c r="AA112" s="359">
        <v>69</v>
      </c>
      <c r="AB112" s="359">
        <v>234.51</v>
      </c>
      <c r="AC112" s="359">
        <v>0.15</v>
      </c>
      <c r="AD112" s="359">
        <v>6098.7</v>
      </c>
      <c r="AE112" s="359">
        <v>0</v>
      </c>
      <c r="AF112" s="359">
        <v>54150</v>
      </c>
      <c r="AG112" s="255">
        <v>78</v>
      </c>
      <c r="AH112" s="359"/>
      <c r="AI112" s="360"/>
      <c r="AJ112" s="359"/>
      <c r="AK112" s="255"/>
      <c r="AL112" s="389"/>
      <c r="AM112" s="360"/>
      <c r="AN112" s="389"/>
      <c r="AO112" s="360"/>
      <c r="AP112" s="389"/>
      <c r="AQ112" s="360"/>
    </row>
    <row r="113" spans="1:43" ht="15" x14ac:dyDescent="0.2">
      <c r="A113" s="376">
        <f t="shared" si="5"/>
        <v>45616</v>
      </c>
      <c r="B113" s="86" t="s">
        <v>195</v>
      </c>
      <c r="C113" s="94" t="str">
        <f t="shared" si="4"/>
        <v>45616 1200H</v>
      </c>
      <c r="D113" s="355">
        <v>693.16</v>
      </c>
      <c r="E113" s="356">
        <v>49.66</v>
      </c>
      <c r="F113" s="355">
        <v>1102.8</v>
      </c>
      <c r="G113" s="356">
        <v>6.2</v>
      </c>
      <c r="H113" s="355"/>
      <c r="I113" s="358"/>
      <c r="J113" s="355"/>
      <c r="K113" s="358"/>
      <c r="L113" s="416">
        <v>73553.210000000006</v>
      </c>
      <c r="M113" s="357">
        <v>887.4</v>
      </c>
      <c r="N113" s="357">
        <v>32935.800000000003</v>
      </c>
      <c r="O113" s="356">
        <v>101.64</v>
      </c>
      <c r="P113" s="355">
        <v>5250.78</v>
      </c>
      <c r="Q113" s="357">
        <v>15.77</v>
      </c>
      <c r="R113" s="357">
        <v>32557.7</v>
      </c>
      <c r="S113" s="357">
        <v>28.7</v>
      </c>
      <c r="T113" s="357"/>
      <c r="U113" s="357"/>
      <c r="V113" s="357">
        <v>548.84</v>
      </c>
      <c r="W113" s="357">
        <v>634.66999999999996</v>
      </c>
      <c r="X113" s="357">
        <v>9695.73</v>
      </c>
      <c r="Y113" s="357">
        <v>9.0399999999999991</v>
      </c>
      <c r="Z113" s="357">
        <v>35472</v>
      </c>
      <c r="AA113" s="357">
        <v>69</v>
      </c>
      <c r="AB113" s="357">
        <v>234.51</v>
      </c>
      <c r="AC113" s="357">
        <v>0.15</v>
      </c>
      <c r="AD113" s="357">
        <v>6104.74</v>
      </c>
      <c r="AE113" s="357"/>
      <c r="AF113" s="357">
        <v>54151</v>
      </c>
      <c r="AG113" s="356">
        <v>78</v>
      </c>
      <c r="AH113" s="357"/>
      <c r="AI113" s="358"/>
      <c r="AJ113" s="357"/>
      <c r="AK113" s="356"/>
      <c r="AL113" s="390"/>
      <c r="AM113" s="358"/>
      <c r="AN113" s="390"/>
      <c r="AO113" s="358"/>
      <c r="AP113" s="390"/>
      <c r="AQ113" s="358"/>
    </row>
    <row r="114" spans="1:43" ht="15" x14ac:dyDescent="0.2">
      <c r="A114" s="376">
        <f t="shared" si="5"/>
        <v>45617</v>
      </c>
      <c r="B114" s="86" t="s">
        <v>259</v>
      </c>
      <c r="C114" s="94" t="str">
        <f t="shared" si="4"/>
        <v>45617 0000H</v>
      </c>
      <c r="D114" s="254">
        <v>698.14</v>
      </c>
      <c r="E114" s="255">
        <v>49.66</v>
      </c>
      <c r="F114" s="254">
        <v>1102.8</v>
      </c>
      <c r="G114" s="255">
        <v>6.2</v>
      </c>
      <c r="H114" s="254"/>
      <c r="I114" s="360"/>
      <c r="J114" s="254"/>
      <c r="K114" s="360"/>
      <c r="L114" s="417">
        <v>73559.3</v>
      </c>
      <c r="M114" s="359">
        <v>887.2</v>
      </c>
      <c r="N114" s="359">
        <v>32939.519999999997</v>
      </c>
      <c r="O114" s="255">
        <v>101.64</v>
      </c>
      <c r="P114" s="254">
        <v>5256.58</v>
      </c>
      <c r="Q114" s="359">
        <v>15.77</v>
      </c>
      <c r="R114" s="359">
        <v>32565.3</v>
      </c>
      <c r="S114" s="359">
        <v>28.7</v>
      </c>
      <c r="T114" s="359"/>
      <c r="U114" s="359"/>
      <c r="V114" s="359">
        <v>551.21</v>
      </c>
      <c r="W114" s="359">
        <v>634.84</v>
      </c>
      <c r="X114" s="359">
        <v>9700.23</v>
      </c>
      <c r="Y114" s="359">
        <v>9.0399999999999991</v>
      </c>
      <c r="Z114" s="359">
        <v>35479</v>
      </c>
      <c r="AA114" s="359">
        <v>69</v>
      </c>
      <c r="AB114" s="359">
        <v>234.51</v>
      </c>
      <c r="AC114" s="359">
        <v>0.15</v>
      </c>
      <c r="AD114" s="359">
        <v>6111.34</v>
      </c>
      <c r="AE114" s="359">
        <v>0</v>
      </c>
      <c r="AF114" s="359">
        <v>54151</v>
      </c>
      <c r="AG114" s="255">
        <v>78</v>
      </c>
      <c r="AH114" s="359"/>
      <c r="AI114" s="360"/>
      <c r="AJ114" s="359"/>
      <c r="AK114" s="255"/>
      <c r="AL114" s="389"/>
      <c r="AM114" s="360"/>
      <c r="AN114" s="389"/>
      <c r="AO114" s="360"/>
      <c r="AP114" s="389"/>
      <c r="AQ114" s="360"/>
    </row>
    <row r="115" spans="1:43" ht="15" x14ac:dyDescent="0.2">
      <c r="A115" s="376">
        <f t="shared" si="5"/>
        <v>45617</v>
      </c>
      <c r="B115" s="86" t="s">
        <v>195</v>
      </c>
      <c r="C115" s="94" t="str">
        <f t="shared" si="4"/>
        <v>45617 1200H</v>
      </c>
      <c r="D115" s="355">
        <v>701.89</v>
      </c>
      <c r="E115" s="356">
        <v>49.66</v>
      </c>
      <c r="F115" s="355">
        <v>1102.8</v>
      </c>
      <c r="G115" s="356">
        <v>6.2</v>
      </c>
      <c r="H115" s="355"/>
      <c r="I115" s="358"/>
      <c r="J115" s="355"/>
      <c r="K115" s="358"/>
      <c r="L115" s="416">
        <v>73565.509999999995</v>
      </c>
      <c r="M115" s="357">
        <v>887.68</v>
      </c>
      <c r="N115" s="357">
        <v>32941.22</v>
      </c>
      <c r="O115" s="356">
        <v>101.69</v>
      </c>
      <c r="P115" s="355">
        <v>5262.38</v>
      </c>
      <c r="Q115" s="357">
        <v>15.77</v>
      </c>
      <c r="R115" s="357">
        <v>32571.599999999999</v>
      </c>
      <c r="S115" s="357">
        <v>28.7</v>
      </c>
      <c r="T115" s="357"/>
      <c r="U115" s="357"/>
      <c r="V115" s="357">
        <v>552.04999999999995</v>
      </c>
      <c r="W115" s="357">
        <v>635.44000000000005</v>
      </c>
      <c r="X115" s="357">
        <v>9703.8799999999992</v>
      </c>
      <c r="Y115" s="357">
        <v>9.0399999999999991</v>
      </c>
      <c r="Z115" s="357">
        <v>35486</v>
      </c>
      <c r="AA115" s="357">
        <v>69</v>
      </c>
      <c r="AB115" s="357">
        <v>234.51</v>
      </c>
      <c r="AC115" s="357">
        <v>0.15</v>
      </c>
      <c r="AD115" s="357">
        <v>6116.9</v>
      </c>
      <c r="AE115" s="357">
        <v>0</v>
      </c>
      <c r="AF115" s="357">
        <v>54151</v>
      </c>
      <c r="AG115" s="356">
        <v>79</v>
      </c>
      <c r="AH115" s="357"/>
      <c r="AI115" s="358"/>
      <c r="AJ115" s="357"/>
      <c r="AK115" s="356"/>
      <c r="AL115" s="390"/>
      <c r="AM115" s="358"/>
      <c r="AN115" s="390"/>
      <c r="AO115" s="358"/>
      <c r="AP115" s="390"/>
      <c r="AQ115" s="358"/>
    </row>
    <row r="116" spans="1:43" ht="15" x14ac:dyDescent="0.2">
      <c r="A116" s="376">
        <f t="shared" si="5"/>
        <v>45618</v>
      </c>
      <c r="B116" s="86" t="s">
        <v>259</v>
      </c>
      <c r="C116" s="94" t="str">
        <f t="shared" si="4"/>
        <v>45618 0000H</v>
      </c>
      <c r="D116" s="254">
        <v>707.39</v>
      </c>
      <c r="E116" s="255">
        <v>49.66</v>
      </c>
      <c r="F116" s="254">
        <v>1102.8</v>
      </c>
      <c r="G116" s="255">
        <v>6.2</v>
      </c>
      <c r="H116" s="254"/>
      <c r="I116" s="360"/>
      <c r="J116" s="254"/>
      <c r="K116" s="360"/>
      <c r="L116" s="417">
        <v>73575.94</v>
      </c>
      <c r="M116" s="359">
        <v>887.68</v>
      </c>
      <c r="N116" s="359">
        <v>32944.93</v>
      </c>
      <c r="O116" s="255">
        <v>101.69</v>
      </c>
      <c r="P116" s="254">
        <v>5268.18</v>
      </c>
      <c r="Q116" s="359">
        <v>15.77</v>
      </c>
      <c r="R116" s="359">
        <v>32578.3</v>
      </c>
      <c r="S116" s="359">
        <v>28.7</v>
      </c>
      <c r="T116" s="359"/>
      <c r="U116" s="359"/>
      <c r="V116" s="359">
        <v>554.02</v>
      </c>
      <c r="W116" s="359">
        <v>635.67999999999995</v>
      </c>
      <c r="X116" s="359">
        <v>9708.5499999999993</v>
      </c>
      <c r="Y116" s="359">
        <v>9.0399999999999991</v>
      </c>
      <c r="Z116" s="359">
        <v>35494</v>
      </c>
      <c r="AA116" s="359">
        <v>69</v>
      </c>
      <c r="AB116" s="359">
        <v>234.51</v>
      </c>
      <c r="AC116" s="359">
        <v>0.15</v>
      </c>
      <c r="AD116" s="359">
        <v>6123.62</v>
      </c>
      <c r="AE116" s="359">
        <v>0</v>
      </c>
      <c r="AF116" s="359">
        <v>54151</v>
      </c>
      <c r="AG116" s="255">
        <v>79</v>
      </c>
      <c r="AH116" s="359"/>
      <c r="AI116" s="360"/>
      <c r="AJ116" s="359"/>
      <c r="AK116" s="255"/>
      <c r="AL116" s="389"/>
      <c r="AM116" s="360"/>
      <c r="AN116" s="389"/>
      <c r="AO116" s="360"/>
      <c r="AP116" s="389"/>
      <c r="AQ116" s="360"/>
    </row>
    <row r="117" spans="1:43" ht="15" x14ac:dyDescent="0.2">
      <c r="A117" s="376">
        <f t="shared" si="5"/>
        <v>45618</v>
      </c>
      <c r="B117" s="86" t="s">
        <v>195</v>
      </c>
      <c r="C117" s="94" t="str">
        <f t="shared" si="4"/>
        <v>45618 1200H</v>
      </c>
      <c r="D117" s="355">
        <v>709.6</v>
      </c>
      <c r="E117" s="356">
        <v>49.66</v>
      </c>
      <c r="F117" s="355">
        <v>1102.8</v>
      </c>
      <c r="G117" s="356">
        <v>6.2</v>
      </c>
      <c r="H117" s="355"/>
      <c r="I117" s="358"/>
      <c r="J117" s="355"/>
      <c r="K117" s="358"/>
      <c r="L117" s="416">
        <v>73586.080000000002</v>
      </c>
      <c r="M117" s="357">
        <v>887.68</v>
      </c>
      <c r="N117" s="357">
        <v>32946.94</v>
      </c>
      <c r="O117" s="356">
        <v>101.73</v>
      </c>
      <c r="P117" s="355">
        <v>5273.94</v>
      </c>
      <c r="Q117" s="357">
        <v>15.77</v>
      </c>
      <c r="R117" s="357">
        <v>32584</v>
      </c>
      <c r="S117" s="357">
        <v>28.7</v>
      </c>
      <c r="T117" s="357"/>
      <c r="U117" s="357"/>
      <c r="V117" s="357">
        <v>555.19000000000005</v>
      </c>
      <c r="W117" s="357">
        <v>636.42999999999995</v>
      </c>
      <c r="X117" s="357">
        <v>9712.27</v>
      </c>
      <c r="Y117" s="357">
        <v>9.0399999999999991</v>
      </c>
      <c r="Z117" s="357">
        <v>35500</v>
      </c>
      <c r="AA117" s="357">
        <v>69</v>
      </c>
      <c r="AB117" s="357">
        <v>234.51</v>
      </c>
      <c r="AC117" s="357">
        <v>0.15</v>
      </c>
      <c r="AD117" s="357">
        <v>6129.32</v>
      </c>
      <c r="AE117" s="357">
        <v>0</v>
      </c>
      <c r="AF117" s="357">
        <v>54152</v>
      </c>
      <c r="AG117" s="356">
        <v>79</v>
      </c>
      <c r="AH117" s="357"/>
      <c r="AI117" s="358"/>
      <c r="AJ117" s="357"/>
      <c r="AK117" s="356"/>
      <c r="AL117" s="390"/>
      <c r="AM117" s="358"/>
      <c r="AN117" s="390"/>
      <c r="AO117" s="358"/>
      <c r="AP117" s="390"/>
      <c r="AQ117" s="358"/>
    </row>
    <row r="118" spans="1:43" ht="15" x14ac:dyDescent="0.2">
      <c r="A118" s="376">
        <f t="shared" si="5"/>
        <v>45619</v>
      </c>
      <c r="B118" s="86" t="s">
        <v>259</v>
      </c>
      <c r="C118" s="94" t="str">
        <f t="shared" si="4"/>
        <v>45619 0000H</v>
      </c>
      <c r="D118" s="254">
        <v>716.23</v>
      </c>
      <c r="E118" s="255">
        <v>49.66</v>
      </c>
      <c r="F118" s="254">
        <v>1102.8</v>
      </c>
      <c r="G118" s="255">
        <v>6.2</v>
      </c>
      <c r="H118" s="254"/>
      <c r="I118" s="360"/>
      <c r="J118" s="254"/>
      <c r="K118" s="360"/>
      <c r="L118" s="417">
        <v>73596.100000000006</v>
      </c>
      <c r="M118" s="359">
        <v>887.68</v>
      </c>
      <c r="N118" s="359">
        <v>32950.519999999997</v>
      </c>
      <c r="O118" s="255">
        <v>101.73</v>
      </c>
      <c r="P118" s="254">
        <v>5279.79</v>
      </c>
      <c r="Q118" s="359">
        <v>15.77</v>
      </c>
      <c r="R118" s="359">
        <v>32591.7</v>
      </c>
      <c r="S118" s="359">
        <v>28.7</v>
      </c>
      <c r="T118" s="359"/>
      <c r="U118" s="359"/>
      <c r="V118" s="359">
        <v>557.78</v>
      </c>
      <c r="W118" s="359">
        <v>636.29</v>
      </c>
      <c r="X118" s="359">
        <v>9717.02</v>
      </c>
      <c r="Y118" s="359">
        <v>9.0399999999999991</v>
      </c>
      <c r="Z118" s="359">
        <v>35508</v>
      </c>
      <c r="AA118" s="359">
        <v>69</v>
      </c>
      <c r="AB118" s="359">
        <v>234.51</v>
      </c>
      <c r="AC118" s="359">
        <v>0.15</v>
      </c>
      <c r="AD118" s="359">
        <v>6136.4</v>
      </c>
      <c r="AE118" s="359">
        <v>0</v>
      </c>
      <c r="AF118" s="359">
        <v>54152</v>
      </c>
      <c r="AG118" s="255">
        <v>79</v>
      </c>
      <c r="AH118" s="359"/>
      <c r="AI118" s="360"/>
      <c r="AJ118" s="359"/>
      <c r="AK118" s="255"/>
      <c r="AL118" s="389"/>
      <c r="AM118" s="360"/>
      <c r="AN118" s="389"/>
      <c r="AO118" s="360"/>
      <c r="AP118" s="389"/>
      <c r="AQ118" s="360"/>
    </row>
    <row r="119" spans="1:43" ht="15" x14ac:dyDescent="0.2">
      <c r="A119" s="376">
        <f t="shared" si="5"/>
        <v>45619</v>
      </c>
      <c r="B119" s="86" t="s">
        <v>195</v>
      </c>
      <c r="C119" s="94" t="str">
        <f t="shared" si="4"/>
        <v>45619 1200H</v>
      </c>
      <c r="D119" s="355">
        <v>720.17</v>
      </c>
      <c r="E119" s="356">
        <v>49.66</v>
      </c>
      <c r="F119" s="355">
        <v>1102.8</v>
      </c>
      <c r="G119" s="356">
        <v>6.2</v>
      </c>
      <c r="H119" s="355"/>
      <c r="I119" s="358"/>
      <c r="J119" s="355"/>
      <c r="K119" s="358"/>
      <c r="L119" s="416">
        <v>73606.350000000006</v>
      </c>
      <c r="M119" s="357">
        <v>887.68</v>
      </c>
      <c r="N119" s="357">
        <v>32950.519999999997</v>
      </c>
      <c r="O119" s="356">
        <v>101.79</v>
      </c>
      <c r="P119" s="355">
        <v>5285.47</v>
      </c>
      <c r="Q119" s="357">
        <v>15.77</v>
      </c>
      <c r="R119" s="357">
        <v>32599.4</v>
      </c>
      <c r="S119" s="357">
        <v>28.7</v>
      </c>
      <c r="T119" s="357"/>
      <c r="U119" s="357"/>
      <c r="V119" s="357">
        <v>558.61</v>
      </c>
      <c r="W119" s="357">
        <v>637.05999999999995</v>
      </c>
      <c r="X119" s="357">
        <v>9721.02</v>
      </c>
      <c r="Y119" s="357">
        <v>9.0399999999999991</v>
      </c>
      <c r="Z119" s="357">
        <v>35515</v>
      </c>
      <c r="AA119" s="357">
        <v>69</v>
      </c>
      <c r="AB119" s="357">
        <v>234.51</v>
      </c>
      <c r="AC119" s="357">
        <v>0.15</v>
      </c>
      <c r="AD119" s="357">
        <v>6141.44</v>
      </c>
      <c r="AE119" s="357">
        <v>0</v>
      </c>
      <c r="AF119" s="357">
        <v>54152</v>
      </c>
      <c r="AG119" s="356">
        <v>79</v>
      </c>
      <c r="AH119" s="357"/>
      <c r="AI119" s="358"/>
      <c r="AJ119" s="357"/>
      <c r="AK119" s="356"/>
      <c r="AL119" s="390"/>
      <c r="AM119" s="358"/>
      <c r="AN119" s="390"/>
      <c r="AO119" s="358"/>
      <c r="AP119" s="390"/>
      <c r="AQ119" s="358"/>
    </row>
    <row r="120" spans="1:43" ht="15" x14ac:dyDescent="0.2">
      <c r="A120" s="376">
        <f t="shared" si="5"/>
        <v>45620</v>
      </c>
      <c r="B120" s="86" t="s">
        <v>259</v>
      </c>
      <c r="C120" s="94" t="str">
        <f t="shared" si="4"/>
        <v>45620 0000H</v>
      </c>
      <c r="D120" s="254">
        <v>725.19</v>
      </c>
      <c r="E120" s="255">
        <v>49.66</v>
      </c>
      <c r="F120" s="254">
        <v>1102.8</v>
      </c>
      <c r="G120" s="255">
        <v>6.2</v>
      </c>
      <c r="H120" s="254"/>
      <c r="I120" s="360"/>
      <c r="J120" s="254"/>
      <c r="K120" s="360"/>
      <c r="L120" s="417">
        <v>73616.41</v>
      </c>
      <c r="M120" s="359">
        <v>887.68</v>
      </c>
      <c r="N120" s="359">
        <v>32950.519999999997</v>
      </c>
      <c r="O120" s="255">
        <v>101.79</v>
      </c>
      <c r="P120" s="254">
        <v>5291.33</v>
      </c>
      <c r="Q120" s="359">
        <v>15.77</v>
      </c>
      <c r="R120" s="359">
        <v>32606.799999999999</v>
      </c>
      <c r="S120" s="359">
        <v>28.7</v>
      </c>
      <c r="T120" s="359"/>
      <c r="U120" s="359"/>
      <c r="V120" s="359">
        <v>560.70000000000005</v>
      </c>
      <c r="W120" s="359">
        <v>637.16</v>
      </c>
      <c r="X120" s="359">
        <v>9726.2199999999993</v>
      </c>
      <c r="Y120" s="359">
        <v>9.0399999999999991</v>
      </c>
      <c r="Z120" s="359">
        <v>35521</v>
      </c>
      <c r="AA120" s="359">
        <v>69</v>
      </c>
      <c r="AB120" s="359">
        <v>234.51</v>
      </c>
      <c r="AC120" s="359">
        <v>0.15</v>
      </c>
      <c r="AD120" s="359">
        <v>6148.08</v>
      </c>
      <c r="AE120" s="359">
        <v>0</v>
      </c>
      <c r="AF120" s="359">
        <v>54152</v>
      </c>
      <c r="AG120" s="255">
        <v>79</v>
      </c>
      <c r="AH120" s="359"/>
      <c r="AI120" s="360"/>
      <c r="AJ120" s="359"/>
      <c r="AK120" s="255"/>
      <c r="AL120" s="389"/>
      <c r="AM120" s="360"/>
      <c r="AN120" s="389"/>
      <c r="AO120" s="360"/>
      <c r="AP120" s="389"/>
      <c r="AQ120" s="360"/>
    </row>
    <row r="121" spans="1:43" ht="15" x14ac:dyDescent="0.2">
      <c r="A121" s="376">
        <f t="shared" si="5"/>
        <v>45620</v>
      </c>
      <c r="B121" s="86" t="s">
        <v>195</v>
      </c>
      <c r="C121" s="94" t="str">
        <f t="shared" si="4"/>
        <v>45620 1200H</v>
      </c>
      <c r="D121" s="355">
        <v>729.28</v>
      </c>
      <c r="E121" s="356">
        <v>49.66</v>
      </c>
      <c r="F121" s="355">
        <v>1102.8</v>
      </c>
      <c r="G121" s="356">
        <v>6.2</v>
      </c>
      <c r="H121" s="355"/>
      <c r="I121" s="358"/>
      <c r="J121" s="355"/>
      <c r="K121" s="358"/>
      <c r="L121" s="416">
        <v>73626.539999999994</v>
      </c>
      <c r="M121" s="357">
        <v>887.68</v>
      </c>
      <c r="N121" s="357">
        <v>32950.519999999997</v>
      </c>
      <c r="O121" s="356">
        <v>101.84</v>
      </c>
      <c r="P121" s="355">
        <v>5297.03</v>
      </c>
      <c r="Q121" s="357">
        <v>15.77</v>
      </c>
      <c r="R121" s="357">
        <v>32610.799999999999</v>
      </c>
      <c r="S121" s="357">
        <v>28.7</v>
      </c>
      <c r="T121" s="357"/>
      <c r="U121" s="357"/>
      <c r="V121" s="357">
        <v>561.49</v>
      </c>
      <c r="W121" s="357">
        <v>637.67999999999995</v>
      </c>
      <c r="X121" s="357">
        <v>9730.9</v>
      </c>
      <c r="Y121" s="357">
        <v>9.0399999999999991</v>
      </c>
      <c r="Z121" s="357">
        <v>35527</v>
      </c>
      <c r="AA121" s="357">
        <v>69</v>
      </c>
      <c r="AB121" s="357">
        <v>234.51</v>
      </c>
      <c r="AC121" s="357">
        <v>0.15</v>
      </c>
      <c r="AD121" s="357">
        <v>6153.12</v>
      </c>
      <c r="AE121" s="357">
        <v>0</v>
      </c>
      <c r="AF121" s="357">
        <v>54152</v>
      </c>
      <c r="AG121" s="356">
        <v>79</v>
      </c>
      <c r="AH121" s="357"/>
      <c r="AI121" s="358"/>
      <c r="AJ121" s="357"/>
      <c r="AK121" s="356"/>
      <c r="AL121" s="390"/>
      <c r="AM121" s="358"/>
      <c r="AN121" s="390"/>
      <c r="AO121" s="358"/>
      <c r="AP121" s="390"/>
      <c r="AQ121" s="358"/>
    </row>
    <row r="122" spans="1:43" ht="15" x14ac:dyDescent="0.2">
      <c r="A122" s="376">
        <f t="shared" si="5"/>
        <v>45621</v>
      </c>
      <c r="B122" s="86" t="s">
        <v>259</v>
      </c>
      <c r="C122" s="94" t="str">
        <f t="shared" si="4"/>
        <v>45621 0000H</v>
      </c>
      <c r="D122" s="254">
        <v>734.34</v>
      </c>
      <c r="E122" s="255">
        <v>49.66</v>
      </c>
      <c r="F122" s="254">
        <v>1102.8</v>
      </c>
      <c r="G122" s="255">
        <v>6.2</v>
      </c>
      <c r="H122" s="254"/>
      <c r="I122" s="360"/>
      <c r="J122" s="254"/>
      <c r="K122" s="360"/>
      <c r="L122" s="417">
        <v>73636.490000000005</v>
      </c>
      <c r="M122" s="359">
        <v>887.68</v>
      </c>
      <c r="N122" s="359">
        <v>32950.519999999997</v>
      </c>
      <c r="O122" s="255">
        <v>101.9</v>
      </c>
      <c r="P122" s="254">
        <v>5302.78</v>
      </c>
      <c r="Q122" s="359">
        <v>15.77</v>
      </c>
      <c r="R122" s="359">
        <v>32618.1</v>
      </c>
      <c r="S122" s="359">
        <v>28.7</v>
      </c>
      <c r="T122" s="359"/>
      <c r="U122" s="359"/>
      <c r="V122" s="359">
        <v>562.96</v>
      </c>
      <c r="W122" s="359">
        <v>637.87</v>
      </c>
      <c r="X122" s="359">
        <v>9736.59</v>
      </c>
      <c r="Y122" s="359">
        <v>9.0399999999999991</v>
      </c>
      <c r="Z122" s="359">
        <v>35534</v>
      </c>
      <c r="AA122" s="359">
        <v>69</v>
      </c>
      <c r="AB122" s="359">
        <v>234.51</v>
      </c>
      <c r="AC122" s="359">
        <v>0.15</v>
      </c>
      <c r="AD122" s="359">
        <v>6159.99</v>
      </c>
      <c r="AE122" s="359">
        <v>0</v>
      </c>
      <c r="AF122" s="359">
        <v>54153.4</v>
      </c>
      <c r="AG122" s="255">
        <v>78</v>
      </c>
      <c r="AH122" s="359"/>
      <c r="AI122" s="360"/>
      <c r="AJ122" s="359"/>
      <c r="AK122" s="255"/>
      <c r="AL122" s="389"/>
      <c r="AM122" s="360"/>
      <c r="AN122" s="389"/>
      <c r="AO122" s="360"/>
      <c r="AP122" s="389"/>
      <c r="AQ122" s="360"/>
    </row>
    <row r="123" spans="1:43" ht="15.75" thickBot="1" x14ac:dyDescent="0.25">
      <c r="A123" s="382">
        <f t="shared" si="5"/>
        <v>45621</v>
      </c>
      <c r="B123" s="383" t="s">
        <v>195</v>
      </c>
      <c r="C123" s="384" t="str">
        <f t="shared" si="4"/>
        <v>45621 1200H</v>
      </c>
      <c r="D123" s="385">
        <v>738.51</v>
      </c>
      <c r="E123" s="386">
        <v>49.66</v>
      </c>
      <c r="F123" s="385">
        <v>1102.8</v>
      </c>
      <c r="G123" s="386">
        <v>6.2</v>
      </c>
      <c r="H123" s="385"/>
      <c r="I123" s="388"/>
      <c r="J123" s="385"/>
      <c r="K123" s="388"/>
      <c r="L123" s="437">
        <v>73646.7</v>
      </c>
      <c r="M123" s="387">
        <v>887.68</v>
      </c>
      <c r="N123" s="387">
        <v>32950.519999999997</v>
      </c>
      <c r="O123" s="386">
        <v>101.9</v>
      </c>
      <c r="P123" s="385">
        <v>5308.49</v>
      </c>
      <c r="Q123" s="387">
        <v>15.77</v>
      </c>
      <c r="R123" s="387">
        <v>32625.3</v>
      </c>
      <c r="S123" s="387">
        <v>28.7</v>
      </c>
      <c r="T123" s="387"/>
      <c r="U123" s="387"/>
      <c r="V123" s="387">
        <v>564</v>
      </c>
      <c r="W123" s="387">
        <v>638.63</v>
      </c>
      <c r="X123" s="387">
        <v>9741.16</v>
      </c>
      <c r="Y123" s="387">
        <v>9.0399999999999991</v>
      </c>
      <c r="Z123" s="387">
        <v>35539</v>
      </c>
      <c r="AA123" s="387">
        <v>69</v>
      </c>
      <c r="AB123" s="387">
        <v>234.51</v>
      </c>
      <c r="AC123" s="387">
        <v>0.15</v>
      </c>
      <c r="AD123" s="387">
        <v>6165.94</v>
      </c>
      <c r="AE123" s="387">
        <v>0</v>
      </c>
      <c r="AF123" s="387">
        <v>54153</v>
      </c>
      <c r="AG123" s="386">
        <v>78</v>
      </c>
      <c r="AH123" s="387"/>
      <c r="AI123" s="388"/>
      <c r="AJ123" s="387"/>
      <c r="AK123" s="386"/>
      <c r="AL123" s="397"/>
      <c r="AM123" s="388"/>
      <c r="AN123" s="397"/>
      <c r="AO123" s="388"/>
      <c r="AP123" s="397"/>
      <c r="AQ123" s="388"/>
    </row>
    <row r="124" spans="1:43" s="363" customFormat="1" ht="15.75" thickBot="1" x14ac:dyDescent="0.25">
      <c r="A124" s="361"/>
      <c r="B124" s="361"/>
      <c r="C124" s="361"/>
      <c r="D124" s="362"/>
      <c r="E124" s="362"/>
      <c r="F124" s="362"/>
      <c r="G124" s="362"/>
      <c r="H124" s="362"/>
      <c r="I124" s="362"/>
      <c r="J124" s="362"/>
      <c r="K124" s="362"/>
      <c r="L124" s="362"/>
      <c r="M124" s="362"/>
      <c r="N124" s="362"/>
      <c r="O124" s="362"/>
      <c r="P124" s="362"/>
      <c r="Q124" s="362"/>
      <c r="R124" s="362"/>
      <c r="S124" s="362"/>
      <c r="T124" s="362"/>
      <c r="U124" s="362"/>
      <c r="V124" s="362"/>
      <c r="W124" s="362"/>
      <c r="X124" s="362"/>
      <c r="Y124" s="362"/>
      <c r="Z124" s="362"/>
      <c r="AA124" s="362"/>
      <c r="AB124" s="362"/>
      <c r="AC124" s="362"/>
      <c r="AD124" s="362"/>
      <c r="AE124" s="362"/>
      <c r="AF124" s="362"/>
      <c r="AG124" s="362"/>
      <c r="AH124" s="362"/>
      <c r="AI124" s="362"/>
      <c r="AJ124" s="362"/>
      <c r="AK124" s="362"/>
      <c r="AL124" s="395"/>
      <c r="AM124" s="396"/>
      <c r="AN124" s="395"/>
      <c r="AO124" s="396"/>
      <c r="AP124" s="395"/>
      <c r="AQ124" s="396"/>
    </row>
    <row r="125" spans="1:43" ht="15" x14ac:dyDescent="0.2">
      <c r="A125" s="369">
        <f>A122+1</f>
        <v>45622</v>
      </c>
      <c r="B125" s="370" t="s">
        <v>259</v>
      </c>
      <c r="C125" s="371" t="str">
        <f t="shared" ref="C125:C156" si="6">A125 &amp; " " &amp;B125</f>
        <v>45622 0000H</v>
      </c>
      <c r="D125" s="372">
        <v>744.35</v>
      </c>
      <c r="E125" s="373">
        <v>49.66</v>
      </c>
      <c r="F125" s="372">
        <v>1102.8</v>
      </c>
      <c r="G125" s="373">
        <v>6.2</v>
      </c>
      <c r="H125" s="372"/>
      <c r="I125" s="375"/>
      <c r="J125" s="372"/>
      <c r="K125" s="375"/>
      <c r="L125" s="415">
        <v>73656.850000000006</v>
      </c>
      <c r="M125" s="374">
        <v>887.68</v>
      </c>
      <c r="N125" s="374">
        <v>32950.519999999997</v>
      </c>
      <c r="O125" s="373">
        <v>101.9</v>
      </c>
      <c r="P125" s="372">
        <v>5314.22</v>
      </c>
      <c r="Q125" s="374">
        <v>15.77</v>
      </c>
      <c r="R125" s="374">
        <v>32632.9</v>
      </c>
      <c r="S125" s="374">
        <v>28.7</v>
      </c>
      <c r="T125" s="374"/>
      <c r="U125" s="374"/>
      <c r="V125" s="374">
        <v>566.59</v>
      </c>
      <c r="W125" s="374">
        <v>638.67999999999995</v>
      </c>
      <c r="X125" s="374">
        <v>9746.65</v>
      </c>
      <c r="Y125" s="374">
        <v>9.0399999999999991</v>
      </c>
      <c r="Z125" s="374">
        <v>35547</v>
      </c>
      <c r="AA125" s="374">
        <v>69</v>
      </c>
      <c r="AB125" s="374">
        <v>234.51</v>
      </c>
      <c r="AC125" s="374">
        <v>0.15</v>
      </c>
      <c r="AD125" s="374">
        <v>6173.04</v>
      </c>
      <c r="AE125" s="374">
        <v>0</v>
      </c>
      <c r="AF125" s="374">
        <v>54153</v>
      </c>
      <c r="AG125" s="373">
        <v>78</v>
      </c>
      <c r="AH125" s="374"/>
      <c r="AI125" s="375"/>
      <c r="AJ125" s="374"/>
      <c r="AK125" s="373"/>
      <c r="AL125" s="393"/>
      <c r="AM125" s="375"/>
      <c r="AN125" s="393"/>
      <c r="AO125" s="375"/>
      <c r="AP125" s="393"/>
      <c r="AQ125" s="375"/>
    </row>
    <row r="126" spans="1:43" ht="15" x14ac:dyDescent="0.2">
      <c r="A126" s="376">
        <f>A123+1</f>
        <v>45622</v>
      </c>
      <c r="B126" s="86" t="s">
        <v>195</v>
      </c>
      <c r="C126" s="94" t="str">
        <f t="shared" si="6"/>
        <v>45622 1200H</v>
      </c>
      <c r="D126" s="355">
        <v>748.6</v>
      </c>
      <c r="E126" s="356">
        <v>49.66</v>
      </c>
      <c r="F126" s="355">
        <v>1102.8</v>
      </c>
      <c r="G126" s="356">
        <v>6.2</v>
      </c>
      <c r="H126" s="355"/>
      <c r="I126" s="358"/>
      <c r="J126" s="355"/>
      <c r="K126" s="358"/>
      <c r="L126" s="416">
        <v>73666.77</v>
      </c>
      <c r="M126" s="357">
        <v>887.69</v>
      </c>
      <c r="N126" s="357">
        <v>32950.519999999997</v>
      </c>
      <c r="O126" s="356">
        <v>101.9</v>
      </c>
      <c r="P126" s="355">
        <v>5319.94</v>
      </c>
      <c r="Q126" s="357">
        <v>15.77</v>
      </c>
      <c r="R126" s="357">
        <v>32640.3</v>
      </c>
      <c r="S126" s="357">
        <v>28.7</v>
      </c>
      <c r="T126" s="357"/>
      <c r="U126" s="357"/>
      <c r="V126" s="357">
        <v>567.44000000000005</v>
      </c>
      <c r="W126" s="357">
        <v>639.55999999999995</v>
      </c>
      <c r="X126" s="357">
        <v>9751.06</v>
      </c>
      <c r="Y126" s="357">
        <v>9.0399999999999991</v>
      </c>
      <c r="Z126" s="357">
        <v>35553</v>
      </c>
      <c r="AA126" s="357">
        <v>69</v>
      </c>
      <c r="AB126" s="357">
        <v>234.51</v>
      </c>
      <c r="AC126" s="357">
        <v>0.15</v>
      </c>
      <c r="AD126" s="357">
        <v>6179.15</v>
      </c>
      <c r="AE126" s="357">
        <v>0</v>
      </c>
      <c r="AF126" s="357">
        <v>54153</v>
      </c>
      <c r="AG126" s="356">
        <v>78</v>
      </c>
      <c r="AH126" s="357"/>
      <c r="AI126" s="358"/>
      <c r="AJ126" s="357"/>
      <c r="AK126" s="356"/>
      <c r="AL126" s="390"/>
      <c r="AM126" s="358"/>
      <c r="AN126" s="390"/>
      <c r="AO126" s="358"/>
      <c r="AP126" s="390"/>
      <c r="AQ126" s="358"/>
    </row>
    <row r="127" spans="1:43" ht="15" x14ac:dyDescent="0.2">
      <c r="A127" s="376">
        <f t="shared" ref="A127:A158" si="7">A125+1</f>
        <v>45623</v>
      </c>
      <c r="B127" s="86" t="s">
        <v>259</v>
      </c>
      <c r="C127" s="94" t="str">
        <f t="shared" si="6"/>
        <v>45623 0000H</v>
      </c>
      <c r="D127" s="254">
        <v>754.46</v>
      </c>
      <c r="E127" s="255">
        <v>49.66</v>
      </c>
      <c r="F127" s="254">
        <v>1102.8</v>
      </c>
      <c r="G127" s="255">
        <v>6.2</v>
      </c>
      <c r="H127" s="254"/>
      <c r="I127" s="360"/>
      <c r="J127" s="254"/>
      <c r="K127" s="360"/>
      <c r="L127" s="417">
        <v>73676.960000000006</v>
      </c>
      <c r="M127" s="359">
        <v>887.69</v>
      </c>
      <c r="N127" s="359">
        <v>32950.519999999997</v>
      </c>
      <c r="O127" s="255">
        <v>101.9</v>
      </c>
      <c r="P127" s="254">
        <v>5325.75</v>
      </c>
      <c r="Q127" s="359">
        <v>15.77</v>
      </c>
      <c r="R127" s="359">
        <v>32647.9</v>
      </c>
      <c r="S127" s="359">
        <v>28.7</v>
      </c>
      <c r="T127" s="359"/>
      <c r="U127" s="359"/>
      <c r="V127" s="359">
        <v>570.77</v>
      </c>
      <c r="W127" s="359">
        <v>639.6</v>
      </c>
      <c r="X127" s="359">
        <v>9756.49</v>
      </c>
      <c r="Y127" s="359">
        <v>9.0399999999999991</v>
      </c>
      <c r="Z127" s="359">
        <v>35561</v>
      </c>
      <c r="AA127" s="359">
        <v>69</v>
      </c>
      <c r="AB127" s="359">
        <v>234.51</v>
      </c>
      <c r="AC127" s="359">
        <v>0.15</v>
      </c>
      <c r="AD127" s="359">
        <v>6186.32</v>
      </c>
      <c r="AE127" s="359">
        <v>0</v>
      </c>
      <c r="AF127" s="359">
        <v>54153</v>
      </c>
      <c r="AG127" s="255">
        <v>78</v>
      </c>
      <c r="AH127" s="359"/>
      <c r="AI127" s="360"/>
      <c r="AJ127" s="359"/>
      <c r="AK127" s="255"/>
      <c r="AL127" s="389"/>
      <c r="AM127" s="360"/>
      <c r="AN127" s="389"/>
      <c r="AO127" s="360"/>
      <c r="AP127" s="389"/>
      <c r="AQ127" s="360"/>
    </row>
    <row r="128" spans="1:43" ht="15" x14ac:dyDescent="0.2">
      <c r="A128" s="376">
        <f t="shared" si="7"/>
        <v>45623</v>
      </c>
      <c r="B128" s="86" t="s">
        <v>195</v>
      </c>
      <c r="C128" s="94" t="str">
        <f t="shared" si="6"/>
        <v>45623 1200H</v>
      </c>
      <c r="D128" s="355">
        <v>758.53</v>
      </c>
      <c r="E128" s="356">
        <v>49.66</v>
      </c>
      <c r="F128" s="355">
        <v>1102.8</v>
      </c>
      <c r="G128" s="356">
        <v>6.2</v>
      </c>
      <c r="H128" s="355"/>
      <c r="I128" s="358"/>
      <c r="J128" s="355"/>
      <c r="K128" s="358"/>
      <c r="L128" s="416">
        <v>73687.11</v>
      </c>
      <c r="M128" s="357">
        <v>887.69</v>
      </c>
      <c r="N128" s="357">
        <v>32950.519999999997</v>
      </c>
      <c r="O128" s="356">
        <v>101.9</v>
      </c>
      <c r="P128" s="355">
        <v>5331.54</v>
      </c>
      <c r="Q128" s="357">
        <v>15.77</v>
      </c>
      <c r="R128" s="357">
        <v>32655.5</v>
      </c>
      <c r="S128" s="357">
        <v>28.7</v>
      </c>
      <c r="T128" s="357"/>
      <c r="U128" s="357"/>
      <c r="V128" s="357">
        <v>572.1</v>
      </c>
      <c r="W128" s="357">
        <v>640.12</v>
      </c>
      <c r="X128" s="357">
        <v>9760.8700000000008</v>
      </c>
      <c r="Y128" s="357">
        <v>9.0399999999999991</v>
      </c>
      <c r="Z128" s="357">
        <v>35567</v>
      </c>
      <c r="AA128" s="357">
        <v>69</v>
      </c>
      <c r="AB128" s="357">
        <v>234.51</v>
      </c>
      <c r="AC128" s="357">
        <v>0.15</v>
      </c>
      <c r="AD128" s="357">
        <v>6192.3</v>
      </c>
      <c r="AE128" s="357">
        <v>0</v>
      </c>
      <c r="AF128" s="357">
        <v>54153</v>
      </c>
      <c r="AG128" s="356">
        <v>78</v>
      </c>
      <c r="AH128" s="357"/>
      <c r="AI128" s="358"/>
      <c r="AJ128" s="357"/>
      <c r="AK128" s="356"/>
      <c r="AL128" s="390"/>
      <c r="AM128" s="358"/>
      <c r="AN128" s="390"/>
      <c r="AO128" s="358"/>
      <c r="AP128" s="390"/>
      <c r="AQ128" s="358"/>
    </row>
    <row r="129" spans="1:43" ht="15" x14ac:dyDescent="0.2">
      <c r="A129" s="376">
        <f t="shared" si="7"/>
        <v>45624</v>
      </c>
      <c r="B129" s="86" t="s">
        <v>259</v>
      </c>
      <c r="C129" s="94" t="str">
        <f t="shared" si="6"/>
        <v>45624 0000H</v>
      </c>
      <c r="D129" s="254">
        <v>764.59</v>
      </c>
      <c r="E129" s="255">
        <v>49.66</v>
      </c>
      <c r="F129" s="254">
        <v>1102.8</v>
      </c>
      <c r="G129" s="255">
        <v>6.2</v>
      </c>
      <c r="H129" s="254"/>
      <c r="I129" s="360"/>
      <c r="J129" s="254"/>
      <c r="K129" s="360"/>
      <c r="L129" s="417">
        <v>73697.36</v>
      </c>
      <c r="M129" s="359">
        <v>887.69</v>
      </c>
      <c r="N129" s="359">
        <v>32950.519999999997</v>
      </c>
      <c r="O129" s="255">
        <v>101.9</v>
      </c>
      <c r="P129" s="254">
        <v>5337.28</v>
      </c>
      <c r="Q129" s="359">
        <v>15.77</v>
      </c>
      <c r="R129" s="359">
        <v>32663.3</v>
      </c>
      <c r="S129" s="359">
        <v>28.7</v>
      </c>
      <c r="T129" s="359"/>
      <c r="U129" s="359"/>
      <c r="V129" s="359">
        <v>574.73</v>
      </c>
      <c r="W129" s="359">
        <v>640.20000000000005</v>
      </c>
      <c r="X129" s="359">
        <v>9766.39</v>
      </c>
      <c r="Y129" s="359">
        <v>9.0399999999999991</v>
      </c>
      <c r="Z129" s="359">
        <v>35574</v>
      </c>
      <c r="AA129" s="359">
        <v>69</v>
      </c>
      <c r="AB129" s="359">
        <v>234.51</v>
      </c>
      <c r="AC129" s="359">
        <v>0.15</v>
      </c>
      <c r="AD129" s="359">
        <v>6199.71</v>
      </c>
      <c r="AE129" s="359">
        <v>0</v>
      </c>
      <c r="AF129" s="359">
        <v>54153</v>
      </c>
      <c r="AG129" s="255">
        <v>78</v>
      </c>
      <c r="AH129" s="359"/>
      <c r="AI129" s="360"/>
      <c r="AJ129" s="359"/>
      <c r="AK129" s="255"/>
      <c r="AL129" s="389"/>
      <c r="AM129" s="360"/>
      <c r="AN129" s="389"/>
      <c r="AO129" s="360"/>
      <c r="AP129" s="389"/>
      <c r="AQ129" s="360"/>
    </row>
    <row r="130" spans="1:43" ht="15" x14ac:dyDescent="0.2">
      <c r="A130" s="376">
        <f t="shared" si="7"/>
        <v>45624</v>
      </c>
      <c r="B130" s="86" t="s">
        <v>195</v>
      </c>
      <c r="C130" s="94" t="str">
        <f t="shared" si="6"/>
        <v>45624 1200H</v>
      </c>
      <c r="D130" s="355">
        <v>769.2</v>
      </c>
      <c r="E130" s="356">
        <v>49.66</v>
      </c>
      <c r="F130" s="355">
        <v>1102.8</v>
      </c>
      <c r="G130" s="356">
        <v>6.2</v>
      </c>
      <c r="H130" s="355"/>
      <c r="I130" s="358"/>
      <c r="J130" s="355"/>
      <c r="K130" s="358"/>
      <c r="L130" s="416">
        <v>73702.649999999994</v>
      </c>
      <c r="M130" s="357">
        <v>887.91</v>
      </c>
      <c r="N130" s="357">
        <v>32950.519999999997</v>
      </c>
      <c r="O130" s="356">
        <v>101.9</v>
      </c>
      <c r="P130" s="355">
        <v>5343.04</v>
      </c>
      <c r="Q130" s="357">
        <v>15.77</v>
      </c>
      <c r="R130" s="357">
        <v>32670.5</v>
      </c>
      <c r="S130" s="357">
        <v>28.7</v>
      </c>
      <c r="T130" s="357"/>
      <c r="U130" s="357"/>
      <c r="V130" s="357">
        <v>575.9</v>
      </c>
      <c r="W130" s="357">
        <v>640.80999999999995</v>
      </c>
      <c r="X130" s="357">
        <v>9770.86</v>
      </c>
      <c r="Y130" s="357">
        <v>9.0399999999999991</v>
      </c>
      <c r="Z130" s="357">
        <v>35580</v>
      </c>
      <c r="AA130" s="357">
        <v>69</v>
      </c>
      <c r="AB130" s="357">
        <v>234.51</v>
      </c>
      <c r="AC130" s="357">
        <v>0.15</v>
      </c>
      <c r="AD130" s="357">
        <v>6205.9</v>
      </c>
      <c r="AE130" s="357">
        <v>0</v>
      </c>
      <c r="AF130" s="357">
        <v>54153</v>
      </c>
      <c r="AG130" s="356">
        <v>78</v>
      </c>
      <c r="AH130" s="357"/>
      <c r="AI130" s="358"/>
      <c r="AJ130" s="357"/>
      <c r="AK130" s="356"/>
      <c r="AL130" s="390"/>
      <c r="AM130" s="358"/>
      <c r="AN130" s="390"/>
      <c r="AO130" s="358"/>
      <c r="AP130" s="390"/>
      <c r="AQ130" s="358"/>
    </row>
    <row r="131" spans="1:43" ht="15" x14ac:dyDescent="0.2">
      <c r="A131" s="376">
        <f t="shared" si="7"/>
        <v>45625</v>
      </c>
      <c r="B131" s="86" t="s">
        <v>259</v>
      </c>
      <c r="C131" s="94" t="str">
        <f t="shared" si="6"/>
        <v>45625 0000H</v>
      </c>
      <c r="D131" s="254">
        <v>775.11</v>
      </c>
      <c r="E131" s="255">
        <v>49.66</v>
      </c>
      <c r="F131" s="254">
        <v>1102.8</v>
      </c>
      <c r="G131" s="255">
        <v>6.2</v>
      </c>
      <c r="H131" s="254"/>
      <c r="I131" s="360"/>
      <c r="J131" s="254"/>
      <c r="K131" s="360"/>
      <c r="L131" s="417">
        <v>73712.62</v>
      </c>
      <c r="M131" s="359">
        <v>887.91</v>
      </c>
      <c r="N131" s="359">
        <v>32950.519999999997</v>
      </c>
      <c r="O131" s="255">
        <v>101.9</v>
      </c>
      <c r="P131" s="254">
        <v>5348.8</v>
      </c>
      <c r="Q131" s="359">
        <v>15.77</v>
      </c>
      <c r="R131" s="359">
        <v>32678.5</v>
      </c>
      <c r="S131" s="359">
        <v>28.7</v>
      </c>
      <c r="T131" s="359"/>
      <c r="U131" s="359"/>
      <c r="V131" s="359">
        <v>579.26</v>
      </c>
      <c r="W131" s="359">
        <v>640.91</v>
      </c>
      <c r="X131" s="359">
        <v>9776.36</v>
      </c>
      <c r="Y131" s="359">
        <v>9.0399999999999991</v>
      </c>
      <c r="Z131" s="359">
        <v>35588</v>
      </c>
      <c r="AA131" s="359">
        <v>69</v>
      </c>
      <c r="AB131" s="359">
        <v>234.51</v>
      </c>
      <c r="AC131" s="359">
        <v>0.15</v>
      </c>
      <c r="AD131" s="359">
        <v>6213.24</v>
      </c>
      <c r="AE131" s="359">
        <v>0</v>
      </c>
      <c r="AF131" s="359">
        <v>54153</v>
      </c>
      <c r="AG131" s="255">
        <v>78</v>
      </c>
      <c r="AH131" s="359"/>
      <c r="AI131" s="360"/>
      <c r="AJ131" s="359"/>
      <c r="AK131" s="255"/>
      <c r="AL131" s="389"/>
      <c r="AM131" s="360"/>
      <c r="AN131" s="389"/>
      <c r="AO131" s="360"/>
      <c r="AP131" s="389"/>
      <c r="AQ131" s="360"/>
    </row>
    <row r="132" spans="1:43" ht="15" x14ac:dyDescent="0.2">
      <c r="A132" s="376">
        <f t="shared" si="7"/>
        <v>45625</v>
      </c>
      <c r="B132" s="86" t="s">
        <v>195</v>
      </c>
      <c r="C132" s="94" t="str">
        <f t="shared" si="6"/>
        <v>45625 1200H</v>
      </c>
      <c r="D132" s="355">
        <v>779.21</v>
      </c>
      <c r="E132" s="356">
        <v>49.66</v>
      </c>
      <c r="F132" s="355">
        <v>1102.8</v>
      </c>
      <c r="G132" s="356">
        <v>6.2</v>
      </c>
      <c r="H132" s="355"/>
      <c r="I132" s="358"/>
      <c r="J132" s="355"/>
      <c r="K132" s="358"/>
      <c r="L132" s="416">
        <v>73717.94</v>
      </c>
      <c r="M132" s="357">
        <v>888.11</v>
      </c>
      <c r="N132" s="357">
        <v>32950.519999999997</v>
      </c>
      <c r="O132" s="356">
        <v>101.9</v>
      </c>
      <c r="P132" s="355">
        <v>5354.6</v>
      </c>
      <c r="Q132" s="357">
        <v>15.77</v>
      </c>
      <c r="R132" s="357">
        <v>32685.8</v>
      </c>
      <c r="S132" s="357">
        <v>28.7</v>
      </c>
      <c r="T132" s="357"/>
      <c r="U132" s="357"/>
      <c r="V132" s="357">
        <v>580.15</v>
      </c>
      <c r="W132" s="357">
        <v>641.41</v>
      </c>
      <c r="X132" s="357">
        <v>9780</v>
      </c>
      <c r="Y132" s="357">
        <v>9.0399999999999991</v>
      </c>
      <c r="Z132" s="357">
        <v>35594</v>
      </c>
      <c r="AA132" s="357">
        <v>69</v>
      </c>
      <c r="AB132" s="357">
        <v>234.89</v>
      </c>
      <c r="AC132" s="357">
        <v>0.15</v>
      </c>
      <c r="AD132" s="357">
        <v>6219.27</v>
      </c>
      <c r="AE132" s="357">
        <v>0</v>
      </c>
      <c r="AF132" s="357">
        <v>54153</v>
      </c>
      <c r="AG132" s="356">
        <v>78</v>
      </c>
      <c r="AH132" s="357"/>
      <c r="AI132" s="358"/>
      <c r="AJ132" s="357"/>
      <c r="AK132" s="356"/>
      <c r="AL132" s="390"/>
      <c r="AM132" s="358"/>
      <c r="AN132" s="390"/>
      <c r="AO132" s="358"/>
      <c r="AP132" s="390"/>
      <c r="AQ132" s="358"/>
    </row>
    <row r="133" spans="1:43" ht="15" x14ac:dyDescent="0.2">
      <c r="A133" s="376">
        <f t="shared" si="7"/>
        <v>45626</v>
      </c>
      <c r="B133" s="86" t="s">
        <v>259</v>
      </c>
      <c r="C133" s="94" t="str">
        <f t="shared" si="6"/>
        <v>45626 0000H</v>
      </c>
      <c r="D133" s="254">
        <v>781.94</v>
      </c>
      <c r="E133" s="255">
        <v>49.66</v>
      </c>
      <c r="F133" s="254">
        <v>1102.8</v>
      </c>
      <c r="G133" s="255">
        <v>6.2</v>
      </c>
      <c r="H133" s="254"/>
      <c r="I133" s="360"/>
      <c r="J133" s="254"/>
      <c r="K133" s="360"/>
      <c r="L133" s="417">
        <v>73723.92</v>
      </c>
      <c r="M133" s="359">
        <v>888.16</v>
      </c>
      <c r="N133" s="359">
        <v>32950.519999999997</v>
      </c>
      <c r="O133" s="255">
        <v>101.9</v>
      </c>
      <c r="P133" s="254">
        <v>5358.42</v>
      </c>
      <c r="Q133" s="359">
        <v>15.77</v>
      </c>
      <c r="R133" s="359">
        <v>32690.7</v>
      </c>
      <c r="S133" s="359">
        <v>28.7</v>
      </c>
      <c r="T133" s="359"/>
      <c r="U133" s="359"/>
      <c r="V133" s="359">
        <v>581.66</v>
      </c>
      <c r="W133" s="359">
        <v>641.42999999999995</v>
      </c>
      <c r="X133" s="359">
        <v>9783.85</v>
      </c>
      <c r="Y133" s="359">
        <v>9.0399999999999991</v>
      </c>
      <c r="Z133" s="359">
        <v>35602</v>
      </c>
      <c r="AA133" s="359">
        <v>69</v>
      </c>
      <c r="AB133" s="359">
        <v>234.89</v>
      </c>
      <c r="AC133" s="359">
        <v>0.15</v>
      </c>
      <c r="AD133" s="359">
        <v>6226.38</v>
      </c>
      <c r="AE133" s="359">
        <v>0</v>
      </c>
      <c r="AF133" s="359">
        <v>54153</v>
      </c>
      <c r="AG133" s="255">
        <v>78</v>
      </c>
      <c r="AH133" s="359"/>
      <c r="AI133" s="360"/>
      <c r="AJ133" s="359"/>
      <c r="AK133" s="255"/>
      <c r="AL133" s="389"/>
      <c r="AM133" s="360"/>
      <c r="AN133" s="389"/>
      <c r="AO133" s="360"/>
      <c r="AP133" s="389"/>
      <c r="AQ133" s="360"/>
    </row>
    <row r="134" spans="1:43" ht="15" x14ac:dyDescent="0.2">
      <c r="A134" s="376">
        <f t="shared" si="7"/>
        <v>45626</v>
      </c>
      <c r="B134" s="86" t="s">
        <v>195</v>
      </c>
      <c r="C134" s="94" t="str">
        <f t="shared" si="6"/>
        <v>45626 1200H</v>
      </c>
      <c r="D134" s="355">
        <v>786.01</v>
      </c>
      <c r="E134" s="356">
        <v>49.66</v>
      </c>
      <c r="F134" s="355">
        <v>1102.8</v>
      </c>
      <c r="G134" s="356">
        <v>6.2</v>
      </c>
      <c r="H134" s="355"/>
      <c r="I134" s="358"/>
      <c r="J134" s="355"/>
      <c r="K134" s="358"/>
      <c r="L134" s="416">
        <v>73730.13</v>
      </c>
      <c r="M134" s="357">
        <v>888.36</v>
      </c>
      <c r="N134" s="357">
        <v>32950.519999999997</v>
      </c>
      <c r="O134" s="356">
        <v>101.9</v>
      </c>
      <c r="P134" s="355">
        <v>5364.24</v>
      </c>
      <c r="Q134" s="357">
        <v>15.77</v>
      </c>
      <c r="R134" s="357">
        <v>32695.3</v>
      </c>
      <c r="S134" s="357">
        <v>28.7</v>
      </c>
      <c r="T134" s="357"/>
      <c r="U134" s="357"/>
      <c r="V134" s="357">
        <v>582.25</v>
      </c>
      <c r="W134" s="357">
        <v>641.79</v>
      </c>
      <c r="X134" s="357">
        <v>9788.23</v>
      </c>
      <c r="Y134" s="357">
        <v>9.0399999999999991</v>
      </c>
      <c r="Z134" s="357">
        <v>35607.07</v>
      </c>
      <c r="AA134" s="357">
        <v>69</v>
      </c>
      <c r="AB134" s="357">
        <v>234.89</v>
      </c>
      <c r="AC134" s="357">
        <v>0.15</v>
      </c>
      <c r="AD134" s="357">
        <v>6231.14</v>
      </c>
      <c r="AE134" s="357">
        <v>0</v>
      </c>
      <c r="AF134" s="357">
        <v>54153</v>
      </c>
      <c r="AG134" s="356">
        <v>78</v>
      </c>
      <c r="AH134" s="357"/>
      <c r="AI134" s="358"/>
      <c r="AJ134" s="357"/>
      <c r="AK134" s="356"/>
      <c r="AL134" s="390"/>
      <c r="AM134" s="358"/>
      <c r="AN134" s="390"/>
      <c r="AO134" s="358"/>
      <c r="AP134" s="390"/>
      <c r="AQ134" s="358"/>
    </row>
    <row r="135" spans="1:43" ht="15" x14ac:dyDescent="0.2">
      <c r="A135" s="376">
        <f t="shared" si="7"/>
        <v>45627</v>
      </c>
      <c r="B135" s="86" t="s">
        <v>259</v>
      </c>
      <c r="C135" s="94" t="str">
        <f t="shared" si="6"/>
        <v>45627 0000H</v>
      </c>
      <c r="D135" s="254">
        <v>791.35</v>
      </c>
      <c r="E135" s="255">
        <v>49.66</v>
      </c>
      <c r="F135" s="254">
        <v>1102.8</v>
      </c>
      <c r="G135" s="255">
        <v>6.2</v>
      </c>
      <c r="H135" s="254"/>
      <c r="I135" s="360"/>
      <c r="J135" s="254"/>
      <c r="K135" s="360"/>
      <c r="L135" s="417">
        <v>73740.34</v>
      </c>
      <c r="M135" s="359">
        <v>888.36</v>
      </c>
      <c r="N135" s="359">
        <v>32950.519999999997</v>
      </c>
      <c r="O135" s="255">
        <v>101.9</v>
      </c>
      <c r="P135" s="254">
        <v>5369.98</v>
      </c>
      <c r="Q135" s="359">
        <v>15.77</v>
      </c>
      <c r="R135" s="359">
        <v>32702.9</v>
      </c>
      <c r="S135" s="359">
        <v>28.7</v>
      </c>
      <c r="T135" s="359"/>
      <c r="U135" s="359"/>
      <c r="V135" s="359">
        <v>583.12</v>
      </c>
      <c r="W135" s="359">
        <v>642.35</v>
      </c>
      <c r="X135" s="359">
        <v>9793.51</v>
      </c>
      <c r="Y135" s="359">
        <v>9.0399999999999991</v>
      </c>
      <c r="Z135" s="359">
        <v>35614</v>
      </c>
      <c r="AA135" s="359">
        <v>69</v>
      </c>
      <c r="AB135" s="359">
        <v>234.89</v>
      </c>
      <c r="AC135" s="359">
        <v>0.15</v>
      </c>
      <c r="AD135" s="359">
        <v>6237.57</v>
      </c>
      <c r="AE135" s="359">
        <v>0</v>
      </c>
      <c r="AF135" s="359">
        <v>54153</v>
      </c>
      <c r="AG135" s="255">
        <v>78</v>
      </c>
      <c r="AH135" s="359"/>
      <c r="AI135" s="360"/>
      <c r="AJ135" s="359"/>
      <c r="AK135" s="255"/>
      <c r="AL135" s="389"/>
      <c r="AM135" s="360"/>
      <c r="AN135" s="389"/>
      <c r="AO135" s="360"/>
      <c r="AP135" s="389"/>
      <c r="AQ135" s="360"/>
    </row>
    <row r="136" spans="1:43" ht="15" x14ac:dyDescent="0.2">
      <c r="A136" s="376">
        <f t="shared" si="7"/>
        <v>45627</v>
      </c>
      <c r="B136" s="86" t="s">
        <v>195</v>
      </c>
      <c r="C136" s="94" t="str">
        <f t="shared" si="6"/>
        <v>45627 1200H</v>
      </c>
      <c r="D136" s="355">
        <v>794.64</v>
      </c>
      <c r="E136" s="356">
        <v>49.66</v>
      </c>
      <c r="F136" s="355">
        <v>1102.8</v>
      </c>
      <c r="G136" s="356">
        <v>6.2</v>
      </c>
      <c r="H136" s="355"/>
      <c r="I136" s="358"/>
      <c r="J136" s="355"/>
      <c r="K136" s="358"/>
      <c r="L136" s="416">
        <v>73748.17</v>
      </c>
      <c r="M136" s="357">
        <v>888.48</v>
      </c>
      <c r="N136" s="357">
        <v>32950.519999999997</v>
      </c>
      <c r="O136" s="356">
        <v>101.9</v>
      </c>
      <c r="P136" s="355">
        <v>5375.66</v>
      </c>
      <c r="Q136" s="357">
        <v>15.77</v>
      </c>
      <c r="R136" s="357">
        <v>32708</v>
      </c>
      <c r="S136" s="357">
        <v>28.7</v>
      </c>
      <c r="T136" s="357"/>
      <c r="U136" s="357"/>
      <c r="V136" s="357">
        <v>583.15</v>
      </c>
      <c r="W136" s="357">
        <v>643.54999999999995</v>
      </c>
      <c r="X136" s="357">
        <v>9797.85</v>
      </c>
      <c r="Y136" s="357">
        <v>9.0399999999999991</v>
      </c>
      <c r="Z136" s="357">
        <v>35620</v>
      </c>
      <c r="AA136" s="357">
        <v>69</v>
      </c>
      <c r="AB136" s="357">
        <v>237.93</v>
      </c>
      <c r="AC136" s="357">
        <v>0.15</v>
      </c>
      <c r="AD136" s="357">
        <v>6243.22</v>
      </c>
      <c r="AE136" s="357">
        <v>0</v>
      </c>
      <c r="AF136" s="357">
        <v>54153</v>
      </c>
      <c r="AG136" s="356">
        <v>78</v>
      </c>
      <c r="AH136" s="357"/>
      <c r="AI136" s="358"/>
      <c r="AJ136" s="357"/>
      <c r="AK136" s="356"/>
      <c r="AL136" s="390"/>
      <c r="AM136" s="358"/>
      <c r="AN136" s="390"/>
      <c r="AO136" s="358"/>
      <c r="AP136" s="390"/>
      <c r="AQ136" s="358"/>
    </row>
    <row r="137" spans="1:43" ht="15" x14ac:dyDescent="0.2">
      <c r="A137" s="376">
        <f t="shared" si="7"/>
        <v>45628</v>
      </c>
      <c r="B137" s="86" t="s">
        <v>259</v>
      </c>
      <c r="C137" s="94" t="str">
        <f t="shared" si="6"/>
        <v>45628 0000H</v>
      </c>
      <c r="D137" s="254">
        <v>799.54</v>
      </c>
      <c r="E137" s="255">
        <v>49.66</v>
      </c>
      <c r="F137" s="254">
        <v>1102.8</v>
      </c>
      <c r="G137" s="255">
        <v>6.2</v>
      </c>
      <c r="H137" s="254"/>
      <c r="I137" s="360"/>
      <c r="J137" s="254"/>
      <c r="K137" s="360"/>
      <c r="L137" s="417">
        <v>73756.850000000006</v>
      </c>
      <c r="M137" s="359">
        <v>888.52</v>
      </c>
      <c r="N137" s="359">
        <v>32950.519999999997</v>
      </c>
      <c r="O137" s="255">
        <v>101.9</v>
      </c>
      <c r="P137" s="254">
        <v>5381.05</v>
      </c>
      <c r="Q137" s="359">
        <v>15.77</v>
      </c>
      <c r="R137" s="359">
        <v>32714.799999999999</v>
      </c>
      <c r="S137" s="359">
        <v>28.7</v>
      </c>
      <c r="T137" s="359"/>
      <c r="U137" s="359"/>
      <c r="V137" s="359">
        <v>583.13</v>
      </c>
      <c r="W137" s="359">
        <v>645.27</v>
      </c>
      <c r="X137" s="359">
        <v>9802.7000000000007</v>
      </c>
      <c r="Y137" s="359">
        <v>9.0399999999999991</v>
      </c>
      <c r="Z137" s="359">
        <v>35626</v>
      </c>
      <c r="AA137" s="359">
        <v>69</v>
      </c>
      <c r="AB137" s="359">
        <v>240.95</v>
      </c>
      <c r="AC137" s="359">
        <v>0.15</v>
      </c>
      <c r="AD137" s="359">
        <v>6250.07</v>
      </c>
      <c r="AE137" s="359">
        <v>0</v>
      </c>
      <c r="AF137" s="359">
        <v>54153</v>
      </c>
      <c r="AG137" s="255">
        <v>78</v>
      </c>
      <c r="AH137" s="359"/>
      <c r="AI137" s="360"/>
      <c r="AJ137" s="359"/>
      <c r="AK137" s="255"/>
      <c r="AL137" s="389"/>
      <c r="AM137" s="360"/>
      <c r="AN137" s="389"/>
      <c r="AO137" s="360"/>
      <c r="AP137" s="389"/>
      <c r="AQ137" s="360"/>
    </row>
    <row r="138" spans="1:43" ht="15" x14ac:dyDescent="0.2">
      <c r="A138" s="376">
        <f t="shared" si="7"/>
        <v>45628</v>
      </c>
      <c r="B138" s="86" t="s">
        <v>195</v>
      </c>
      <c r="C138" s="94" t="str">
        <f t="shared" si="6"/>
        <v>45628 1200H</v>
      </c>
      <c r="D138" s="355">
        <v>803.38</v>
      </c>
      <c r="E138" s="356">
        <v>49.66</v>
      </c>
      <c r="F138" s="355">
        <v>1102.8</v>
      </c>
      <c r="G138" s="356">
        <v>6.2</v>
      </c>
      <c r="H138" s="355"/>
      <c r="I138" s="358"/>
      <c r="J138" s="355"/>
      <c r="K138" s="358"/>
      <c r="L138" s="416">
        <v>73760.39</v>
      </c>
      <c r="M138" s="357">
        <v>888.8</v>
      </c>
      <c r="N138" s="357">
        <v>32950.54</v>
      </c>
      <c r="O138" s="356">
        <v>102.51</v>
      </c>
      <c r="P138" s="355">
        <v>5386.66</v>
      </c>
      <c r="Q138" s="357">
        <v>15.77</v>
      </c>
      <c r="R138" s="357">
        <v>32721.8</v>
      </c>
      <c r="S138" s="357">
        <v>28.7</v>
      </c>
      <c r="T138" s="357"/>
      <c r="U138" s="357"/>
      <c r="V138" s="357">
        <v>583.46</v>
      </c>
      <c r="W138" s="357">
        <v>646.11</v>
      </c>
      <c r="X138" s="357">
        <v>9806.76</v>
      </c>
      <c r="Y138" s="357">
        <v>9.0399999999999991</v>
      </c>
      <c r="Z138" s="357">
        <v>35632</v>
      </c>
      <c r="AA138" s="357">
        <v>69</v>
      </c>
      <c r="AB138" s="357">
        <v>240.95</v>
      </c>
      <c r="AC138" s="357">
        <v>0.15</v>
      </c>
      <c r="AD138" s="357">
        <v>6256.06</v>
      </c>
      <c r="AE138" s="357">
        <v>0</v>
      </c>
      <c r="AF138" s="357">
        <v>54153</v>
      </c>
      <c r="AG138" s="356">
        <v>78</v>
      </c>
      <c r="AH138" s="357"/>
      <c r="AI138" s="358"/>
      <c r="AJ138" s="357"/>
      <c r="AK138" s="356"/>
      <c r="AL138" s="390"/>
      <c r="AM138" s="358"/>
      <c r="AN138" s="390"/>
      <c r="AO138" s="358"/>
      <c r="AP138" s="390"/>
      <c r="AQ138" s="358"/>
    </row>
    <row r="139" spans="1:43" ht="15" x14ac:dyDescent="0.2">
      <c r="A139" s="376">
        <f t="shared" si="7"/>
        <v>45629</v>
      </c>
      <c r="B139" s="86" t="s">
        <v>259</v>
      </c>
      <c r="C139" s="94" t="str">
        <f t="shared" si="6"/>
        <v>45629 0000H</v>
      </c>
      <c r="D139" s="254">
        <v>809.47</v>
      </c>
      <c r="E139" s="255">
        <v>49.66</v>
      </c>
      <c r="F139" s="254">
        <v>1102.8</v>
      </c>
      <c r="G139" s="255">
        <v>6.2</v>
      </c>
      <c r="H139" s="254"/>
      <c r="I139" s="360"/>
      <c r="J139" s="254"/>
      <c r="K139" s="360"/>
      <c r="L139" s="417">
        <v>73767.69</v>
      </c>
      <c r="M139" s="359">
        <v>888.8</v>
      </c>
      <c r="N139" s="359">
        <v>32951.730000000003</v>
      </c>
      <c r="O139" s="255">
        <v>102.56</v>
      </c>
      <c r="P139" s="254">
        <v>5391.77</v>
      </c>
      <c r="Q139" s="359">
        <v>15.77</v>
      </c>
      <c r="R139" s="359">
        <v>32729.5</v>
      </c>
      <c r="S139" s="359">
        <v>28.7</v>
      </c>
      <c r="T139" s="359"/>
      <c r="U139" s="359"/>
      <c r="V139" s="359">
        <v>585.23</v>
      </c>
      <c r="W139" s="359">
        <v>646.65</v>
      </c>
      <c r="X139" s="359">
        <v>9811.68</v>
      </c>
      <c r="Y139" s="359">
        <v>9.0399999999999991</v>
      </c>
      <c r="Z139" s="359">
        <v>35640</v>
      </c>
      <c r="AA139" s="359">
        <v>69</v>
      </c>
      <c r="AB139" s="359">
        <v>241.3</v>
      </c>
      <c r="AC139" s="359">
        <v>0.15</v>
      </c>
      <c r="AD139" s="359">
        <v>6263.6</v>
      </c>
      <c r="AE139" s="359">
        <v>0</v>
      </c>
      <c r="AF139" s="359">
        <v>54154</v>
      </c>
      <c r="AG139" s="255">
        <v>79</v>
      </c>
      <c r="AH139" s="359"/>
      <c r="AI139" s="360"/>
      <c r="AJ139" s="359"/>
      <c r="AK139" s="255"/>
      <c r="AL139" s="389"/>
      <c r="AM139" s="360"/>
      <c r="AN139" s="389"/>
      <c r="AO139" s="360"/>
      <c r="AP139" s="389"/>
      <c r="AQ139" s="360"/>
    </row>
    <row r="140" spans="1:43" ht="15" x14ac:dyDescent="0.2">
      <c r="A140" s="376">
        <f t="shared" si="7"/>
        <v>45629</v>
      </c>
      <c r="B140" s="86" t="s">
        <v>195</v>
      </c>
      <c r="C140" s="94" t="str">
        <f t="shared" si="6"/>
        <v>45629 1200H</v>
      </c>
      <c r="D140" s="355"/>
      <c r="E140" s="356"/>
      <c r="F140" s="355">
        <v>1102.8</v>
      </c>
      <c r="G140" s="356">
        <v>6.2</v>
      </c>
      <c r="H140" s="355"/>
      <c r="I140" s="358"/>
      <c r="J140" s="355"/>
      <c r="K140" s="358"/>
      <c r="L140" s="416">
        <v>73771.25</v>
      </c>
      <c r="M140" s="357">
        <v>889.01</v>
      </c>
      <c r="N140" s="357">
        <v>32954.67</v>
      </c>
      <c r="O140" s="356">
        <v>102.59</v>
      </c>
      <c r="P140" s="355">
        <v>5396.93</v>
      </c>
      <c r="Q140" s="357">
        <v>15.77</v>
      </c>
      <c r="R140" s="357">
        <v>32733.599999999999</v>
      </c>
      <c r="S140" s="357">
        <v>28.7</v>
      </c>
      <c r="T140" s="357"/>
      <c r="U140" s="357"/>
      <c r="V140" s="357">
        <v>585.44000000000005</v>
      </c>
      <c r="W140" s="357">
        <v>647.47</v>
      </c>
      <c r="X140" s="357">
        <v>9815.25</v>
      </c>
      <c r="Y140" s="357">
        <v>9.0399999999999991</v>
      </c>
      <c r="Z140" s="357">
        <v>35647</v>
      </c>
      <c r="AA140" s="357">
        <v>69</v>
      </c>
      <c r="AB140" s="357">
        <v>241.3</v>
      </c>
      <c r="AC140" s="357">
        <v>0.15</v>
      </c>
      <c r="AD140" s="357">
        <v>6268.97</v>
      </c>
      <c r="AE140" s="357">
        <v>0</v>
      </c>
      <c r="AF140" s="357">
        <v>54154</v>
      </c>
      <c r="AG140" s="356">
        <v>79</v>
      </c>
      <c r="AH140" s="357"/>
      <c r="AI140" s="358"/>
      <c r="AJ140" s="357"/>
      <c r="AK140" s="356"/>
      <c r="AL140" s="390"/>
      <c r="AM140" s="358"/>
      <c r="AN140" s="390"/>
      <c r="AO140" s="358"/>
      <c r="AP140" s="390"/>
      <c r="AQ140" s="358"/>
    </row>
    <row r="141" spans="1:43" ht="15" x14ac:dyDescent="0.2">
      <c r="A141" s="376">
        <f t="shared" si="7"/>
        <v>45630</v>
      </c>
      <c r="B141" s="86" t="s">
        <v>259</v>
      </c>
      <c r="C141" s="94" t="str">
        <f t="shared" si="6"/>
        <v>45630 0000H</v>
      </c>
      <c r="D141" s="254">
        <v>812.68</v>
      </c>
      <c r="E141" s="255">
        <v>49.67</v>
      </c>
      <c r="F141" s="254">
        <v>1107.8900000000001</v>
      </c>
      <c r="G141" s="255">
        <v>6.2</v>
      </c>
      <c r="H141" s="254"/>
      <c r="I141" s="360"/>
      <c r="J141" s="254"/>
      <c r="K141" s="360"/>
      <c r="L141" s="417">
        <v>73780.42</v>
      </c>
      <c r="M141" s="359">
        <v>889.03</v>
      </c>
      <c r="N141" s="359">
        <v>32958.019999999997</v>
      </c>
      <c r="O141" s="255">
        <v>102.59</v>
      </c>
      <c r="P141" s="254">
        <v>5402.49</v>
      </c>
      <c r="Q141" s="359">
        <v>15.77</v>
      </c>
      <c r="R141" s="359">
        <v>32741.1</v>
      </c>
      <c r="S141" s="359">
        <v>28.7</v>
      </c>
      <c r="T141" s="359"/>
      <c r="U141" s="359"/>
      <c r="V141" s="359">
        <v>588.55999999999995</v>
      </c>
      <c r="W141" s="359">
        <v>647.53</v>
      </c>
      <c r="X141" s="359">
        <v>9819.7099999999991</v>
      </c>
      <c r="Y141" s="359">
        <v>9.0399999999999991</v>
      </c>
      <c r="Z141" s="359">
        <v>35655</v>
      </c>
      <c r="AA141" s="359">
        <v>69</v>
      </c>
      <c r="AB141" s="359">
        <v>241.3</v>
      </c>
      <c r="AC141" s="359">
        <v>0.15</v>
      </c>
      <c r="AD141" s="359">
        <v>6276.68</v>
      </c>
      <c r="AE141" s="359">
        <v>0</v>
      </c>
      <c r="AF141" s="359">
        <v>54154</v>
      </c>
      <c r="AG141" s="255">
        <v>79</v>
      </c>
      <c r="AH141" s="359"/>
      <c r="AI141" s="360"/>
      <c r="AJ141" s="359"/>
      <c r="AK141" s="255"/>
      <c r="AL141" s="389"/>
      <c r="AM141" s="360"/>
      <c r="AN141" s="389"/>
      <c r="AO141" s="360"/>
      <c r="AP141" s="389"/>
      <c r="AQ141" s="360"/>
    </row>
    <row r="142" spans="1:43" ht="15" x14ac:dyDescent="0.2">
      <c r="A142" s="376">
        <f t="shared" si="7"/>
        <v>45630</v>
      </c>
      <c r="B142" s="86" t="s">
        <v>195</v>
      </c>
      <c r="C142" s="94" t="str">
        <f t="shared" si="6"/>
        <v>45630 1200H</v>
      </c>
      <c r="D142" s="355">
        <v>815.52</v>
      </c>
      <c r="E142" s="356">
        <v>49.67</v>
      </c>
      <c r="F142" s="355">
        <v>1108.67</v>
      </c>
      <c r="G142" s="356">
        <v>6.2</v>
      </c>
      <c r="H142" s="355"/>
      <c r="I142" s="358"/>
      <c r="J142" s="355"/>
      <c r="K142" s="358"/>
      <c r="L142" s="416">
        <v>73787.77</v>
      </c>
      <c r="M142" s="357">
        <v>889.13</v>
      </c>
      <c r="N142" s="357">
        <v>32960.32</v>
      </c>
      <c r="O142" s="356">
        <v>102.63</v>
      </c>
      <c r="P142" s="355">
        <v>5408.28</v>
      </c>
      <c r="Q142" s="357">
        <v>15.77</v>
      </c>
      <c r="R142" s="357">
        <v>32748.1</v>
      </c>
      <c r="S142" s="357">
        <v>28.7</v>
      </c>
      <c r="T142" s="357"/>
      <c r="U142" s="357"/>
      <c r="V142" s="357">
        <v>589.34</v>
      </c>
      <c r="W142" s="357">
        <v>648.16999999999996</v>
      </c>
      <c r="X142" s="357">
        <v>9823.82</v>
      </c>
      <c r="Y142" s="357">
        <v>9.0399999999999991</v>
      </c>
      <c r="Z142" s="357">
        <v>35662</v>
      </c>
      <c r="AA142" s="357">
        <v>69</v>
      </c>
      <c r="AB142" s="357">
        <v>241.3</v>
      </c>
      <c r="AC142" s="357">
        <v>0.15</v>
      </c>
      <c r="AD142" s="357">
        <v>6283.05</v>
      </c>
      <c r="AE142" s="357">
        <v>0</v>
      </c>
      <c r="AF142" s="357">
        <v>54154</v>
      </c>
      <c r="AG142" s="356">
        <v>79</v>
      </c>
      <c r="AH142" s="357"/>
      <c r="AI142" s="358"/>
      <c r="AJ142" s="357"/>
      <c r="AK142" s="356"/>
      <c r="AL142" s="390"/>
      <c r="AM142" s="358"/>
      <c r="AN142" s="390"/>
      <c r="AO142" s="358"/>
      <c r="AP142" s="390"/>
      <c r="AQ142" s="358"/>
    </row>
    <row r="143" spans="1:43" ht="15" x14ac:dyDescent="0.2">
      <c r="A143" s="376">
        <f t="shared" si="7"/>
        <v>45631</v>
      </c>
      <c r="B143" s="86" t="s">
        <v>259</v>
      </c>
      <c r="C143" s="94" t="str">
        <f t="shared" si="6"/>
        <v>45631 0000H</v>
      </c>
      <c r="D143" s="254">
        <v>821.35</v>
      </c>
      <c r="E143" s="255">
        <v>49.67</v>
      </c>
      <c r="F143" s="254">
        <v>1108.67</v>
      </c>
      <c r="G143" s="255">
        <v>6.2</v>
      </c>
      <c r="H143" s="254"/>
      <c r="I143" s="360"/>
      <c r="J143" s="254"/>
      <c r="K143" s="360"/>
      <c r="L143" s="417">
        <v>73788.759999999995</v>
      </c>
      <c r="M143" s="359">
        <v>889.61</v>
      </c>
      <c r="N143" s="359">
        <v>32963.919999999998</v>
      </c>
      <c r="O143" s="255">
        <v>102.63</v>
      </c>
      <c r="P143" s="254">
        <v>5414.06</v>
      </c>
      <c r="Q143" s="359">
        <v>15.77</v>
      </c>
      <c r="R143" s="359">
        <v>32755.5</v>
      </c>
      <c r="S143" s="359">
        <v>28.7</v>
      </c>
      <c r="T143" s="359"/>
      <c r="U143" s="359"/>
      <c r="V143" s="359">
        <v>591.99</v>
      </c>
      <c r="W143" s="359">
        <v>648.27</v>
      </c>
      <c r="X143" s="359">
        <v>9829.02</v>
      </c>
      <c r="Y143" s="359">
        <v>9.0399999999999991</v>
      </c>
      <c r="Z143" s="359">
        <v>35670</v>
      </c>
      <c r="AA143" s="359">
        <v>69</v>
      </c>
      <c r="AB143" s="359">
        <v>241.3</v>
      </c>
      <c r="AC143" s="359">
        <v>0.15</v>
      </c>
      <c r="AD143" s="359">
        <v>6290.65</v>
      </c>
      <c r="AE143" s="359">
        <v>0</v>
      </c>
      <c r="AF143" s="359">
        <v>54154</v>
      </c>
      <c r="AG143" s="255">
        <v>79</v>
      </c>
      <c r="AH143" s="359"/>
      <c r="AI143" s="360"/>
      <c r="AJ143" s="359"/>
      <c r="AK143" s="255"/>
      <c r="AL143" s="389"/>
      <c r="AM143" s="360"/>
      <c r="AN143" s="389"/>
      <c r="AO143" s="360"/>
      <c r="AP143" s="389"/>
      <c r="AQ143" s="360"/>
    </row>
    <row r="144" spans="1:43" ht="15" x14ac:dyDescent="0.2">
      <c r="A144" s="376">
        <f t="shared" si="7"/>
        <v>45631</v>
      </c>
      <c r="B144" s="86" t="s">
        <v>195</v>
      </c>
      <c r="C144" s="94" t="str">
        <f t="shared" si="6"/>
        <v>45631 1200H</v>
      </c>
      <c r="D144" s="355">
        <v>825.17</v>
      </c>
      <c r="E144" s="356">
        <v>49.67</v>
      </c>
      <c r="F144" s="355">
        <v>1108.67</v>
      </c>
      <c r="G144" s="356">
        <v>6.2</v>
      </c>
      <c r="H144" s="355"/>
      <c r="I144" s="358"/>
      <c r="J144" s="355"/>
      <c r="K144" s="358"/>
      <c r="L144" s="416">
        <v>73792.850000000006</v>
      </c>
      <c r="M144" s="357">
        <v>889.82</v>
      </c>
      <c r="N144" s="357">
        <v>32967.54</v>
      </c>
      <c r="O144" s="356">
        <v>102.63</v>
      </c>
      <c r="P144" s="355">
        <v>5419.7</v>
      </c>
      <c r="Q144" s="357">
        <v>15.77</v>
      </c>
      <c r="R144" s="357">
        <v>32762.7</v>
      </c>
      <c r="S144" s="357">
        <v>28.7</v>
      </c>
      <c r="T144" s="357"/>
      <c r="U144" s="357"/>
      <c r="V144" s="357">
        <v>592.28</v>
      </c>
      <c r="W144" s="357">
        <v>649.09</v>
      </c>
      <c r="X144" s="357">
        <v>9833.2000000000007</v>
      </c>
      <c r="Y144" s="357">
        <v>9.0399999999999991</v>
      </c>
      <c r="Z144" s="357">
        <v>35677</v>
      </c>
      <c r="AA144" s="357">
        <v>69</v>
      </c>
      <c r="AB144" s="357">
        <v>241.3</v>
      </c>
      <c r="AC144" s="357">
        <v>0.15</v>
      </c>
      <c r="AD144" s="357">
        <v>6297</v>
      </c>
      <c r="AE144" s="357">
        <v>0</v>
      </c>
      <c r="AF144" s="357">
        <v>54154</v>
      </c>
      <c r="AG144" s="356">
        <v>79</v>
      </c>
      <c r="AH144" s="357"/>
      <c r="AI144" s="358"/>
      <c r="AJ144" s="357"/>
      <c r="AK144" s="356"/>
      <c r="AL144" s="390"/>
      <c r="AM144" s="358"/>
      <c r="AN144" s="390"/>
      <c r="AO144" s="358"/>
      <c r="AP144" s="390"/>
      <c r="AQ144" s="358"/>
    </row>
    <row r="145" spans="1:43" ht="15" x14ac:dyDescent="0.2">
      <c r="A145" s="376">
        <f t="shared" si="7"/>
        <v>45632</v>
      </c>
      <c r="B145" s="86" t="s">
        <v>259</v>
      </c>
      <c r="C145" s="94" t="str">
        <f t="shared" si="6"/>
        <v>45632 0000H</v>
      </c>
      <c r="D145" s="254">
        <v>831.04</v>
      </c>
      <c r="E145" s="255">
        <v>49.67</v>
      </c>
      <c r="F145" s="254">
        <v>1108.67</v>
      </c>
      <c r="G145" s="255">
        <v>6.2</v>
      </c>
      <c r="H145" s="254"/>
      <c r="I145" s="360"/>
      <c r="J145" s="254"/>
      <c r="K145" s="360"/>
      <c r="L145" s="417">
        <v>73803.25</v>
      </c>
      <c r="M145" s="359">
        <v>889.82</v>
      </c>
      <c r="N145" s="359">
        <v>32971.040000000001</v>
      </c>
      <c r="O145" s="255">
        <v>102.63</v>
      </c>
      <c r="P145" s="254">
        <v>5425.44</v>
      </c>
      <c r="Q145" s="359">
        <v>15.77</v>
      </c>
      <c r="R145" s="359">
        <v>32770</v>
      </c>
      <c r="S145" s="359">
        <v>28.7</v>
      </c>
      <c r="T145" s="359"/>
      <c r="U145" s="359"/>
      <c r="V145" s="359">
        <v>592.57000000000005</v>
      </c>
      <c r="W145" s="359">
        <v>649.91999999999996</v>
      </c>
      <c r="X145" s="359">
        <v>9838.64</v>
      </c>
      <c r="Y145" s="359">
        <v>9.0399999999999991</v>
      </c>
      <c r="Z145" s="359">
        <v>35684</v>
      </c>
      <c r="AA145" s="359">
        <v>69</v>
      </c>
      <c r="AB145" s="359">
        <v>241.3</v>
      </c>
      <c r="AC145" s="359">
        <v>0.15</v>
      </c>
      <c r="AD145" s="359">
        <v>6304.07</v>
      </c>
      <c r="AE145" s="359">
        <v>0</v>
      </c>
      <c r="AF145" s="359">
        <v>54154</v>
      </c>
      <c r="AG145" s="255">
        <v>79</v>
      </c>
      <c r="AH145" s="359"/>
      <c r="AI145" s="360"/>
      <c r="AJ145" s="359"/>
      <c r="AK145" s="255"/>
      <c r="AL145" s="389"/>
      <c r="AM145" s="360"/>
      <c r="AN145" s="389"/>
      <c r="AO145" s="360"/>
      <c r="AP145" s="389"/>
      <c r="AQ145" s="360"/>
    </row>
    <row r="146" spans="1:43" ht="15" x14ac:dyDescent="0.2">
      <c r="A146" s="376">
        <f t="shared" si="7"/>
        <v>45632</v>
      </c>
      <c r="B146" s="86" t="s">
        <v>195</v>
      </c>
      <c r="C146" s="94" t="str">
        <f t="shared" si="6"/>
        <v>45632 1200H</v>
      </c>
      <c r="D146" s="355">
        <v>835.24</v>
      </c>
      <c r="E146" s="356">
        <v>49.67</v>
      </c>
      <c r="F146" s="355">
        <v>1108.67</v>
      </c>
      <c r="G146" s="356">
        <v>6.2</v>
      </c>
      <c r="H146" s="355"/>
      <c r="I146" s="358"/>
      <c r="J146" s="355"/>
      <c r="K146" s="358"/>
      <c r="L146" s="416">
        <v>73813.53</v>
      </c>
      <c r="M146" s="357">
        <v>889.82</v>
      </c>
      <c r="N146" s="357">
        <v>32972.129999999997</v>
      </c>
      <c r="O146" s="356">
        <v>102.69</v>
      </c>
      <c r="P146" s="355">
        <v>5430.99</v>
      </c>
      <c r="Q146" s="357">
        <v>15.77</v>
      </c>
      <c r="R146" s="357">
        <v>32775.199999999997</v>
      </c>
      <c r="S146" s="357">
        <v>28.7</v>
      </c>
      <c r="T146" s="357"/>
      <c r="U146" s="357"/>
      <c r="V146" s="357">
        <v>592.70000000000005</v>
      </c>
      <c r="W146" s="357">
        <v>651.07000000000005</v>
      </c>
      <c r="X146" s="357">
        <v>9842.9</v>
      </c>
      <c r="Y146" s="357">
        <v>9.0399999999999991</v>
      </c>
      <c r="Z146" s="357">
        <v>35691</v>
      </c>
      <c r="AA146" s="357">
        <v>69</v>
      </c>
      <c r="AB146" s="357">
        <v>241.3</v>
      </c>
      <c r="AC146" s="357">
        <v>0.15</v>
      </c>
      <c r="AD146" s="357">
        <v>6310.5</v>
      </c>
      <c r="AE146" s="357">
        <v>0</v>
      </c>
      <c r="AF146" s="357">
        <v>54154</v>
      </c>
      <c r="AG146" s="356">
        <v>79</v>
      </c>
      <c r="AH146" s="357"/>
      <c r="AI146" s="358"/>
      <c r="AJ146" s="357"/>
      <c r="AK146" s="356"/>
      <c r="AL146" s="390"/>
      <c r="AM146" s="358"/>
      <c r="AN146" s="390"/>
      <c r="AO146" s="358"/>
      <c r="AP146" s="390"/>
      <c r="AQ146" s="358"/>
    </row>
    <row r="147" spans="1:43" ht="15" x14ac:dyDescent="0.2">
      <c r="A147" s="376">
        <f t="shared" si="7"/>
        <v>45633</v>
      </c>
      <c r="B147" s="86" t="s">
        <v>259</v>
      </c>
      <c r="C147" s="94" t="str">
        <f t="shared" si="6"/>
        <v>45633 0000H</v>
      </c>
      <c r="D147" s="254">
        <v>841.88</v>
      </c>
      <c r="E147" s="255">
        <v>49.67</v>
      </c>
      <c r="F147" s="254">
        <v>1108.67</v>
      </c>
      <c r="G147" s="255">
        <v>6.2</v>
      </c>
      <c r="H147" s="254"/>
      <c r="I147" s="360"/>
      <c r="J147" s="254"/>
      <c r="K147" s="360"/>
      <c r="L147" s="417">
        <v>73822.55</v>
      </c>
      <c r="M147" s="359">
        <v>889.86</v>
      </c>
      <c r="N147" s="359">
        <v>32974.9</v>
      </c>
      <c r="O147" s="255">
        <v>102.71</v>
      </c>
      <c r="P147" s="254">
        <v>5436.65</v>
      </c>
      <c r="Q147" s="359">
        <v>15.77</v>
      </c>
      <c r="R147" s="359">
        <v>32781.4</v>
      </c>
      <c r="S147" s="359">
        <v>28.7</v>
      </c>
      <c r="T147" s="359"/>
      <c r="U147" s="359"/>
      <c r="V147" s="359">
        <v>593.04999999999995</v>
      </c>
      <c r="W147" s="359">
        <v>651.94000000000005</v>
      </c>
      <c r="X147" s="359">
        <v>9847.9699999999993</v>
      </c>
      <c r="Y147" s="359">
        <v>9.0399999999999991</v>
      </c>
      <c r="Z147" s="359">
        <v>35699</v>
      </c>
      <c r="AA147" s="359">
        <v>69</v>
      </c>
      <c r="AB147" s="359">
        <v>241.3</v>
      </c>
      <c r="AC147" s="359">
        <v>0.15</v>
      </c>
      <c r="AD147" s="359">
        <v>6318.06</v>
      </c>
      <c r="AE147" s="359">
        <v>0</v>
      </c>
      <c r="AF147" s="359">
        <v>54154</v>
      </c>
      <c r="AG147" s="255">
        <v>79</v>
      </c>
      <c r="AH147" s="359"/>
      <c r="AI147" s="360"/>
      <c r="AJ147" s="359"/>
      <c r="AK147" s="255"/>
      <c r="AL147" s="389"/>
      <c r="AM147" s="360"/>
      <c r="AN147" s="389"/>
      <c r="AO147" s="360"/>
      <c r="AP147" s="389"/>
      <c r="AQ147" s="360"/>
    </row>
    <row r="148" spans="1:43" ht="15" x14ac:dyDescent="0.2">
      <c r="A148" s="376">
        <f t="shared" si="7"/>
        <v>45633</v>
      </c>
      <c r="B148" s="86" t="s">
        <v>195</v>
      </c>
      <c r="C148" s="94" t="str">
        <f t="shared" si="6"/>
        <v>45633 1200H</v>
      </c>
      <c r="D148" s="355">
        <v>848.48</v>
      </c>
      <c r="E148" s="356">
        <v>49.67</v>
      </c>
      <c r="F148" s="355">
        <v>1108.67</v>
      </c>
      <c r="G148" s="356">
        <v>6.2</v>
      </c>
      <c r="H148" s="355"/>
      <c r="I148" s="358"/>
      <c r="J148" s="355"/>
      <c r="K148" s="358"/>
      <c r="L148" s="416">
        <v>73822.55</v>
      </c>
      <c r="M148" s="357">
        <v>889.86</v>
      </c>
      <c r="N148" s="357">
        <v>32975.61</v>
      </c>
      <c r="O148" s="356">
        <v>102.75</v>
      </c>
      <c r="P148" s="355">
        <v>5439.65</v>
      </c>
      <c r="Q148" s="357">
        <v>15.77</v>
      </c>
      <c r="R148" s="357">
        <v>32781.4</v>
      </c>
      <c r="S148" s="357">
        <v>28.7</v>
      </c>
      <c r="T148" s="357"/>
      <c r="U148" s="357"/>
      <c r="V148" s="357">
        <v>593.62</v>
      </c>
      <c r="W148" s="357">
        <v>652.6</v>
      </c>
      <c r="X148" s="357">
        <v>9851.7000000000007</v>
      </c>
      <c r="Y148" s="357">
        <v>9.0399999999999991</v>
      </c>
      <c r="Z148" s="357">
        <v>35706</v>
      </c>
      <c r="AA148" s="357">
        <v>69</v>
      </c>
      <c r="AB148" s="357">
        <v>244.16</v>
      </c>
      <c r="AC148" s="357">
        <v>0.18</v>
      </c>
      <c r="AD148" s="357">
        <v>6324.4</v>
      </c>
      <c r="AE148" s="357">
        <v>0</v>
      </c>
      <c r="AF148" s="357">
        <v>54155</v>
      </c>
      <c r="AG148" s="356">
        <v>79</v>
      </c>
      <c r="AH148" s="357"/>
      <c r="AI148" s="358"/>
      <c r="AJ148" s="357"/>
      <c r="AK148" s="356"/>
      <c r="AL148" s="390"/>
      <c r="AM148" s="358"/>
      <c r="AN148" s="390"/>
      <c r="AO148" s="358"/>
      <c r="AP148" s="390"/>
      <c r="AQ148" s="358"/>
    </row>
    <row r="149" spans="1:43" ht="15" x14ac:dyDescent="0.2">
      <c r="A149" s="376">
        <f t="shared" si="7"/>
        <v>45634</v>
      </c>
      <c r="B149" s="86" t="s">
        <v>259</v>
      </c>
      <c r="C149" s="94" t="str">
        <f t="shared" si="6"/>
        <v>45634 0000H</v>
      </c>
      <c r="D149" s="254">
        <v>854.52</v>
      </c>
      <c r="E149" s="255">
        <v>49.67</v>
      </c>
      <c r="F149" s="254">
        <v>1108.67</v>
      </c>
      <c r="G149" s="255">
        <v>6.2</v>
      </c>
      <c r="H149" s="254"/>
      <c r="I149" s="360"/>
      <c r="J149" s="254"/>
      <c r="K149" s="360"/>
      <c r="L149" s="417">
        <v>73822.55</v>
      </c>
      <c r="M149" s="359">
        <v>890.42</v>
      </c>
      <c r="N149" s="359">
        <v>32975.61</v>
      </c>
      <c r="O149" s="255">
        <v>102.79</v>
      </c>
      <c r="P149" s="254">
        <v>5445.39</v>
      </c>
      <c r="Q149" s="359">
        <v>15.77</v>
      </c>
      <c r="R149" s="359">
        <v>32781.4</v>
      </c>
      <c r="S149" s="359">
        <v>28.7</v>
      </c>
      <c r="T149" s="359"/>
      <c r="U149" s="359"/>
      <c r="V149" s="359">
        <v>595.55999999999995</v>
      </c>
      <c r="W149" s="359">
        <v>652.64</v>
      </c>
      <c r="X149" s="359">
        <v>9856.81</v>
      </c>
      <c r="Y149" s="359">
        <v>9.0399999999999991</v>
      </c>
      <c r="Z149" s="359">
        <v>35713</v>
      </c>
      <c r="AA149" s="359">
        <v>69</v>
      </c>
      <c r="AB149" s="359">
        <v>250.46</v>
      </c>
      <c r="AC149" s="359">
        <v>0.15</v>
      </c>
      <c r="AD149" s="359">
        <v>6331.63</v>
      </c>
      <c r="AE149" s="359">
        <v>0</v>
      </c>
      <c r="AF149" s="359">
        <v>54158</v>
      </c>
      <c r="AG149" s="255">
        <v>79</v>
      </c>
      <c r="AH149" s="359"/>
      <c r="AI149" s="360"/>
      <c r="AJ149" s="359"/>
      <c r="AK149" s="255"/>
      <c r="AL149" s="389"/>
      <c r="AM149" s="360"/>
      <c r="AN149" s="389"/>
      <c r="AO149" s="360"/>
      <c r="AP149" s="389"/>
      <c r="AQ149" s="360"/>
    </row>
    <row r="150" spans="1:43" ht="15" x14ac:dyDescent="0.2">
      <c r="A150" s="376">
        <f t="shared" si="7"/>
        <v>45634</v>
      </c>
      <c r="B150" s="86" t="s">
        <v>195</v>
      </c>
      <c r="C150" s="94" t="str">
        <f t="shared" si="6"/>
        <v>45634 1200H</v>
      </c>
      <c r="D150" s="355">
        <v>859.74</v>
      </c>
      <c r="E150" s="356">
        <v>49.67</v>
      </c>
      <c r="F150" s="355">
        <v>1108.67</v>
      </c>
      <c r="G150" s="356">
        <v>6.2</v>
      </c>
      <c r="H150" s="355"/>
      <c r="I150" s="358"/>
      <c r="J150" s="355"/>
      <c r="K150" s="358"/>
      <c r="L150" s="416">
        <v>73822.55</v>
      </c>
      <c r="M150" s="357">
        <v>890.68</v>
      </c>
      <c r="N150" s="357">
        <v>32976.43</v>
      </c>
      <c r="O150" s="356">
        <v>102.81</v>
      </c>
      <c r="P150" s="355">
        <v>5450.35</v>
      </c>
      <c r="Q150" s="357">
        <v>15.78</v>
      </c>
      <c r="R150" s="357">
        <v>32785.599999999999</v>
      </c>
      <c r="S150" s="357">
        <v>28.7</v>
      </c>
      <c r="T150" s="357"/>
      <c r="U150" s="357"/>
      <c r="V150" s="357">
        <v>596.03</v>
      </c>
      <c r="W150" s="357">
        <v>652.76</v>
      </c>
      <c r="X150" s="357">
        <v>9860.89</v>
      </c>
      <c r="Y150" s="357">
        <v>9.0399999999999991</v>
      </c>
      <c r="Z150" s="357">
        <v>35719.69</v>
      </c>
      <c r="AA150" s="357">
        <v>69</v>
      </c>
      <c r="AB150" s="357">
        <v>250.46</v>
      </c>
      <c r="AC150" s="357">
        <v>0.15</v>
      </c>
      <c r="AD150" s="357">
        <v>6337.98</v>
      </c>
      <c r="AE150" s="357">
        <v>0</v>
      </c>
      <c r="AF150" s="357">
        <v>54159</v>
      </c>
      <c r="AG150" s="356">
        <v>79</v>
      </c>
      <c r="AH150" s="357"/>
      <c r="AI150" s="358"/>
      <c r="AJ150" s="357"/>
      <c r="AK150" s="356"/>
      <c r="AL150" s="390"/>
      <c r="AM150" s="358"/>
      <c r="AN150" s="390"/>
      <c r="AO150" s="358"/>
      <c r="AP150" s="390"/>
      <c r="AQ150" s="358"/>
    </row>
    <row r="151" spans="1:43" ht="15" x14ac:dyDescent="0.2">
      <c r="A151" s="376">
        <f t="shared" si="7"/>
        <v>45635</v>
      </c>
      <c r="B151" s="86" t="s">
        <v>259</v>
      </c>
      <c r="C151" s="94" t="str">
        <f t="shared" si="6"/>
        <v>45635 0000H</v>
      </c>
      <c r="D151" s="254">
        <v>863.55</v>
      </c>
      <c r="E151" s="255">
        <v>49.67</v>
      </c>
      <c r="F151" s="254">
        <v>1108.67</v>
      </c>
      <c r="G151" s="255">
        <v>6.2</v>
      </c>
      <c r="H151" s="254"/>
      <c r="I151" s="360"/>
      <c r="J151" s="254"/>
      <c r="K151" s="360"/>
      <c r="L151" s="417">
        <v>73822.55</v>
      </c>
      <c r="M151" s="359">
        <v>890.93</v>
      </c>
      <c r="N151" s="359">
        <v>32979.86</v>
      </c>
      <c r="O151" s="255">
        <v>102.81</v>
      </c>
      <c r="P151" s="254">
        <v>5456.13</v>
      </c>
      <c r="Q151" s="359">
        <v>15.78</v>
      </c>
      <c r="R151" s="359">
        <v>32793</v>
      </c>
      <c r="S151" s="359">
        <v>28.7</v>
      </c>
      <c r="T151" s="359"/>
      <c r="U151" s="359"/>
      <c r="V151" s="359">
        <v>596.65</v>
      </c>
      <c r="W151" s="359">
        <v>653.20000000000005</v>
      </c>
      <c r="X151" s="359">
        <v>9866.02</v>
      </c>
      <c r="Y151" s="359">
        <v>9.0399999999999991</v>
      </c>
      <c r="Z151" s="359">
        <v>35725</v>
      </c>
      <c r="AA151" s="359">
        <v>69</v>
      </c>
      <c r="AB151" s="359">
        <v>250.46</v>
      </c>
      <c r="AC151" s="359">
        <v>0.15</v>
      </c>
      <c r="AD151" s="359">
        <v>6344.1</v>
      </c>
      <c r="AE151" s="359">
        <v>0</v>
      </c>
      <c r="AF151" s="359">
        <v>54159</v>
      </c>
      <c r="AG151" s="255">
        <v>79</v>
      </c>
      <c r="AH151" s="359"/>
      <c r="AI151" s="360"/>
      <c r="AJ151" s="359"/>
      <c r="AK151" s="255"/>
      <c r="AL151" s="389"/>
      <c r="AM151" s="360"/>
      <c r="AN151" s="389"/>
      <c r="AO151" s="360"/>
      <c r="AP151" s="389"/>
      <c r="AQ151" s="360"/>
    </row>
    <row r="152" spans="1:43" ht="15" x14ac:dyDescent="0.2">
      <c r="A152" s="376">
        <f t="shared" si="7"/>
        <v>45635</v>
      </c>
      <c r="B152" s="86" t="s">
        <v>195</v>
      </c>
      <c r="C152" s="94" t="str">
        <f t="shared" si="6"/>
        <v>45635 1200H</v>
      </c>
      <c r="D152" s="355">
        <v>868.16</v>
      </c>
      <c r="E152" s="356">
        <v>49.67</v>
      </c>
      <c r="F152" s="355">
        <v>1108.67</v>
      </c>
      <c r="G152" s="356">
        <v>6.2</v>
      </c>
      <c r="H152" s="355"/>
      <c r="I152" s="358"/>
      <c r="J152" s="355"/>
      <c r="K152" s="358"/>
      <c r="L152" s="416">
        <v>73822.55</v>
      </c>
      <c r="M152" s="357">
        <v>891.2</v>
      </c>
      <c r="N152" s="357">
        <v>32983.35</v>
      </c>
      <c r="O152" s="356">
        <v>102.81</v>
      </c>
      <c r="P152" s="355">
        <v>5461.81</v>
      </c>
      <c r="Q152" s="357">
        <v>15.78</v>
      </c>
      <c r="R152" s="357">
        <v>32798.400000000001</v>
      </c>
      <c r="S152" s="357">
        <v>28.7</v>
      </c>
      <c r="T152" s="357"/>
      <c r="U152" s="357"/>
      <c r="V152" s="357">
        <v>596.95000000000005</v>
      </c>
      <c r="W152" s="357">
        <v>654.23</v>
      </c>
      <c r="X152" s="357">
        <v>9870.08</v>
      </c>
      <c r="Y152" s="357">
        <v>9.0399999999999991</v>
      </c>
      <c r="Z152" s="357">
        <v>35731</v>
      </c>
      <c r="AA152" s="357">
        <v>69</v>
      </c>
      <c r="AB152" s="357">
        <v>250.46</v>
      </c>
      <c r="AC152" s="357">
        <v>0.15</v>
      </c>
      <c r="AD152" s="357">
        <v>6350.13</v>
      </c>
      <c r="AE152" s="357">
        <v>0</v>
      </c>
      <c r="AF152" s="357">
        <v>54159</v>
      </c>
      <c r="AG152" s="356">
        <v>79</v>
      </c>
      <c r="AH152" s="357"/>
      <c r="AI152" s="358"/>
      <c r="AJ152" s="357"/>
      <c r="AK152" s="356"/>
      <c r="AL152" s="390"/>
      <c r="AM152" s="358"/>
      <c r="AN152" s="390"/>
      <c r="AO152" s="358"/>
      <c r="AP152" s="390"/>
      <c r="AQ152" s="358"/>
    </row>
    <row r="153" spans="1:43" ht="15" x14ac:dyDescent="0.2">
      <c r="A153" s="376">
        <f t="shared" si="7"/>
        <v>45636</v>
      </c>
      <c r="B153" s="86" t="s">
        <v>259</v>
      </c>
      <c r="C153" s="94" t="str">
        <f t="shared" si="6"/>
        <v>45636 0000H</v>
      </c>
      <c r="D153" s="254">
        <v>873.42</v>
      </c>
      <c r="E153" s="255">
        <v>49.67</v>
      </c>
      <c r="F153" s="254">
        <v>1108.67</v>
      </c>
      <c r="G153" s="255">
        <v>6.2</v>
      </c>
      <c r="H153" s="254"/>
      <c r="I153" s="360"/>
      <c r="J153" s="254"/>
      <c r="K153" s="360"/>
      <c r="L153" s="417">
        <v>73822.55</v>
      </c>
      <c r="M153" s="359">
        <v>891.45</v>
      </c>
      <c r="N153" s="359">
        <v>32986.6</v>
      </c>
      <c r="O153" s="255">
        <v>102.82</v>
      </c>
      <c r="P153" s="254">
        <v>5467.58</v>
      </c>
      <c r="Q153" s="359">
        <v>15.78</v>
      </c>
      <c r="R153" s="359">
        <v>32805.800000000003</v>
      </c>
      <c r="S153" s="359">
        <v>28.7</v>
      </c>
      <c r="T153" s="359"/>
      <c r="U153" s="359"/>
      <c r="V153" s="359">
        <v>597.42999999999995</v>
      </c>
      <c r="W153" s="359">
        <v>654.59</v>
      </c>
      <c r="X153" s="359">
        <v>9874.35</v>
      </c>
      <c r="Y153" s="359">
        <v>9.0399999999999991</v>
      </c>
      <c r="Z153" s="359">
        <v>35738</v>
      </c>
      <c r="AA153" s="359">
        <v>69</v>
      </c>
      <c r="AB153" s="359">
        <v>250.46</v>
      </c>
      <c r="AC153" s="359">
        <v>0.15</v>
      </c>
      <c r="AD153" s="359">
        <v>6356.91</v>
      </c>
      <c r="AE153" s="359">
        <v>0</v>
      </c>
      <c r="AF153" s="359">
        <v>54159</v>
      </c>
      <c r="AG153" s="255">
        <v>79</v>
      </c>
      <c r="AH153" s="359"/>
      <c r="AI153" s="360"/>
      <c r="AJ153" s="359"/>
      <c r="AK153" s="255"/>
      <c r="AL153" s="389"/>
      <c r="AM153" s="360"/>
      <c r="AN153" s="389"/>
      <c r="AO153" s="360"/>
      <c r="AP153" s="389"/>
      <c r="AQ153" s="360"/>
    </row>
    <row r="154" spans="1:43" ht="15" x14ac:dyDescent="0.2">
      <c r="A154" s="376">
        <f t="shared" si="7"/>
        <v>45636</v>
      </c>
      <c r="B154" s="86" t="s">
        <v>195</v>
      </c>
      <c r="C154" s="94" t="str">
        <f t="shared" si="6"/>
        <v>45636 1200H</v>
      </c>
      <c r="D154" s="355">
        <v>878.37</v>
      </c>
      <c r="E154" s="356">
        <v>49.67</v>
      </c>
      <c r="F154" s="355">
        <v>1108.67</v>
      </c>
      <c r="G154" s="356">
        <v>6.2</v>
      </c>
      <c r="H154" s="355"/>
      <c r="I154" s="358"/>
      <c r="J154" s="355"/>
      <c r="K154" s="358"/>
      <c r="L154" s="416">
        <v>73822.55</v>
      </c>
      <c r="M154" s="357">
        <v>891.72</v>
      </c>
      <c r="N154" s="357">
        <v>32986.6</v>
      </c>
      <c r="O154" s="356">
        <v>102.88</v>
      </c>
      <c r="P154" s="355">
        <v>5469.75</v>
      </c>
      <c r="Q154" s="357">
        <v>15.78</v>
      </c>
      <c r="R154" s="357">
        <v>32808.199999999997</v>
      </c>
      <c r="S154" s="357">
        <v>28.8</v>
      </c>
      <c r="T154" s="357"/>
      <c r="U154" s="357"/>
      <c r="V154" s="357">
        <v>598.89</v>
      </c>
      <c r="W154" s="357">
        <v>654.72</v>
      </c>
      <c r="X154" s="357">
        <v>9877.26</v>
      </c>
      <c r="Y154" s="357">
        <v>9.0399999999999991</v>
      </c>
      <c r="Z154" s="357">
        <v>35744</v>
      </c>
      <c r="AA154" s="357">
        <v>69</v>
      </c>
      <c r="AB154" s="357">
        <v>250.46</v>
      </c>
      <c r="AC154" s="357">
        <v>0.15</v>
      </c>
      <c r="AD154" s="357">
        <v>6363.11</v>
      </c>
      <c r="AE154" s="357">
        <v>0</v>
      </c>
      <c r="AF154" s="357">
        <v>54159</v>
      </c>
      <c r="AG154" s="356">
        <v>79</v>
      </c>
      <c r="AH154" s="357"/>
      <c r="AI154" s="358"/>
      <c r="AJ154" s="357"/>
      <c r="AK154" s="356"/>
      <c r="AL154" s="390"/>
      <c r="AM154" s="358"/>
      <c r="AN154" s="390"/>
      <c r="AO154" s="358"/>
      <c r="AP154" s="390"/>
      <c r="AQ154" s="358"/>
    </row>
    <row r="155" spans="1:43" ht="15" x14ac:dyDescent="0.2">
      <c r="A155" s="376">
        <f t="shared" si="7"/>
        <v>45637</v>
      </c>
      <c r="B155" s="86" t="s">
        <v>259</v>
      </c>
      <c r="C155" s="94" t="str">
        <f t="shared" si="6"/>
        <v>45637 0000H</v>
      </c>
      <c r="D155" s="254">
        <v>884.17</v>
      </c>
      <c r="E155" s="255">
        <v>49.67</v>
      </c>
      <c r="F155" s="254">
        <v>1108.67</v>
      </c>
      <c r="G155" s="255">
        <v>6.2</v>
      </c>
      <c r="H155" s="254"/>
      <c r="I155" s="360"/>
      <c r="J155" s="254"/>
      <c r="K155" s="360"/>
      <c r="L155" s="417">
        <v>73822.55</v>
      </c>
      <c r="M155" s="359">
        <v>892.02</v>
      </c>
      <c r="N155" s="359">
        <v>32989.910000000003</v>
      </c>
      <c r="O155" s="255">
        <v>102.89</v>
      </c>
      <c r="P155" s="254">
        <v>5475.09</v>
      </c>
      <c r="Q155" s="359">
        <v>15.77</v>
      </c>
      <c r="R155" s="359">
        <v>32815.599999999999</v>
      </c>
      <c r="S155" s="359">
        <v>28.8</v>
      </c>
      <c r="T155" s="359"/>
      <c r="U155" s="359"/>
      <c r="V155" s="359">
        <v>599.55999999999995</v>
      </c>
      <c r="W155" s="359">
        <v>654.94000000000005</v>
      </c>
      <c r="X155" s="359">
        <v>9881.51</v>
      </c>
      <c r="Y155" s="359">
        <v>9.0399999999999991</v>
      </c>
      <c r="Z155" s="359">
        <v>35752</v>
      </c>
      <c r="AA155" s="359">
        <v>69</v>
      </c>
      <c r="AB155" s="359">
        <v>250.46</v>
      </c>
      <c r="AC155" s="359">
        <v>0.15</v>
      </c>
      <c r="AD155" s="359">
        <v>6370.37</v>
      </c>
      <c r="AE155" s="359">
        <v>0</v>
      </c>
      <c r="AF155" s="359">
        <v>54159</v>
      </c>
      <c r="AG155" s="255">
        <v>79</v>
      </c>
      <c r="AH155" s="359"/>
      <c r="AI155" s="360"/>
      <c r="AJ155" s="359"/>
      <c r="AK155" s="255"/>
      <c r="AL155" s="389"/>
      <c r="AM155" s="360"/>
      <c r="AN155" s="389"/>
      <c r="AO155" s="360"/>
      <c r="AP155" s="389"/>
      <c r="AQ155" s="360"/>
    </row>
    <row r="156" spans="1:43" ht="15" x14ac:dyDescent="0.2">
      <c r="A156" s="376">
        <f t="shared" si="7"/>
        <v>45637</v>
      </c>
      <c r="B156" s="86" t="s">
        <v>195</v>
      </c>
      <c r="C156" s="94" t="str">
        <f t="shared" si="6"/>
        <v>45637 1200H</v>
      </c>
      <c r="D156" s="355">
        <v>888.21</v>
      </c>
      <c r="E156" s="356">
        <v>49.67</v>
      </c>
      <c r="F156" s="355">
        <v>1108.67</v>
      </c>
      <c r="G156" s="356">
        <v>6.2</v>
      </c>
      <c r="H156" s="355"/>
      <c r="I156" s="358"/>
      <c r="J156" s="355"/>
      <c r="K156" s="358"/>
      <c r="L156" s="416">
        <v>73822.55</v>
      </c>
      <c r="M156" s="357">
        <v>892.34</v>
      </c>
      <c r="N156" s="357">
        <v>32991.699999999997</v>
      </c>
      <c r="O156" s="356">
        <v>102.95</v>
      </c>
      <c r="P156" s="355">
        <v>5480.93</v>
      </c>
      <c r="Q156" s="357">
        <v>15.78</v>
      </c>
      <c r="R156" s="357">
        <v>32822.9</v>
      </c>
      <c r="S156" s="357">
        <v>28.8</v>
      </c>
      <c r="T156" s="357"/>
      <c r="U156" s="357"/>
      <c r="V156" s="357">
        <v>600.38</v>
      </c>
      <c r="W156" s="357">
        <v>655.65</v>
      </c>
      <c r="X156" s="357">
        <v>9885.2000000000007</v>
      </c>
      <c r="Y156" s="357">
        <v>9.0399999999999991</v>
      </c>
      <c r="Z156" s="357">
        <v>35758</v>
      </c>
      <c r="AA156" s="357">
        <v>69</v>
      </c>
      <c r="AB156" s="357">
        <v>250.46</v>
      </c>
      <c r="AC156" s="357">
        <v>0.15</v>
      </c>
      <c r="AD156" s="357">
        <v>6375.13</v>
      </c>
      <c r="AE156" s="357">
        <v>0</v>
      </c>
      <c r="AF156" s="357">
        <v>54159</v>
      </c>
      <c r="AG156" s="356">
        <v>79</v>
      </c>
      <c r="AH156" s="357"/>
      <c r="AI156" s="358"/>
      <c r="AJ156" s="357"/>
      <c r="AK156" s="356"/>
      <c r="AL156" s="390"/>
      <c r="AM156" s="358"/>
      <c r="AN156" s="390"/>
      <c r="AO156" s="358"/>
      <c r="AP156" s="390"/>
      <c r="AQ156" s="358"/>
    </row>
    <row r="157" spans="1:43" ht="15" x14ac:dyDescent="0.2">
      <c r="A157" s="376">
        <f t="shared" si="7"/>
        <v>45638</v>
      </c>
      <c r="B157" s="86" t="s">
        <v>259</v>
      </c>
      <c r="C157" s="94" t="str">
        <f t="shared" ref="C157:C184" si="8">A157 &amp; " " &amp;B157</f>
        <v>45638 0000H</v>
      </c>
      <c r="D157" s="254">
        <v>894.24</v>
      </c>
      <c r="E157" s="255">
        <v>49.67</v>
      </c>
      <c r="F157" s="254">
        <v>1108.67</v>
      </c>
      <c r="G157" s="255">
        <v>6.2</v>
      </c>
      <c r="H157" s="254"/>
      <c r="I157" s="360"/>
      <c r="J157" s="254"/>
      <c r="K157" s="360"/>
      <c r="L157" s="417">
        <v>73822.55</v>
      </c>
      <c r="M157" s="359">
        <v>892.34</v>
      </c>
      <c r="N157" s="359">
        <v>32991.769999999997</v>
      </c>
      <c r="O157" s="255">
        <v>103.02</v>
      </c>
      <c r="P157" s="254">
        <v>5486.73</v>
      </c>
      <c r="Q157" s="359">
        <v>15.78</v>
      </c>
      <c r="R157" s="359">
        <v>32830.5</v>
      </c>
      <c r="S157" s="359">
        <v>28.8</v>
      </c>
      <c r="T157" s="359"/>
      <c r="U157" s="359"/>
      <c r="V157" s="359">
        <v>602.79</v>
      </c>
      <c r="W157" s="359">
        <v>655.71</v>
      </c>
      <c r="X157" s="359">
        <v>9889.73</v>
      </c>
      <c r="Y157" s="359">
        <v>9.0399999999999991</v>
      </c>
      <c r="Z157" s="359">
        <v>35766</v>
      </c>
      <c r="AA157" s="359">
        <v>69</v>
      </c>
      <c r="AB157" s="359">
        <v>250.46</v>
      </c>
      <c r="AC157" s="359">
        <v>0.15</v>
      </c>
      <c r="AD157" s="359">
        <v>6381.68</v>
      </c>
      <c r="AE157" s="359">
        <v>0</v>
      </c>
      <c r="AF157" s="359">
        <v>54159</v>
      </c>
      <c r="AG157" s="255">
        <v>79</v>
      </c>
      <c r="AH157" s="359"/>
      <c r="AI157" s="360"/>
      <c r="AJ157" s="359"/>
      <c r="AK157" s="255"/>
      <c r="AL157" s="389"/>
      <c r="AM157" s="360"/>
      <c r="AN157" s="389"/>
      <c r="AO157" s="360"/>
      <c r="AP157" s="389"/>
      <c r="AQ157" s="360"/>
    </row>
    <row r="158" spans="1:43" ht="15" x14ac:dyDescent="0.2">
      <c r="A158" s="376">
        <f t="shared" si="7"/>
        <v>45638</v>
      </c>
      <c r="B158" s="86" t="s">
        <v>195</v>
      </c>
      <c r="C158" s="94" t="str">
        <f t="shared" si="8"/>
        <v>45638 1200H</v>
      </c>
      <c r="D158" s="355">
        <v>898.15</v>
      </c>
      <c r="E158" s="356">
        <v>49.67</v>
      </c>
      <c r="F158" s="355">
        <v>1108.67</v>
      </c>
      <c r="G158" s="356">
        <v>6.2</v>
      </c>
      <c r="H158" s="355"/>
      <c r="I158" s="358"/>
      <c r="J158" s="355"/>
      <c r="K158" s="358"/>
      <c r="L158" s="416">
        <v>73822.55</v>
      </c>
      <c r="M158" s="357">
        <v>892.96</v>
      </c>
      <c r="N158" s="357">
        <v>32993</v>
      </c>
      <c r="O158" s="356">
        <v>103.1</v>
      </c>
      <c r="P158" s="355">
        <v>5492.45</v>
      </c>
      <c r="Q158" s="357">
        <v>15.78</v>
      </c>
      <c r="R158" s="357">
        <v>32837.800000000003</v>
      </c>
      <c r="S158" s="357">
        <v>28.8</v>
      </c>
      <c r="T158" s="357"/>
      <c r="U158" s="357"/>
      <c r="V158" s="357">
        <v>603.13</v>
      </c>
      <c r="W158" s="357">
        <v>656.58</v>
      </c>
      <c r="X158" s="357">
        <v>9893.34</v>
      </c>
      <c r="Y158" s="357">
        <v>9.0399999999999991</v>
      </c>
      <c r="Z158" s="357">
        <v>35771</v>
      </c>
      <c r="AA158" s="357">
        <v>69</v>
      </c>
      <c r="AB158" s="357">
        <v>250.46</v>
      </c>
      <c r="AC158" s="357">
        <v>0.15</v>
      </c>
      <c r="AD158" s="357">
        <v>6387.52</v>
      </c>
      <c r="AE158" s="357">
        <v>0</v>
      </c>
      <c r="AF158" s="357">
        <v>54159</v>
      </c>
      <c r="AG158" s="356">
        <v>79</v>
      </c>
      <c r="AH158" s="357"/>
      <c r="AI158" s="358"/>
      <c r="AJ158" s="357"/>
      <c r="AK158" s="356"/>
      <c r="AL158" s="390"/>
      <c r="AM158" s="358"/>
      <c r="AN158" s="390"/>
      <c r="AO158" s="358"/>
      <c r="AP158" s="390"/>
      <c r="AQ158" s="358"/>
    </row>
    <row r="159" spans="1:43" ht="15" x14ac:dyDescent="0.2">
      <c r="A159" s="376">
        <f t="shared" ref="A159:A184" si="9">A157+1</f>
        <v>45639</v>
      </c>
      <c r="B159" s="86" t="s">
        <v>259</v>
      </c>
      <c r="C159" s="94" t="str">
        <f t="shared" si="8"/>
        <v>45639 0000H</v>
      </c>
      <c r="D159" s="254">
        <v>904.03</v>
      </c>
      <c r="E159" s="255">
        <v>49.67</v>
      </c>
      <c r="F159" s="254">
        <v>1108.67</v>
      </c>
      <c r="G159" s="255">
        <v>6.2</v>
      </c>
      <c r="H159" s="254"/>
      <c r="I159" s="360"/>
      <c r="J159" s="254"/>
      <c r="K159" s="360"/>
      <c r="L159" s="417">
        <v>73822.55</v>
      </c>
      <c r="M159" s="359">
        <v>893.27</v>
      </c>
      <c r="N159" s="359">
        <v>32995.870000000003</v>
      </c>
      <c r="O159" s="255">
        <v>105.13</v>
      </c>
      <c r="P159" s="254">
        <v>5498.28</v>
      </c>
      <c r="Q159" s="359">
        <v>15.78</v>
      </c>
      <c r="R159" s="359">
        <v>32845.4</v>
      </c>
      <c r="S159" s="359">
        <v>28.8</v>
      </c>
      <c r="T159" s="359"/>
      <c r="U159" s="359"/>
      <c r="V159" s="359">
        <v>603.99</v>
      </c>
      <c r="W159" s="359">
        <v>656.92</v>
      </c>
      <c r="X159" s="359">
        <v>9897.67</v>
      </c>
      <c r="Y159" s="359">
        <v>9.0399999999999991</v>
      </c>
      <c r="Z159" s="359">
        <v>35779</v>
      </c>
      <c r="AA159" s="359">
        <v>69</v>
      </c>
      <c r="AB159" s="359">
        <v>250.46</v>
      </c>
      <c r="AC159" s="359">
        <v>0.15</v>
      </c>
      <c r="AD159" s="359">
        <v>6394.3</v>
      </c>
      <c r="AE159" s="359">
        <v>0</v>
      </c>
      <c r="AF159" s="359">
        <v>54159</v>
      </c>
      <c r="AG159" s="255">
        <v>79</v>
      </c>
      <c r="AH159" s="359"/>
      <c r="AI159" s="360"/>
      <c r="AJ159" s="359"/>
      <c r="AK159" s="255"/>
      <c r="AL159" s="389"/>
      <c r="AM159" s="360"/>
      <c r="AN159" s="389"/>
      <c r="AO159" s="360"/>
      <c r="AP159" s="389"/>
      <c r="AQ159" s="360"/>
    </row>
    <row r="160" spans="1:43" ht="15" x14ac:dyDescent="0.2">
      <c r="A160" s="376">
        <f t="shared" si="9"/>
        <v>45639</v>
      </c>
      <c r="B160" s="86" t="s">
        <v>195</v>
      </c>
      <c r="C160" s="94" t="str">
        <f t="shared" si="8"/>
        <v>45639 1200H</v>
      </c>
      <c r="D160" s="355">
        <v>908.13</v>
      </c>
      <c r="E160" s="356">
        <v>49.67</v>
      </c>
      <c r="F160" s="355">
        <v>1108.67</v>
      </c>
      <c r="G160" s="356">
        <v>6.2</v>
      </c>
      <c r="H160" s="355"/>
      <c r="I160" s="358"/>
      <c r="J160" s="355"/>
      <c r="K160" s="358"/>
      <c r="L160" s="416">
        <v>73822.55</v>
      </c>
      <c r="M160" s="357">
        <v>893.59</v>
      </c>
      <c r="N160" s="357">
        <v>32995.870000000003</v>
      </c>
      <c r="O160" s="356">
        <v>103.17</v>
      </c>
      <c r="P160" s="355">
        <v>5504.02</v>
      </c>
      <c r="Q160" s="357">
        <v>15.78</v>
      </c>
      <c r="R160" s="357">
        <v>32853</v>
      </c>
      <c r="S160" s="357">
        <v>28.8</v>
      </c>
      <c r="T160" s="357"/>
      <c r="U160" s="357"/>
      <c r="V160" s="357">
        <v>604.84</v>
      </c>
      <c r="W160" s="357">
        <v>657.55</v>
      </c>
      <c r="X160" s="357">
        <v>9901.2900000000009</v>
      </c>
      <c r="Y160" s="357">
        <v>9.0399999999999991</v>
      </c>
      <c r="Z160" s="357">
        <v>35785</v>
      </c>
      <c r="AA160" s="357">
        <v>69</v>
      </c>
      <c r="AB160" s="357">
        <v>250.46</v>
      </c>
      <c r="AC160" s="357">
        <v>0.15</v>
      </c>
      <c r="AD160" s="357">
        <v>6400.1</v>
      </c>
      <c r="AE160" s="357">
        <v>0</v>
      </c>
      <c r="AF160" s="357">
        <v>54159</v>
      </c>
      <c r="AG160" s="356">
        <v>79</v>
      </c>
      <c r="AH160" s="357"/>
      <c r="AI160" s="358"/>
      <c r="AJ160" s="357"/>
      <c r="AK160" s="356"/>
      <c r="AL160" s="390"/>
      <c r="AM160" s="358"/>
      <c r="AN160" s="390"/>
      <c r="AO160" s="358"/>
      <c r="AP160" s="390"/>
      <c r="AQ160" s="358"/>
    </row>
    <row r="161" spans="1:43" ht="15" x14ac:dyDescent="0.2">
      <c r="A161" s="376">
        <f t="shared" si="9"/>
        <v>45640</v>
      </c>
      <c r="B161" s="86" t="s">
        <v>259</v>
      </c>
      <c r="C161" s="94" t="str">
        <f t="shared" si="8"/>
        <v>45640 0000H</v>
      </c>
      <c r="D161" s="254">
        <v>914.26</v>
      </c>
      <c r="E161" s="255">
        <v>49.67</v>
      </c>
      <c r="F161" s="254">
        <v>1108.67</v>
      </c>
      <c r="G161" s="255">
        <v>6.2</v>
      </c>
      <c r="H161" s="254"/>
      <c r="I161" s="360"/>
      <c r="J161" s="254"/>
      <c r="K161" s="360"/>
      <c r="L161" s="417">
        <v>73822.55</v>
      </c>
      <c r="M161" s="359">
        <v>893.87</v>
      </c>
      <c r="N161" s="359">
        <v>32995.879999999997</v>
      </c>
      <c r="O161" s="255">
        <v>103.22</v>
      </c>
      <c r="P161" s="254">
        <v>5509.94</v>
      </c>
      <c r="Q161" s="359">
        <v>15.78</v>
      </c>
      <c r="R161" s="359">
        <v>32860.800000000003</v>
      </c>
      <c r="S161" s="359">
        <v>28.8</v>
      </c>
      <c r="T161" s="359"/>
      <c r="U161" s="359"/>
      <c r="V161" s="359">
        <v>607.1</v>
      </c>
      <c r="W161" s="359">
        <v>657.69</v>
      </c>
      <c r="X161" s="359">
        <v>9905.77</v>
      </c>
      <c r="Y161" s="359">
        <v>9.0399999999999991</v>
      </c>
      <c r="Z161" s="359">
        <v>35790</v>
      </c>
      <c r="AA161" s="359">
        <v>69</v>
      </c>
      <c r="AB161" s="359">
        <v>250.46</v>
      </c>
      <c r="AC161" s="359">
        <v>0.15</v>
      </c>
      <c r="AD161" s="359">
        <v>6406.4</v>
      </c>
      <c r="AE161" s="359">
        <v>0</v>
      </c>
      <c r="AF161" s="359">
        <v>54159</v>
      </c>
      <c r="AG161" s="255">
        <v>79</v>
      </c>
      <c r="AH161" s="359"/>
      <c r="AI161" s="360"/>
      <c r="AJ161" s="359"/>
      <c r="AK161" s="255"/>
      <c r="AL161" s="389"/>
      <c r="AM161" s="360"/>
      <c r="AN161" s="389"/>
      <c r="AO161" s="360"/>
      <c r="AP161" s="389"/>
      <c r="AQ161" s="360"/>
    </row>
    <row r="162" spans="1:43" ht="15" x14ac:dyDescent="0.2">
      <c r="A162" s="376">
        <f t="shared" si="9"/>
        <v>45640</v>
      </c>
      <c r="B162" s="86" t="s">
        <v>195</v>
      </c>
      <c r="C162" s="94" t="str">
        <f t="shared" si="8"/>
        <v>45640 1200H</v>
      </c>
      <c r="D162" s="355">
        <v>918.06</v>
      </c>
      <c r="E162" s="356">
        <v>49.67</v>
      </c>
      <c r="F162" s="355">
        <v>1108.67</v>
      </c>
      <c r="G162" s="356">
        <v>6.2</v>
      </c>
      <c r="H162" s="355"/>
      <c r="I162" s="358"/>
      <c r="J162" s="355"/>
      <c r="K162" s="358"/>
      <c r="L162" s="416">
        <v>73822.55</v>
      </c>
      <c r="M162" s="357">
        <v>894.21</v>
      </c>
      <c r="N162" s="357">
        <v>32999.39</v>
      </c>
      <c r="O162" s="356">
        <v>103.23</v>
      </c>
      <c r="P162" s="355">
        <v>5515.82</v>
      </c>
      <c r="Q162" s="357">
        <v>15.78</v>
      </c>
      <c r="R162" s="357">
        <v>32865.9</v>
      </c>
      <c r="S162" s="357">
        <v>28.8</v>
      </c>
      <c r="T162" s="357"/>
      <c r="U162" s="357"/>
      <c r="V162" s="357">
        <v>607.28</v>
      </c>
      <c r="W162" s="357">
        <v>658.7</v>
      </c>
      <c r="X162" s="357">
        <v>9909.49</v>
      </c>
      <c r="Y162" s="357">
        <v>9.0399999999999991</v>
      </c>
      <c r="Z162" s="357">
        <v>35798</v>
      </c>
      <c r="AA162" s="357">
        <v>69</v>
      </c>
      <c r="AB162" s="357">
        <v>250.46</v>
      </c>
      <c r="AC162" s="357">
        <v>0.15</v>
      </c>
      <c r="AD162" s="357">
        <v>6411.86</v>
      </c>
      <c r="AE162" s="357">
        <v>0</v>
      </c>
      <c r="AF162" s="357">
        <v>54159</v>
      </c>
      <c r="AG162" s="356">
        <v>79</v>
      </c>
      <c r="AH162" s="357"/>
      <c r="AI162" s="358"/>
      <c r="AJ162" s="357"/>
      <c r="AK162" s="356"/>
      <c r="AL162" s="390"/>
      <c r="AM162" s="358"/>
      <c r="AN162" s="390"/>
      <c r="AO162" s="358"/>
      <c r="AP162" s="390"/>
      <c r="AQ162" s="358"/>
    </row>
    <row r="163" spans="1:43" ht="15" x14ac:dyDescent="0.2">
      <c r="A163" s="376">
        <f t="shared" si="9"/>
        <v>45641</v>
      </c>
      <c r="B163" s="86" t="s">
        <v>259</v>
      </c>
      <c r="C163" s="94" t="str">
        <f t="shared" si="8"/>
        <v>45641 0000H</v>
      </c>
      <c r="D163" s="254">
        <v>923.93</v>
      </c>
      <c r="E163" s="255">
        <v>49.67</v>
      </c>
      <c r="F163" s="254">
        <v>1108.67</v>
      </c>
      <c r="G163" s="255">
        <v>6.2</v>
      </c>
      <c r="H163" s="254"/>
      <c r="I163" s="360"/>
      <c r="J163" s="254"/>
      <c r="K163" s="360"/>
      <c r="L163" s="417">
        <v>73822.55</v>
      </c>
      <c r="M163" s="359">
        <v>894.56</v>
      </c>
      <c r="N163" s="359">
        <v>33003.050000000003</v>
      </c>
      <c r="O163" s="255">
        <v>103.23</v>
      </c>
      <c r="P163" s="254">
        <v>5521.71</v>
      </c>
      <c r="Q163" s="359">
        <v>15.78</v>
      </c>
      <c r="R163" s="359">
        <v>32873.4</v>
      </c>
      <c r="S163" s="359">
        <v>28.8</v>
      </c>
      <c r="T163" s="359"/>
      <c r="U163" s="359"/>
      <c r="V163" s="359">
        <v>607.34</v>
      </c>
      <c r="W163" s="359">
        <v>659.88</v>
      </c>
      <c r="X163" s="359">
        <v>9914.0300000000007</v>
      </c>
      <c r="Y163" s="359">
        <v>9.0399999999999991</v>
      </c>
      <c r="Z163" s="359">
        <v>35805</v>
      </c>
      <c r="AA163" s="359">
        <v>69</v>
      </c>
      <c r="AB163" s="359">
        <v>250.46</v>
      </c>
      <c r="AC163" s="359">
        <v>0.15</v>
      </c>
      <c r="AD163" s="359">
        <v>6417.71</v>
      </c>
      <c r="AE163" s="359">
        <v>0</v>
      </c>
      <c r="AF163" s="359">
        <v>54159</v>
      </c>
      <c r="AG163" s="255">
        <v>79</v>
      </c>
      <c r="AH163" s="359"/>
      <c r="AI163" s="360"/>
      <c r="AJ163" s="359"/>
      <c r="AK163" s="255"/>
      <c r="AL163" s="389"/>
      <c r="AM163" s="360"/>
      <c r="AN163" s="389"/>
      <c r="AO163" s="360"/>
      <c r="AP163" s="389"/>
      <c r="AQ163" s="360"/>
    </row>
    <row r="164" spans="1:43" ht="15" x14ac:dyDescent="0.2">
      <c r="A164" s="376">
        <f t="shared" si="9"/>
        <v>45641</v>
      </c>
      <c r="B164" s="86" t="s">
        <v>195</v>
      </c>
      <c r="C164" s="94" t="str">
        <f t="shared" si="8"/>
        <v>45641 1200H</v>
      </c>
      <c r="D164" s="355">
        <v>927.36</v>
      </c>
      <c r="E164" s="356">
        <v>49.67</v>
      </c>
      <c r="F164" s="355">
        <v>1108.67</v>
      </c>
      <c r="G164" s="356">
        <v>6.2</v>
      </c>
      <c r="H164" s="355"/>
      <c r="I164" s="358"/>
      <c r="J164" s="355"/>
      <c r="K164" s="358"/>
      <c r="L164" s="416">
        <v>73822.55</v>
      </c>
      <c r="M164" s="357">
        <v>894.9</v>
      </c>
      <c r="N164" s="357">
        <v>33006.639999999999</v>
      </c>
      <c r="O164" s="356">
        <v>103.23</v>
      </c>
      <c r="P164" s="355">
        <v>5527.35</v>
      </c>
      <c r="Q164" s="357">
        <v>15.78</v>
      </c>
      <c r="R164" s="357">
        <v>32878</v>
      </c>
      <c r="S164" s="357">
        <v>28.8</v>
      </c>
      <c r="T164" s="357"/>
      <c r="U164" s="357"/>
      <c r="V164" s="357">
        <v>607.44000000000005</v>
      </c>
      <c r="W164" s="357">
        <v>660.91</v>
      </c>
      <c r="X164" s="357">
        <v>9917.61</v>
      </c>
      <c r="Y164" s="357">
        <v>9.0399999999999991</v>
      </c>
      <c r="Z164" s="357">
        <v>35810</v>
      </c>
      <c r="AA164" s="357">
        <v>69</v>
      </c>
      <c r="AB164" s="357">
        <v>250.46</v>
      </c>
      <c r="AC164" s="357">
        <v>0.15</v>
      </c>
      <c r="AD164" s="357">
        <v>6422.81</v>
      </c>
      <c r="AE164" s="357">
        <v>0</v>
      </c>
      <c r="AF164" s="357">
        <v>54159</v>
      </c>
      <c r="AG164" s="356">
        <v>79</v>
      </c>
      <c r="AH164" s="357"/>
      <c r="AI164" s="358"/>
      <c r="AJ164" s="357"/>
      <c r="AK164" s="356"/>
      <c r="AL164" s="390"/>
      <c r="AM164" s="358"/>
      <c r="AN164" s="390"/>
      <c r="AO164" s="358"/>
      <c r="AP164" s="390"/>
      <c r="AQ164" s="358"/>
    </row>
    <row r="165" spans="1:43" ht="15" x14ac:dyDescent="0.2">
      <c r="A165" s="376">
        <f t="shared" si="9"/>
        <v>45642</v>
      </c>
      <c r="B165" s="86" t="s">
        <v>259</v>
      </c>
      <c r="C165" s="94" t="str">
        <f t="shared" si="8"/>
        <v>45642 0000H</v>
      </c>
      <c r="D165" s="254">
        <v>932.33</v>
      </c>
      <c r="E165" s="255">
        <v>49.67</v>
      </c>
      <c r="F165" s="254">
        <v>1108.67</v>
      </c>
      <c r="G165" s="255">
        <v>6.2</v>
      </c>
      <c r="H165" s="254"/>
      <c r="I165" s="360"/>
      <c r="J165" s="254"/>
      <c r="K165" s="360"/>
      <c r="L165" s="417">
        <v>73822.789999999994</v>
      </c>
      <c r="M165" s="359">
        <v>895.34</v>
      </c>
      <c r="N165" s="359">
        <v>33009.99</v>
      </c>
      <c r="O165" s="255">
        <v>103.23</v>
      </c>
      <c r="P165" s="254">
        <v>5533</v>
      </c>
      <c r="Q165" s="359">
        <v>15.78</v>
      </c>
      <c r="R165" s="359">
        <v>32885.199999999997</v>
      </c>
      <c r="S165" s="359">
        <v>28.8</v>
      </c>
      <c r="T165" s="359"/>
      <c r="U165" s="359"/>
      <c r="V165" s="359">
        <v>608.27</v>
      </c>
      <c r="W165" s="359">
        <v>661.27</v>
      </c>
      <c r="X165" s="359">
        <v>9927.1200000000008</v>
      </c>
      <c r="Y165" s="359">
        <v>9.0399999999999991</v>
      </c>
      <c r="Z165" s="359">
        <v>35818</v>
      </c>
      <c r="AA165" s="359">
        <v>69</v>
      </c>
      <c r="AB165" s="359">
        <v>250.46</v>
      </c>
      <c r="AC165" s="359">
        <v>0.15</v>
      </c>
      <c r="AD165" s="359">
        <v>6429.6</v>
      </c>
      <c r="AE165" s="359">
        <v>0</v>
      </c>
      <c r="AF165" s="359">
        <v>54159</v>
      </c>
      <c r="AG165" s="255">
        <v>79</v>
      </c>
      <c r="AH165" s="359"/>
      <c r="AI165" s="360"/>
      <c r="AJ165" s="359"/>
      <c r="AK165" s="255"/>
      <c r="AL165" s="389"/>
      <c r="AM165" s="360"/>
      <c r="AN165" s="389"/>
      <c r="AO165" s="360"/>
      <c r="AP165" s="389"/>
      <c r="AQ165" s="360"/>
    </row>
    <row r="166" spans="1:43" ht="15" x14ac:dyDescent="0.2">
      <c r="A166" s="376">
        <f t="shared" si="9"/>
        <v>45642</v>
      </c>
      <c r="B166" s="86" t="s">
        <v>195</v>
      </c>
      <c r="C166" s="94" t="str">
        <f t="shared" si="8"/>
        <v>45642 1200H</v>
      </c>
      <c r="D166" s="355">
        <v>936.52</v>
      </c>
      <c r="E166" s="356">
        <v>49.67</v>
      </c>
      <c r="F166" s="355">
        <v>1108.67</v>
      </c>
      <c r="G166" s="356">
        <v>6.2</v>
      </c>
      <c r="H166" s="355"/>
      <c r="I166" s="358"/>
      <c r="J166" s="355"/>
      <c r="K166" s="358"/>
      <c r="L166" s="416">
        <v>73823.13</v>
      </c>
      <c r="M166" s="357">
        <v>895.72</v>
      </c>
      <c r="N166" s="357">
        <v>33009.99</v>
      </c>
      <c r="O166" s="356">
        <v>103.26</v>
      </c>
      <c r="P166" s="355">
        <v>5538.71</v>
      </c>
      <c r="Q166" s="357">
        <v>15.78</v>
      </c>
      <c r="R166" s="357">
        <v>32892.5</v>
      </c>
      <c r="S166" s="357">
        <v>28.8</v>
      </c>
      <c r="T166" s="357"/>
      <c r="U166" s="357"/>
      <c r="V166" s="357">
        <v>608.88</v>
      </c>
      <c r="W166" s="357">
        <v>662.05</v>
      </c>
      <c r="X166" s="357">
        <v>9925.74</v>
      </c>
      <c r="Y166" s="357">
        <v>9.0399999999999991</v>
      </c>
      <c r="Z166" s="357">
        <v>35824</v>
      </c>
      <c r="AA166" s="357">
        <v>69</v>
      </c>
      <c r="AB166" s="357">
        <v>250.46</v>
      </c>
      <c r="AC166" s="357">
        <v>0.15</v>
      </c>
      <c r="AD166" s="357">
        <v>6435.43</v>
      </c>
      <c r="AE166" s="357">
        <v>0</v>
      </c>
      <c r="AF166" s="357">
        <v>54159</v>
      </c>
      <c r="AG166" s="356">
        <v>79</v>
      </c>
      <c r="AH166" s="357"/>
      <c r="AI166" s="358"/>
      <c r="AJ166" s="357"/>
      <c r="AK166" s="356"/>
      <c r="AL166" s="390"/>
      <c r="AM166" s="358"/>
      <c r="AN166" s="390"/>
      <c r="AO166" s="358"/>
      <c r="AP166" s="390"/>
      <c r="AQ166" s="358"/>
    </row>
    <row r="167" spans="1:43" ht="15" x14ac:dyDescent="0.2">
      <c r="A167" s="376">
        <f t="shared" si="9"/>
        <v>45643</v>
      </c>
      <c r="B167" s="86" t="s">
        <v>259</v>
      </c>
      <c r="C167" s="94" t="str">
        <f t="shared" si="8"/>
        <v>45643 0000H</v>
      </c>
      <c r="D167" s="254">
        <v>942.1</v>
      </c>
      <c r="E167" s="255">
        <v>49.67</v>
      </c>
      <c r="F167" s="254">
        <v>1108.67</v>
      </c>
      <c r="G167" s="255">
        <v>6.2</v>
      </c>
      <c r="H167" s="254"/>
      <c r="I167" s="360"/>
      <c r="J167" s="254"/>
      <c r="K167" s="360"/>
      <c r="L167" s="417">
        <v>73830.080000000002</v>
      </c>
      <c r="M167" s="359">
        <v>895.85</v>
      </c>
      <c r="N167" s="359">
        <v>33012.53</v>
      </c>
      <c r="O167" s="255">
        <v>103.3</v>
      </c>
      <c r="P167" s="254">
        <v>5544.32</v>
      </c>
      <c r="Q167" s="359">
        <v>15.78</v>
      </c>
      <c r="R167" s="359">
        <v>32899.800000000003</v>
      </c>
      <c r="S167" s="359">
        <v>28.8</v>
      </c>
      <c r="T167" s="359"/>
      <c r="U167" s="359"/>
      <c r="V167" s="359">
        <v>610.22</v>
      </c>
      <c r="W167" s="359">
        <v>662.86</v>
      </c>
      <c r="X167" s="359">
        <v>9930.27</v>
      </c>
      <c r="Y167" s="359">
        <v>9.0399999999999991</v>
      </c>
      <c r="Z167" s="359">
        <v>35832</v>
      </c>
      <c r="AA167" s="359">
        <v>69</v>
      </c>
      <c r="AB167" s="359">
        <v>250.46</v>
      </c>
      <c r="AC167" s="359">
        <v>0.15</v>
      </c>
      <c r="AD167" s="359">
        <v>6442.61</v>
      </c>
      <c r="AE167" s="359">
        <v>0</v>
      </c>
      <c r="AF167" s="359">
        <v>54159</v>
      </c>
      <c r="AG167" s="255">
        <v>79</v>
      </c>
      <c r="AH167" s="359"/>
      <c r="AI167" s="360"/>
      <c r="AJ167" s="359"/>
      <c r="AK167" s="255"/>
      <c r="AL167" s="389"/>
      <c r="AM167" s="360"/>
      <c r="AN167" s="389"/>
      <c r="AO167" s="360"/>
      <c r="AP167" s="389"/>
      <c r="AQ167" s="360"/>
    </row>
    <row r="168" spans="1:43" ht="15" x14ac:dyDescent="0.2">
      <c r="A168" s="376">
        <f t="shared" si="9"/>
        <v>45643</v>
      </c>
      <c r="B168" s="86" t="s">
        <v>195</v>
      </c>
      <c r="C168" s="94" t="str">
        <f t="shared" si="8"/>
        <v>45643 1200H</v>
      </c>
      <c r="D168" s="355">
        <v>945.91</v>
      </c>
      <c r="E168" s="356">
        <v>49.67</v>
      </c>
      <c r="F168" s="355">
        <v>1108.67</v>
      </c>
      <c r="G168" s="356">
        <v>6.2</v>
      </c>
      <c r="H168" s="355"/>
      <c r="I168" s="358"/>
      <c r="J168" s="355"/>
      <c r="K168" s="358"/>
      <c r="L168" s="416">
        <v>73834.39</v>
      </c>
      <c r="M168" s="357">
        <v>896.07</v>
      </c>
      <c r="N168" s="357">
        <v>33016.32</v>
      </c>
      <c r="O168" s="356">
        <v>103.3</v>
      </c>
      <c r="P168" s="355">
        <v>5550.07</v>
      </c>
      <c r="Q168" s="357">
        <v>15.78</v>
      </c>
      <c r="R168" s="357">
        <v>32905.1</v>
      </c>
      <c r="S168" s="357">
        <v>28.8</v>
      </c>
      <c r="T168" s="357"/>
      <c r="U168" s="357"/>
      <c r="V168" s="357">
        <v>610.28</v>
      </c>
      <c r="W168" s="357">
        <v>663.82</v>
      </c>
      <c r="X168" s="357">
        <v>9933.92</v>
      </c>
      <c r="Y168" s="357">
        <v>9.0399999999999991</v>
      </c>
      <c r="Z168" s="357">
        <v>35838</v>
      </c>
      <c r="AA168" s="357">
        <v>69</v>
      </c>
      <c r="AB168" s="357">
        <v>250.46</v>
      </c>
      <c r="AC168" s="357">
        <v>0.15</v>
      </c>
      <c r="AD168" s="357">
        <v>6448.8</v>
      </c>
      <c r="AE168" s="357">
        <v>0</v>
      </c>
      <c r="AF168" s="357">
        <v>54159</v>
      </c>
      <c r="AG168" s="356">
        <v>79</v>
      </c>
      <c r="AH168" s="357"/>
      <c r="AI168" s="358"/>
      <c r="AJ168" s="357"/>
      <c r="AK168" s="356"/>
      <c r="AL168" s="390"/>
      <c r="AM168" s="358"/>
      <c r="AN168" s="390"/>
      <c r="AO168" s="358"/>
      <c r="AP168" s="390"/>
      <c r="AQ168" s="358"/>
    </row>
    <row r="169" spans="1:43" ht="15" x14ac:dyDescent="0.2">
      <c r="A169" s="376">
        <f t="shared" si="9"/>
        <v>45644</v>
      </c>
      <c r="B169" s="86" t="s">
        <v>259</v>
      </c>
      <c r="C169" s="94" t="str">
        <f t="shared" si="8"/>
        <v>45644 0000H</v>
      </c>
      <c r="D169" s="254">
        <v>951.8</v>
      </c>
      <c r="E169" s="255">
        <v>49.67</v>
      </c>
      <c r="F169" s="254">
        <v>1108.67</v>
      </c>
      <c r="G169" s="255">
        <v>6.2</v>
      </c>
      <c r="H169" s="254"/>
      <c r="I169" s="360"/>
      <c r="J169" s="254"/>
      <c r="K169" s="360"/>
      <c r="L169" s="417">
        <v>73842.81</v>
      </c>
      <c r="M169" s="359">
        <v>896.14</v>
      </c>
      <c r="N169" s="359">
        <v>33020.06</v>
      </c>
      <c r="O169" s="255">
        <v>103.3</v>
      </c>
      <c r="P169" s="254">
        <v>5555.82</v>
      </c>
      <c r="Q169" s="359">
        <v>15.78</v>
      </c>
      <c r="R169" s="359">
        <v>32914.199999999997</v>
      </c>
      <c r="S169" s="359">
        <v>28.8</v>
      </c>
      <c r="T169" s="359"/>
      <c r="U169" s="359"/>
      <c r="V169" s="359">
        <v>610.63</v>
      </c>
      <c r="W169" s="359">
        <v>664.67</v>
      </c>
      <c r="X169" s="359">
        <v>9938.42</v>
      </c>
      <c r="Y169" s="359">
        <v>9.0399999999999991</v>
      </c>
      <c r="Z169" s="359">
        <v>35846</v>
      </c>
      <c r="AA169" s="359">
        <v>69</v>
      </c>
      <c r="AB169" s="359">
        <v>250.46</v>
      </c>
      <c r="AC169" s="359">
        <v>0.15</v>
      </c>
      <c r="AD169" s="359">
        <v>6455.85</v>
      </c>
      <c r="AE169" s="359">
        <v>0</v>
      </c>
      <c r="AF169" s="359">
        <v>54159</v>
      </c>
      <c r="AG169" s="255">
        <v>79</v>
      </c>
      <c r="AH169" s="359"/>
      <c r="AI169" s="360"/>
      <c r="AJ169" s="359"/>
      <c r="AK169" s="255"/>
      <c r="AL169" s="389"/>
      <c r="AM169" s="360"/>
      <c r="AN169" s="389"/>
      <c r="AO169" s="360"/>
      <c r="AP169" s="389"/>
      <c r="AQ169" s="360"/>
    </row>
    <row r="170" spans="1:43" ht="15" x14ac:dyDescent="0.2">
      <c r="A170" s="376">
        <f t="shared" si="9"/>
        <v>45644</v>
      </c>
      <c r="B170" s="86" t="s">
        <v>195</v>
      </c>
      <c r="C170" s="94" t="str">
        <f t="shared" si="8"/>
        <v>45644 1200H</v>
      </c>
      <c r="D170" s="355">
        <v>955.74</v>
      </c>
      <c r="E170" s="356">
        <v>49.67</v>
      </c>
      <c r="F170" s="355">
        <v>1108.67</v>
      </c>
      <c r="G170" s="356">
        <v>6.2</v>
      </c>
      <c r="H170" s="355"/>
      <c r="I170" s="358"/>
      <c r="J170" s="355"/>
      <c r="K170" s="358"/>
      <c r="L170" s="416">
        <v>73844.789999999994</v>
      </c>
      <c r="M170" s="357">
        <v>896.42</v>
      </c>
      <c r="N170" s="357">
        <v>33023.870000000003</v>
      </c>
      <c r="O170" s="356">
        <v>103.3</v>
      </c>
      <c r="P170" s="355">
        <v>5561.58</v>
      </c>
      <c r="Q170" s="357">
        <v>15.78</v>
      </c>
      <c r="R170" s="357">
        <v>32918</v>
      </c>
      <c r="S170" s="357">
        <v>28.8</v>
      </c>
      <c r="T170" s="357"/>
      <c r="U170" s="357"/>
      <c r="V170" s="357">
        <v>610.67999999999995</v>
      </c>
      <c r="W170" s="357">
        <v>665.65</v>
      </c>
      <c r="X170" s="357">
        <v>9943.07</v>
      </c>
      <c r="Y170" s="357">
        <v>9.0399999999999991</v>
      </c>
      <c r="Z170" s="357">
        <v>35852</v>
      </c>
      <c r="AA170" s="357">
        <v>69</v>
      </c>
      <c r="AB170" s="357">
        <v>250.46</v>
      </c>
      <c r="AC170" s="357">
        <v>0.15</v>
      </c>
      <c r="AD170" s="357">
        <v>6461.44</v>
      </c>
      <c r="AE170" s="357">
        <v>0</v>
      </c>
      <c r="AF170" s="357">
        <v>54159</v>
      </c>
      <c r="AG170" s="356">
        <v>79</v>
      </c>
      <c r="AH170" s="357"/>
      <c r="AI170" s="358"/>
      <c r="AJ170" s="357"/>
      <c r="AK170" s="356"/>
      <c r="AL170" s="390"/>
      <c r="AM170" s="358"/>
      <c r="AN170" s="390"/>
      <c r="AO170" s="358"/>
      <c r="AP170" s="390"/>
      <c r="AQ170" s="358"/>
    </row>
    <row r="171" spans="1:43" ht="15" x14ac:dyDescent="0.2">
      <c r="A171" s="376">
        <f t="shared" si="9"/>
        <v>45645</v>
      </c>
      <c r="B171" s="86" t="s">
        <v>259</v>
      </c>
      <c r="C171" s="94" t="str">
        <f t="shared" si="8"/>
        <v>45645 0000H</v>
      </c>
      <c r="D171" s="254">
        <v>961.36</v>
      </c>
      <c r="E171" s="255">
        <v>49.67</v>
      </c>
      <c r="F171" s="254">
        <v>1108.67</v>
      </c>
      <c r="G171" s="255">
        <v>6.2</v>
      </c>
      <c r="H171" s="254"/>
      <c r="I171" s="360"/>
      <c r="J171" s="254"/>
      <c r="K171" s="360"/>
      <c r="L171" s="417">
        <v>73856</v>
      </c>
      <c r="M171" s="359">
        <v>896.42</v>
      </c>
      <c r="N171" s="359">
        <v>33027.65</v>
      </c>
      <c r="O171" s="255">
        <v>103.3</v>
      </c>
      <c r="P171" s="254">
        <v>5567.5</v>
      </c>
      <c r="Q171" s="359">
        <v>15.78</v>
      </c>
      <c r="R171" s="359">
        <v>32925.4</v>
      </c>
      <c r="S171" s="359">
        <v>28.8</v>
      </c>
      <c r="T171" s="359"/>
      <c r="U171" s="359"/>
      <c r="V171" s="359">
        <v>610.80999999999995</v>
      </c>
      <c r="W171" s="359">
        <v>666.52</v>
      </c>
      <c r="X171" s="359">
        <v>9946.57</v>
      </c>
      <c r="Y171" s="359">
        <v>9.0399999999999991</v>
      </c>
      <c r="Z171" s="359">
        <v>35859</v>
      </c>
      <c r="AA171" s="359">
        <v>69</v>
      </c>
      <c r="AB171" s="359">
        <v>250.46</v>
      </c>
      <c r="AC171" s="359">
        <v>0.15</v>
      </c>
      <c r="AD171" s="359">
        <v>6468.75</v>
      </c>
      <c r="AE171" s="359">
        <v>0</v>
      </c>
      <c r="AF171" s="359">
        <v>54159</v>
      </c>
      <c r="AG171" s="255">
        <v>79</v>
      </c>
      <c r="AH171" s="359"/>
      <c r="AI171" s="360"/>
      <c r="AJ171" s="359"/>
      <c r="AK171" s="255"/>
      <c r="AL171" s="389"/>
      <c r="AM171" s="360"/>
      <c r="AN171" s="389"/>
      <c r="AO171" s="360"/>
      <c r="AP171" s="389"/>
      <c r="AQ171" s="360"/>
    </row>
    <row r="172" spans="1:43" ht="15" x14ac:dyDescent="0.2">
      <c r="A172" s="376">
        <f t="shared" si="9"/>
        <v>45645</v>
      </c>
      <c r="B172" s="86" t="s">
        <v>195</v>
      </c>
      <c r="C172" s="94" t="str">
        <f t="shared" si="8"/>
        <v>45645 1200H</v>
      </c>
      <c r="D172" s="355">
        <v>963.99</v>
      </c>
      <c r="E172" s="356">
        <v>49.67</v>
      </c>
      <c r="F172" s="355">
        <v>1108.67</v>
      </c>
      <c r="G172" s="356">
        <v>6.2</v>
      </c>
      <c r="H172" s="355"/>
      <c r="I172" s="358"/>
      <c r="J172" s="355"/>
      <c r="K172" s="358"/>
      <c r="L172" s="416">
        <v>73866.73</v>
      </c>
      <c r="M172" s="357">
        <v>896.42</v>
      </c>
      <c r="N172" s="357">
        <v>33030.03</v>
      </c>
      <c r="O172" s="356">
        <v>103.34</v>
      </c>
      <c r="P172" s="355">
        <v>5573.39</v>
      </c>
      <c r="Q172" s="357">
        <v>15.78</v>
      </c>
      <c r="R172" s="357">
        <v>32931.800000000003</v>
      </c>
      <c r="S172" s="357">
        <v>28.8</v>
      </c>
      <c r="T172" s="357"/>
      <c r="U172" s="357"/>
      <c r="V172" s="357">
        <v>611.27</v>
      </c>
      <c r="W172" s="357">
        <v>666.84</v>
      </c>
      <c r="X172" s="357">
        <v>9950.24</v>
      </c>
      <c r="Y172" s="357">
        <v>9.0399999999999991</v>
      </c>
      <c r="Z172" s="357">
        <v>35863</v>
      </c>
      <c r="AA172" s="357">
        <v>69</v>
      </c>
      <c r="AB172" s="357">
        <v>250.46</v>
      </c>
      <c r="AC172" s="357">
        <v>0.15</v>
      </c>
      <c r="AD172" s="357">
        <v>6474.89</v>
      </c>
      <c r="AE172" s="357">
        <v>0</v>
      </c>
      <c r="AF172" s="357">
        <v>54159</v>
      </c>
      <c r="AG172" s="356">
        <v>79</v>
      </c>
      <c r="AH172" s="357"/>
      <c r="AI172" s="358"/>
      <c r="AJ172" s="357"/>
      <c r="AK172" s="356"/>
      <c r="AL172" s="390"/>
      <c r="AM172" s="358"/>
      <c r="AN172" s="390"/>
      <c r="AO172" s="358"/>
      <c r="AP172" s="390"/>
      <c r="AQ172" s="358"/>
    </row>
    <row r="173" spans="1:43" ht="15" x14ac:dyDescent="0.2">
      <c r="A173" s="376">
        <f t="shared" si="9"/>
        <v>45646</v>
      </c>
      <c r="B173" s="86" t="s">
        <v>259</v>
      </c>
      <c r="C173" s="94" t="str">
        <f t="shared" si="8"/>
        <v>45646 0000H</v>
      </c>
      <c r="D173" s="254">
        <v>970.19</v>
      </c>
      <c r="E173" s="255">
        <v>49.67</v>
      </c>
      <c r="F173" s="254">
        <v>1108.67</v>
      </c>
      <c r="G173" s="255">
        <v>6.2</v>
      </c>
      <c r="H173" s="254"/>
      <c r="I173" s="360"/>
      <c r="J173" s="254"/>
      <c r="K173" s="360"/>
      <c r="L173" s="417">
        <v>73871.66</v>
      </c>
      <c r="M173" s="359">
        <v>896.68</v>
      </c>
      <c r="N173" s="359">
        <v>33033.800000000003</v>
      </c>
      <c r="O173" s="255">
        <v>103.34</v>
      </c>
      <c r="P173" s="254">
        <v>5579.33</v>
      </c>
      <c r="Q173" s="359">
        <v>15.78</v>
      </c>
      <c r="R173" s="359">
        <v>32939.199999999997</v>
      </c>
      <c r="S173" s="359">
        <v>28.8</v>
      </c>
      <c r="T173" s="359"/>
      <c r="U173" s="359"/>
      <c r="V173" s="359">
        <v>611.54</v>
      </c>
      <c r="W173" s="359">
        <v>667.58</v>
      </c>
      <c r="X173" s="359">
        <v>9954.6</v>
      </c>
      <c r="Y173" s="359">
        <v>9.0399999999999991</v>
      </c>
      <c r="Z173" s="359">
        <v>35870</v>
      </c>
      <c r="AA173" s="359">
        <v>69</v>
      </c>
      <c r="AB173" s="359">
        <v>250.46</v>
      </c>
      <c r="AC173" s="359">
        <v>0.15</v>
      </c>
      <c r="AD173" s="359">
        <v>6482.04</v>
      </c>
      <c r="AE173" s="359">
        <v>0</v>
      </c>
      <c r="AF173" s="359">
        <v>54159</v>
      </c>
      <c r="AG173" s="255">
        <v>79</v>
      </c>
      <c r="AH173" s="359"/>
      <c r="AI173" s="360"/>
      <c r="AJ173" s="359"/>
      <c r="AK173" s="255"/>
      <c r="AL173" s="389"/>
      <c r="AM173" s="360"/>
      <c r="AN173" s="389"/>
      <c r="AO173" s="360"/>
      <c r="AP173" s="389"/>
      <c r="AQ173" s="360"/>
    </row>
    <row r="174" spans="1:43" ht="15" x14ac:dyDescent="0.2">
      <c r="A174" s="376">
        <f t="shared" si="9"/>
        <v>45646</v>
      </c>
      <c r="B174" s="86" t="s">
        <v>195</v>
      </c>
      <c r="C174" s="94" t="str">
        <f t="shared" si="8"/>
        <v>45646 1200H</v>
      </c>
      <c r="D174" s="355">
        <v>974.82</v>
      </c>
      <c r="E174" s="356">
        <v>49.67</v>
      </c>
      <c r="F174" s="355">
        <v>1108.67</v>
      </c>
      <c r="G174" s="356">
        <v>6.2</v>
      </c>
      <c r="H174" s="355"/>
      <c r="I174" s="358"/>
      <c r="J174" s="355"/>
      <c r="K174" s="358"/>
      <c r="L174" s="416">
        <v>73871.66</v>
      </c>
      <c r="M174" s="357">
        <v>897.05</v>
      </c>
      <c r="N174" s="357">
        <v>33037.58</v>
      </c>
      <c r="O174" s="356">
        <v>103.34</v>
      </c>
      <c r="P174" s="355">
        <v>5585.25</v>
      </c>
      <c r="Q174" s="357">
        <v>15.78</v>
      </c>
      <c r="R174" s="357">
        <v>32944.6</v>
      </c>
      <c r="S174" s="357">
        <v>28.8</v>
      </c>
      <c r="T174" s="357"/>
      <c r="U174" s="357"/>
      <c r="V174" s="357">
        <v>611.99</v>
      </c>
      <c r="W174" s="357">
        <v>668.2</v>
      </c>
      <c r="X174" s="357">
        <v>9958.2999999999993</v>
      </c>
      <c r="Y174" s="357">
        <v>9.0399999999999991</v>
      </c>
      <c r="Z174" s="357">
        <v>35876</v>
      </c>
      <c r="AA174" s="357">
        <v>69</v>
      </c>
      <c r="AB174" s="357">
        <v>250.46</v>
      </c>
      <c r="AC174" s="357">
        <v>0.15</v>
      </c>
      <c r="AD174" s="357">
        <v>6487.28</v>
      </c>
      <c r="AE174" s="357">
        <v>0</v>
      </c>
      <c r="AF174" s="357">
        <v>54159</v>
      </c>
      <c r="AG174" s="356">
        <v>79</v>
      </c>
      <c r="AH174" s="357"/>
      <c r="AI174" s="358"/>
      <c r="AJ174" s="357"/>
      <c r="AK174" s="356"/>
      <c r="AL174" s="390"/>
      <c r="AM174" s="358"/>
      <c r="AN174" s="390"/>
      <c r="AO174" s="358"/>
      <c r="AP174" s="390"/>
      <c r="AQ174" s="358"/>
    </row>
    <row r="175" spans="1:43" ht="15" x14ac:dyDescent="0.2">
      <c r="A175" s="376">
        <f t="shared" si="9"/>
        <v>45647</v>
      </c>
      <c r="B175" s="86" t="s">
        <v>259</v>
      </c>
      <c r="C175" s="94" t="str">
        <f t="shared" si="8"/>
        <v>45647 0000H</v>
      </c>
      <c r="D175" s="254">
        <v>980.11</v>
      </c>
      <c r="E175" s="255">
        <v>49.67</v>
      </c>
      <c r="F175" s="254">
        <v>1108.67</v>
      </c>
      <c r="G175" s="255">
        <v>6.2</v>
      </c>
      <c r="H175" s="254"/>
      <c r="I175" s="360"/>
      <c r="J175" s="254"/>
      <c r="K175" s="360"/>
      <c r="L175" s="417">
        <v>73871.66</v>
      </c>
      <c r="M175" s="359">
        <v>897.36</v>
      </c>
      <c r="N175" s="359">
        <v>33041.26</v>
      </c>
      <c r="O175" s="255">
        <v>103.34</v>
      </c>
      <c r="P175" s="254">
        <v>5591.2</v>
      </c>
      <c r="Q175" s="359">
        <v>15.78</v>
      </c>
      <c r="R175" s="359">
        <v>32952.400000000001</v>
      </c>
      <c r="S175" s="359">
        <v>28.8</v>
      </c>
      <c r="T175" s="359"/>
      <c r="U175" s="359"/>
      <c r="V175" s="359">
        <v>612.86</v>
      </c>
      <c r="W175" s="359">
        <v>668.66</v>
      </c>
      <c r="X175" s="359">
        <v>9962.8799999999992</v>
      </c>
      <c r="Y175" s="359">
        <v>9.0399999999999991</v>
      </c>
      <c r="Z175" s="359">
        <v>35884</v>
      </c>
      <c r="AA175" s="359">
        <v>69</v>
      </c>
      <c r="AB175" s="359">
        <v>250.46</v>
      </c>
      <c r="AC175" s="359">
        <v>0.15</v>
      </c>
      <c r="AD175" s="359">
        <v>6493.55</v>
      </c>
      <c r="AE175" s="359">
        <v>0</v>
      </c>
      <c r="AF175" s="359">
        <v>54159</v>
      </c>
      <c r="AG175" s="255">
        <v>79</v>
      </c>
      <c r="AH175" s="359"/>
      <c r="AI175" s="360"/>
      <c r="AJ175" s="359"/>
      <c r="AK175" s="255"/>
      <c r="AL175" s="389"/>
      <c r="AM175" s="360"/>
      <c r="AN175" s="389"/>
      <c r="AO175" s="360"/>
      <c r="AP175" s="389"/>
      <c r="AQ175" s="360"/>
    </row>
    <row r="176" spans="1:43" ht="15" x14ac:dyDescent="0.2">
      <c r="A176" s="376">
        <f t="shared" si="9"/>
        <v>45647</v>
      </c>
      <c r="B176" s="86" t="s">
        <v>195</v>
      </c>
      <c r="C176" s="94" t="str">
        <f t="shared" si="8"/>
        <v>45647 1200H</v>
      </c>
      <c r="D176" s="355">
        <v>983.76</v>
      </c>
      <c r="E176" s="356">
        <v>49.67</v>
      </c>
      <c r="F176" s="355">
        <v>1108.67</v>
      </c>
      <c r="G176" s="356">
        <v>6.2</v>
      </c>
      <c r="H176" s="355"/>
      <c r="I176" s="358"/>
      <c r="J176" s="355"/>
      <c r="K176" s="358"/>
      <c r="L176" s="416">
        <v>73871.66</v>
      </c>
      <c r="M176" s="357">
        <v>897.64</v>
      </c>
      <c r="N176" s="357">
        <v>33042.75</v>
      </c>
      <c r="O176" s="356">
        <v>103.39</v>
      </c>
      <c r="P176" s="355">
        <v>5596.61</v>
      </c>
      <c r="Q176" s="357">
        <v>15.78</v>
      </c>
      <c r="R176" s="357">
        <v>32959.599999999999</v>
      </c>
      <c r="S176" s="357">
        <v>28.8</v>
      </c>
      <c r="T176" s="357"/>
      <c r="U176" s="357"/>
      <c r="V176" s="357">
        <v>612.9</v>
      </c>
      <c r="W176" s="357">
        <v>669.96</v>
      </c>
      <c r="X176" s="357">
        <v>9966.81</v>
      </c>
      <c r="Y176" s="357">
        <v>9.0399999999999991</v>
      </c>
      <c r="Z176" s="357">
        <v>35890</v>
      </c>
      <c r="AA176" s="357">
        <v>69</v>
      </c>
      <c r="AB176" s="357">
        <v>256.12</v>
      </c>
      <c r="AC176" s="357">
        <v>0.15</v>
      </c>
      <c r="AD176" s="357">
        <v>6499.63</v>
      </c>
      <c r="AE176" s="357">
        <v>0</v>
      </c>
      <c r="AF176" s="357">
        <v>54159</v>
      </c>
      <c r="AG176" s="356">
        <v>79</v>
      </c>
      <c r="AH176" s="357"/>
      <c r="AI176" s="358"/>
      <c r="AJ176" s="357"/>
      <c r="AK176" s="356"/>
      <c r="AL176" s="390"/>
      <c r="AM176" s="358"/>
      <c r="AN176" s="390"/>
      <c r="AO176" s="358"/>
      <c r="AP176" s="390"/>
      <c r="AQ176" s="358"/>
    </row>
    <row r="177" spans="1:43" ht="15" x14ac:dyDescent="0.2">
      <c r="A177" s="376">
        <f t="shared" si="9"/>
        <v>45648</v>
      </c>
      <c r="B177" s="86" t="s">
        <v>259</v>
      </c>
      <c r="C177" s="94" t="str">
        <f t="shared" si="8"/>
        <v>45648 0000H</v>
      </c>
      <c r="D177" s="254">
        <v>988.88</v>
      </c>
      <c r="E177" s="255">
        <v>49.67</v>
      </c>
      <c r="F177" s="254">
        <v>1108.67</v>
      </c>
      <c r="G177" s="255">
        <v>6.2</v>
      </c>
      <c r="H177" s="254"/>
      <c r="I177" s="360"/>
      <c r="J177" s="254"/>
      <c r="K177" s="360"/>
      <c r="L177" s="417">
        <v>73871.66</v>
      </c>
      <c r="M177" s="359">
        <v>897.98</v>
      </c>
      <c r="N177" s="359">
        <v>33046.44</v>
      </c>
      <c r="O177" s="255">
        <v>103.39</v>
      </c>
      <c r="P177" s="254">
        <v>5602.27</v>
      </c>
      <c r="Q177" s="359">
        <v>15.78</v>
      </c>
      <c r="R177" s="359">
        <v>32963.4</v>
      </c>
      <c r="S177" s="359">
        <v>28.8</v>
      </c>
      <c r="T177" s="359"/>
      <c r="U177" s="359"/>
      <c r="V177" s="359">
        <v>613.08000000000004</v>
      </c>
      <c r="W177" s="359">
        <v>670.77</v>
      </c>
      <c r="X177" s="359">
        <v>9971</v>
      </c>
      <c r="Y177" s="359">
        <v>9.0399999999999991</v>
      </c>
      <c r="Z177" s="359">
        <v>35896</v>
      </c>
      <c r="AA177" s="359">
        <v>69</v>
      </c>
      <c r="AB177" s="359">
        <v>256.12</v>
      </c>
      <c r="AC177" s="359">
        <v>0.15</v>
      </c>
      <c r="AD177" s="359">
        <v>6506.14</v>
      </c>
      <c r="AE177" s="359">
        <v>0</v>
      </c>
      <c r="AF177" s="359">
        <v>54159</v>
      </c>
      <c r="AG177" s="255">
        <v>79</v>
      </c>
      <c r="AH177" s="359"/>
      <c r="AI177" s="360"/>
      <c r="AJ177" s="359"/>
      <c r="AK177" s="255"/>
      <c r="AL177" s="389"/>
      <c r="AM177" s="360"/>
      <c r="AN177" s="389"/>
      <c r="AO177" s="360"/>
      <c r="AP177" s="389"/>
      <c r="AQ177" s="360"/>
    </row>
    <row r="178" spans="1:43" ht="15" x14ac:dyDescent="0.2">
      <c r="A178" s="376">
        <f t="shared" si="9"/>
        <v>45648</v>
      </c>
      <c r="B178" s="86" t="s">
        <v>195</v>
      </c>
      <c r="C178" s="94" t="str">
        <f t="shared" si="8"/>
        <v>45648 1200H</v>
      </c>
      <c r="D178" s="355">
        <v>993.81</v>
      </c>
      <c r="E178" s="356">
        <v>49.67</v>
      </c>
      <c r="F178" s="355">
        <v>1108.67</v>
      </c>
      <c r="G178" s="356">
        <v>6.2</v>
      </c>
      <c r="H178" s="355"/>
      <c r="I178" s="358"/>
      <c r="J178" s="355"/>
      <c r="K178" s="358"/>
      <c r="L178" s="416">
        <v>73871.66</v>
      </c>
      <c r="M178" s="357">
        <v>898.29</v>
      </c>
      <c r="N178" s="357">
        <v>33046.53</v>
      </c>
      <c r="O178" s="356">
        <v>103.43</v>
      </c>
      <c r="P178" s="355">
        <v>5605.11</v>
      </c>
      <c r="Q178" s="357">
        <v>15.78</v>
      </c>
      <c r="R178" s="357">
        <v>32967.5</v>
      </c>
      <c r="S178" s="357">
        <v>28.8</v>
      </c>
      <c r="T178" s="357"/>
      <c r="U178" s="357"/>
      <c r="V178" s="357">
        <v>615</v>
      </c>
      <c r="W178" s="357">
        <v>670.77</v>
      </c>
      <c r="X178" s="357">
        <v>9973.01</v>
      </c>
      <c r="Y178" s="357">
        <v>9.0399999999999991</v>
      </c>
      <c r="Z178" s="357">
        <v>35901</v>
      </c>
      <c r="AA178" s="357">
        <v>69</v>
      </c>
      <c r="AB178" s="357">
        <v>256.12</v>
      </c>
      <c r="AC178" s="357">
        <v>0.15</v>
      </c>
      <c r="AD178" s="357">
        <v>6511.33</v>
      </c>
      <c r="AE178" s="357">
        <v>0</v>
      </c>
      <c r="AF178" s="357">
        <v>54159</v>
      </c>
      <c r="AG178" s="356">
        <v>79</v>
      </c>
      <c r="AH178" s="357"/>
      <c r="AI178" s="358"/>
      <c r="AJ178" s="357"/>
      <c r="AK178" s="356"/>
      <c r="AL178" s="390"/>
      <c r="AM178" s="358"/>
      <c r="AN178" s="390"/>
      <c r="AO178" s="358"/>
      <c r="AP178" s="390"/>
      <c r="AQ178" s="358"/>
    </row>
    <row r="179" spans="1:43" ht="15" x14ac:dyDescent="0.2">
      <c r="A179" s="376">
        <f t="shared" si="9"/>
        <v>45649</v>
      </c>
      <c r="B179" s="86" t="s">
        <v>259</v>
      </c>
      <c r="C179" s="94" t="str">
        <f t="shared" si="8"/>
        <v>45649 0000H</v>
      </c>
      <c r="D179" s="254">
        <v>997.39</v>
      </c>
      <c r="E179" s="255">
        <v>49.67</v>
      </c>
      <c r="F179" s="254">
        <v>1108.67</v>
      </c>
      <c r="G179" s="255">
        <v>6.2</v>
      </c>
      <c r="H179" s="254"/>
      <c r="I179" s="360"/>
      <c r="J179" s="254"/>
      <c r="K179" s="360"/>
      <c r="L179" s="417">
        <v>73871.66</v>
      </c>
      <c r="M179" s="359">
        <v>898.6</v>
      </c>
      <c r="N179" s="359">
        <v>33050</v>
      </c>
      <c r="O179" s="255">
        <v>103.39</v>
      </c>
      <c r="P179" s="254">
        <v>5610.37</v>
      </c>
      <c r="Q179" s="359">
        <v>15.78</v>
      </c>
      <c r="R179" s="359">
        <v>32974.699999999997</v>
      </c>
      <c r="S179" s="359">
        <v>28.8</v>
      </c>
      <c r="T179" s="359"/>
      <c r="U179" s="359"/>
      <c r="V179" s="359">
        <v>615.16</v>
      </c>
      <c r="W179" s="359">
        <v>672</v>
      </c>
      <c r="X179" s="359">
        <v>9977.1</v>
      </c>
      <c r="Y179" s="359">
        <v>9.0399999999999991</v>
      </c>
      <c r="Z179" s="359">
        <v>35907</v>
      </c>
      <c r="AA179" s="359">
        <v>69</v>
      </c>
      <c r="AB179" s="359">
        <v>256.12</v>
      </c>
      <c r="AC179" s="359">
        <v>0.15</v>
      </c>
      <c r="AD179" s="359">
        <v>6516.81</v>
      </c>
      <c r="AE179" s="359">
        <v>0</v>
      </c>
      <c r="AF179" s="359">
        <v>54159</v>
      </c>
      <c r="AG179" s="255">
        <v>79</v>
      </c>
      <c r="AH179" s="359"/>
      <c r="AI179" s="360"/>
      <c r="AJ179" s="359"/>
      <c r="AK179" s="255"/>
      <c r="AL179" s="389"/>
      <c r="AM179" s="360"/>
      <c r="AN179" s="389"/>
      <c r="AO179" s="360"/>
      <c r="AP179" s="389"/>
      <c r="AQ179" s="360"/>
    </row>
    <row r="180" spans="1:43" ht="15" x14ac:dyDescent="0.2">
      <c r="A180" s="376">
        <f t="shared" si="9"/>
        <v>45649</v>
      </c>
      <c r="B180" s="86" t="s">
        <v>195</v>
      </c>
      <c r="C180" s="94" t="str">
        <f t="shared" si="8"/>
        <v>45649 1200H</v>
      </c>
      <c r="D180" s="355">
        <v>1001.56</v>
      </c>
      <c r="E180" s="356">
        <v>49.67</v>
      </c>
      <c r="F180" s="355">
        <v>1108.67</v>
      </c>
      <c r="G180" s="356">
        <v>6.2</v>
      </c>
      <c r="H180" s="355"/>
      <c r="I180" s="358"/>
      <c r="J180" s="355"/>
      <c r="K180" s="358"/>
      <c r="L180" s="416">
        <v>73871.66</v>
      </c>
      <c r="M180" s="357">
        <v>898.91</v>
      </c>
      <c r="N180" s="357">
        <v>33053.42</v>
      </c>
      <c r="O180" s="356">
        <v>103.43</v>
      </c>
      <c r="P180" s="355">
        <v>5615.87</v>
      </c>
      <c r="Q180" s="357">
        <v>15.78</v>
      </c>
      <c r="R180" s="357">
        <v>32979.1</v>
      </c>
      <c r="S180" s="357">
        <v>28.8</v>
      </c>
      <c r="T180" s="357"/>
      <c r="U180" s="357"/>
      <c r="V180" s="357">
        <v>615.35</v>
      </c>
      <c r="W180" s="357">
        <v>673.02</v>
      </c>
      <c r="X180" s="357">
        <v>9980.68</v>
      </c>
      <c r="Y180" s="357">
        <v>9.0399999999999991</v>
      </c>
      <c r="Z180" s="357">
        <v>35913</v>
      </c>
      <c r="AA180" s="357">
        <v>69</v>
      </c>
      <c r="AB180" s="357">
        <v>256.12</v>
      </c>
      <c r="AC180" s="357">
        <v>0.15</v>
      </c>
      <c r="AD180" s="357">
        <v>6522.5</v>
      </c>
      <c r="AE180" s="357">
        <v>0</v>
      </c>
      <c r="AF180" s="357">
        <v>54159</v>
      </c>
      <c r="AG180" s="356">
        <v>79</v>
      </c>
      <c r="AH180" s="357"/>
      <c r="AI180" s="358"/>
      <c r="AJ180" s="357"/>
      <c r="AK180" s="356"/>
      <c r="AL180" s="390"/>
      <c r="AM180" s="358"/>
      <c r="AN180" s="390"/>
      <c r="AO180" s="358"/>
      <c r="AP180" s="390"/>
      <c r="AQ180" s="358"/>
    </row>
    <row r="181" spans="1:43" ht="15" x14ac:dyDescent="0.2">
      <c r="A181" s="376">
        <f t="shared" si="9"/>
        <v>45650</v>
      </c>
      <c r="B181" s="86" t="s">
        <v>259</v>
      </c>
      <c r="C181" s="94" t="str">
        <f t="shared" si="8"/>
        <v>45650 0000H</v>
      </c>
      <c r="D181" s="254">
        <v>1005.52</v>
      </c>
      <c r="E181" s="255">
        <v>49.67</v>
      </c>
      <c r="F181" s="254">
        <v>1108.67</v>
      </c>
      <c r="G181" s="255">
        <v>6.2</v>
      </c>
      <c r="H181" s="254"/>
      <c r="I181" s="360"/>
      <c r="J181" s="254"/>
      <c r="K181" s="360"/>
      <c r="L181" s="417">
        <v>73871.66</v>
      </c>
      <c r="M181" s="359">
        <v>899.25</v>
      </c>
      <c r="N181" s="359">
        <v>33057.199999999997</v>
      </c>
      <c r="O181" s="255">
        <v>103.43</v>
      </c>
      <c r="P181" s="254">
        <v>5621.66</v>
      </c>
      <c r="Q181" s="359">
        <v>15.78</v>
      </c>
      <c r="R181" s="359">
        <v>32986.400000000001</v>
      </c>
      <c r="S181" s="359">
        <v>28.8</v>
      </c>
      <c r="T181" s="359"/>
      <c r="U181" s="359"/>
      <c r="V181" s="359">
        <v>615.61</v>
      </c>
      <c r="W181" s="359">
        <v>673.6</v>
      </c>
      <c r="X181" s="359">
        <v>9984.9699999999993</v>
      </c>
      <c r="Y181" s="359">
        <v>9.0399999999999991</v>
      </c>
      <c r="Z181" s="359">
        <v>35920</v>
      </c>
      <c r="AA181" s="359">
        <v>69</v>
      </c>
      <c r="AB181" s="359">
        <v>256.12</v>
      </c>
      <c r="AC181" s="359">
        <v>0.15</v>
      </c>
      <c r="AD181" s="359">
        <v>6529.67</v>
      </c>
      <c r="AE181" s="359">
        <v>0</v>
      </c>
      <c r="AF181" s="359">
        <v>54159</v>
      </c>
      <c r="AG181" s="255">
        <v>79</v>
      </c>
      <c r="AH181" s="359"/>
      <c r="AI181" s="360"/>
      <c r="AJ181" s="359"/>
      <c r="AK181" s="255"/>
      <c r="AL181" s="389"/>
      <c r="AM181" s="360"/>
      <c r="AN181" s="389"/>
      <c r="AO181" s="360"/>
      <c r="AP181" s="389"/>
      <c r="AQ181" s="360"/>
    </row>
    <row r="182" spans="1:43" ht="15" x14ac:dyDescent="0.2">
      <c r="A182" s="376">
        <f t="shared" si="9"/>
        <v>45650</v>
      </c>
      <c r="B182" s="86" t="s">
        <v>195</v>
      </c>
      <c r="C182" s="94" t="str">
        <f t="shared" si="8"/>
        <v>45650 1200H</v>
      </c>
      <c r="D182" s="355">
        <v>1008.8</v>
      </c>
      <c r="E182" s="356">
        <v>49.67</v>
      </c>
      <c r="F182" s="355">
        <v>1108.67</v>
      </c>
      <c r="G182" s="356">
        <v>6.2</v>
      </c>
      <c r="H182" s="355"/>
      <c r="I182" s="358"/>
      <c r="J182" s="355"/>
      <c r="K182" s="358"/>
      <c r="L182" s="416">
        <v>73872.92</v>
      </c>
      <c r="M182" s="357">
        <v>899.6</v>
      </c>
      <c r="N182" s="357">
        <v>33060.480000000003</v>
      </c>
      <c r="O182" s="356">
        <v>103.43</v>
      </c>
      <c r="P182" s="355">
        <v>5627.01</v>
      </c>
      <c r="Q182" s="357">
        <v>15.78</v>
      </c>
      <c r="R182" s="357">
        <v>32990.300000000003</v>
      </c>
      <c r="S182" s="357">
        <v>28.8</v>
      </c>
      <c r="T182" s="357"/>
      <c r="U182" s="357"/>
      <c r="V182" s="357">
        <v>615.71</v>
      </c>
      <c r="W182" s="357">
        <v>674.92</v>
      </c>
      <c r="X182" s="357">
        <v>9988.69</v>
      </c>
      <c r="Y182" s="357">
        <v>9.0399999999999991</v>
      </c>
      <c r="Z182" s="357">
        <v>35926</v>
      </c>
      <c r="AA182" s="357">
        <v>69</v>
      </c>
      <c r="AB182" s="357">
        <v>256.12</v>
      </c>
      <c r="AC182" s="357">
        <v>0.15</v>
      </c>
      <c r="AD182" s="357">
        <v>6535.59</v>
      </c>
      <c r="AE182" s="357">
        <v>0</v>
      </c>
      <c r="AF182" s="357">
        <v>54159</v>
      </c>
      <c r="AG182" s="356">
        <v>79</v>
      </c>
      <c r="AH182" s="357"/>
      <c r="AI182" s="358"/>
      <c r="AJ182" s="357"/>
      <c r="AK182" s="356"/>
      <c r="AL182" s="390"/>
      <c r="AM182" s="358"/>
      <c r="AN182" s="390"/>
      <c r="AO182" s="358"/>
      <c r="AP182" s="390"/>
      <c r="AQ182" s="358"/>
    </row>
    <row r="183" spans="1:43" ht="15" x14ac:dyDescent="0.2">
      <c r="A183" s="376">
        <f t="shared" si="9"/>
        <v>45651</v>
      </c>
      <c r="B183" s="86" t="s">
        <v>259</v>
      </c>
      <c r="C183" s="94" t="str">
        <f t="shared" si="8"/>
        <v>45651 0000H</v>
      </c>
      <c r="D183" s="254">
        <v>1013.08</v>
      </c>
      <c r="E183" s="255">
        <v>49.67</v>
      </c>
      <c r="F183" s="254">
        <v>1108.67</v>
      </c>
      <c r="G183" s="255">
        <v>6.2</v>
      </c>
      <c r="H183" s="254"/>
      <c r="I183" s="360"/>
      <c r="J183" s="254"/>
      <c r="K183" s="360"/>
      <c r="L183" s="417">
        <v>73883.14</v>
      </c>
      <c r="M183" s="359">
        <v>899.6</v>
      </c>
      <c r="N183" s="359">
        <v>33064.239999999998</v>
      </c>
      <c r="O183" s="255">
        <v>103.43</v>
      </c>
      <c r="P183" s="254">
        <v>5632.72</v>
      </c>
      <c r="Q183" s="359">
        <v>15.78</v>
      </c>
      <c r="R183" s="359">
        <v>32997.599999999999</v>
      </c>
      <c r="S183" s="359">
        <v>28.8</v>
      </c>
      <c r="T183" s="359"/>
      <c r="U183" s="359"/>
      <c r="V183" s="359">
        <v>615.75</v>
      </c>
      <c r="W183" s="359">
        <v>676.42</v>
      </c>
      <c r="X183" s="359">
        <v>9993.4</v>
      </c>
      <c r="Y183" s="359">
        <v>9.0399999999999991</v>
      </c>
      <c r="Z183" s="359">
        <v>35933</v>
      </c>
      <c r="AA183" s="359">
        <v>69</v>
      </c>
      <c r="AB183" s="359">
        <v>256.12</v>
      </c>
      <c r="AC183" s="359">
        <v>0.15</v>
      </c>
      <c r="AD183" s="359">
        <v>6542.92</v>
      </c>
      <c r="AE183" s="359">
        <v>0</v>
      </c>
      <c r="AF183" s="359">
        <v>54159</v>
      </c>
      <c r="AG183" s="255">
        <v>79</v>
      </c>
      <c r="AH183" s="359"/>
      <c r="AI183" s="360"/>
      <c r="AJ183" s="359"/>
      <c r="AK183" s="255"/>
      <c r="AL183" s="389"/>
      <c r="AM183" s="360"/>
      <c r="AN183" s="389"/>
      <c r="AO183" s="360"/>
      <c r="AP183" s="389"/>
      <c r="AQ183" s="360"/>
    </row>
    <row r="184" spans="1:43" ht="15.75" thickBot="1" x14ac:dyDescent="0.25">
      <c r="A184" s="382">
        <f t="shared" si="9"/>
        <v>45651</v>
      </c>
      <c r="B184" s="383" t="s">
        <v>195</v>
      </c>
      <c r="C184" s="384" t="str">
        <f t="shared" si="8"/>
        <v>45651 1200H</v>
      </c>
      <c r="D184" s="385">
        <v>1016.42</v>
      </c>
      <c r="E184" s="386">
        <v>49.63</v>
      </c>
      <c r="F184" s="385">
        <v>1108.67</v>
      </c>
      <c r="G184" s="386">
        <v>6.2</v>
      </c>
      <c r="H184" s="385"/>
      <c r="I184" s="388"/>
      <c r="J184" s="385"/>
      <c r="K184" s="388"/>
      <c r="L184" s="437">
        <v>73885.84</v>
      </c>
      <c r="M184" s="387">
        <v>899.96</v>
      </c>
      <c r="N184" s="387">
        <v>33067.83</v>
      </c>
      <c r="O184" s="386">
        <v>103.43</v>
      </c>
      <c r="P184" s="385">
        <v>5638.25</v>
      </c>
      <c r="Q184" s="387">
        <v>15.78</v>
      </c>
      <c r="R184" s="387">
        <v>33001.4</v>
      </c>
      <c r="S184" s="387">
        <v>28.8</v>
      </c>
      <c r="T184" s="387"/>
      <c r="U184" s="387"/>
      <c r="V184" s="387">
        <v>615.78</v>
      </c>
      <c r="W184" s="387">
        <v>677.7</v>
      </c>
      <c r="X184" s="387">
        <v>9997.1</v>
      </c>
      <c r="Y184" s="387">
        <v>9.0399999999999991</v>
      </c>
      <c r="Z184" s="387">
        <v>35939</v>
      </c>
      <c r="AA184" s="387">
        <v>69</v>
      </c>
      <c r="AB184" s="387">
        <v>256.12</v>
      </c>
      <c r="AC184" s="387">
        <v>0.15</v>
      </c>
      <c r="AD184" s="387">
        <v>6548.4</v>
      </c>
      <c r="AE184" s="387">
        <v>0</v>
      </c>
      <c r="AF184" s="387">
        <v>54159</v>
      </c>
      <c r="AG184" s="386">
        <v>79</v>
      </c>
      <c r="AH184" s="387"/>
      <c r="AI184" s="388"/>
      <c r="AJ184" s="387"/>
      <c r="AK184" s="386"/>
      <c r="AL184" s="397"/>
      <c r="AM184" s="388"/>
      <c r="AN184" s="397"/>
      <c r="AO184" s="388"/>
      <c r="AP184" s="397"/>
      <c r="AQ184" s="388"/>
    </row>
    <row r="185" spans="1:43" s="363" customFormat="1" ht="15.75" thickBot="1" x14ac:dyDescent="0.25">
      <c r="A185" s="361"/>
      <c r="B185" s="361"/>
      <c r="C185" s="361"/>
      <c r="D185" s="362"/>
      <c r="E185" s="362"/>
      <c r="F185" s="362"/>
      <c r="G185" s="362"/>
      <c r="H185" s="362"/>
      <c r="I185" s="362"/>
      <c r="J185" s="362"/>
      <c r="K185" s="362"/>
      <c r="L185" s="362"/>
      <c r="M185" s="362"/>
      <c r="N185" s="362"/>
      <c r="O185" s="362"/>
      <c r="P185" s="362"/>
      <c r="Q185" s="362"/>
      <c r="R185" s="362"/>
      <c r="S185" s="362"/>
      <c r="T185" s="362"/>
      <c r="U185" s="362"/>
      <c r="V185" s="362"/>
      <c r="W185" s="362"/>
      <c r="X185" s="362"/>
      <c r="Y185" s="362"/>
      <c r="Z185" s="362"/>
      <c r="AA185" s="362"/>
      <c r="AB185" s="362"/>
      <c r="AC185" s="362"/>
      <c r="AD185" s="362"/>
      <c r="AE185" s="362"/>
      <c r="AF185" s="362"/>
      <c r="AG185" s="362"/>
      <c r="AH185" s="362"/>
      <c r="AI185" s="362"/>
      <c r="AJ185" s="362"/>
      <c r="AK185" s="362"/>
      <c r="AL185" s="396"/>
      <c r="AM185" s="396"/>
      <c r="AN185" s="396"/>
      <c r="AO185" s="396"/>
      <c r="AP185" s="396"/>
      <c r="AQ185" s="396"/>
    </row>
    <row r="186" spans="1:43" ht="15" x14ac:dyDescent="0.2">
      <c r="A186" s="369">
        <f>A183+1</f>
        <v>45652</v>
      </c>
      <c r="B186" s="370" t="s">
        <v>259</v>
      </c>
      <c r="C186" s="371" t="str">
        <f t="shared" ref="C186:C217" si="10">A186 &amp; " " &amp;B186</f>
        <v>45652 0000H</v>
      </c>
      <c r="D186" s="372">
        <v>1019.57</v>
      </c>
      <c r="E186" s="373">
        <v>49.63</v>
      </c>
      <c r="F186" s="372">
        <v>1108.67</v>
      </c>
      <c r="G186" s="373">
        <v>6.2</v>
      </c>
      <c r="H186" s="372"/>
      <c r="I186" s="375"/>
      <c r="J186" s="372"/>
      <c r="K186" s="375"/>
      <c r="L186" s="415">
        <v>73895.92</v>
      </c>
      <c r="M186" s="374">
        <v>899.96</v>
      </c>
      <c r="N186" s="374">
        <v>33071.17</v>
      </c>
      <c r="O186" s="373">
        <v>103.44</v>
      </c>
      <c r="P186" s="372">
        <v>5643.98</v>
      </c>
      <c r="Q186" s="374">
        <v>15.78</v>
      </c>
      <c r="R186" s="374">
        <v>33008.699999999997</v>
      </c>
      <c r="S186" s="374">
        <v>28.8</v>
      </c>
      <c r="T186" s="374"/>
      <c r="U186" s="374"/>
      <c r="V186" s="374">
        <v>615.91999999999996</v>
      </c>
      <c r="W186" s="374">
        <v>678.6</v>
      </c>
      <c r="X186" s="374">
        <v>10001.17</v>
      </c>
      <c r="Y186" s="374">
        <v>9.0399999999999991</v>
      </c>
      <c r="Z186" s="374">
        <v>35946</v>
      </c>
      <c r="AA186" s="374">
        <v>69</v>
      </c>
      <c r="AB186" s="374">
        <v>256.12</v>
      </c>
      <c r="AC186" s="374">
        <v>0.15</v>
      </c>
      <c r="AD186" s="374">
        <v>6555.54</v>
      </c>
      <c r="AE186" s="374">
        <v>0</v>
      </c>
      <c r="AF186" s="374">
        <v>54159</v>
      </c>
      <c r="AG186" s="373">
        <v>79</v>
      </c>
      <c r="AH186" s="374"/>
      <c r="AI186" s="375"/>
      <c r="AJ186" s="374"/>
      <c r="AK186" s="373"/>
      <c r="AL186" s="393"/>
      <c r="AM186" s="375"/>
      <c r="AN186" s="393"/>
      <c r="AO186" s="375"/>
      <c r="AP186" s="393"/>
      <c r="AQ186" s="375"/>
    </row>
    <row r="187" spans="1:43" ht="15" x14ac:dyDescent="0.2">
      <c r="A187" s="376">
        <f>A184+1</f>
        <v>45652</v>
      </c>
      <c r="B187" s="86" t="s">
        <v>195</v>
      </c>
      <c r="C187" s="94" t="str">
        <f t="shared" si="10"/>
        <v>45652 1200H</v>
      </c>
      <c r="D187" s="355">
        <v>1023.26</v>
      </c>
      <c r="E187" s="356">
        <v>49.67</v>
      </c>
      <c r="F187" s="355">
        <v>1108.67</v>
      </c>
      <c r="G187" s="356">
        <v>6.2</v>
      </c>
      <c r="H187" s="355"/>
      <c r="I187" s="358"/>
      <c r="J187" s="355"/>
      <c r="K187" s="358"/>
      <c r="L187" s="416">
        <v>73903.710000000006</v>
      </c>
      <c r="M187" s="357">
        <v>900.06</v>
      </c>
      <c r="N187" s="357">
        <v>33072.1</v>
      </c>
      <c r="O187" s="356">
        <v>103.51</v>
      </c>
      <c r="P187" s="355">
        <v>5649.67</v>
      </c>
      <c r="Q187" s="357">
        <v>15.78</v>
      </c>
      <c r="R187" s="357">
        <v>33012.1</v>
      </c>
      <c r="S187" s="357">
        <v>28.8</v>
      </c>
      <c r="T187" s="357"/>
      <c r="U187" s="357"/>
      <c r="V187" s="357">
        <v>616.17999999999995</v>
      </c>
      <c r="W187" s="357">
        <v>679.46</v>
      </c>
      <c r="X187" s="357">
        <v>10004.879999999999</v>
      </c>
      <c r="Y187" s="357">
        <v>9.0399999999999991</v>
      </c>
      <c r="Z187" s="357">
        <v>35952</v>
      </c>
      <c r="AA187" s="357">
        <v>69</v>
      </c>
      <c r="AB187" s="357">
        <v>256.12</v>
      </c>
      <c r="AC187" s="357">
        <v>0.15</v>
      </c>
      <c r="AD187" s="357">
        <v>6561.38</v>
      </c>
      <c r="AE187" s="357">
        <v>0</v>
      </c>
      <c r="AF187" s="357">
        <v>54159</v>
      </c>
      <c r="AG187" s="356">
        <v>79</v>
      </c>
      <c r="AH187" s="357"/>
      <c r="AI187" s="358"/>
      <c r="AJ187" s="357"/>
      <c r="AK187" s="356"/>
      <c r="AL187" s="390"/>
      <c r="AM187" s="358"/>
      <c r="AN187" s="390"/>
      <c r="AO187" s="358"/>
      <c r="AP187" s="390"/>
      <c r="AQ187" s="358"/>
    </row>
    <row r="188" spans="1:43" ht="15" x14ac:dyDescent="0.2">
      <c r="A188" s="376">
        <f t="shared" ref="A188:A219" si="11">A186+1</f>
        <v>45653</v>
      </c>
      <c r="B188" s="86" t="s">
        <v>259</v>
      </c>
      <c r="C188" s="94" t="str">
        <f t="shared" si="10"/>
        <v>45653 0000H</v>
      </c>
      <c r="D188" s="254">
        <v>1027.92</v>
      </c>
      <c r="E188" s="255">
        <v>49.67</v>
      </c>
      <c r="F188" s="254">
        <v>1108.67</v>
      </c>
      <c r="G188" s="255">
        <v>6.2</v>
      </c>
      <c r="H188" s="254"/>
      <c r="I188" s="360"/>
      <c r="J188" s="254"/>
      <c r="K188" s="360"/>
      <c r="L188" s="417">
        <v>73989.56</v>
      </c>
      <c r="M188" s="359">
        <v>900.24</v>
      </c>
      <c r="N188" s="359">
        <v>33074.92</v>
      </c>
      <c r="O188" s="255">
        <v>103.53</v>
      </c>
      <c r="P188" s="254">
        <v>5655.43</v>
      </c>
      <c r="Q188" s="359">
        <v>15.78</v>
      </c>
      <c r="R188" s="359">
        <v>33019.599999999999</v>
      </c>
      <c r="S188" s="359">
        <v>28.8</v>
      </c>
      <c r="T188" s="359"/>
      <c r="U188" s="359"/>
      <c r="V188" s="359">
        <v>616.62</v>
      </c>
      <c r="W188" s="359">
        <v>680.47</v>
      </c>
      <c r="X188" s="359">
        <v>10009.16</v>
      </c>
      <c r="Y188" s="359">
        <v>9.02</v>
      </c>
      <c r="Z188" s="359">
        <v>35960</v>
      </c>
      <c r="AA188" s="359">
        <v>69</v>
      </c>
      <c r="AB188" s="359">
        <v>256.12</v>
      </c>
      <c r="AC188" s="359">
        <v>0.15</v>
      </c>
      <c r="AD188" s="359">
        <v>6568.06</v>
      </c>
      <c r="AE188" s="359">
        <v>0</v>
      </c>
      <c r="AF188" s="359">
        <v>54159</v>
      </c>
      <c r="AG188" s="255">
        <v>79</v>
      </c>
      <c r="AH188" s="359"/>
      <c r="AI188" s="360"/>
      <c r="AJ188" s="359"/>
      <c r="AK188" s="255"/>
      <c r="AL188" s="389"/>
      <c r="AM188" s="360"/>
      <c r="AN188" s="389"/>
      <c r="AO188" s="360"/>
      <c r="AP188" s="389"/>
      <c r="AQ188" s="360"/>
    </row>
    <row r="189" spans="1:43" ht="15" x14ac:dyDescent="0.2">
      <c r="A189" s="376">
        <f t="shared" si="11"/>
        <v>45653</v>
      </c>
      <c r="B189" s="86" t="s">
        <v>195</v>
      </c>
      <c r="C189" s="94" t="str">
        <f t="shared" si="10"/>
        <v>45653 1200H</v>
      </c>
      <c r="D189" s="355"/>
      <c r="E189" s="356"/>
      <c r="F189" s="355">
        <v>1108.67</v>
      </c>
      <c r="G189" s="356">
        <v>6.2</v>
      </c>
      <c r="H189" s="355"/>
      <c r="I189" s="358"/>
      <c r="J189" s="355"/>
      <c r="K189" s="358"/>
      <c r="L189" s="416">
        <v>73916.89</v>
      </c>
      <c r="M189" s="357">
        <v>900.34</v>
      </c>
      <c r="N189" s="357">
        <v>33075.519999999997</v>
      </c>
      <c r="O189" s="356">
        <v>103.58</v>
      </c>
      <c r="P189" s="355">
        <v>5659.33</v>
      </c>
      <c r="Q189" s="357">
        <v>15.78</v>
      </c>
      <c r="R189" s="357">
        <v>33024.6</v>
      </c>
      <c r="S189" s="357">
        <v>28.8</v>
      </c>
      <c r="T189" s="357"/>
      <c r="U189" s="357"/>
      <c r="V189" s="357">
        <v>616.70000000000005</v>
      </c>
      <c r="W189" s="357">
        <v>861.09</v>
      </c>
      <c r="X189" s="357">
        <v>10012.31</v>
      </c>
      <c r="Y189" s="357">
        <v>9.0399999999999991</v>
      </c>
      <c r="Z189" s="357">
        <v>35966</v>
      </c>
      <c r="AA189" s="357">
        <v>69</v>
      </c>
      <c r="AB189" s="357">
        <v>256.12</v>
      </c>
      <c r="AC189" s="357">
        <v>0.15</v>
      </c>
      <c r="AD189" s="357">
        <v>6573.89</v>
      </c>
      <c r="AE189" s="357">
        <v>0</v>
      </c>
      <c r="AF189" s="357">
        <v>54159</v>
      </c>
      <c r="AG189" s="356">
        <v>79</v>
      </c>
      <c r="AH189" s="357"/>
      <c r="AI189" s="358"/>
      <c r="AJ189" s="357"/>
      <c r="AK189" s="356"/>
      <c r="AL189" s="390"/>
      <c r="AM189" s="358"/>
      <c r="AN189" s="390"/>
      <c r="AO189" s="358"/>
      <c r="AP189" s="390"/>
      <c r="AQ189" s="358"/>
    </row>
    <row r="190" spans="1:43" ht="15" x14ac:dyDescent="0.2">
      <c r="A190" s="376">
        <f t="shared" si="11"/>
        <v>45654</v>
      </c>
      <c r="B190" s="86" t="s">
        <v>259</v>
      </c>
      <c r="C190" s="94" t="str">
        <f t="shared" si="10"/>
        <v>45654 0000H</v>
      </c>
      <c r="D190" s="254">
        <v>1035.8800000000001</v>
      </c>
      <c r="E190" s="255">
        <v>49.67</v>
      </c>
      <c r="F190" s="254">
        <v>1108.67</v>
      </c>
      <c r="G190" s="255">
        <v>6.2</v>
      </c>
      <c r="H190" s="254"/>
      <c r="I190" s="360"/>
      <c r="J190" s="254"/>
      <c r="K190" s="360"/>
      <c r="L190" s="417">
        <v>73926.94</v>
      </c>
      <c r="M190" s="359">
        <v>900.34</v>
      </c>
      <c r="N190" s="359">
        <v>33078.160000000003</v>
      </c>
      <c r="O190" s="255">
        <v>103.61</v>
      </c>
      <c r="P190" s="254">
        <v>5665.21</v>
      </c>
      <c r="Q190" s="359">
        <v>15.78</v>
      </c>
      <c r="R190" s="359">
        <v>33032</v>
      </c>
      <c r="S190" s="359">
        <v>28.8</v>
      </c>
      <c r="T190" s="359"/>
      <c r="U190" s="359"/>
      <c r="V190" s="359">
        <v>616.76</v>
      </c>
      <c r="W190" s="359">
        <v>682.05</v>
      </c>
      <c r="X190" s="359">
        <v>10016.540000000001</v>
      </c>
      <c r="Y190" s="359">
        <v>9.0399999999999991</v>
      </c>
      <c r="Z190" s="359">
        <v>35973</v>
      </c>
      <c r="AA190" s="359">
        <v>69</v>
      </c>
      <c r="AB190" s="359">
        <v>256.12</v>
      </c>
      <c r="AC190" s="359">
        <v>0.15</v>
      </c>
      <c r="AD190" s="359">
        <v>6581.05</v>
      </c>
      <c r="AE190" s="359">
        <v>0</v>
      </c>
      <c r="AF190" s="359">
        <v>54159</v>
      </c>
      <c r="AG190" s="255">
        <v>79</v>
      </c>
      <c r="AH190" s="359"/>
      <c r="AI190" s="360"/>
      <c r="AJ190" s="359"/>
      <c r="AK190" s="255"/>
      <c r="AL190" s="389"/>
      <c r="AM190" s="360"/>
      <c r="AN190" s="389"/>
      <c r="AO190" s="360"/>
      <c r="AP190" s="389"/>
      <c r="AQ190" s="360"/>
    </row>
    <row r="191" spans="1:43" ht="15" x14ac:dyDescent="0.2">
      <c r="A191" s="376">
        <f t="shared" si="11"/>
        <v>45654</v>
      </c>
      <c r="B191" s="86" t="s">
        <v>195</v>
      </c>
      <c r="C191" s="94" t="str">
        <f t="shared" si="10"/>
        <v>45654 1200H</v>
      </c>
      <c r="D191" s="355">
        <v>1039.1099999999999</v>
      </c>
      <c r="E191" s="356">
        <v>49.67</v>
      </c>
      <c r="F191" s="355">
        <v>1108.67</v>
      </c>
      <c r="G191" s="356">
        <v>6.2</v>
      </c>
      <c r="H191" s="355"/>
      <c r="I191" s="358"/>
      <c r="J191" s="355"/>
      <c r="K191" s="358"/>
      <c r="L191" s="416">
        <v>73931.23</v>
      </c>
      <c r="M191" s="357">
        <v>900.57</v>
      </c>
      <c r="N191" s="357">
        <v>33078.9</v>
      </c>
      <c r="O191" s="356">
        <v>103.68</v>
      </c>
      <c r="P191" s="355">
        <v>5670.96</v>
      </c>
      <c r="Q191" s="357">
        <v>15.78</v>
      </c>
      <c r="R191" s="357">
        <v>33036.400000000001</v>
      </c>
      <c r="S191" s="357">
        <v>28.8</v>
      </c>
      <c r="T191" s="357"/>
      <c r="U191" s="357"/>
      <c r="V191" s="357">
        <v>617.41</v>
      </c>
      <c r="W191" s="357">
        <v>682.73</v>
      </c>
      <c r="X191" s="357">
        <v>10020.049999999999</v>
      </c>
      <c r="Y191" s="357">
        <v>9.0399999999999991</v>
      </c>
      <c r="Z191" s="357">
        <v>35979</v>
      </c>
      <c r="AA191" s="357">
        <v>69</v>
      </c>
      <c r="AB191" s="357">
        <v>256.12</v>
      </c>
      <c r="AC191" s="357">
        <v>0.15</v>
      </c>
      <c r="AD191" s="357">
        <v>6586.96</v>
      </c>
      <c r="AE191" s="357">
        <v>0</v>
      </c>
      <c r="AF191" s="357">
        <v>54159</v>
      </c>
      <c r="AG191" s="356">
        <v>79</v>
      </c>
      <c r="AH191" s="357"/>
      <c r="AI191" s="358"/>
      <c r="AJ191" s="357"/>
      <c r="AK191" s="356"/>
      <c r="AL191" s="390"/>
      <c r="AM191" s="358"/>
      <c r="AN191" s="390"/>
      <c r="AO191" s="358"/>
      <c r="AP191" s="390"/>
      <c r="AQ191" s="358"/>
    </row>
    <row r="192" spans="1:43" ht="15" x14ac:dyDescent="0.2">
      <c r="A192" s="376">
        <f t="shared" si="11"/>
        <v>45655</v>
      </c>
      <c r="B192" s="86" t="s">
        <v>259</v>
      </c>
      <c r="C192" s="94" t="str">
        <f t="shared" si="10"/>
        <v>45655 0000H</v>
      </c>
      <c r="D192" s="254">
        <v>1042.28</v>
      </c>
      <c r="E192" s="255">
        <v>49.67</v>
      </c>
      <c r="F192" s="254">
        <v>1108.67</v>
      </c>
      <c r="G192" s="255">
        <v>6.2</v>
      </c>
      <c r="H192" s="254"/>
      <c r="I192" s="360"/>
      <c r="J192" s="254"/>
      <c r="K192" s="360"/>
      <c r="L192" s="417">
        <v>73939.23</v>
      </c>
      <c r="M192" s="359">
        <v>900.68</v>
      </c>
      <c r="N192" s="359">
        <v>33082.19</v>
      </c>
      <c r="O192" s="255">
        <v>103.69</v>
      </c>
      <c r="P192" s="254">
        <v>5676.87</v>
      </c>
      <c r="Q192" s="359">
        <v>15.78</v>
      </c>
      <c r="R192" s="359">
        <v>33043.9</v>
      </c>
      <c r="S192" s="359">
        <v>28.8</v>
      </c>
      <c r="T192" s="359"/>
      <c r="U192" s="359"/>
      <c r="V192" s="359">
        <v>617.62</v>
      </c>
      <c r="W192" s="359">
        <v>683.62</v>
      </c>
      <c r="X192" s="359">
        <v>10024.11</v>
      </c>
      <c r="Y192" s="359">
        <v>9.0399999999999991</v>
      </c>
      <c r="Z192" s="359">
        <v>35985</v>
      </c>
      <c r="AA192" s="359">
        <v>69</v>
      </c>
      <c r="AB192" s="359">
        <v>256.12</v>
      </c>
      <c r="AC192" s="359">
        <v>0.15</v>
      </c>
      <c r="AD192" s="359">
        <v>6593.23</v>
      </c>
      <c r="AE192" s="359">
        <v>0</v>
      </c>
      <c r="AF192" s="359">
        <v>54159</v>
      </c>
      <c r="AG192" s="255">
        <v>79</v>
      </c>
      <c r="AH192" s="359"/>
      <c r="AI192" s="360"/>
      <c r="AJ192" s="359"/>
      <c r="AK192" s="255"/>
      <c r="AL192" s="389"/>
      <c r="AM192" s="360"/>
      <c r="AN192" s="389"/>
      <c r="AO192" s="360"/>
      <c r="AP192" s="389"/>
      <c r="AQ192" s="360"/>
    </row>
    <row r="193" spans="1:43" ht="15" x14ac:dyDescent="0.2">
      <c r="A193" s="376">
        <f t="shared" si="11"/>
        <v>45655</v>
      </c>
      <c r="B193" s="86" t="s">
        <v>195</v>
      </c>
      <c r="C193" s="94" t="str">
        <f t="shared" si="10"/>
        <v>45655 1200H</v>
      </c>
      <c r="D193" s="355">
        <v>1044.8699999999999</v>
      </c>
      <c r="E193" s="356">
        <v>49.67</v>
      </c>
      <c r="F193" s="355">
        <v>1108.67</v>
      </c>
      <c r="G193" s="356">
        <v>6.2</v>
      </c>
      <c r="H193" s="355"/>
      <c r="I193" s="358"/>
      <c r="J193" s="355"/>
      <c r="K193" s="358"/>
      <c r="L193" s="416">
        <v>73947.149999999994</v>
      </c>
      <c r="M193" s="357">
        <v>900.69</v>
      </c>
      <c r="N193" s="357">
        <v>33082.58</v>
      </c>
      <c r="O193" s="356">
        <v>103.74</v>
      </c>
      <c r="P193" s="355">
        <v>5681.01</v>
      </c>
      <c r="Q193" s="357">
        <v>15.78</v>
      </c>
      <c r="R193" s="357">
        <v>33045.4</v>
      </c>
      <c r="S193" s="357">
        <v>28.9</v>
      </c>
      <c r="T193" s="357"/>
      <c r="U193" s="357"/>
      <c r="V193" s="357">
        <v>617.65</v>
      </c>
      <c r="W193" s="357">
        <v>684.46</v>
      </c>
      <c r="X193" s="357">
        <v>10026.620000000001</v>
      </c>
      <c r="Y193" s="357">
        <v>9.0399999999999991</v>
      </c>
      <c r="Z193" s="357">
        <v>35990</v>
      </c>
      <c r="AA193" s="357">
        <v>69</v>
      </c>
      <c r="AB193" s="357">
        <v>256.12</v>
      </c>
      <c r="AC193" s="357">
        <v>0.15</v>
      </c>
      <c r="AD193" s="357">
        <v>6598.6</v>
      </c>
      <c r="AE193" s="357">
        <v>0</v>
      </c>
      <c r="AF193" s="357">
        <v>54159</v>
      </c>
      <c r="AG193" s="356">
        <v>79</v>
      </c>
      <c r="AH193" s="357"/>
      <c r="AI193" s="358"/>
      <c r="AJ193" s="357"/>
      <c r="AK193" s="356"/>
      <c r="AL193" s="390"/>
      <c r="AM193" s="358"/>
      <c r="AN193" s="390"/>
      <c r="AO193" s="358"/>
      <c r="AP193" s="390"/>
      <c r="AQ193" s="358"/>
    </row>
    <row r="194" spans="1:43" ht="15" x14ac:dyDescent="0.2">
      <c r="A194" s="376">
        <f t="shared" si="11"/>
        <v>45656</v>
      </c>
      <c r="B194" s="86" t="s">
        <v>259</v>
      </c>
      <c r="C194" s="94" t="str">
        <f t="shared" si="10"/>
        <v>45656 0000H</v>
      </c>
      <c r="D194" s="254">
        <v>1048.21</v>
      </c>
      <c r="E194" s="255">
        <v>49.67</v>
      </c>
      <c r="F194" s="254">
        <v>1108.67</v>
      </c>
      <c r="G194" s="255">
        <v>6.2</v>
      </c>
      <c r="H194" s="254"/>
      <c r="I194" s="360"/>
      <c r="J194" s="254"/>
      <c r="K194" s="360"/>
      <c r="L194" s="417">
        <v>73957.41</v>
      </c>
      <c r="M194" s="359">
        <v>900.69</v>
      </c>
      <c r="N194" s="359">
        <v>33086.239999999998</v>
      </c>
      <c r="O194" s="255">
        <v>103.74</v>
      </c>
      <c r="P194" s="254">
        <v>5686.24</v>
      </c>
      <c r="Q194" s="359">
        <v>15.78</v>
      </c>
      <c r="R194" s="359">
        <v>33086.239999999998</v>
      </c>
      <c r="S194" s="359">
        <v>28.9</v>
      </c>
      <c r="T194" s="359"/>
      <c r="U194" s="359"/>
      <c r="V194" s="359">
        <v>617.92999999999995</v>
      </c>
      <c r="W194" s="359">
        <v>685.2</v>
      </c>
      <c r="X194" s="359">
        <v>10030.950000000001</v>
      </c>
      <c r="Y194" s="359">
        <v>9.0399999999999991</v>
      </c>
      <c r="Z194" s="359">
        <v>35997</v>
      </c>
      <c r="AA194" s="359">
        <v>69</v>
      </c>
      <c r="AB194" s="359">
        <v>256.12</v>
      </c>
      <c r="AC194" s="359">
        <v>0.15</v>
      </c>
      <c r="AD194" s="359">
        <v>6605.22</v>
      </c>
      <c r="AE194" s="359">
        <v>0</v>
      </c>
      <c r="AF194" s="359">
        <v>54159</v>
      </c>
      <c r="AG194" s="255">
        <v>79</v>
      </c>
      <c r="AH194" s="359"/>
      <c r="AI194" s="360"/>
      <c r="AJ194" s="359"/>
      <c r="AK194" s="255"/>
      <c r="AL194" s="389"/>
      <c r="AM194" s="360"/>
      <c r="AN194" s="389"/>
      <c r="AO194" s="360"/>
      <c r="AP194" s="389"/>
      <c r="AQ194" s="360"/>
    </row>
    <row r="195" spans="1:43" ht="15" x14ac:dyDescent="0.2">
      <c r="A195" s="376">
        <f t="shared" si="11"/>
        <v>45656</v>
      </c>
      <c r="B195" s="86" t="s">
        <v>195</v>
      </c>
      <c r="C195" s="94" t="str">
        <f t="shared" si="10"/>
        <v>45656 1200H</v>
      </c>
      <c r="D195" s="355">
        <v>1051.29</v>
      </c>
      <c r="E195" s="356">
        <v>49.67</v>
      </c>
      <c r="F195" s="355">
        <v>1108.67</v>
      </c>
      <c r="G195" s="356">
        <v>6.2</v>
      </c>
      <c r="H195" s="355"/>
      <c r="I195" s="358"/>
      <c r="J195" s="355"/>
      <c r="K195" s="358"/>
      <c r="L195" s="416">
        <v>73962.58</v>
      </c>
      <c r="M195" s="357">
        <v>900.94</v>
      </c>
      <c r="N195" s="357">
        <v>33087</v>
      </c>
      <c r="O195" s="356">
        <v>103.78</v>
      </c>
      <c r="P195" s="355">
        <v>5692.45</v>
      </c>
      <c r="Q195" s="357">
        <v>15.78</v>
      </c>
      <c r="R195" s="357">
        <v>33056.5</v>
      </c>
      <c r="S195" s="357">
        <v>28.9</v>
      </c>
      <c r="T195" s="357"/>
      <c r="U195" s="357"/>
      <c r="V195" s="357">
        <v>617.98</v>
      </c>
      <c r="W195" s="357">
        <v>686.12</v>
      </c>
      <c r="X195" s="357">
        <v>10034.58</v>
      </c>
      <c r="Y195" s="357">
        <v>9.0399999999999991</v>
      </c>
      <c r="Z195" s="357">
        <v>36002</v>
      </c>
      <c r="AA195" s="357">
        <v>69</v>
      </c>
      <c r="AB195" s="357">
        <v>256.12</v>
      </c>
      <c r="AC195" s="357">
        <v>0.15</v>
      </c>
      <c r="AD195" s="357">
        <v>6610.74</v>
      </c>
      <c r="AE195" s="357">
        <v>0</v>
      </c>
      <c r="AF195" s="357">
        <v>54159</v>
      </c>
      <c r="AG195" s="356">
        <v>79</v>
      </c>
      <c r="AH195" s="357"/>
      <c r="AI195" s="358"/>
      <c r="AJ195" s="357"/>
      <c r="AK195" s="356"/>
      <c r="AL195" s="390"/>
      <c r="AM195" s="358"/>
      <c r="AN195" s="390"/>
      <c r="AO195" s="358"/>
      <c r="AP195" s="390"/>
      <c r="AQ195" s="358"/>
    </row>
    <row r="196" spans="1:43" ht="15" x14ac:dyDescent="0.2">
      <c r="A196" s="376">
        <f t="shared" si="11"/>
        <v>45657</v>
      </c>
      <c r="B196" s="86" t="s">
        <v>259</v>
      </c>
      <c r="C196" s="94" t="str">
        <f t="shared" si="10"/>
        <v>45657 0000H</v>
      </c>
      <c r="D196" s="254">
        <v>1055.69</v>
      </c>
      <c r="E196" s="255">
        <v>49.67</v>
      </c>
      <c r="F196" s="254">
        <v>1108.67</v>
      </c>
      <c r="G196" s="255">
        <v>6.2</v>
      </c>
      <c r="H196" s="254"/>
      <c r="I196" s="360"/>
      <c r="J196" s="254"/>
      <c r="K196" s="360"/>
      <c r="L196" s="417">
        <v>73972.899999999994</v>
      </c>
      <c r="M196" s="359">
        <v>900.94</v>
      </c>
      <c r="N196" s="359">
        <v>33088.19</v>
      </c>
      <c r="O196" s="255">
        <v>103.83</v>
      </c>
      <c r="P196" s="254">
        <v>5698.17</v>
      </c>
      <c r="Q196" s="359">
        <v>15.78</v>
      </c>
      <c r="R196" s="359">
        <v>33063.699999999997</v>
      </c>
      <c r="S196" s="359">
        <v>28.9</v>
      </c>
      <c r="T196" s="359"/>
      <c r="U196" s="359"/>
      <c r="V196" s="359">
        <v>618.36</v>
      </c>
      <c r="W196" s="359">
        <v>686.72</v>
      </c>
      <c r="X196" s="359">
        <v>10039.040000000001</v>
      </c>
      <c r="Y196" s="359">
        <v>9.0399999999999991</v>
      </c>
      <c r="Z196" s="359">
        <v>36009</v>
      </c>
      <c r="AA196" s="359">
        <v>69</v>
      </c>
      <c r="AB196" s="359">
        <v>256.12</v>
      </c>
      <c r="AC196" s="359">
        <v>0.15</v>
      </c>
      <c r="AD196" s="359">
        <v>6617.69</v>
      </c>
      <c r="AE196" s="359">
        <v>0</v>
      </c>
      <c r="AF196" s="359">
        <v>54159</v>
      </c>
      <c r="AG196" s="255">
        <v>79</v>
      </c>
      <c r="AH196" s="359"/>
      <c r="AI196" s="360"/>
      <c r="AJ196" s="359"/>
      <c r="AK196" s="255"/>
      <c r="AL196" s="389"/>
      <c r="AM196" s="360"/>
      <c r="AN196" s="389"/>
      <c r="AO196" s="360"/>
      <c r="AP196" s="389"/>
      <c r="AQ196" s="360"/>
    </row>
    <row r="197" spans="1:43" ht="15" x14ac:dyDescent="0.2">
      <c r="A197" s="376">
        <f t="shared" si="11"/>
        <v>45657</v>
      </c>
      <c r="B197" s="86" t="s">
        <v>195</v>
      </c>
      <c r="C197" s="94" t="str">
        <f t="shared" si="10"/>
        <v>45657 1200H</v>
      </c>
      <c r="D197" s="355">
        <v>1058.8</v>
      </c>
      <c r="E197" s="356">
        <v>49.67</v>
      </c>
      <c r="F197" s="355">
        <v>1108.67</v>
      </c>
      <c r="G197" s="356">
        <v>6.2</v>
      </c>
      <c r="H197" s="355"/>
      <c r="I197" s="358"/>
      <c r="J197" s="355"/>
      <c r="K197" s="358"/>
      <c r="L197" s="416">
        <v>73982.710000000006</v>
      </c>
      <c r="M197" s="357">
        <v>900.94</v>
      </c>
      <c r="N197" s="357">
        <v>33088.97</v>
      </c>
      <c r="O197" s="356">
        <v>103.9</v>
      </c>
      <c r="P197" s="355">
        <v>5703.68</v>
      </c>
      <c r="Q197" s="357">
        <v>15.78</v>
      </c>
      <c r="R197" s="357">
        <v>33068.300000000003</v>
      </c>
      <c r="S197" s="357">
        <v>28.9</v>
      </c>
      <c r="T197" s="357"/>
      <c r="U197" s="357"/>
      <c r="V197" s="357">
        <v>618.37</v>
      </c>
      <c r="W197" s="357">
        <v>687.93</v>
      </c>
      <c r="X197" s="357">
        <v>10042.790000000001</v>
      </c>
      <c r="Y197" s="357">
        <v>9.0399999999999991</v>
      </c>
      <c r="Z197" s="357">
        <v>36015</v>
      </c>
      <c r="AA197" s="357">
        <v>69</v>
      </c>
      <c r="AB197" s="357">
        <v>256.12</v>
      </c>
      <c r="AC197" s="357">
        <v>0.15</v>
      </c>
      <c r="AD197" s="357">
        <v>6623.6</v>
      </c>
      <c r="AE197" s="357">
        <v>0</v>
      </c>
      <c r="AF197" s="357">
        <v>54159</v>
      </c>
      <c r="AG197" s="356">
        <v>79</v>
      </c>
      <c r="AH197" s="357"/>
      <c r="AI197" s="358"/>
      <c r="AJ197" s="357"/>
      <c r="AK197" s="356"/>
      <c r="AL197" s="390"/>
      <c r="AM197" s="358"/>
      <c r="AN197" s="390"/>
      <c r="AO197" s="358"/>
      <c r="AP197" s="390"/>
      <c r="AQ197" s="358"/>
    </row>
    <row r="198" spans="1:43" ht="15" x14ac:dyDescent="0.2">
      <c r="A198" s="376">
        <f t="shared" si="11"/>
        <v>45658</v>
      </c>
      <c r="B198" s="86" t="s">
        <v>259</v>
      </c>
      <c r="C198" s="94" t="str">
        <f t="shared" si="10"/>
        <v>45658 0000H</v>
      </c>
      <c r="D198" s="254">
        <v>1063.1199999999999</v>
      </c>
      <c r="E198" s="255">
        <v>49.67</v>
      </c>
      <c r="F198" s="254">
        <v>1108.67</v>
      </c>
      <c r="G198" s="255">
        <v>6.2</v>
      </c>
      <c r="H198" s="254"/>
      <c r="I198" s="360"/>
      <c r="J198" s="254"/>
      <c r="K198" s="360"/>
      <c r="L198" s="417">
        <v>73992.59</v>
      </c>
      <c r="M198" s="359">
        <v>900.94</v>
      </c>
      <c r="N198" s="359">
        <v>33090.400000000001</v>
      </c>
      <c r="O198" s="255">
        <v>103.96</v>
      </c>
      <c r="P198" s="254">
        <v>5709.37</v>
      </c>
      <c r="Q198" s="359">
        <v>15.78</v>
      </c>
      <c r="R198" s="359">
        <v>33075.1</v>
      </c>
      <c r="S198" s="359">
        <v>28.9</v>
      </c>
      <c r="T198" s="359"/>
      <c r="U198" s="359"/>
      <c r="V198" s="359">
        <v>618.5</v>
      </c>
      <c r="W198" s="359">
        <v>688.85</v>
      </c>
      <c r="X198" s="359">
        <v>10047.370000000001</v>
      </c>
      <c r="Y198" s="359">
        <v>9.0399999999999991</v>
      </c>
      <c r="Z198" s="359">
        <v>36023</v>
      </c>
      <c r="AA198" s="359">
        <v>69</v>
      </c>
      <c r="AB198" s="359">
        <v>256.12</v>
      </c>
      <c r="AC198" s="359">
        <v>0.15</v>
      </c>
      <c r="AD198" s="359">
        <v>6630.58</v>
      </c>
      <c r="AE198" s="359">
        <v>0</v>
      </c>
      <c r="AF198" s="359">
        <v>54159</v>
      </c>
      <c r="AG198" s="255">
        <v>79</v>
      </c>
      <c r="AH198" s="359"/>
      <c r="AI198" s="360"/>
      <c r="AJ198" s="359"/>
      <c r="AK198" s="255"/>
      <c r="AL198" s="389"/>
      <c r="AM198" s="360"/>
      <c r="AN198" s="389"/>
      <c r="AO198" s="360"/>
      <c r="AP198" s="389"/>
      <c r="AQ198" s="360"/>
    </row>
    <row r="199" spans="1:43" ht="15" x14ac:dyDescent="0.2">
      <c r="A199" s="376">
        <f t="shared" si="11"/>
        <v>45658</v>
      </c>
      <c r="B199" s="86" t="s">
        <v>195</v>
      </c>
      <c r="C199" s="94" t="str">
        <f t="shared" si="10"/>
        <v>45658 1200H</v>
      </c>
      <c r="D199" s="355">
        <v>1066.04</v>
      </c>
      <c r="E199" s="356">
        <v>49.67</v>
      </c>
      <c r="F199" s="355">
        <v>1108.67</v>
      </c>
      <c r="G199" s="356">
        <v>6.2</v>
      </c>
      <c r="H199" s="355"/>
      <c r="I199" s="358"/>
      <c r="J199" s="355"/>
      <c r="K199" s="358"/>
      <c r="L199" s="416">
        <v>73997.59</v>
      </c>
      <c r="M199" s="357">
        <v>901.18</v>
      </c>
      <c r="N199" s="357">
        <v>33090.730000000003</v>
      </c>
      <c r="O199" s="356">
        <v>104.01</v>
      </c>
      <c r="P199" s="355">
        <v>5715.03</v>
      </c>
      <c r="Q199" s="357">
        <v>15.78</v>
      </c>
      <c r="R199" s="357">
        <v>33080.6</v>
      </c>
      <c r="S199" s="357">
        <v>28.9</v>
      </c>
      <c r="T199" s="357"/>
      <c r="U199" s="357"/>
      <c r="V199" s="357">
        <v>618.5</v>
      </c>
      <c r="W199" s="357">
        <v>690.33</v>
      </c>
      <c r="X199" s="357">
        <v>10051.18</v>
      </c>
      <c r="Y199" s="357">
        <v>9.0399999999999991</v>
      </c>
      <c r="Z199" s="357">
        <v>36029.69</v>
      </c>
      <c r="AA199" s="357">
        <v>69</v>
      </c>
      <c r="AB199" s="357">
        <v>256.12</v>
      </c>
      <c r="AC199" s="357">
        <v>0.15</v>
      </c>
      <c r="AD199" s="357">
        <v>6636.53</v>
      </c>
      <c r="AE199" s="357">
        <v>0</v>
      </c>
      <c r="AF199" s="357">
        <v>54159</v>
      </c>
      <c r="AG199" s="356">
        <v>79</v>
      </c>
      <c r="AH199" s="357"/>
      <c r="AI199" s="358"/>
      <c r="AJ199" s="357"/>
      <c r="AK199" s="356"/>
      <c r="AL199" s="390"/>
      <c r="AM199" s="358"/>
      <c r="AN199" s="390"/>
      <c r="AO199" s="358"/>
      <c r="AP199" s="390"/>
      <c r="AQ199" s="358"/>
    </row>
    <row r="200" spans="1:43" ht="15" x14ac:dyDescent="0.2">
      <c r="A200" s="376">
        <f t="shared" si="11"/>
        <v>45659</v>
      </c>
      <c r="B200" s="86" t="s">
        <v>259</v>
      </c>
      <c r="C200" s="94" t="str">
        <f t="shared" si="10"/>
        <v>45659 0000H</v>
      </c>
      <c r="D200" s="254">
        <v>1069.3800000000001</v>
      </c>
      <c r="E200" s="255">
        <v>49.67</v>
      </c>
      <c r="F200" s="254">
        <v>1108.67</v>
      </c>
      <c r="G200" s="255">
        <v>6.2</v>
      </c>
      <c r="H200" s="254"/>
      <c r="I200" s="360"/>
      <c r="J200" s="254"/>
      <c r="K200" s="360"/>
      <c r="L200" s="417">
        <v>74005.149999999994</v>
      </c>
      <c r="M200" s="359">
        <v>901.26</v>
      </c>
      <c r="N200" s="359">
        <v>33091.699999999997</v>
      </c>
      <c r="O200" s="255">
        <v>104.08</v>
      </c>
      <c r="P200" s="254">
        <v>5720.05</v>
      </c>
      <c r="Q200" s="359">
        <v>15.78</v>
      </c>
      <c r="R200" s="359">
        <v>33086.300000000003</v>
      </c>
      <c r="S200" s="359">
        <v>28.9</v>
      </c>
      <c r="T200" s="359"/>
      <c r="U200" s="359"/>
      <c r="V200" s="359">
        <v>619.14</v>
      </c>
      <c r="W200" s="359">
        <v>691.07</v>
      </c>
      <c r="X200" s="359">
        <v>10055.459999999999</v>
      </c>
      <c r="Y200" s="359">
        <v>9.0399999999999991</v>
      </c>
      <c r="Z200" s="359">
        <v>36036</v>
      </c>
      <c r="AA200" s="359">
        <v>69</v>
      </c>
      <c r="AB200" s="359">
        <v>256.12</v>
      </c>
      <c r="AC200" s="359">
        <v>0.15</v>
      </c>
      <c r="AD200" s="359">
        <v>6641.62</v>
      </c>
      <c r="AE200" s="359">
        <v>0</v>
      </c>
      <c r="AF200" s="359">
        <v>54159</v>
      </c>
      <c r="AG200" s="255">
        <v>79</v>
      </c>
      <c r="AH200" s="359"/>
      <c r="AI200" s="360"/>
      <c r="AJ200" s="359"/>
      <c r="AK200" s="255"/>
      <c r="AL200" s="389"/>
      <c r="AM200" s="360"/>
      <c r="AN200" s="389"/>
      <c r="AO200" s="360"/>
      <c r="AP200" s="389"/>
      <c r="AQ200" s="360"/>
    </row>
    <row r="201" spans="1:43" ht="15" x14ac:dyDescent="0.2">
      <c r="A201" s="376">
        <f t="shared" si="11"/>
        <v>45659</v>
      </c>
      <c r="B201" s="86" t="s">
        <v>195</v>
      </c>
      <c r="C201" s="94" t="str">
        <f t="shared" si="10"/>
        <v>45659 1200H</v>
      </c>
      <c r="D201" s="355">
        <v>1072.8499999999999</v>
      </c>
      <c r="E201" s="356">
        <v>49.67</v>
      </c>
      <c r="F201" s="355">
        <v>1108.67</v>
      </c>
      <c r="G201" s="356">
        <v>6.2</v>
      </c>
      <c r="H201" s="355"/>
      <c r="I201" s="358"/>
      <c r="J201" s="355"/>
      <c r="K201" s="358"/>
      <c r="L201" s="416">
        <v>74015.39</v>
      </c>
      <c r="M201" s="357">
        <v>901.26</v>
      </c>
      <c r="N201" s="357">
        <v>33093.129999999997</v>
      </c>
      <c r="O201" s="356">
        <v>104.12</v>
      </c>
      <c r="P201" s="355">
        <v>5726.6</v>
      </c>
      <c r="Q201" s="357">
        <v>15.78</v>
      </c>
      <c r="R201" s="357">
        <v>33089</v>
      </c>
      <c r="S201" s="357">
        <v>29</v>
      </c>
      <c r="T201" s="357"/>
      <c r="U201" s="357"/>
      <c r="V201" s="357">
        <v>619.27</v>
      </c>
      <c r="W201" s="357">
        <v>692.13</v>
      </c>
      <c r="X201" s="357">
        <v>10059.15</v>
      </c>
      <c r="Y201" s="357">
        <v>9.0399999999999991</v>
      </c>
      <c r="Z201" s="357">
        <v>36042</v>
      </c>
      <c r="AA201" s="357">
        <v>69</v>
      </c>
      <c r="AB201" s="357">
        <v>256.12</v>
      </c>
      <c r="AC201" s="357">
        <v>0.15</v>
      </c>
      <c r="AD201" s="357">
        <v>6646.62</v>
      </c>
      <c r="AE201" s="357">
        <v>0</v>
      </c>
      <c r="AF201" s="357">
        <v>54159</v>
      </c>
      <c r="AG201" s="356">
        <v>79</v>
      </c>
      <c r="AH201" s="357"/>
      <c r="AI201" s="358"/>
      <c r="AJ201" s="357"/>
      <c r="AK201" s="356"/>
      <c r="AL201" s="390"/>
      <c r="AM201" s="358"/>
      <c r="AN201" s="390"/>
      <c r="AO201" s="358"/>
      <c r="AP201" s="390"/>
      <c r="AQ201" s="358"/>
    </row>
    <row r="202" spans="1:43" ht="15" x14ac:dyDescent="0.2">
      <c r="A202" s="376">
        <f t="shared" si="11"/>
        <v>45660</v>
      </c>
      <c r="B202" s="86" t="s">
        <v>259</v>
      </c>
      <c r="C202" s="94" t="str">
        <f t="shared" si="10"/>
        <v>45660 0000H</v>
      </c>
      <c r="D202" s="254">
        <v>1077.3699999999999</v>
      </c>
      <c r="E202" s="255">
        <v>49.67</v>
      </c>
      <c r="F202" s="254">
        <v>1108.67</v>
      </c>
      <c r="G202" s="255">
        <v>6.2</v>
      </c>
      <c r="H202" s="254"/>
      <c r="I202" s="360"/>
      <c r="J202" s="254"/>
      <c r="K202" s="360"/>
      <c r="L202" s="417">
        <v>74025.509999999995</v>
      </c>
      <c r="M202" s="359">
        <v>901.26</v>
      </c>
      <c r="N202" s="359">
        <v>33096.800000000003</v>
      </c>
      <c r="O202" s="255">
        <v>104.12</v>
      </c>
      <c r="P202" s="254">
        <v>5732.57</v>
      </c>
      <c r="Q202" s="359">
        <v>15.78</v>
      </c>
      <c r="R202" s="359">
        <v>33096.1</v>
      </c>
      <c r="S202" s="359">
        <v>29</v>
      </c>
      <c r="T202" s="359"/>
      <c r="U202" s="359"/>
      <c r="V202" s="359">
        <v>619.37</v>
      </c>
      <c r="W202" s="359">
        <v>693.03</v>
      </c>
      <c r="X202" s="359">
        <v>10063.75</v>
      </c>
      <c r="Y202" s="359">
        <v>9.0399999999999991</v>
      </c>
      <c r="Z202" s="359">
        <v>36050</v>
      </c>
      <c r="AA202" s="359">
        <v>69</v>
      </c>
      <c r="AB202" s="359">
        <v>256.12</v>
      </c>
      <c r="AC202" s="359">
        <v>0.15</v>
      </c>
      <c r="AD202" s="359">
        <v>6653.81</v>
      </c>
      <c r="AE202" s="359">
        <v>0</v>
      </c>
      <c r="AF202" s="359">
        <v>54159</v>
      </c>
      <c r="AG202" s="255">
        <v>79</v>
      </c>
      <c r="AH202" s="359"/>
      <c r="AI202" s="360"/>
      <c r="AJ202" s="359"/>
      <c r="AK202" s="255"/>
      <c r="AL202" s="389"/>
      <c r="AM202" s="360"/>
      <c r="AN202" s="389"/>
      <c r="AO202" s="360"/>
      <c r="AP202" s="389"/>
      <c r="AQ202" s="360"/>
    </row>
    <row r="203" spans="1:43" ht="15" x14ac:dyDescent="0.2">
      <c r="A203" s="376">
        <f t="shared" si="11"/>
        <v>45660</v>
      </c>
      <c r="B203" s="86" t="s">
        <v>195</v>
      </c>
      <c r="C203" s="94" t="str">
        <f t="shared" si="10"/>
        <v>45660 1200H</v>
      </c>
      <c r="D203" s="355">
        <v>1080.8399999999999</v>
      </c>
      <c r="E203" s="356">
        <v>49.67</v>
      </c>
      <c r="F203" s="355">
        <v>1108.67</v>
      </c>
      <c r="G203" s="356">
        <v>6.2</v>
      </c>
      <c r="H203" s="355"/>
      <c r="I203" s="358"/>
      <c r="J203" s="355"/>
      <c r="K203" s="358"/>
      <c r="L203" s="416">
        <v>74035.539999999994</v>
      </c>
      <c r="M203" s="357">
        <v>901.26</v>
      </c>
      <c r="N203" s="357">
        <v>33097.919999999998</v>
      </c>
      <c r="O203" s="356">
        <v>104.117</v>
      </c>
      <c r="P203" s="355">
        <v>5738.25</v>
      </c>
      <c r="Q203" s="357">
        <v>15.78</v>
      </c>
      <c r="R203" s="357">
        <v>33099.1</v>
      </c>
      <c r="S203" s="357">
        <v>29</v>
      </c>
      <c r="T203" s="357"/>
      <c r="U203" s="357"/>
      <c r="V203" s="357">
        <v>619.54999999999995</v>
      </c>
      <c r="W203" s="357">
        <v>693.9</v>
      </c>
      <c r="X203" s="357">
        <v>10067.56</v>
      </c>
      <c r="Y203" s="357">
        <v>9.0399999999999991</v>
      </c>
      <c r="Z203" s="357">
        <v>36075</v>
      </c>
      <c r="AA203" s="357">
        <v>69</v>
      </c>
      <c r="AB203" s="357">
        <v>256.12</v>
      </c>
      <c r="AC203" s="357">
        <v>0.15</v>
      </c>
      <c r="AD203" s="357">
        <v>6659.09</v>
      </c>
      <c r="AE203" s="357">
        <v>0</v>
      </c>
      <c r="AF203" s="357">
        <v>54159</v>
      </c>
      <c r="AG203" s="356">
        <v>79</v>
      </c>
      <c r="AH203" s="357"/>
      <c r="AI203" s="358"/>
      <c r="AJ203" s="357"/>
      <c r="AK203" s="356"/>
      <c r="AL203" s="390"/>
      <c r="AM203" s="358"/>
      <c r="AN203" s="390"/>
      <c r="AO203" s="358"/>
      <c r="AP203" s="390"/>
      <c r="AQ203" s="358"/>
    </row>
    <row r="204" spans="1:43" ht="15" x14ac:dyDescent="0.2">
      <c r="A204" s="376">
        <f t="shared" si="11"/>
        <v>45661</v>
      </c>
      <c r="B204" s="86" t="s">
        <v>259</v>
      </c>
      <c r="C204" s="94" t="str">
        <f t="shared" si="10"/>
        <v>45661 0000H</v>
      </c>
      <c r="D204" s="254">
        <v>1085.4100000000001</v>
      </c>
      <c r="E204" s="255">
        <v>49.67</v>
      </c>
      <c r="F204" s="254">
        <v>1108.67</v>
      </c>
      <c r="G204" s="255">
        <v>6.2</v>
      </c>
      <c r="H204" s="254"/>
      <c r="I204" s="360"/>
      <c r="J204" s="254"/>
      <c r="K204" s="360"/>
      <c r="L204" s="417">
        <v>74048.100000000006</v>
      </c>
      <c r="M204" s="359">
        <v>901.26</v>
      </c>
      <c r="N204" s="359">
        <v>33101.57</v>
      </c>
      <c r="O204" s="255">
        <v>104.17</v>
      </c>
      <c r="P204" s="254">
        <v>5744.04</v>
      </c>
      <c r="Q204" s="359">
        <v>15.78</v>
      </c>
      <c r="R204" s="359">
        <v>33106.300000000003</v>
      </c>
      <c r="S204" s="359">
        <v>29</v>
      </c>
      <c r="T204" s="359"/>
      <c r="U204" s="359"/>
      <c r="V204" s="359">
        <v>620.34</v>
      </c>
      <c r="W204" s="359">
        <v>694.46</v>
      </c>
      <c r="X204" s="359">
        <v>10072.120000000001</v>
      </c>
      <c r="Y204" s="359">
        <v>9.0399999999999991</v>
      </c>
      <c r="Z204" s="359">
        <v>36064</v>
      </c>
      <c r="AA204" s="359">
        <v>69</v>
      </c>
      <c r="AB204" s="359">
        <v>256.12</v>
      </c>
      <c r="AC204" s="359">
        <v>0.15</v>
      </c>
      <c r="AD204" s="359">
        <v>6667.21</v>
      </c>
      <c r="AE204" s="359">
        <v>0</v>
      </c>
      <c r="AF204" s="359">
        <v>54159</v>
      </c>
      <c r="AG204" s="255">
        <v>79</v>
      </c>
      <c r="AH204" s="359"/>
      <c r="AI204" s="360"/>
      <c r="AJ204" s="359"/>
      <c r="AK204" s="255"/>
      <c r="AL204" s="389"/>
      <c r="AM204" s="360"/>
      <c r="AN204" s="389"/>
      <c r="AO204" s="360"/>
      <c r="AP204" s="389"/>
      <c r="AQ204" s="360"/>
    </row>
    <row r="205" spans="1:43" ht="15" x14ac:dyDescent="0.2">
      <c r="A205" s="376">
        <f t="shared" si="11"/>
        <v>45661</v>
      </c>
      <c r="B205" s="86" t="s">
        <v>195</v>
      </c>
      <c r="C205" s="94" t="str">
        <f t="shared" si="10"/>
        <v>45661 1200H</v>
      </c>
      <c r="D205" s="355">
        <v>1088.96</v>
      </c>
      <c r="E205" s="356">
        <v>49.67</v>
      </c>
      <c r="F205" s="355">
        <v>1108.67</v>
      </c>
      <c r="G205" s="356">
        <v>6.2</v>
      </c>
      <c r="H205" s="355"/>
      <c r="I205" s="358"/>
      <c r="J205" s="355"/>
      <c r="K205" s="358"/>
      <c r="L205" s="416">
        <v>74048.97</v>
      </c>
      <c r="M205" s="357">
        <v>901.51</v>
      </c>
      <c r="N205" s="357">
        <v>33105.33</v>
      </c>
      <c r="O205" s="356">
        <v>104.17</v>
      </c>
      <c r="P205" s="355">
        <v>5749.71</v>
      </c>
      <c r="Q205" s="357">
        <v>15.78</v>
      </c>
      <c r="R205" s="357">
        <v>33109.5</v>
      </c>
      <c r="S205" s="357">
        <v>29</v>
      </c>
      <c r="T205" s="357"/>
      <c r="U205" s="357"/>
      <c r="V205" s="357">
        <v>620.38</v>
      </c>
      <c r="W205" s="357">
        <v>695.3</v>
      </c>
      <c r="X205" s="357">
        <v>10075.82</v>
      </c>
      <c r="Y205" s="357">
        <v>9.0399999999999991</v>
      </c>
      <c r="Z205" s="357">
        <v>36071</v>
      </c>
      <c r="AA205" s="357">
        <v>69</v>
      </c>
      <c r="AB205" s="357">
        <v>256.12</v>
      </c>
      <c r="AC205" s="357">
        <v>0.15</v>
      </c>
      <c r="AD205" s="357">
        <v>6672.91</v>
      </c>
      <c r="AE205" s="357">
        <v>0</v>
      </c>
      <c r="AF205" s="357">
        <v>54159</v>
      </c>
      <c r="AG205" s="356">
        <v>79</v>
      </c>
      <c r="AH205" s="357"/>
      <c r="AI205" s="358"/>
      <c r="AJ205" s="357"/>
      <c r="AK205" s="356"/>
      <c r="AL205" s="390"/>
      <c r="AM205" s="358"/>
      <c r="AN205" s="390"/>
      <c r="AO205" s="358"/>
      <c r="AP205" s="390"/>
      <c r="AQ205" s="358"/>
    </row>
    <row r="206" spans="1:43" ht="15" x14ac:dyDescent="0.2">
      <c r="A206" s="376">
        <f t="shared" si="11"/>
        <v>45662</v>
      </c>
      <c r="B206" s="86" t="s">
        <v>259</v>
      </c>
      <c r="C206" s="94" t="str">
        <f t="shared" si="10"/>
        <v>45662 0000H</v>
      </c>
      <c r="D206" s="254">
        <v>1093.46</v>
      </c>
      <c r="E206" s="255">
        <v>49.67</v>
      </c>
      <c r="F206" s="254">
        <v>1108.67</v>
      </c>
      <c r="G206" s="255">
        <v>6.2</v>
      </c>
      <c r="H206" s="254"/>
      <c r="I206" s="360"/>
      <c r="J206" s="254"/>
      <c r="K206" s="360"/>
      <c r="L206" s="417">
        <v>74059.19</v>
      </c>
      <c r="M206" s="359">
        <v>901.59</v>
      </c>
      <c r="N206" s="359">
        <v>33109.050000000003</v>
      </c>
      <c r="O206" s="255">
        <v>104.17</v>
      </c>
      <c r="P206" s="254">
        <v>5755.39</v>
      </c>
      <c r="Q206" s="359">
        <v>15.78</v>
      </c>
      <c r="R206" s="359">
        <v>33116.9</v>
      </c>
      <c r="S206" s="359">
        <v>29</v>
      </c>
      <c r="T206" s="359"/>
      <c r="U206" s="359"/>
      <c r="V206" s="359">
        <v>620.49</v>
      </c>
      <c r="W206" s="359">
        <v>696.15</v>
      </c>
      <c r="X206" s="359">
        <v>10080.42</v>
      </c>
      <c r="Y206" s="359">
        <v>9.0399999999999991</v>
      </c>
      <c r="Z206" s="359">
        <v>36078</v>
      </c>
      <c r="AA206" s="359">
        <v>69</v>
      </c>
      <c r="AB206" s="359">
        <v>256.12</v>
      </c>
      <c r="AC206" s="359">
        <v>0.15</v>
      </c>
      <c r="AD206" s="359">
        <v>6680.38</v>
      </c>
      <c r="AE206" s="359">
        <v>0</v>
      </c>
      <c r="AF206" s="359">
        <v>54159</v>
      </c>
      <c r="AG206" s="255">
        <v>79</v>
      </c>
      <c r="AH206" s="359"/>
      <c r="AI206" s="360"/>
      <c r="AJ206" s="359"/>
      <c r="AK206" s="255"/>
      <c r="AL206" s="389"/>
      <c r="AM206" s="360"/>
      <c r="AN206" s="389"/>
      <c r="AO206" s="360"/>
      <c r="AP206" s="389"/>
      <c r="AQ206" s="360"/>
    </row>
    <row r="207" spans="1:43" ht="15" x14ac:dyDescent="0.2">
      <c r="A207" s="376">
        <f t="shared" si="11"/>
        <v>45662</v>
      </c>
      <c r="B207" s="86" t="s">
        <v>195</v>
      </c>
      <c r="C207" s="94" t="str">
        <f t="shared" si="10"/>
        <v>45662 1200H</v>
      </c>
      <c r="D207" s="355">
        <v>1096.8800000000001</v>
      </c>
      <c r="E207" s="356">
        <v>49.67</v>
      </c>
      <c r="F207" s="355">
        <v>1108.67</v>
      </c>
      <c r="G207" s="356">
        <v>6.2</v>
      </c>
      <c r="H207" s="355"/>
      <c r="I207" s="358"/>
      <c r="J207" s="355"/>
      <c r="K207" s="358"/>
      <c r="L207" s="416">
        <v>74061.97</v>
      </c>
      <c r="M207" s="357">
        <v>901.94</v>
      </c>
      <c r="N207" s="357">
        <v>33112.86</v>
      </c>
      <c r="O207" s="356">
        <v>104.17</v>
      </c>
      <c r="P207" s="355">
        <v>5761.05</v>
      </c>
      <c r="Q207" s="357">
        <v>15.78</v>
      </c>
      <c r="R207" s="357">
        <v>33121.4</v>
      </c>
      <c r="S207" s="357">
        <v>29</v>
      </c>
      <c r="T207" s="357"/>
      <c r="U207" s="357"/>
      <c r="V207" s="357">
        <v>620.5</v>
      </c>
      <c r="W207" s="357">
        <v>697.3</v>
      </c>
      <c r="X207" s="357">
        <v>10084.200000000001</v>
      </c>
      <c r="Y207" s="357">
        <v>9.0399999999999991</v>
      </c>
      <c r="Z207" s="357">
        <v>36083</v>
      </c>
      <c r="AA207" s="357">
        <v>69</v>
      </c>
      <c r="AB207" s="357">
        <v>256.12</v>
      </c>
      <c r="AC207" s="357">
        <v>0.15</v>
      </c>
      <c r="AD207" s="357">
        <v>6685.53</v>
      </c>
      <c r="AE207" s="357">
        <v>0</v>
      </c>
      <c r="AF207" s="357">
        <v>54159</v>
      </c>
      <c r="AG207" s="356">
        <v>79</v>
      </c>
      <c r="AH207" s="357"/>
      <c r="AI207" s="358"/>
      <c r="AJ207" s="357"/>
      <c r="AK207" s="356"/>
      <c r="AL207" s="390"/>
      <c r="AM207" s="358"/>
      <c r="AN207" s="390"/>
      <c r="AO207" s="358"/>
      <c r="AP207" s="390"/>
      <c r="AQ207" s="358"/>
    </row>
    <row r="208" spans="1:43" ht="15" x14ac:dyDescent="0.2">
      <c r="A208" s="376">
        <f t="shared" si="11"/>
        <v>45663</v>
      </c>
      <c r="B208" s="86" t="s">
        <v>259</v>
      </c>
      <c r="C208" s="94" t="str">
        <f t="shared" si="10"/>
        <v>45663 0000H</v>
      </c>
      <c r="D208" s="254">
        <v>1101.2</v>
      </c>
      <c r="E208" s="255">
        <v>49.67</v>
      </c>
      <c r="F208" s="254">
        <v>1108.67</v>
      </c>
      <c r="G208" s="255">
        <v>6.2</v>
      </c>
      <c r="H208" s="254"/>
      <c r="I208" s="360"/>
      <c r="J208" s="254"/>
      <c r="K208" s="360"/>
      <c r="L208" s="417">
        <v>74066.94</v>
      </c>
      <c r="M208" s="359">
        <v>902.1</v>
      </c>
      <c r="N208" s="359">
        <v>33116.620000000003</v>
      </c>
      <c r="O208" s="255">
        <v>104.17</v>
      </c>
      <c r="P208" s="254">
        <v>5766.62</v>
      </c>
      <c r="Q208" s="359">
        <v>15.78</v>
      </c>
      <c r="R208" s="359">
        <v>33128.1</v>
      </c>
      <c r="S208" s="359">
        <v>29</v>
      </c>
      <c r="T208" s="359"/>
      <c r="U208" s="359"/>
      <c r="V208" s="359">
        <v>620.5</v>
      </c>
      <c r="W208" s="359">
        <v>699.02</v>
      </c>
      <c r="X208" s="359">
        <v>10088.69</v>
      </c>
      <c r="Y208" s="359">
        <v>9.0399999999999991</v>
      </c>
      <c r="Z208" s="359">
        <v>36090</v>
      </c>
      <c r="AA208" s="359">
        <v>69</v>
      </c>
      <c r="AB208" s="359">
        <v>256.12</v>
      </c>
      <c r="AC208" s="359">
        <v>0.15</v>
      </c>
      <c r="AD208" s="359">
        <v>6690.26</v>
      </c>
      <c r="AE208" s="359">
        <v>0</v>
      </c>
      <c r="AF208" s="359">
        <v>54159</v>
      </c>
      <c r="AG208" s="255">
        <v>79</v>
      </c>
      <c r="AH208" s="359"/>
      <c r="AI208" s="360"/>
      <c r="AJ208" s="359"/>
      <c r="AK208" s="255"/>
      <c r="AL208" s="389"/>
      <c r="AM208" s="360"/>
      <c r="AN208" s="389"/>
      <c r="AO208" s="360"/>
      <c r="AP208" s="389"/>
      <c r="AQ208" s="360"/>
    </row>
    <row r="209" spans="1:43" ht="15" x14ac:dyDescent="0.2">
      <c r="A209" s="376">
        <f t="shared" si="11"/>
        <v>45663</v>
      </c>
      <c r="B209" s="86" t="s">
        <v>195</v>
      </c>
      <c r="C209" s="94" t="str">
        <f t="shared" si="10"/>
        <v>45663 1200H</v>
      </c>
      <c r="D209" s="355">
        <v>1104.8800000000001</v>
      </c>
      <c r="E209" s="356">
        <v>49.67</v>
      </c>
      <c r="F209" s="355">
        <v>1108.67</v>
      </c>
      <c r="G209" s="356">
        <v>6.2</v>
      </c>
      <c r="H209" s="355"/>
      <c r="I209" s="358"/>
      <c r="J209" s="355"/>
      <c r="K209" s="358"/>
      <c r="L209" s="416">
        <v>74070.67</v>
      </c>
      <c r="M209" s="357">
        <v>902.4</v>
      </c>
      <c r="N209" s="357">
        <v>33120.199999999997</v>
      </c>
      <c r="O209" s="356">
        <v>104.17</v>
      </c>
      <c r="P209" s="355">
        <v>5772.22</v>
      </c>
      <c r="Q209" s="357">
        <v>15.78</v>
      </c>
      <c r="R209" s="357">
        <v>33132.300000000003</v>
      </c>
      <c r="S209" s="357">
        <v>29</v>
      </c>
      <c r="T209" s="357"/>
      <c r="U209" s="357"/>
      <c r="V209" s="357">
        <v>620.83000000000004</v>
      </c>
      <c r="W209" s="357">
        <v>699.89</v>
      </c>
      <c r="X209" s="357">
        <v>10092.34</v>
      </c>
      <c r="Y209" s="357">
        <v>9.0399999999999991</v>
      </c>
      <c r="Z209" s="357">
        <v>36096</v>
      </c>
      <c r="AA209" s="357">
        <v>69</v>
      </c>
      <c r="AB209" s="357">
        <v>256.12</v>
      </c>
      <c r="AC209" s="357">
        <v>0.15</v>
      </c>
      <c r="AD209" s="357">
        <v>6696.29</v>
      </c>
      <c r="AE209" s="357">
        <v>0</v>
      </c>
      <c r="AF209" s="357">
        <v>54159</v>
      </c>
      <c r="AG209" s="356">
        <v>79</v>
      </c>
      <c r="AH209" s="357"/>
      <c r="AI209" s="358"/>
      <c r="AJ209" s="357"/>
      <c r="AK209" s="356"/>
      <c r="AL209" s="390"/>
      <c r="AM209" s="358"/>
      <c r="AN209" s="390"/>
      <c r="AO209" s="358"/>
      <c r="AP209" s="390"/>
      <c r="AQ209" s="358"/>
    </row>
    <row r="210" spans="1:43" ht="15" x14ac:dyDescent="0.2">
      <c r="A210" s="376">
        <f t="shared" si="11"/>
        <v>45664</v>
      </c>
      <c r="B210" s="86" t="s">
        <v>259</v>
      </c>
      <c r="C210" s="94" t="str">
        <f t="shared" si="10"/>
        <v>45664 0000H</v>
      </c>
      <c r="D210" s="254">
        <v>1110.25</v>
      </c>
      <c r="E210" s="255">
        <v>49.67</v>
      </c>
      <c r="F210" s="254">
        <v>1108.67</v>
      </c>
      <c r="G210" s="255">
        <v>6.2</v>
      </c>
      <c r="H210" s="254"/>
      <c r="I210" s="360"/>
      <c r="J210" s="254"/>
      <c r="K210" s="360"/>
      <c r="L210" s="417">
        <v>74079.929999999993</v>
      </c>
      <c r="M210" s="359">
        <v>902.4</v>
      </c>
      <c r="N210" s="359">
        <v>33123.980000000003</v>
      </c>
      <c r="O210" s="255">
        <v>104.17</v>
      </c>
      <c r="P210" s="254">
        <v>5777.9</v>
      </c>
      <c r="Q210" s="359">
        <v>15.78</v>
      </c>
      <c r="R210" s="359">
        <v>33135.800000000003</v>
      </c>
      <c r="S210" s="359">
        <v>29</v>
      </c>
      <c r="T210" s="359"/>
      <c r="U210" s="359"/>
      <c r="V210" s="359">
        <v>620.87</v>
      </c>
      <c r="W210" s="359">
        <v>701.16</v>
      </c>
      <c r="X210" s="359">
        <v>10096.84</v>
      </c>
      <c r="Y210" s="359">
        <v>9.0399999999999991</v>
      </c>
      <c r="Z210" s="359">
        <v>36103</v>
      </c>
      <c r="AA210" s="359">
        <v>69</v>
      </c>
      <c r="AB210" s="359">
        <v>256.12</v>
      </c>
      <c r="AC210" s="359">
        <v>0.15</v>
      </c>
      <c r="AD210" s="359">
        <v>6703.51</v>
      </c>
      <c r="AE210" s="359">
        <v>0</v>
      </c>
      <c r="AF210" s="359">
        <v>54159</v>
      </c>
      <c r="AG210" s="255">
        <v>79</v>
      </c>
      <c r="AH210" s="359"/>
      <c r="AI210" s="360"/>
      <c r="AJ210" s="359"/>
      <c r="AK210" s="255"/>
      <c r="AL210" s="389"/>
      <c r="AM210" s="360"/>
      <c r="AN210" s="389"/>
      <c r="AO210" s="360"/>
      <c r="AP210" s="389"/>
      <c r="AQ210" s="360"/>
    </row>
    <row r="211" spans="1:43" ht="15" x14ac:dyDescent="0.2">
      <c r="A211" s="376">
        <f t="shared" si="11"/>
        <v>45664</v>
      </c>
      <c r="B211" s="86" t="s">
        <v>195</v>
      </c>
      <c r="C211" s="94" t="str">
        <f t="shared" si="10"/>
        <v>45664 1200H</v>
      </c>
      <c r="D211" s="355">
        <v>1114.02</v>
      </c>
      <c r="E211" s="356">
        <v>49.67</v>
      </c>
      <c r="F211" s="355">
        <v>1108.67</v>
      </c>
      <c r="G211" s="356">
        <v>6.2</v>
      </c>
      <c r="H211" s="355"/>
      <c r="I211" s="358"/>
      <c r="J211" s="355"/>
      <c r="K211" s="358"/>
      <c r="L211" s="416">
        <v>74089.56</v>
      </c>
      <c r="M211" s="357">
        <v>902.4</v>
      </c>
      <c r="N211" s="357">
        <v>33125.519999999997</v>
      </c>
      <c r="O211" s="356">
        <v>104.22</v>
      </c>
      <c r="P211" s="355">
        <v>5783.59</v>
      </c>
      <c r="Q211" s="357">
        <v>15.78</v>
      </c>
      <c r="R211" s="357">
        <v>33143.1</v>
      </c>
      <c r="S211" s="357">
        <v>29.1</v>
      </c>
      <c r="T211" s="357"/>
      <c r="U211" s="357"/>
      <c r="V211" s="357">
        <v>621.29999999999995</v>
      </c>
      <c r="W211" s="357">
        <v>702</v>
      </c>
      <c r="X211" s="357">
        <v>10100.56</v>
      </c>
      <c r="Y211" s="357">
        <v>9.0399999999999991</v>
      </c>
      <c r="Z211" s="357">
        <v>36109</v>
      </c>
      <c r="AA211" s="357">
        <v>69</v>
      </c>
      <c r="AB211" s="357">
        <v>256.12</v>
      </c>
      <c r="AC211" s="357">
        <v>0.15</v>
      </c>
      <c r="AD211" s="357">
        <v>6706.36</v>
      </c>
      <c r="AE211" s="357">
        <v>0</v>
      </c>
      <c r="AF211" s="357">
        <v>54159</v>
      </c>
      <c r="AG211" s="356">
        <v>79</v>
      </c>
      <c r="AH211" s="357"/>
      <c r="AI211" s="358"/>
      <c r="AJ211" s="357"/>
      <c r="AK211" s="356"/>
      <c r="AL211" s="390"/>
      <c r="AM211" s="358"/>
      <c r="AN211" s="390"/>
      <c r="AO211" s="358"/>
      <c r="AP211" s="390"/>
      <c r="AQ211" s="358"/>
    </row>
    <row r="212" spans="1:43" ht="15" x14ac:dyDescent="0.2">
      <c r="A212" s="376">
        <f t="shared" si="11"/>
        <v>45665</v>
      </c>
      <c r="B212" s="86" t="s">
        <v>259</v>
      </c>
      <c r="C212" s="94" t="str">
        <f t="shared" si="10"/>
        <v>45665 0000H</v>
      </c>
      <c r="D212" s="254">
        <v>1119.8</v>
      </c>
      <c r="E212" s="255">
        <v>49.67</v>
      </c>
      <c r="F212" s="254">
        <v>1108.67</v>
      </c>
      <c r="G212" s="255">
        <v>6.2</v>
      </c>
      <c r="H212" s="254"/>
      <c r="I212" s="360"/>
      <c r="J212" s="254"/>
      <c r="K212" s="360"/>
      <c r="L212" s="417">
        <v>74099</v>
      </c>
      <c r="M212" s="359">
        <v>902.4</v>
      </c>
      <c r="N212" s="359">
        <v>33127.949999999997</v>
      </c>
      <c r="O212" s="255">
        <v>104.25</v>
      </c>
      <c r="P212" s="254">
        <v>5788.95</v>
      </c>
      <c r="Q212" s="359">
        <v>15.78</v>
      </c>
      <c r="R212" s="359">
        <v>33149.199999999997</v>
      </c>
      <c r="S212" s="359">
        <v>29.1</v>
      </c>
      <c r="T212" s="359"/>
      <c r="U212" s="359"/>
      <c r="V212" s="359">
        <v>621.29999999999995</v>
      </c>
      <c r="W212" s="359">
        <v>703.71</v>
      </c>
      <c r="X212" s="359">
        <v>10104.92</v>
      </c>
      <c r="Y212" s="359">
        <v>9.0399999999999991</v>
      </c>
      <c r="Z212" s="359">
        <v>36117</v>
      </c>
      <c r="AA212" s="359">
        <v>69</v>
      </c>
      <c r="AB212" s="359">
        <v>256.12</v>
      </c>
      <c r="AC212" s="359">
        <v>0.15</v>
      </c>
      <c r="AD212" s="359">
        <v>6714.45</v>
      </c>
      <c r="AE212" s="359">
        <v>0</v>
      </c>
      <c r="AF212" s="359">
        <v>54159</v>
      </c>
      <c r="AG212" s="255">
        <v>79</v>
      </c>
      <c r="AH212" s="359"/>
      <c r="AI212" s="360"/>
      <c r="AJ212" s="359"/>
      <c r="AK212" s="255"/>
      <c r="AL212" s="389"/>
      <c r="AM212" s="360"/>
      <c r="AN212" s="389"/>
      <c r="AO212" s="360"/>
      <c r="AP212" s="389"/>
      <c r="AQ212" s="360"/>
    </row>
    <row r="213" spans="1:43" ht="15" x14ac:dyDescent="0.2">
      <c r="A213" s="376">
        <f t="shared" si="11"/>
        <v>45665</v>
      </c>
      <c r="B213" s="86" t="s">
        <v>195</v>
      </c>
      <c r="C213" s="94" t="str">
        <f t="shared" si="10"/>
        <v>45665 1200H</v>
      </c>
      <c r="D213" s="355">
        <v>1123.3699999999999</v>
      </c>
      <c r="E213" s="356">
        <v>49.67</v>
      </c>
      <c r="F213" s="355">
        <v>1108.67</v>
      </c>
      <c r="G213" s="356">
        <v>6.2</v>
      </c>
      <c r="H213" s="355"/>
      <c r="I213" s="358"/>
      <c r="J213" s="355"/>
      <c r="K213" s="358"/>
      <c r="L213" s="416">
        <v>74109.279999999999</v>
      </c>
      <c r="M213" s="357">
        <v>902.4</v>
      </c>
      <c r="N213" s="357">
        <v>33129.35</v>
      </c>
      <c r="O213" s="356">
        <v>104.3</v>
      </c>
      <c r="P213" s="355">
        <v>5794.66</v>
      </c>
      <c r="Q213" s="357">
        <v>15.78</v>
      </c>
      <c r="R213" s="357">
        <v>33153</v>
      </c>
      <c r="S213" s="357">
        <v>29.1</v>
      </c>
      <c r="T213" s="357"/>
      <c r="U213" s="357"/>
      <c r="V213" s="357">
        <v>621.44000000000005</v>
      </c>
      <c r="W213" s="357">
        <v>704.46</v>
      </c>
      <c r="X213" s="357">
        <v>10108.48</v>
      </c>
      <c r="Y213" s="357">
        <v>9.0399999999999991</v>
      </c>
      <c r="Z213" s="357">
        <v>36123</v>
      </c>
      <c r="AA213" s="357">
        <v>69</v>
      </c>
      <c r="AB213" s="357">
        <v>256.12</v>
      </c>
      <c r="AC213" s="357">
        <v>0.15</v>
      </c>
      <c r="AD213" s="357">
        <v>6719.31</v>
      </c>
      <c r="AE213" s="357">
        <v>0</v>
      </c>
      <c r="AF213" s="357">
        <v>54159</v>
      </c>
      <c r="AG213" s="356">
        <v>79</v>
      </c>
      <c r="AH213" s="357"/>
      <c r="AI213" s="358"/>
      <c r="AJ213" s="357"/>
      <c r="AK213" s="356"/>
      <c r="AL213" s="390"/>
      <c r="AM213" s="358"/>
      <c r="AN213" s="390"/>
      <c r="AO213" s="358"/>
      <c r="AP213" s="390"/>
      <c r="AQ213" s="358"/>
    </row>
    <row r="214" spans="1:43" ht="15" x14ac:dyDescent="0.2">
      <c r="A214" s="376">
        <f t="shared" si="11"/>
        <v>45666</v>
      </c>
      <c r="B214" s="86" t="s">
        <v>259</v>
      </c>
      <c r="C214" s="94" t="str">
        <f t="shared" si="10"/>
        <v>45666 0000H</v>
      </c>
      <c r="D214" s="254">
        <v>1127.79</v>
      </c>
      <c r="E214" s="255">
        <v>49.67</v>
      </c>
      <c r="F214" s="254">
        <v>1108.67</v>
      </c>
      <c r="G214" s="255">
        <v>6.2</v>
      </c>
      <c r="H214" s="254"/>
      <c r="I214" s="360"/>
      <c r="J214" s="254"/>
      <c r="K214" s="360"/>
      <c r="L214" s="417">
        <v>74119.259999999995</v>
      </c>
      <c r="M214" s="359">
        <v>902.4</v>
      </c>
      <c r="N214" s="359">
        <v>33133.1</v>
      </c>
      <c r="O214" s="255">
        <v>104.3</v>
      </c>
      <c r="P214" s="254">
        <v>5800.36</v>
      </c>
      <c r="Q214" s="359">
        <v>15.78</v>
      </c>
      <c r="R214" s="359">
        <v>33160.400000000001</v>
      </c>
      <c r="S214" s="359">
        <v>29.1</v>
      </c>
      <c r="T214" s="359"/>
      <c r="U214" s="359"/>
      <c r="V214" s="359">
        <v>621.69000000000005</v>
      </c>
      <c r="W214" s="359">
        <v>705.1</v>
      </c>
      <c r="X214" s="359">
        <v>10112.74</v>
      </c>
      <c r="Y214" s="359">
        <v>9.0399999999999991</v>
      </c>
      <c r="Z214" s="359">
        <v>36130</v>
      </c>
      <c r="AA214" s="359">
        <v>69</v>
      </c>
      <c r="AB214" s="359">
        <v>256.12</v>
      </c>
      <c r="AC214" s="359">
        <v>0.15</v>
      </c>
      <c r="AD214" s="359">
        <v>6723.88</v>
      </c>
      <c r="AE214" s="359">
        <v>0</v>
      </c>
      <c r="AF214" s="359">
        <v>54159</v>
      </c>
      <c r="AG214" s="255">
        <v>79</v>
      </c>
      <c r="AH214" s="359"/>
      <c r="AI214" s="360"/>
      <c r="AJ214" s="359"/>
      <c r="AK214" s="255"/>
      <c r="AL214" s="389"/>
      <c r="AM214" s="360"/>
      <c r="AN214" s="389"/>
      <c r="AO214" s="360"/>
      <c r="AP214" s="389"/>
      <c r="AQ214" s="360"/>
    </row>
    <row r="215" spans="1:43" ht="15" x14ac:dyDescent="0.2">
      <c r="A215" s="376">
        <f t="shared" si="11"/>
        <v>45666</v>
      </c>
      <c r="B215" s="86" t="s">
        <v>195</v>
      </c>
      <c r="C215" s="94" t="str">
        <f t="shared" si="10"/>
        <v>45666 1200H</v>
      </c>
      <c r="D215" s="355">
        <v>1131.3900000000001</v>
      </c>
      <c r="E215" s="356">
        <v>49.67</v>
      </c>
      <c r="F215" s="355">
        <v>1108.67</v>
      </c>
      <c r="G215" s="356">
        <v>6.2</v>
      </c>
      <c r="H215" s="355"/>
      <c r="I215" s="358"/>
      <c r="J215" s="355"/>
      <c r="K215" s="358"/>
      <c r="L215" s="416">
        <v>74129.539999999994</v>
      </c>
      <c r="M215" s="357">
        <v>902.4</v>
      </c>
      <c r="N215" s="357">
        <v>33135.1</v>
      </c>
      <c r="O215" s="356">
        <v>104.34</v>
      </c>
      <c r="P215" s="355">
        <v>5806.06</v>
      </c>
      <c r="Q215" s="357">
        <v>15.78</v>
      </c>
      <c r="R215" s="357">
        <v>33165.1</v>
      </c>
      <c r="S215" s="357">
        <v>29.1</v>
      </c>
      <c r="T215" s="357"/>
      <c r="U215" s="357"/>
      <c r="V215" s="357">
        <v>621.73</v>
      </c>
      <c r="W215" s="357">
        <v>706.17</v>
      </c>
      <c r="X215" s="357">
        <v>10116.52</v>
      </c>
      <c r="Y215" s="357">
        <v>9.0399999999999991</v>
      </c>
      <c r="Z215" s="357">
        <v>36135</v>
      </c>
      <c r="AA215" s="357">
        <v>69</v>
      </c>
      <c r="AB215" s="357">
        <v>256.12</v>
      </c>
      <c r="AC215" s="357">
        <v>0.15</v>
      </c>
      <c r="AD215" s="357">
        <v>6730.05</v>
      </c>
      <c r="AE215" s="357">
        <v>0</v>
      </c>
      <c r="AF215" s="357">
        <v>54159</v>
      </c>
      <c r="AG215" s="356">
        <v>79</v>
      </c>
      <c r="AH215" s="357"/>
      <c r="AI215" s="358"/>
      <c r="AJ215" s="357"/>
      <c r="AK215" s="356"/>
      <c r="AL215" s="390"/>
      <c r="AM215" s="358"/>
      <c r="AN215" s="390"/>
      <c r="AO215" s="358"/>
      <c r="AP215" s="390"/>
      <c r="AQ215" s="358"/>
    </row>
    <row r="216" spans="1:43" ht="15" x14ac:dyDescent="0.2">
      <c r="A216" s="376">
        <f t="shared" si="11"/>
        <v>45667</v>
      </c>
      <c r="B216" s="86" t="s">
        <v>259</v>
      </c>
      <c r="C216" s="94" t="str">
        <f t="shared" si="10"/>
        <v>45667 0000H</v>
      </c>
      <c r="D216" s="254">
        <v>1136.02</v>
      </c>
      <c r="E216" s="255">
        <v>49.67</v>
      </c>
      <c r="F216" s="254">
        <v>1108.67</v>
      </c>
      <c r="G216" s="255">
        <v>6.2</v>
      </c>
      <c r="H216" s="254"/>
      <c r="I216" s="360"/>
      <c r="J216" s="254"/>
      <c r="K216" s="360"/>
      <c r="L216" s="417">
        <v>74139.740000000005</v>
      </c>
      <c r="M216" s="359">
        <v>902.4</v>
      </c>
      <c r="N216" s="359">
        <v>33138.839999999997</v>
      </c>
      <c r="O216" s="255">
        <v>104.34</v>
      </c>
      <c r="P216" s="254">
        <v>5811.83</v>
      </c>
      <c r="Q216" s="359">
        <v>15.78</v>
      </c>
      <c r="R216" s="359">
        <v>33172.699999999997</v>
      </c>
      <c r="S216" s="359">
        <v>29.1</v>
      </c>
      <c r="T216" s="359"/>
      <c r="U216" s="359"/>
      <c r="V216" s="359">
        <v>622.23</v>
      </c>
      <c r="W216" s="359">
        <v>706.74</v>
      </c>
      <c r="X216" s="359">
        <v>10120.81</v>
      </c>
      <c r="Y216" s="359">
        <v>9.0399999999999991</v>
      </c>
      <c r="Z216" s="359">
        <v>36143</v>
      </c>
      <c r="AA216" s="359">
        <v>69</v>
      </c>
      <c r="AB216" s="359">
        <v>256.12</v>
      </c>
      <c r="AC216" s="359">
        <v>0.15</v>
      </c>
      <c r="AD216" s="359">
        <v>6735.73</v>
      </c>
      <c r="AE216" s="359">
        <v>0</v>
      </c>
      <c r="AF216" s="359">
        <v>54159</v>
      </c>
      <c r="AG216" s="255">
        <v>79</v>
      </c>
      <c r="AH216" s="359"/>
      <c r="AI216" s="360"/>
      <c r="AJ216" s="359"/>
      <c r="AK216" s="255"/>
      <c r="AL216" s="389"/>
      <c r="AM216" s="360"/>
      <c r="AN216" s="389"/>
      <c r="AO216" s="360"/>
      <c r="AP216" s="389"/>
      <c r="AQ216" s="360"/>
    </row>
    <row r="217" spans="1:43" ht="15" x14ac:dyDescent="0.2">
      <c r="A217" s="376">
        <f t="shared" si="11"/>
        <v>45667</v>
      </c>
      <c r="B217" s="86" t="s">
        <v>195</v>
      </c>
      <c r="C217" s="94" t="str">
        <f t="shared" si="10"/>
        <v>45667 1200H</v>
      </c>
      <c r="D217" s="355">
        <v>1139.46</v>
      </c>
      <c r="E217" s="356">
        <v>49.67</v>
      </c>
      <c r="F217" s="355">
        <v>1108.67</v>
      </c>
      <c r="G217" s="356">
        <v>6.2</v>
      </c>
      <c r="H217" s="355"/>
      <c r="I217" s="358"/>
      <c r="J217" s="355"/>
      <c r="K217" s="358"/>
      <c r="L217" s="416">
        <v>74143.899999999994</v>
      </c>
      <c r="M217" s="357">
        <v>902.61</v>
      </c>
      <c r="N217" s="357">
        <v>33142.58</v>
      </c>
      <c r="O217" s="356">
        <v>104.34</v>
      </c>
      <c r="P217" s="355">
        <v>5817.41</v>
      </c>
      <c r="Q217" s="357">
        <v>15.78</v>
      </c>
      <c r="R217" s="357">
        <v>33177.800000000003</v>
      </c>
      <c r="S217" s="357">
        <v>29.1</v>
      </c>
      <c r="T217" s="357"/>
      <c r="U217" s="357"/>
      <c r="V217" s="357">
        <v>622.67999999999995</v>
      </c>
      <c r="W217" s="357">
        <v>707.58</v>
      </c>
      <c r="X217" s="357">
        <v>10124.549999999999</v>
      </c>
      <c r="Y217" s="357">
        <v>9.0399999999999991</v>
      </c>
      <c r="Z217" s="357">
        <v>36149</v>
      </c>
      <c r="AA217" s="357">
        <v>69</v>
      </c>
      <c r="AB217" s="357">
        <v>256.12</v>
      </c>
      <c r="AC217" s="357">
        <v>0.15</v>
      </c>
      <c r="AD217" s="357">
        <v>6741.73</v>
      </c>
      <c r="AE217" s="357">
        <v>0</v>
      </c>
      <c r="AF217" s="357">
        <v>54159</v>
      </c>
      <c r="AG217" s="356">
        <v>79</v>
      </c>
      <c r="AH217" s="357"/>
      <c r="AI217" s="358"/>
      <c r="AJ217" s="357"/>
      <c r="AK217" s="356"/>
      <c r="AL217" s="390"/>
      <c r="AM217" s="358"/>
      <c r="AN217" s="390"/>
      <c r="AO217" s="358"/>
      <c r="AP217" s="390"/>
      <c r="AQ217" s="358"/>
    </row>
    <row r="218" spans="1:43" ht="15" x14ac:dyDescent="0.2">
      <c r="A218" s="376">
        <f t="shared" si="11"/>
        <v>45668</v>
      </c>
      <c r="B218" s="86" t="s">
        <v>259</v>
      </c>
      <c r="C218" s="94" t="str">
        <f t="shared" ref="C218:C247" si="12">A218 &amp; " " &amp;B218</f>
        <v>45668 0000H</v>
      </c>
      <c r="D218" s="254">
        <v>1144.01</v>
      </c>
      <c r="E218" s="255">
        <v>49.67</v>
      </c>
      <c r="F218" s="254">
        <v>1108.67</v>
      </c>
      <c r="G218" s="255">
        <v>6.2</v>
      </c>
      <c r="H218" s="254"/>
      <c r="I218" s="360"/>
      <c r="J218" s="254"/>
      <c r="K218" s="360"/>
      <c r="L218" s="417">
        <v>74153.919999999998</v>
      </c>
      <c r="M218" s="359">
        <v>902.61</v>
      </c>
      <c r="N218" s="359">
        <v>33146.31</v>
      </c>
      <c r="O218" s="255">
        <v>104.34</v>
      </c>
      <c r="P218" s="254">
        <v>5823.27</v>
      </c>
      <c r="Q218" s="359">
        <v>15.78</v>
      </c>
      <c r="R218" s="359">
        <v>33185</v>
      </c>
      <c r="S218" s="359">
        <v>29.1</v>
      </c>
      <c r="T218" s="359"/>
      <c r="U218" s="359"/>
      <c r="V218" s="359">
        <v>623.25</v>
      </c>
      <c r="W218" s="359">
        <v>708.07</v>
      </c>
      <c r="X218" s="359">
        <v>10128.77</v>
      </c>
      <c r="Y218" s="359">
        <v>9.06</v>
      </c>
      <c r="Z218" s="359">
        <v>36156</v>
      </c>
      <c r="AA218" s="359">
        <v>69</v>
      </c>
      <c r="AB218" s="359">
        <v>256.12</v>
      </c>
      <c r="AC218" s="359">
        <v>0.15</v>
      </c>
      <c r="AD218" s="359">
        <v>6748.62</v>
      </c>
      <c r="AE218" s="359">
        <v>0</v>
      </c>
      <c r="AF218" s="359">
        <v>54159</v>
      </c>
      <c r="AG218" s="255">
        <v>79</v>
      </c>
      <c r="AH218" s="359"/>
      <c r="AI218" s="360"/>
      <c r="AJ218" s="359"/>
      <c r="AK218" s="255"/>
      <c r="AL218" s="389"/>
      <c r="AM218" s="360"/>
      <c r="AN218" s="389"/>
      <c r="AO218" s="360"/>
      <c r="AP218" s="389"/>
      <c r="AQ218" s="360"/>
    </row>
    <row r="219" spans="1:43" ht="15" x14ac:dyDescent="0.2">
      <c r="A219" s="376">
        <f t="shared" si="11"/>
        <v>45668</v>
      </c>
      <c r="B219" s="86" t="s">
        <v>195</v>
      </c>
      <c r="C219" s="94" t="str">
        <f t="shared" si="12"/>
        <v>45668 1200H</v>
      </c>
      <c r="D219" s="355">
        <v>1147.3699999999999</v>
      </c>
      <c r="E219" s="356">
        <v>49.67</v>
      </c>
      <c r="F219" s="355">
        <v>1108.67</v>
      </c>
      <c r="G219" s="356">
        <v>6.2</v>
      </c>
      <c r="H219" s="355"/>
      <c r="I219" s="358"/>
      <c r="J219" s="355"/>
      <c r="K219" s="358"/>
      <c r="L219" s="416">
        <v>74157.97</v>
      </c>
      <c r="M219" s="357">
        <v>902.86</v>
      </c>
      <c r="N219" s="357">
        <v>33147.480000000003</v>
      </c>
      <c r="O219" s="356">
        <v>104.39</v>
      </c>
      <c r="P219" s="355">
        <v>5828.92</v>
      </c>
      <c r="Q219" s="357">
        <v>15.78</v>
      </c>
      <c r="R219" s="357">
        <v>33189.800000000003</v>
      </c>
      <c r="S219" s="357">
        <v>29.1</v>
      </c>
      <c r="T219" s="357"/>
      <c r="U219" s="357"/>
      <c r="V219" s="357">
        <v>623.52</v>
      </c>
      <c r="W219" s="357">
        <v>709</v>
      </c>
      <c r="X219" s="357">
        <v>10132.52</v>
      </c>
      <c r="Y219" s="357">
        <v>9.0399999999999991</v>
      </c>
      <c r="Z219" s="357">
        <v>36161</v>
      </c>
      <c r="AA219" s="357">
        <v>69</v>
      </c>
      <c r="AB219" s="357">
        <v>256.12</v>
      </c>
      <c r="AC219" s="357">
        <v>0.15</v>
      </c>
      <c r="AD219" s="357">
        <v>6748.62</v>
      </c>
      <c r="AE219" s="357">
        <v>0</v>
      </c>
      <c r="AF219" s="357">
        <v>54159</v>
      </c>
      <c r="AG219" s="356">
        <v>79</v>
      </c>
      <c r="AH219" s="357"/>
      <c r="AI219" s="358"/>
      <c r="AJ219" s="357"/>
      <c r="AK219" s="356"/>
      <c r="AL219" s="390"/>
      <c r="AM219" s="358"/>
      <c r="AN219" s="390"/>
      <c r="AO219" s="358"/>
      <c r="AP219" s="390"/>
      <c r="AQ219" s="358"/>
    </row>
    <row r="220" spans="1:43" ht="15" x14ac:dyDescent="0.2">
      <c r="A220" s="376">
        <f t="shared" ref="A220:A247" si="13">A218+1</f>
        <v>45669</v>
      </c>
      <c r="B220" s="86" t="s">
        <v>259</v>
      </c>
      <c r="C220" s="94" t="str">
        <f t="shared" si="12"/>
        <v>45669 0000H</v>
      </c>
      <c r="D220" s="254">
        <v>1152.05</v>
      </c>
      <c r="E220" s="255">
        <v>49.67</v>
      </c>
      <c r="F220" s="254">
        <v>1108.67</v>
      </c>
      <c r="G220" s="255">
        <v>6.2</v>
      </c>
      <c r="H220" s="254"/>
      <c r="I220" s="360"/>
      <c r="J220" s="254"/>
      <c r="K220" s="360"/>
      <c r="L220" s="417">
        <v>74168</v>
      </c>
      <c r="M220" s="359">
        <v>902.86</v>
      </c>
      <c r="N220" s="359">
        <v>33147.480000000003</v>
      </c>
      <c r="O220" s="255">
        <v>104.45</v>
      </c>
      <c r="P220" s="254">
        <v>5834.79</v>
      </c>
      <c r="Q220" s="359">
        <v>15.78</v>
      </c>
      <c r="R220" s="359">
        <v>33197.300000000003</v>
      </c>
      <c r="S220" s="359">
        <v>29.1</v>
      </c>
      <c r="T220" s="359"/>
      <c r="U220" s="359"/>
      <c r="V220" s="359">
        <v>623.86</v>
      </c>
      <c r="W220" s="359">
        <v>709.49</v>
      </c>
      <c r="X220" s="359">
        <v>10136.870000000001</v>
      </c>
      <c r="Y220" s="359">
        <v>9.0399999999999991</v>
      </c>
      <c r="Z220" s="359">
        <v>36168</v>
      </c>
      <c r="AA220" s="359">
        <v>69</v>
      </c>
      <c r="AB220" s="359">
        <v>256.12</v>
      </c>
      <c r="AC220" s="359">
        <v>0.15</v>
      </c>
      <c r="AD220" s="359">
        <v>6760.66</v>
      </c>
      <c r="AE220" s="359">
        <v>0</v>
      </c>
      <c r="AF220" s="359">
        <v>54159</v>
      </c>
      <c r="AG220" s="255">
        <v>79</v>
      </c>
      <c r="AH220" s="359"/>
      <c r="AI220" s="360"/>
      <c r="AJ220" s="359"/>
      <c r="AK220" s="255"/>
      <c r="AL220" s="389"/>
      <c r="AM220" s="360"/>
      <c r="AN220" s="389"/>
      <c r="AO220" s="360"/>
      <c r="AP220" s="389"/>
      <c r="AQ220" s="360"/>
    </row>
    <row r="221" spans="1:43" ht="15" x14ac:dyDescent="0.2">
      <c r="A221" s="376">
        <f t="shared" si="13"/>
        <v>45669</v>
      </c>
      <c r="B221" s="86" t="s">
        <v>195</v>
      </c>
      <c r="C221" s="94" t="str">
        <f t="shared" si="12"/>
        <v>45669 1200H</v>
      </c>
      <c r="D221" s="355">
        <v>1155.0999999999999</v>
      </c>
      <c r="E221" s="356">
        <v>49.67</v>
      </c>
      <c r="F221" s="355">
        <v>1108.67</v>
      </c>
      <c r="G221" s="356">
        <v>6.2</v>
      </c>
      <c r="H221" s="355"/>
      <c r="I221" s="358"/>
      <c r="J221" s="355"/>
      <c r="K221" s="358"/>
      <c r="L221" s="416">
        <v>74173.149999999994</v>
      </c>
      <c r="M221" s="357">
        <v>903.08</v>
      </c>
      <c r="N221" s="357">
        <v>33147.480000000003</v>
      </c>
      <c r="O221" s="356">
        <v>104.5</v>
      </c>
      <c r="P221" s="355">
        <v>5840.53</v>
      </c>
      <c r="Q221" s="357">
        <v>15.78</v>
      </c>
      <c r="R221" s="357">
        <v>33201.599999999999</v>
      </c>
      <c r="S221" s="357">
        <v>29.1</v>
      </c>
      <c r="T221" s="357"/>
      <c r="U221" s="357"/>
      <c r="V221" s="357">
        <v>623.92999999999995</v>
      </c>
      <c r="W221" s="357">
        <v>710.33</v>
      </c>
      <c r="X221" s="357">
        <v>10140.32</v>
      </c>
      <c r="Y221" s="357">
        <v>9.0399999999999991</v>
      </c>
      <c r="Z221" s="357">
        <v>36173</v>
      </c>
      <c r="AA221" s="357">
        <v>69</v>
      </c>
      <c r="AB221" s="357">
        <v>256.12</v>
      </c>
      <c r="AC221" s="357">
        <v>0.15</v>
      </c>
      <c r="AD221" s="357">
        <v>6766.2</v>
      </c>
      <c r="AE221" s="357">
        <v>0</v>
      </c>
      <c r="AF221" s="357">
        <v>54159</v>
      </c>
      <c r="AG221" s="356">
        <v>79</v>
      </c>
      <c r="AH221" s="357"/>
      <c r="AI221" s="358"/>
      <c r="AJ221" s="357"/>
      <c r="AK221" s="356"/>
      <c r="AL221" s="390"/>
      <c r="AM221" s="358"/>
      <c r="AN221" s="390"/>
      <c r="AO221" s="358"/>
      <c r="AP221" s="390"/>
      <c r="AQ221" s="358"/>
    </row>
    <row r="222" spans="1:43" ht="15" x14ac:dyDescent="0.2">
      <c r="A222" s="376">
        <f t="shared" si="13"/>
        <v>45670</v>
      </c>
      <c r="B222" s="86" t="s">
        <v>259</v>
      </c>
      <c r="C222" s="94" t="str">
        <f t="shared" si="12"/>
        <v>45670 0000H</v>
      </c>
      <c r="D222" s="254">
        <v>1158.4100000000001</v>
      </c>
      <c r="E222" s="255">
        <v>49.67</v>
      </c>
      <c r="F222" s="254">
        <v>1108.67</v>
      </c>
      <c r="G222" s="255">
        <v>6.2</v>
      </c>
      <c r="H222" s="254"/>
      <c r="I222" s="360"/>
      <c r="J222" s="254"/>
      <c r="K222" s="360"/>
      <c r="L222" s="417">
        <v>74183.039999999994</v>
      </c>
      <c r="M222" s="359">
        <v>903.08</v>
      </c>
      <c r="N222" s="359">
        <v>33150.050000000003</v>
      </c>
      <c r="O222" s="255">
        <v>104.52</v>
      </c>
      <c r="P222" s="254">
        <v>5846.32</v>
      </c>
      <c r="Q222" s="359">
        <v>15.78</v>
      </c>
      <c r="R222" s="359">
        <v>33208</v>
      </c>
      <c r="S222" s="359">
        <v>29.1</v>
      </c>
      <c r="T222" s="359"/>
      <c r="U222" s="359"/>
      <c r="V222" s="359">
        <v>624.86</v>
      </c>
      <c r="W222" s="359">
        <v>710.71</v>
      </c>
      <c r="X222" s="359">
        <v>10144.76</v>
      </c>
      <c r="Y222" s="359">
        <v>9.0399999999999991</v>
      </c>
      <c r="Z222" s="359">
        <v>36179</v>
      </c>
      <c r="AA222" s="359">
        <v>69</v>
      </c>
      <c r="AB222" s="359">
        <v>256.12</v>
      </c>
      <c r="AC222" s="359">
        <v>0.15</v>
      </c>
      <c r="AD222" s="359">
        <v>6772.59</v>
      </c>
      <c r="AE222" s="359">
        <v>0</v>
      </c>
      <c r="AF222" s="359">
        <v>54159</v>
      </c>
      <c r="AG222" s="255">
        <v>79</v>
      </c>
      <c r="AH222" s="359"/>
      <c r="AI222" s="360"/>
      <c r="AJ222" s="359"/>
      <c r="AK222" s="255"/>
      <c r="AL222" s="389"/>
      <c r="AM222" s="360"/>
      <c r="AN222" s="389"/>
      <c r="AO222" s="360"/>
      <c r="AP222" s="389"/>
      <c r="AQ222" s="360"/>
    </row>
    <row r="223" spans="1:43" ht="15" x14ac:dyDescent="0.2">
      <c r="A223" s="376">
        <f t="shared" si="13"/>
        <v>45670</v>
      </c>
      <c r="B223" s="86" t="s">
        <v>195</v>
      </c>
      <c r="C223" s="94" t="str">
        <f t="shared" si="12"/>
        <v>45670 1200H</v>
      </c>
      <c r="D223" s="355">
        <v>1161.78</v>
      </c>
      <c r="E223" s="356">
        <v>49.67</v>
      </c>
      <c r="F223" s="355">
        <v>1108.67</v>
      </c>
      <c r="G223" s="356">
        <v>6.2</v>
      </c>
      <c r="H223" s="355"/>
      <c r="I223" s="358"/>
      <c r="J223" s="355"/>
      <c r="K223" s="358"/>
      <c r="L223" s="416">
        <v>74193.3</v>
      </c>
      <c r="M223" s="357">
        <v>903.08</v>
      </c>
      <c r="N223" s="357">
        <v>33152.36</v>
      </c>
      <c r="O223" s="356">
        <v>104.56</v>
      </c>
      <c r="P223" s="355">
        <v>5851.94</v>
      </c>
      <c r="Q223" s="357">
        <v>15.78</v>
      </c>
      <c r="R223" s="357">
        <v>33213.300000000003</v>
      </c>
      <c r="S223" s="357">
        <v>29.1</v>
      </c>
      <c r="T223" s="357"/>
      <c r="U223" s="357"/>
      <c r="V223" s="357">
        <v>625.09</v>
      </c>
      <c r="W223" s="357">
        <v>711.75</v>
      </c>
      <c r="X223" s="357">
        <v>10148.620000000001</v>
      </c>
      <c r="Y223" s="357">
        <v>9.0399999999999991</v>
      </c>
      <c r="Z223" s="357">
        <v>36184</v>
      </c>
      <c r="AA223" s="357">
        <v>69</v>
      </c>
      <c r="AB223" s="357">
        <v>256.12</v>
      </c>
      <c r="AC223" s="357">
        <v>0.15</v>
      </c>
      <c r="AD223" s="357">
        <v>6778.07</v>
      </c>
      <c r="AE223" s="357">
        <v>0</v>
      </c>
      <c r="AF223" s="357">
        <v>54159</v>
      </c>
      <c r="AG223" s="356">
        <v>79</v>
      </c>
      <c r="AH223" s="357"/>
      <c r="AI223" s="358"/>
      <c r="AJ223" s="357"/>
      <c r="AK223" s="356"/>
      <c r="AL223" s="390"/>
      <c r="AM223" s="358"/>
      <c r="AN223" s="390"/>
      <c r="AO223" s="358"/>
      <c r="AP223" s="390"/>
      <c r="AQ223" s="358"/>
    </row>
    <row r="224" spans="1:43" ht="15" x14ac:dyDescent="0.2">
      <c r="A224" s="376">
        <f t="shared" si="13"/>
        <v>45671</v>
      </c>
      <c r="B224" s="86" t="s">
        <v>259</v>
      </c>
      <c r="C224" s="94" t="str">
        <f t="shared" si="12"/>
        <v>45671 0000H</v>
      </c>
      <c r="D224" s="254">
        <v>1167.02</v>
      </c>
      <c r="E224" s="255">
        <v>49.67</v>
      </c>
      <c r="F224" s="254">
        <v>1108.67</v>
      </c>
      <c r="G224" s="255">
        <v>6.2</v>
      </c>
      <c r="H224" s="254"/>
      <c r="I224" s="360"/>
      <c r="J224" s="254"/>
      <c r="K224" s="360"/>
      <c r="L224" s="417">
        <v>74203.28</v>
      </c>
      <c r="M224" s="359">
        <v>903.08</v>
      </c>
      <c r="N224" s="359">
        <v>33156.089999999997</v>
      </c>
      <c r="O224" s="255">
        <v>104.56</v>
      </c>
      <c r="P224" s="254">
        <v>5857.58</v>
      </c>
      <c r="Q224" s="359">
        <v>15.78</v>
      </c>
      <c r="R224" s="359">
        <v>33220.199999999997</v>
      </c>
      <c r="S224" s="359">
        <v>29.1</v>
      </c>
      <c r="T224" s="359"/>
      <c r="U224" s="359"/>
      <c r="V224" s="359">
        <v>625.12</v>
      </c>
      <c r="W224" s="359">
        <v>713.09</v>
      </c>
      <c r="X224" s="359">
        <v>10153.11</v>
      </c>
      <c r="Y224" s="359">
        <v>9.0399999999999991</v>
      </c>
      <c r="Z224" s="359">
        <v>36191</v>
      </c>
      <c r="AA224" s="359">
        <v>69</v>
      </c>
      <c r="AB224" s="359">
        <v>256.12</v>
      </c>
      <c r="AC224" s="359">
        <v>0.15</v>
      </c>
      <c r="AD224" s="359">
        <v>6784.05</v>
      </c>
      <c r="AE224" s="359">
        <v>0</v>
      </c>
      <c r="AF224" s="359">
        <v>54159</v>
      </c>
      <c r="AG224" s="255">
        <v>79</v>
      </c>
      <c r="AH224" s="359"/>
      <c r="AI224" s="360"/>
      <c r="AJ224" s="359"/>
      <c r="AK224" s="255"/>
      <c r="AL224" s="389"/>
      <c r="AM224" s="360"/>
      <c r="AN224" s="389"/>
      <c r="AO224" s="360"/>
      <c r="AP224" s="389"/>
      <c r="AQ224" s="360"/>
    </row>
    <row r="225" spans="1:43" ht="15" x14ac:dyDescent="0.2">
      <c r="A225" s="376">
        <f t="shared" si="13"/>
        <v>45671</v>
      </c>
      <c r="B225" s="86" t="s">
        <v>195</v>
      </c>
      <c r="C225" s="94" t="str">
        <f t="shared" si="12"/>
        <v>45671 1200H</v>
      </c>
      <c r="D225" s="355">
        <v>1170.6099999999999</v>
      </c>
      <c r="E225" s="356">
        <v>49.67</v>
      </c>
      <c r="F225" s="355">
        <v>1108.67</v>
      </c>
      <c r="G225" s="356">
        <v>6.2</v>
      </c>
      <c r="H225" s="355"/>
      <c r="I225" s="358"/>
      <c r="J225" s="355"/>
      <c r="K225" s="358"/>
      <c r="L225" s="416">
        <v>74213.34</v>
      </c>
      <c r="M225" s="357">
        <v>903.08</v>
      </c>
      <c r="N225" s="357">
        <v>33158.400000000001</v>
      </c>
      <c r="O225" s="356">
        <v>104.59</v>
      </c>
      <c r="P225" s="355">
        <v>5863.19</v>
      </c>
      <c r="Q225" s="357">
        <v>15.78</v>
      </c>
      <c r="R225" s="357">
        <v>33224.699999999997</v>
      </c>
      <c r="S225" s="357">
        <v>29.1</v>
      </c>
      <c r="T225" s="357"/>
      <c r="U225" s="357"/>
      <c r="V225" s="357">
        <v>625</v>
      </c>
      <c r="W225" s="357">
        <v>714.06</v>
      </c>
      <c r="X225" s="357">
        <v>10157</v>
      </c>
      <c r="Y225" s="357">
        <v>9.0399999999999991</v>
      </c>
      <c r="Z225" s="357">
        <v>36196</v>
      </c>
      <c r="AA225" s="357">
        <v>69</v>
      </c>
      <c r="AB225" s="357">
        <v>256.12</v>
      </c>
      <c r="AC225" s="357">
        <v>0.15</v>
      </c>
      <c r="AD225" s="357">
        <v>6789.07</v>
      </c>
      <c r="AE225" s="357">
        <v>0</v>
      </c>
      <c r="AF225" s="357">
        <v>54159</v>
      </c>
      <c r="AG225" s="356">
        <v>79</v>
      </c>
      <c r="AH225" s="357"/>
      <c r="AI225" s="358"/>
      <c r="AJ225" s="357"/>
      <c r="AK225" s="356"/>
      <c r="AL225" s="390"/>
      <c r="AM225" s="358"/>
      <c r="AN225" s="390"/>
      <c r="AO225" s="358"/>
      <c r="AP225" s="390"/>
      <c r="AQ225" s="358"/>
    </row>
    <row r="226" spans="1:43" ht="15" x14ac:dyDescent="0.2">
      <c r="A226" s="376">
        <f t="shared" si="13"/>
        <v>45672</v>
      </c>
      <c r="B226" s="86" t="s">
        <v>259</v>
      </c>
      <c r="C226" s="94" t="str">
        <f t="shared" si="12"/>
        <v>45672 0000H</v>
      </c>
      <c r="D226" s="254">
        <v>1175.1600000000001</v>
      </c>
      <c r="E226" s="255">
        <v>49.67</v>
      </c>
      <c r="F226" s="254">
        <v>1108.67</v>
      </c>
      <c r="G226" s="255">
        <v>6.2</v>
      </c>
      <c r="H226" s="254"/>
      <c r="I226" s="360"/>
      <c r="J226" s="254"/>
      <c r="K226" s="360"/>
      <c r="L226" s="417">
        <v>74223.570000000007</v>
      </c>
      <c r="M226" s="359">
        <v>903.08</v>
      </c>
      <c r="N226" s="359">
        <v>33162.15</v>
      </c>
      <c r="O226" s="255">
        <v>104.59</v>
      </c>
      <c r="P226" s="254">
        <v>5869.01</v>
      </c>
      <c r="Q226" s="359">
        <v>15.78</v>
      </c>
      <c r="R226" s="359">
        <v>33231.699999999997</v>
      </c>
      <c r="S226" s="359">
        <v>29.1</v>
      </c>
      <c r="T226" s="359"/>
      <c r="U226" s="359"/>
      <c r="V226" s="359">
        <v>626.87</v>
      </c>
      <c r="W226" s="359">
        <v>714.51</v>
      </c>
      <c r="X226" s="359">
        <v>10161.36</v>
      </c>
      <c r="Y226" s="359">
        <v>9.0399999999999991</v>
      </c>
      <c r="Z226" s="359">
        <v>36203</v>
      </c>
      <c r="AA226" s="359">
        <v>69</v>
      </c>
      <c r="AB226" s="359">
        <v>256.12</v>
      </c>
      <c r="AC226" s="359">
        <v>0.15</v>
      </c>
      <c r="AD226" s="359">
        <v>6795.54</v>
      </c>
      <c r="AE226" s="359">
        <v>0</v>
      </c>
      <c r="AF226" s="359">
        <v>54159</v>
      </c>
      <c r="AG226" s="255">
        <v>79</v>
      </c>
      <c r="AH226" s="359"/>
      <c r="AI226" s="360"/>
      <c r="AJ226" s="359"/>
      <c r="AK226" s="255"/>
      <c r="AL226" s="389"/>
      <c r="AM226" s="360"/>
      <c r="AN226" s="389"/>
      <c r="AO226" s="360"/>
      <c r="AP226" s="389"/>
      <c r="AQ226" s="360"/>
    </row>
    <row r="227" spans="1:43" ht="15" x14ac:dyDescent="0.2">
      <c r="A227" s="376">
        <f t="shared" si="13"/>
        <v>45672</v>
      </c>
      <c r="B227" s="86" t="s">
        <v>195</v>
      </c>
      <c r="C227" s="94" t="str">
        <f t="shared" si="12"/>
        <v>45672 1200H</v>
      </c>
      <c r="D227" s="355">
        <v>1178.5999999999999</v>
      </c>
      <c r="E227" s="356">
        <v>49.67</v>
      </c>
      <c r="F227" s="355">
        <v>1108.67</v>
      </c>
      <c r="G227" s="356">
        <v>6.2</v>
      </c>
      <c r="H227" s="355"/>
      <c r="I227" s="358"/>
      <c r="J227" s="355"/>
      <c r="K227" s="358"/>
      <c r="L227" s="416">
        <v>74233.56</v>
      </c>
      <c r="M227" s="357">
        <v>903.08</v>
      </c>
      <c r="N227" s="357">
        <v>33164.1</v>
      </c>
      <c r="O227" s="356">
        <v>104.63</v>
      </c>
      <c r="P227" s="355">
        <v>5874.45</v>
      </c>
      <c r="Q227" s="357">
        <v>15.78</v>
      </c>
      <c r="R227" s="357">
        <v>33235.800000000003</v>
      </c>
      <c r="S227" s="357">
        <v>29.1</v>
      </c>
      <c r="T227" s="357"/>
      <c r="U227" s="357"/>
      <c r="V227" s="357">
        <v>627.15</v>
      </c>
      <c r="W227" s="357">
        <v>715.58</v>
      </c>
      <c r="X227" s="357">
        <v>10164.99</v>
      </c>
      <c r="Y227" s="357">
        <v>9.0399999999999991</v>
      </c>
      <c r="Z227" s="357">
        <v>36209</v>
      </c>
      <c r="AA227" s="357">
        <v>69</v>
      </c>
      <c r="AB227" s="357">
        <v>256.12</v>
      </c>
      <c r="AC227" s="357">
        <v>0.15</v>
      </c>
      <c r="AD227" s="357">
        <v>6801.1</v>
      </c>
      <c r="AE227" s="357">
        <v>0</v>
      </c>
      <c r="AF227" s="357">
        <v>54159</v>
      </c>
      <c r="AG227" s="356">
        <v>79</v>
      </c>
      <c r="AH227" s="357"/>
      <c r="AI227" s="358"/>
      <c r="AJ227" s="357"/>
      <c r="AK227" s="356"/>
      <c r="AL227" s="390"/>
      <c r="AM227" s="358"/>
      <c r="AN227" s="390"/>
      <c r="AO227" s="358"/>
      <c r="AP227" s="390"/>
      <c r="AQ227" s="358"/>
    </row>
    <row r="228" spans="1:43" ht="15" x14ac:dyDescent="0.2">
      <c r="A228" s="376">
        <f t="shared" si="13"/>
        <v>45673</v>
      </c>
      <c r="B228" s="86" t="s">
        <v>259</v>
      </c>
      <c r="C228" s="94" t="str">
        <f t="shared" si="12"/>
        <v>45673 0000H</v>
      </c>
      <c r="D228" s="254">
        <v>1183.23</v>
      </c>
      <c r="E228" s="255">
        <v>49.67</v>
      </c>
      <c r="F228" s="254">
        <v>1108.67</v>
      </c>
      <c r="G228" s="255">
        <v>6.2</v>
      </c>
      <c r="H228" s="254"/>
      <c r="I228" s="360"/>
      <c r="J228" s="254"/>
      <c r="K228" s="360"/>
      <c r="L228" s="417">
        <v>74243.820000000007</v>
      </c>
      <c r="M228" s="359">
        <v>903.08</v>
      </c>
      <c r="N228" s="359">
        <v>33167.839999999997</v>
      </c>
      <c r="O228" s="255">
        <v>104.63</v>
      </c>
      <c r="P228" s="254">
        <v>5880.16</v>
      </c>
      <c r="Q228" s="359">
        <v>15.78</v>
      </c>
      <c r="R228" s="359">
        <v>33242.800000000003</v>
      </c>
      <c r="S228" s="359">
        <v>29.1</v>
      </c>
      <c r="T228" s="359"/>
      <c r="U228" s="359"/>
      <c r="V228" s="359">
        <v>627.39</v>
      </c>
      <c r="W228" s="359">
        <v>716.19</v>
      </c>
      <c r="X228" s="359">
        <v>10169.34</v>
      </c>
      <c r="Y228" s="359">
        <v>9.0399999999999991</v>
      </c>
      <c r="Z228" s="359">
        <v>36216</v>
      </c>
      <c r="AA228" s="359">
        <v>69</v>
      </c>
      <c r="AB228" s="359">
        <v>256.12</v>
      </c>
      <c r="AC228" s="359">
        <v>0.15</v>
      </c>
      <c r="AD228" s="359">
        <v>6807.84</v>
      </c>
      <c r="AE228" s="359">
        <v>0</v>
      </c>
      <c r="AF228" s="359">
        <v>54159</v>
      </c>
      <c r="AG228" s="255">
        <v>79</v>
      </c>
      <c r="AH228" s="359"/>
      <c r="AI228" s="360"/>
      <c r="AJ228" s="359"/>
      <c r="AK228" s="255"/>
      <c r="AL228" s="389"/>
      <c r="AM228" s="360"/>
      <c r="AN228" s="389"/>
      <c r="AO228" s="360"/>
      <c r="AP228" s="389"/>
      <c r="AQ228" s="360"/>
    </row>
    <row r="229" spans="1:43" ht="15" x14ac:dyDescent="0.2">
      <c r="A229" s="376">
        <f t="shared" si="13"/>
        <v>45673</v>
      </c>
      <c r="B229" s="86" t="s">
        <v>195</v>
      </c>
      <c r="C229" s="94" t="str">
        <f t="shared" si="12"/>
        <v>45673 1200H</v>
      </c>
      <c r="D229" s="355">
        <v>1187.01</v>
      </c>
      <c r="E229" s="356">
        <v>49.67</v>
      </c>
      <c r="F229" s="355">
        <v>1108.67</v>
      </c>
      <c r="G229" s="356">
        <v>6.2</v>
      </c>
      <c r="H229" s="355"/>
      <c r="I229" s="358"/>
      <c r="J229" s="355"/>
      <c r="K229" s="358"/>
      <c r="L229" s="416">
        <v>74248.08</v>
      </c>
      <c r="M229" s="357">
        <v>903.34</v>
      </c>
      <c r="N229" s="357">
        <v>33171.620000000003</v>
      </c>
      <c r="O229" s="356">
        <v>104.63</v>
      </c>
      <c r="P229" s="355">
        <v>5885.71</v>
      </c>
      <c r="Q229" s="357">
        <v>15.78</v>
      </c>
      <c r="R229" s="357">
        <v>33247.4</v>
      </c>
      <c r="S229" s="357">
        <v>29.1</v>
      </c>
      <c r="T229" s="357"/>
      <c r="U229" s="357"/>
      <c r="V229" s="357">
        <v>627.9</v>
      </c>
      <c r="W229" s="357">
        <v>717.04</v>
      </c>
      <c r="X229" s="357">
        <v>10173.14</v>
      </c>
      <c r="Y229" s="357">
        <v>9.0399999999999991</v>
      </c>
      <c r="Z229" s="357">
        <v>36223</v>
      </c>
      <c r="AA229" s="357">
        <v>69</v>
      </c>
      <c r="AB229" s="357">
        <v>256.12</v>
      </c>
      <c r="AC229" s="357">
        <v>0.15</v>
      </c>
      <c r="AD229" s="357">
        <v>6807.84</v>
      </c>
      <c r="AE229" s="357">
        <v>0</v>
      </c>
      <c r="AF229" s="357">
        <v>54159</v>
      </c>
      <c r="AG229" s="356">
        <v>79</v>
      </c>
      <c r="AH229" s="357"/>
      <c r="AI229" s="358"/>
      <c r="AJ229" s="357"/>
      <c r="AK229" s="356"/>
      <c r="AL229" s="390"/>
      <c r="AM229" s="358"/>
      <c r="AN229" s="390"/>
      <c r="AO229" s="358"/>
      <c r="AP229" s="390"/>
      <c r="AQ229" s="358"/>
    </row>
    <row r="230" spans="1:43" ht="15" x14ac:dyDescent="0.2">
      <c r="A230" s="376">
        <f t="shared" si="13"/>
        <v>45674</v>
      </c>
      <c r="B230" s="86" t="s">
        <v>259</v>
      </c>
      <c r="C230" s="94" t="str">
        <f t="shared" si="12"/>
        <v>45674 0000H</v>
      </c>
      <c r="D230" s="254">
        <v>1192.55</v>
      </c>
      <c r="E230" s="255">
        <v>49.67</v>
      </c>
      <c r="F230" s="254">
        <v>1108.67</v>
      </c>
      <c r="G230" s="255">
        <v>6.2</v>
      </c>
      <c r="H230" s="254"/>
      <c r="I230" s="360"/>
      <c r="J230" s="254"/>
      <c r="K230" s="360"/>
      <c r="L230" s="417">
        <v>74255.67</v>
      </c>
      <c r="M230" s="359">
        <v>903.42</v>
      </c>
      <c r="N230" s="359">
        <v>33175.410000000003</v>
      </c>
      <c r="O230" s="255">
        <v>104.63</v>
      </c>
      <c r="P230" s="254">
        <v>5891.42</v>
      </c>
      <c r="Q230" s="359">
        <v>15.78</v>
      </c>
      <c r="R230" s="359">
        <v>33254.699999999997</v>
      </c>
      <c r="S230" s="359">
        <v>29.1</v>
      </c>
      <c r="T230" s="359"/>
      <c r="U230" s="359"/>
      <c r="V230" s="359">
        <v>628.26</v>
      </c>
      <c r="W230" s="359">
        <v>717.66</v>
      </c>
      <c r="X230" s="359">
        <v>10177.629999999999</v>
      </c>
      <c r="Y230" s="359">
        <v>9.0399999999999991</v>
      </c>
      <c r="Z230" s="359">
        <v>36230</v>
      </c>
      <c r="AA230" s="359">
        <v>69</v>
      </c>
      <c r="AB230" s="359">
        <v>256.12</v>
      </c>
      <c r="AC230" s="359">
        <v>0.15</v>
      </c>
      <c r="AD230" s="359">
        <v>6819.75</v>
      </c>
      <c r="AE230" s="359">
        <v>0</v>
      </c>
      <c r="AF230" s="359">
        <v>54159</v>
      </c>
      <c r="AG230" s="255">
        <v>79</v>
      </c>
      <c r="AH230" s="359"/>
      <c r="AI230" s="360"/>
      <c r="AJ230" s="359"/>
      <c r="AK230" s="255"/>
      <c r="AL230" s="389"/>
      <c r="AM230" s="360"/>
      <c r="AN230" s="389"/>
      <c r="AO230" s="360"/>
      <c r="AP230" s="389"/>
      <c r="AQ230" s="360"/>
    </row>
    <row r="231" spans="1:43" ht="15" x14ac:dyDescent="0.2">
      <c r="A231" s="376">
        <f t="shared" si="13"/>
        <v>45674</v>
      </c>
      <c r="B231" s="86" t="s">
        <v>195</v>
      </c>
      <c r="C231" s="94" t="str">
        <f t="shared" si="12"/>
        <v>45674 1200H</v>
      </c>
      <c r="D231" s="355">
        <v>1196.22</v>
      </c>
      <c r="E231" s="356">
        <v>49.67</v>
      </c>
      <c r="F231" s="355">
        <v>1108.67</v>
      </c>
      <c r="G231" s="356">
        <v>6.2</v>
      </c>
      <c r="H231" s="355"/>
      <c r="I231" s="358"/>
      <c r="J231" s="355"/>
      <c r="K231" s="358"/>
      <c r="L231" s="416">
        <v>74256.72</v>
      </c>
      <c r="M231" s="357">
        <v>903.83</v>
      </c>
      <c r="N231" s="357">
        <v>33179.160000000003</v>
      </c>
      <c r="O231" s="356">
        <v>104.63</v>
      </c>
      <c r="P231" s="355">
        <v>5897.16</v>
      </c>
      <c r="Q231" s="357">
        <v>15.78</v>
      </c>
      <c r="R231" s="357">
        <v>33260.400000000001</v>
      </c>
      <c r="S231" s="357">
        <v>29.1</v>
      </c>
      <c r="T231" s="357"/>
      <c r="U231" s="357"/>
      <c r="V231" s="357">
        <v>628.79999999999995</v>
      </c>
      <c r="W231" s="357">
        <v>718.61</v>
      </c>
      <c r="X231" s="357">
        <v>10181.280000000001</v>
      </c>
      <c r="Y231" s="357">
        <v>9.0399999999999991</v>
      </c>
      <c r="Z231" s="357">
        <v>36236</v>
      </c>
      <c r="AA231" s="357">
        <v>69</v>
      </c>
      <c r="AB231" s="357">
        <v>256.12</v>
      </c>
      <c r="AC231" s="357">
        <v>0.15</v>
      </c>
      <c r="AD231" s="357">
        <v>6825.73</v>
      </c>
      <c r="AE231" s="357">
        <v>0</v>
      </c>
      <c r="AF231" s="357">
        <v>54159</v>
      </c>
      <c r="AG231" s="356">
        <v>79</v>
      </c>
      <c r="AH231" s="357"/>
      <c r="AI231" s="358"/>
      <c r="AJ231" s="357"/>
      <c r="AK231" s="356"/>
      <c r="AL231" s="390"/>
      <c r="AM231" s="358"/>
      <c r="AN231" s="390"/>
      <c r="AO231" s="358"/>
      <c r="AP231" s="390"/>
      <c r="AQ231" s="358"/>
    </row>
    <row r="232" spans="1:43" ht="15" x14ac:dyDescent="0.2">
      <c r="A232" s="376">
        <f t="shared" si="13"/>
        <v>45675</v>
      </c>
      <c r="B232" s="86" t="s">
        <v>259</v>
      </c>
      <c r="C232" s="94" t="str">
        <f t="shared" si="12"/>
        <v>45675 0000H</v>
      </c>
      <c r="D232" s="254">
        <v>1201.6199999999999</v>
      </c>
      <c r="E232" s="255">
        <v>49.67</v>
      </c>
      <c r="F232" s="254">
        <v>1108.67</v>
      </c>
      <c r="G232" s="255">
        <v>6.2</v>
      </c>
      <c r="H232" s="254"/>
      <c r="I232" s="360"/>
      <c r="J232" s="254"/>
      <c r="K232" s="360"/>
      <c r="L232" s="417">
        <v>74266.559999999998</v>
      </c>
      <c r="M232" s="359">
        <v>908.83</v>
      </c>
      <c r="N232" s="359">
        <v>33182.9</v>
      </c>
      <c r="O232" s="255">
        <v>104.63</v>
      </c>
      <c r="P232" s="254">
        <v>5902.96</v>
      </c>
      <c r="Q232" s="359">
        <v>15.78</v>
      </c>
      <c r="R232" s="359">
        <v>33267.699999999997</v>
      </c>
      <c r="S232" s="359">
        <v>29.1</v>
      </c>
      <c r="T232" s="359"/>
      <c r="U232" s="359"/>
      <c r="V232" s="359">
        <v>628.98</v>
      </c>
      <c r="W232" s="359">
        <v>719.95</v>
      </c>
      <c r="X232" s="359">
        <v>10185.82</v>
      </c>
      <c r="Y232" s="359">
        <v>9.0399999999999991</v>
      </c>
      <c r="Z232" s="359">
        <v>36244</v>
      </c>
      <c r="AA232" s="359">
        <v>69</v>
      </c>
      <c r="AB232" s="359">
        <v>256.12</v>
      </c>
      <c r="AC232" s="359">
        <v>0.15</v>
      </c>
      <c r="AD232" s="359">
        <v>6832.97</v>
      </c>
      <c r="AE232" s="359">
        <v>0</v>
      </c>
      <c r="AF232" s="359">
        <v>54159</v>
      </c>
      <c r="AG232" s="255">
        <v>79</v>
      </c>
      <c r="AH232" s="359"/>
      <c r="AI232" s="360"/>
      <c r="AJ232" s="359"/>
      <c r="AK232" s="255"/>
      <c r="AL232" s="389"/>
      <c r="AM232" s="360"/>
      <c r="AN232" s="389"/>
      <c r="AO232" s="360"/>
      <c r="AP232" s="389"/>
      <c r="AQ232" s="360"/>
    </row>
    <row r="233" spans="1:43" ht="15" x14ac:dyDescent="0.2">
      <c r="A233" s="376">
        <f t="shared" si="13"/>
        <v>45675</v>
      </c>
      <c r="B233" s="86" t="s">
        <v>195</v>
      </c>
      <c r="C233" s="94" t="str">
        <f t="shared" si="12"/>
        <v>45675 1200H</v>
      </c>
      <c r="D233" s="355">
        <v>1204.46</v>
      </c>
      <c r="E233" s="356">
        <v>49.67</v>
      </c>
      <c r="F233" s="355">
        <v>1108.67</v>
      </c>
      <c r="G233" s="356">
        <v>6.2</v>
      </c>
      <c r="H233" s="355"/>
      <c r="I233" s="358"/>
      <c r="J233" s="355"/>
      <c r="K233" s="358"/>
      <c r="L233" s="416">
        <v>74274.05</v>
      </c>
      <c r="M233" s="357">
        <v>903.85</v>
      </c>
      <c r="N233" s="357">
        <v>33182.949999999997</v>
      </c>
      <c r="O233" s="356">
        <v>104.68</v>
      </c>
      <c r="P233" s="355">
        <v>5907.72</v>
      </c>
      <c r="Q233" s="357">
        <v>15.78</v>
      </c>
      <c r="R233" s="357">
        <v>33271.599999999999</v>
      </c>
      <c r="S233" s="357">
        <v>29.1</v>
      </c>
      <c r="T233" s="357"/>
      <c r="U233" s="357"/>
      <c r="V233" s="357">
        <v>629</v>
      </c>
      <c r="W233" s="357">
        <v>720.8</v>
      </c>
      <c r="X233" s="357">
        <v>10188.469999999999</v>
      </c>
      <c r="Y233" s="357">
        <v>9.0399999999999991</v>
      </c>
      <c r="Z233" s="357">
        <v>36250</v>
      </c>
      <c r="AA233" s="357">
        <v>69</v>
      </c>
      <c r="AB233" s="357">
        <v>259.31</v>
      </c>
      <c r="AC233" s="357">
        <v>0.15</v>
      </c>
      <c r="AD233" s="357">
        <v>6839.09</v>
      </c>
      <c r="AE233" s="357">
        <v>0</v>
      </c>
      <c r="AF233" s="357">
        <v>54159</v>
      </c>
      <c r="AG233" s="356">
        <v>79</v>
      </c>
      <c r="AH233" s="357"/>
      <c r="AI233" s="358"/>
      <c r="AJ233" s="357"/>
      <c r="AK233" s="356"/>
      <c r="AL233" s="390"/>
      <c r="AM233" s="358"/>
      <c r="AN233" s="390"/>
      <c r="AO233" s="358"/>
      <c r="AP233" s="390"/>
      <c r="AQ233" s="358"/>
    </row>
    <row r="234" spans="1:43" ht="15" x14ac:dyDescent="0.2">
      <c r="A234" s="376">
        <f t="shared" si="13"/>
        <v>45676</v>
      </c>
      <c r="B234" s="86" t="s">
        <v>259</v>
      </c>
      <c r="C234" s="94" t="str">
        <f t="shared" si="12"/>
        <v>45676 0000H</v>
      </c>
      <c r="D234" s="254">
        <v>1208.67</v>
      </c>
      <c r="E234" s="255">
        <v>49.67</v>
      </c>
      <c r="F234" s="254">
        <v>1108.67</v>
      </c>
      <c r="G234" s="255">
        <v>6.2</v>
      </c>
      <c r="H234" s="254"/>
      <c r="I234" s="360"/>
      <c r="J234" s="254"/>
      <c r="K234" s="360"/>
      <c r="L234" s="417">
        <v>74284.08</v>
      </c>
      <c r="M234" s="359">
        <v>903.85</v>
      </c>
      <c r="N234" s="359">
        <v>33182.949999999997</v>
      </c>
      <c r="O234" s="255">
        <v>104.73</v>
      </c>
      <c r="P234" s="254">
        <v>5913.37</v>
      </c>
      <c r="Q234" s="359">
        <v>15.78</v>
      </c>
      <c r="R234" s="359">
        <v>33278.6</v>
      </c>
      <c r="S234" s="359">
        <v>29.1</v>
      </c>
      <c r="T234" s="359"/>
      <c r="U234" s="359"/>
      <c r="V234" s="359">
        <v>629.11</v>
      </c>
      <c r="W234" s="359">
        <v>721.69</v>
      </c>
      <c r="X234" s="359">
        <v>10193.120000000001</v>
      </c>
      <c r="Y234" s="359">
        <v>9.0399999999999991</v>
      </c>
      <c r="Z234" s="359">
        <v>36256</v>
      </c>
      <c r="AA234" s="359">
        <v>69</v>
      </c>
      <c r="AB234" s="359">
        <v>259.31</v>
      </c>
      <c r="AC234" s="359">
        <v>0.15</v>
      </c>
      <c r="AD234" s="359">
        <v>6846.3</v>
      </c>
      <c r="AE234" s="359">
        <v>0</v>
      </c>
      <c r="AF234" s="359">
        <v>54159</v>
      </c>
      <c r="AG234" s="255">
        <v>79</v>
      </c>
      <c r="AH234" s="359"/>
      <c r="AI234" s="360"/>
      <c r="AJ234" s="359"/>
      <c r="AK234" s="255"/>
      <c r="AL234" s="389"/>
      <c r="AM234" s="360"/>
      <c r="AN234" s="389"/>
      <c r="AO234" s="360"/>
      <c r="AP234" s="389"/>
      <c r="AQ234" s="360"/>
    </row>
    <row r="235" spans="1:43" ht="15" x14ac:dyDescent="0.2">
      <c r="A235" s="376">
        <f t="shared" si="13"/>
        <v>45676</v>
      </c>
      <c r="B235" s="86" t="s">
        <v>195</v>
      </c>
      <c r="C235" s="94" t="str">
        <f t="shared" si="12"/>
        <v>45676 1200H</v>
      </c>
      <c r="D235" s="355">
        <v>1218.82</v>
      </c>
      <c r="E235" s="356">
        <v>49.67</v>
      </c>
      <c r="F235" s="355">
        <v>1108.67</v>
      </c>
      <c r="G235" s="356">
        <v>6.2</v>
      </c>
      <c r="H235" s="355"/>
      <c r="I235" s="358"/>
      <c r="J235" s="355"/>
      <c r="K235" s="358"/>
      <c r="L235" s="416">
        <v>74293.62</v>
      </c>
      <c r="M235" s="357">
        <v>903.85</v>
      </c>
      <c r="N235" s="357">
        <v>33182.949999999997</v>
      </c>
      <c r="O235" s="356">
        <v>104.79</v>
      </c>
      <c r="P235" s="355">
        <v>5918.87</v>
      </c>
      <c r="Q235" s="357">
        <v>15.78</v>
      </c>
      <c r="R235" s="357">
        <v>33280.300000000003</v>
      </c>
      <c r="S235" s="357">
        <v>29.2</v>
      </c>
      <c r="T235" s="357"/>
      <c r="U235" s="357"/>
      <c r="V235" s="357">
        <v>629.12</v>
      </c>
      <c r="W235" s="357">
        <v>722.57</v>
      </c>
      <c r="X235" s="357">
        <v>10196.85</v>
      </c>
      <c r="Y235" s="357">
        <v>9.0399999999999991</v>
      </c>
      <c r="Z235" s="357">
        <v>36262</v>
      </c>
      <c r="AA235" s="357">
        <v>69</v>
      </c>
      <c r="AB235" s="357">
        <v>263.67</v>
      </c>
      <c r="AC235" s="357">
        <v>0.15</v>
      </c>
      <c r="AD235" s="357">
        <v>6852.33</v>
      </c>
      <c r="AE235" s="357">
        <v>0</v>
      </c>
      <c r="AF235" s="357">
        <v>54159</v>
      </c>
      <c r="AG235" s="356">
        <v>79</v>
      </c>
      <c r="AH235" s="357"/>
      <c r="AI235" s="358"/>
      <c r="AJ235" s="357"/>
      <c r="AK235" s="356"/>
      <c r="AL235" s="390"/>
      <c r="AM235" s="358"/>
      <c r="AN235" s="390"/>
      <c r="AO235" s="358"/>
      <c r="AP235" s="390"/>
      <c r="AQ235" s="358"/>
    </row>
    <row r="236" spans="1:43" ht="15" x14ac:dyDescent="0.2">
      <c r="A236" s="376">
        <f t="shared" si="13"/>
        <v>45677</v>
      </c>
      <c r="B236" s="86" t="s">
        <v>259</v>
      </c>
      <c r="C236" s="94" t="str">
        <f t="shared" si="12"/>
        <v>45677 0000H</v>
      </c>
      <c r="D236" s="254">
        <v>1216.3699999999999</v>
      </c>
      <c r="E236" s="255">
        <v>49.67</v>
      </c>
      <c r="F236" s="254">
        <v>1108.67</v>
      </c>
      <c r="G236" s="255">
        <v>6.2</v>
      </c>
      <c r="H236" s="254"/>
      <c r="I236" s="360"/>
      <c r="J236" s="254"/>
      <c r="K236" s="360"/>
      <c r="L236" s="417">
        <v>74302.81</v>
      </c>
      <c r="M236" s="359">
        <v>903.05</v>
      </c>
      <c r="N236" s="359">
        <v>33186.050000000003</v>
      </c>
      <c r="O236" s="255">
        <v>104.8</v>
      </c>
      <c r="P236" s="254">
        <v>5924.57</v>
      </c>
      <c r="Q236" s="359">
        <v>15.78</v>
      </c>
      <c r="R236" s="359">
        <v>33287.699999999997</v>
      </c>
      <c r="S236" s="359">
        <v>29.2</v>
      </c>
      <c r="T236" s="359"/>
      <c r="U236" s="359"/>
      <c r="V236" s="359">
        <v>629.23</v>
      </c>
      <c r="W236" s="359">
        <v>724.22</v>
      </c>
      <c r="X236" s="359">
        <v>10201.26</v>
      </c>
      <c r="Y236" s="359">
        <v>9.0399999999999991</v>
      </c>
      <c r="Z236" s="359">
        <v>36269</v>
      </c>
      <c r="AA236" s="359">
        <v>69</v>
      </c>
      <c r="AB236" s="359">
        <v>263.67</v>
      </c>
      <c r="AC236" s="359">
        <v>0.15</v>
      </c>
      <c r="AD236" s="359">
        <v>6854.21</v>
      </c>
      <c r="AE236" s="359">
        <v>0</v>
      </c>
      <c r="AF236" s="359">
        <v>54159</v>
      </c>
      <c r="AG236" s="255">
        <v>79</v>
      </c>
      <c r="AH236" s="359"/>
      <c r="AI236" s="360"/>
      <c r="AJ236" s="359"/>
      <c r="AK236" s="255"/>
      <c r="AL236" s="389"/>
      <c r="AM236" s="360"/>
      <c r="AN236" s="389"/>
      <c r="AO236" s="360"/>
      <c r="AP236" s="389"/>
      <c r="AQ236" s="360"/>
    </row>
    <row r="237" spans="1:43" ht="15" x14ac:dyDescent="0.2">
      <c r="A237" s="376">
        <f t="shared" si="13"/>
        <v>45677</v>
      </c>
      <c r="B237" s="86" t="s">
        <v>195</v>
      </c>
      <c r="C237" s="94" t="str">
        <f t="shared" si="12"/>
        <v>45677 1200H</v>
      </c>
      <c r="D237" s="355">
        <v>1220.19</v>
      </c>
      <c r="E237" s="356">
        <v>49.67</v>
      </c>
      <c r="F237" s="355">
        <v>1108.67</v>
      </c>
      <c r="G237" s="356">
        <v>6.2</v>
      </c>
      <c r="H237" s="355"/>
      <c r="I237" s="358"/>
      <c r="J237" s="355"/>
      <c r="K237" s="358"/>
      <c r="L237" s="416">
        <v>74307.22</v>
      </c>
      <c r="M237" s="357">
        <v>904.07</v>
      </c>
      <c r="N237" s="357">
        <v>33188.31</v>
      </c>
      <c r="O237" s="356">
        <v>104.84</v>
      </c>
      <c r="P237" s="355">
        <v>5930.3</v>
      </c>
      <c r="Q237" s="357">
        <v>15.78</v>
      </c>
      <c r="R237" s="357">
        <v>33291.199999999997</v>
      </c>
      <c r="S237" s="357">
        <v>29.2</v>
      </c>
      <c r="T237" s="357"/>
      <c r="U237" s="357"/>
      <c r="V237" s="357">
        <v>629.92999999999995</v>
      </c>
      <c r="W237" s="357">
        <v>724.92</v>
      </c>
      <c r="X237" s="357">
        <v>10204.89</v>
      </c>
      <c r="Y237" s="357">
        <v>9.0399999999999991</v>
      </c>
      <c r="Z237" s="357">
        <v>36276</v>
      </c>
      <c r="AA237" s="357">
        <v>69</v>
      </c>
      <c r="AB237" s="357">
        <v>263.67</v>
      </c>
      <c r="AC237" s="357">
        <v>0.15</v>
      </c>
      <c r="AD237" s="357">
        <v>6860.43</v>
      </c>
      <c r="AE237" s="357">
        <v>0</v>
      </c>
      <c r="AF237" s="357">
        <v>54160</v>
      </c>
      <c r="AG237" s="356">
        <v>79</v>
      </c>
      <c r="AH237" s="357"/>
      <c r="AI237" s="358"/>
      <c r="AJ237" s="357"/>
      <c r="AK237" s="356"/>
      <c r="AL237" s="390"/>
      <c r="AM237" s="358"/>
      <c r="AN237" s="390"/>
      <c r="AO237" s="358"/>
      <c r="AP237" s="390"/>
      <c r="AQ237" s="358"/>
    </row>
    <row r="238" spans="1:43" ht="15" x14ac:dyDescent="0.2">
      <c r="A238" s="376">
        <f t="shared" si="13"/>
        <v>45678</v>
      </c>
      <c r="B238" s="86" t="s">
        <v>259</v>
      </c>
      <c r="C238" s="94" t="str">
        <f t="shared" si="12"/>
        <v>45678 0000H</v>
      </c>
      <c r="D238" s="254">
        <v>1226.02</v>
      </c>
      <c r="E238" s="255">
        <v>49.67</v>
      </c>
      <c r="F238" s="254">
        <v>1108.67</v>
      </c>
      <c r="G238" s="255">
        <v>6.2</v>
      </c>
      <c r="H238" s="254"/>
      <c r="I238" s="360"/>
      <c r="J238" s="254"/>
      <c r="K238" s="360"/>
      <c r="L238" s="417">
        <v>74315.92</v>
      </c>
      <c r="M238" s="359">
        <v>904.12</v>
      </c>
      <c r="N238" s="359">
        <v>33192.019999999997</v>
      </c>
      <c r="O238" s="255">
        <v>104.84</v>
      </c>
      <c r="P238" s="254">
        <v>5935.96</v>
      </c>
      <c r="Q238" s="359">
        <v>15.78</v>
      </c>
      <c r="R238" s="359">
        <v>33296.199999999997</v>
      </c>
      <c r="S238" s="359">
        <v>29.2</v>
      </c>
      <c r="T238" s="359"/>
      <c r="U238" s="359"/>
      <c r="V238" s="359">
        <v>630.62</v>
      </c>
      <c r="W238" s="359">
        <v>725.86</v>
      </c>
      <c r="X238" s="359">
        <v>10209.43</v>
      </c>
      <c r="Y238" s="359">
        <v>9.0399999999999991</v>
      </c>
      <c r="Z238" s="359">
        <v>36283</v>
      </c>
      <c r="AA238" s="359">
        <v>69</v>
      </c>
      <c r="AB238" s="359">
        <v>263.67</v>
      </c>
      <c r="AC238" s="359">
        <v>0.15</v>
      </c>
      <c r="AD238" s="359">
        <v>6866.17</v>
      </c>
      <c r="AE238" s="359">
        <v>0</v>
      </c>
      <c r="AF238" s="359">
        <v>54162</v>
      </c>
      <c r="AG238" s="255">
        <v>79</v>
      </c>
      <c r="AH238" s="359"/>
      <c r="AI238" s="360"/>
      <c r="AJ238" s="359"/>
      <c r="AK238" s="255"/>
      <c r="AL238" s="389"/>
      <c r="AM238" s="360"/>
      <c r="AN238" s="389"/>
      <c r="AO238" s="360"/>
      <c r="AP238" s="389"/>
      <c r="AQ238" s="360"/>
    </row>
    <row r="239" spans="1:43" ht="15" x14ac:dyDescent="0.2">
      <c r="A239" s="376">
        <f t="shared" si="13"/>
        <v>45678</v>
      </c>
      <c r="B239" s="86" t="s">
        <v>195</v>
      </c>
      <c r="C239" s="94" t="str">
        <f t="shared" si="12"/>
        <v>45678 1200H</v>
      </c>
      <c r="D239" s="355">
        <v>1229.72</v>
      </c>
      <c r="E239" s="356">
        <v>49.67</v>
      </c>
      <c r="F239" s="355">
        <v>1108.67</v>
      </c>
      <c r="G239" s="356">
        <v>6.2</v>
      </c>
      <c r="H239" s="355"/>
      <c r="I239" s="358"/>
      <c r="J239" s="355"/>
      <c r="K239" s="358"/>
      <c r="L239" s="416">
        <v>74321.39</v>
      </c>
      <c r="M239" s="357">
        <v>904.32</v>
      </c>
      <c r="N239" s="357">
        <v>33195.839999999997</v>
      </c>
      <c r="O239" s="356">
        <v>104.84</v>
      </c>
      <c r="P239" s="355">
        <v>5941.66</v>
      </c>
      <c r="Q239" s="357">
        <v>15.78</v>
      </c>
      <c r="R239" s="357">
        <v>33301.1</v>
      </c>
      <c r="S239" s="357">
        <v>29.2</v>
      </c>
      <c r="T239" s="357"/>
      <c r="U239" s="357"/>
      <c r="V239" s="357">
        <v>630.64</v>
      </c>
      <c r="W239" s="357">
        <v>727.13</v>
      </c>
      <c r="X239" s="357">
        <v>10213.18</v>
      </c>
      <c r="Y239" s="357">
        <v>9.0399999999999991</v>
      </c>
      <c r="Z239" s="357">
        <v>36289</v>
      </c>
      <c r="AA239" s="357">
        <v>69</v>
      </c>
      <c r="AB239" s="357">
        <v>263.67</v>
      </c>
      <c r="AC239" s="357">
        <v>0.15</v>
      </c>
      <c r="AD239" s="357">
        <v>6872.56</v>
      </c>
      <c r="AE239" s="357">
        <v>0</v>
      </c>
      <c r="AF239" s="357">
        <v>54162</v>
      </c>
      <c r="AG239" s="356">
        <v>79</v>
      </c>
      <c r="AH239" s="357"/>
      <c r="AI239" s="358"/>
      <c r="AJ239" s="357"/>
      <c r="AK239" s="356"/>
      <c r="AL239" s="390"/>
      <c r="AM239" s="358"/>
      <c r="AN239" s="390"/>
      <c r="AO239" s="358"/>
      <c r="AP239" s="390"/>
      <c r="AQ239" s="358"/>
    </row>
    <row r="240" spans="1:43" ht="15" x14ac:dyDescent="0.2">
      <c r="A240" s="376">
        <f t="shared" si="13"/>
        <v>45679</v>
      </c>
      <c r="B240" s="86" t="s">
        <v>259</v>
      </c>
      <c r="C240" s="94" t="str">
        <f t="shared" si="12"/>
        <v>45679 0000H</v>
      </c>
      <c r="D240" s="254">
        <v>1234.06</v>
      </c>
      <c r="E240" s="255">
        <v>49.67</v>
      </c>
      <c r="F240" s="254">
        <v>1108.67</v>
      </c>
      <c r="G240" s="255">
        <v>6.2</v>
      </c>
      <c r="H240" s="254"/>
      <c r="I240" s="360"/>
      <c r="J240" s="254"/>
      <c r="K240" s="360"/>
      <c r="L240" s="417">
        <v>74331.539999999994</v>
      </c>
      <c r="M240" s="359">
        <v>904.32</v>
      </c>
      <c r="N240" s="359">
        <v>33199.550000000003</v>
      </c>
      <c r="O240" s="255">
        <v>104.84</v>
      </c>
      <c r="P240" s="254">
        <v>5947.5</v>
      </c>
      <c r="Q240" s="359">
        <v>15.78</v>
      </c>
      <c r="R240" s="359">
        <v>33308.300000000003</v>
      </c>
      <c r="S240" s="359">
        <v>29.2</v>
      </c>
      <c r="T240" s="359"/>
      <c r="U240" s="359"/>
      <c r="V240" s="359">
        <v>631.36</v>
      </c>
      <c r="W240" s="359">
        <v>727.53</v>
      </c>
      <c r="X240" s="359">
        <v>10217.290000000001</v>
      </c>
      <c r="Y240" s="359">
        <v>9.0399999999999991</v>
      </c>
      <c r="Z240" s="359">
        <v>36297</v>
      </c>
      <c r="AA240" s="359">
        <v>69</v>
      </c>
      <c r="AB240" s="359">
        <v>263.67</v>
      </c>
      <c r="AC240" s="359">
        <v>0.15</v>
      </c>
      <c r="AD240" s="359">
        <v>6879.9</v>
      </c>
      <c r="AE240" s="359">
        <v>0</v>
      </c>
      <c r="AF240" s="359">
        <v>54162</v>
      </c>
      <c r="AG240" s="255">
        <v>79</v>
      </c>
      <c r="AH240" s="359"/>
      <c r="AI240" s="360"/>
      <c r="AJ240" s="359"/>
      <c r="AK240" s="255"/>
      <c r="AL240" s="389"/>
      <c r="AM240" s="360"/>
      <c r="AN240" s="389"/>
      <c r="AO240" s="360"/>
      <c r="AP240" s="389"/>
      <c r="AQ240" s="360"/>
    </row>
    <row r="241" spans="1:43" ht="15" x14ac:dyDescent="0.2">
      <c r="A241" s="376">
        <f t="shared" si="13"/>
        <v>45679</v>
      </c>
      <c r="B241" s="86" t="s">
        <v>195</v>
      </c>
      <c r="C241" s="94" t="str">
        <f t="shared" si="12"/>
        <v>45679 1200H</v>
      </c>
      <c r="D241" s="355">
        <v>1237.8900000000001</v>
      </c>
      <c r="E241" s="356">
        <v>49.67</v>
      </c>
      <c r="F241" s="355">
        <v>1108.67</v>
      </c>
      <c r="G241" s="356">
        <v>6.2</v>
      </c>
      <c r="H241" s="355"/>
      <c r="I241" s="358"/>
      <c r="J241" s="355"/>
      <c r="K241" s="358"/>
      <c r="L241" s="416">
        <v>74337.460000000006</v>
      </c>
      <c r="M241" s="357">
        <v>904.47</v>
      </c>
      <c r="N241" s="357">
        <v>33203.35</v>
      </c>
      <c r="O241" s="356">
        <v>104.84</v>
      </c>
      <c r="P241" s="355">
        <v>5953.32</v>
      </c>
      <c r="Q241" s="357">
        <v>15.78</v>
      </c>
      <c r="R241" s="357">
        <v>33312.800000000003</v>
      </c>
      <c r="S241" s="357">
        <v>29.2</v>
      </c>
      <c r="T241" s="357"/>
      <c r="U241" s="357"/>
      <c r="V241" s="357">
        <v>632.45000000000005</v>
      </c>
      <c r="W241" s="357">
        <v>728.38</v>
      </c>
      <c r="X241" s="357">
        <v>10221.09</v>
      </c>
      <c r="Y241" s="357">
        <v>9.0399999999999991</v>
      </c>
      <c r="Z241" s="357">
        <v>36303</v>
      </c>
      <c r="AA241" s="357">
        <v>69</v>
      </c>
      <c r="AB241" s="357">
        <v>263.67</v>
      </c>
      <c r="AC241" s="357">
        <v>0.15</v>
      </c>
      <c r="AD241" s="357">
        <v>6885.88</v>
      </c>
      <c r="AE241" s="357">
        <v>0</v>
      </c>
      <c r="AF241" s="357">
        <v>54163</v>
      </c>
      <c r="AG241" s="356">
        <v>79</v>
      </c>
      <c r="AH241" s="357"/>
      <c r="AI241" s="358"/>
      <c r="AJ241" s="357"/>
      <c r="AK241" s="356"/>
      <c r="AL241" s="390"/>
      <c r="AM241" s="358"/>
      <c r="AN241" s="390"/>
      <c r="AO241" s="358"/>
      <c r="AP241" s="390"/>
      <c r="AQ241" s="358"/>
    </row>
    <row r="242" spans="1:43" ht="15" x14ac:dyDescent="0.2">
      <c r="A242" s="376">
        <f t="shared" si="13"/>
        <v>45680</v>
      </c>
      <c r="B242" s="86" t="s">
        <v>259</v>
      </c>
      <c r="C242" s="94" t="str">
        <f t="shared" si="12"/>
        <v>45680 0000H</v>
      </c>
      <c r="D242" s="254">
        <v>1243.76</v>
      </c>
      <c r="E242" s="255">
        <v>49.67</v>
      </c>
      <c r="F242" s="254">
        <v>1108.67</v>
      </c>
      <c r="G242" s="255">
        <v>6.2</v>
      </c>
      <c r="H242" s="254"/>
      <c r="I242" s="360"/>
      <c r="J242" s="254"/>
      <c r="K242" s="360"/>
      <c r="L242" s="417">
        <v>74347.78</v>
      </c>
      <c r="M242" s="359">
        <v>904.47</v>
      </c>
      <c r="N242" s="359">
        <v>33207.06</v>
      </c>
      <c r="O242" s="255">
        <v>104.84</v>
      </c>
      <c r="P242" s="254">
        <v>5959.15</v>
      </c>
      <c r="Q242" s="359">
        <v>15.78</v>
      </c>
      <c r="R242" s="359">
        <v>33319</v>
      </c>
      <c r="S242" s="359">
        <v>29.2</v>
      </c>
      <c r="T242" s="359"/>
      <c r="U242" s="359"/>
      <c r="V242" s="359">
        <v>633.13</v>
      </c>
      <c r="W242" s="359">
        <v>729.5</v>
      </c>
      <c r="X242" s="359">
        <v>10225.81</v>
      </c>
      <c r="Y242" s="359">
        <v>9.0399999999999991</v>
      </c>
      <c r="Z242" s="359">
        <v>36311</v>
      </c>
      <c r="AA242" s="359">
        <v>69</v>
      </c>
      <c r="AB242" s="359">
        <v>263.67</v>
      </c>
      <c r="AC242" s="359">
        <v>0.15</v>
      </c>
      <c r="AD242" s="359">
        <v>6892.93</v>
      </c>
      <c r="AE242" s="359">
        <v>0</v>
      </c>
      <c r="AF242" s="359">
        <v>54163</v>
      </c>
      <c r="AG242" s="255">
        <v>79</v>
      </c>
      <c r="AH242" s="359"/>
      <c r="AI242" s="360"/>
      <c r="AJ242" s="359"/>
      <c r="AK242" s="255"/>
      <c r="AL242" s="389"/>
      <c r="AM242" s="360"/>
      <c r="AN242" s="389"/>
      <c r="AO242" s="360"/>
      <c r="AP242" s="389"/>
      <c r="AQ242" s="360"/>
    </row>
    <row r="243" spans="1:43" ht="15" x14ac:dyDescent="0.2">
      <c r="A243" s="376">
        <f t="shared" si="13"/>
        <v>45680</v>
      </c>
      <c r="B243" s="86" t="s">
        <v>195</v>
      </c>
      <c r="C243" s="94" t="str">
        <f t="shared" si="12"/>
        <v>45680 1200H</v>
      </c>
      <c r="D243" s="355">
        <v>1247.97</v>
      </c>
      <c r="E243" s="356">
        <v>49.67</v>
      </c>
      <c r="F243" s="355">
        <v>1108.67</v>
      </c>
      <c r="G243" s="356">
        <v>6.2</v>
      </c>
      <c r="H243" s="355"/>
      <c r="I243" s="358"/>
      <c r="J243" s="355"/>
      <c r="K243" s="358"/>
      <c r="L243" s="416">
        <v>74357.56</v>
      </c>
      <c r="M243" s="357">
        <v>904.47</v>
      </c>
      <c r="N243" s="357">
        <v>33210.82</v>
      </c>
      <c r="O243" s="356">
        <v>104.84</v>
      </c>
      <c r="P243" s="355">
        <v>5964.7</v>
      </c>
      <c r="Q243" s="357">
        <v>15.78</v>
      </c>
      <c r="R243" s="357">
        <v>33324.199999999997</v>
      </c>
      <c r="S243" s="357">
        <v>29.2</v>
      </c>
      <c r="T243" s="357"/>
      <c r="U243" s="357"/>
      <c r="V243" s="357">
        <v>633.13</v>
      </c>
      <c r="W243" s="357">
        <v>730.99</v>
      </c>
      <c r="X243" s="357">
        <v>10229.65</v>
      </c>
      <c r="Y243" s="357">
        <v>9.0399999999999991</v>
      </c>
      <c r="Z243" s="357">
        <v>36317</v>
      </c>
      <c r="AA243" s="357">
        <v>69</v>
      </c>
      <c r="AB243" s="357">
        <v>263.67</v>
      </c>
      <c r="AC243" s="357">
        <v>0.15</v>
      </c>
      <c r="AD243" s="357">
        <v>6899.04</v>
      </c>
      <c r="AE243" s="357">
        <v>0</v>
      </c>
      <c r="AF243" s="357">
        <v>54163</v>
      </c>
      <c r="AG243" s="356">
        <v>79</v>
      </c>
      <c r="AH243" s="357"/>
      <c r="AI243" s="358"/>
      <c r="AJ243" s="357"/>
      <c r="AK243" s="356"/>
      <c r="AL243" s="390"/>
      <c r="AM243" s="358"/>
      <c r="AN243" s="390"/>
      <c r="AO243" s="358"/>
      <c r="AP243" s="390"/>
      <c r="AQ243" s="358"/>
    </row>
    <row r="244" spans="1:43" ht="15" x14ac:dyDescent="0.2">
      <c r="A244" s="376">
        <f t="shared" si="13"/>
        <v>45681</v>
      </c>
      <c r="B244" s="86" t="s">
        <v>259</v>
      </c>
      <c r="C244" s="94" t="str">
        <f t="shared" si="12"/>
        <v>45681 0000H</v>
      </c>
      <c r="D244" s="254">
        <v>1252.8599999999999</v>
      </c>
      <c r="E244" s="255">
        <v>49.67</v>
      </c>
      <c r="F244" s="254">
        <v>1108.67</v>
      </c>
      <c r="G244" s="255">
        <v>6.2</v>
      </c>
      <c r="H244" s="254"/>
      <c r="I244" s="360"/>
      <c r="J244" s="254"/>
      <c r="K244" s="360"/>
      <c r="L244" s="417">
        <v>74362.22</v>
      </c>
      <c r="M244" s="359">
        <v>904.76</v>
      </c>
      <c r="N244" s="359">
        <v>33213.24</v>
      </c>
      <c r="O244" s="255">
        <v>104.84</v>
      </c>
      <c r="P244" s="254">
        <v>5970.43</v>
      </c>
      <c r="Q244" s="359">
        <v>15.78</v>
      </c>
      <c r="R244" s="359">
        <v>33331.5</v>
      </c>
      <c r="S244" s="359">
        <v>29.2</v>
      </c>
      <c r="T244" s="359"/>
      <c r="U244" s="359"/>
      <c r="V244" s="359">
        <v>633.63</v>
      </c>
      <c r="W244" s="359">
        <v>731.58</v>
      </c>
      <c r="X244" s="359">
        <v>10234.290000000001</v>
      </c>
      <c r="Y244" s="359">
        <v>9.0399999999999991</v>
      </c>
      <c r="Z244" s="359">
        <v>36325</v>
      </c>
      <c r="AA244" s="359">
        <v>69</v>
      </c>
      <c r="AB244" s="359">
        <v>263.67</v>
      </c>
      <c r="AC244" s="359">
        <v>0.15</v>
      </c>
      <c r="AD244" s="359">
        <v>6904.39</v>
      </c>
      <c r="AE244" s="359">
        <v>0</v>
      </c>
      <c r="AF244" s="359">
        <v>54163</v>
      </c>
      <c r="AG244" s="255">
        <v>79</v>
      </c>
      <c r="AH244" s="359"/>
      <c r="AI244" s="360"/>
      <c r="AJ244" s="359"/>
      <c r="AK244" s="255"/>
      <c r="AL244" s="389"/>
      <c r="AM244" s="360"/>
      <c r="AN244" s="389"/>
      <c r="AO244" s="360"/>
      <c r="AP244" s="389"/>
      <c r="AQ244" s="360"/>
    </row>
    <row r="245" spans="1:43" ht="15" x14ac:dyDescent="0.2">
      <c r="A245" s="376">
        <f t="shared" si="13"/>
        <v>45681</v>
      </c>
      <c r="B245" s="86" t="s">
        <v>195</v>
      </c>
      <c r="C245" s="94" t="str">
        <f t="shared" si="12"/>
        <v>45681 1200H</v>
      </c>
      <c r="D245" s="355">
        <v>1256.95</v>
      </c>
      <c r="E245" s="356">
        <v>49.67</v>
      </c>
      <c r="F245" s="355">
        <v>1108.67</v>
      </c>
      <c r="G245" s="356">
        <v>6.2</v>
      </c>
      <c r="H245" s="355"/>
      <c r="I245" s="358"/>
      <c r="J245" s="355"/>
      <c r="K245" s="358"/>
      <c r="L245" s="416">
        <v>74362.22</v>
      </c>
      <c r="M245" s="357">
        <v>905.12</v>
      </c>
      <c r="N245" s="357">
        <v>33217.07</v>
      </c>
      <c r="O245" s="356">
        <v>104.87</v>
      </c>
      <c r="P245" s="355">
        <v>5976.12</v>
      </c>
      <c r="Q245" s="357">
        <v>15.78</v>
      </c>
      <c r="R245" s="357">
        <v>33338.1</v>
      </c>
      <c r="S245" s="357">
        <v>29.2</v>
      </c>
      <c r="T245" s="357"/>
      <c r="U245" s="357"/>
      <c r="V245" s="357">
        <v>633.94000000000005</v>
      </c>
      <c r="W245" s="357">
        <v>732.53</v>
      </c>
      <c r="X245" s="357">
        <v>10238.15</v>
      </c>
      <c r="Y245" s="357">
        <v>9.0399999999999991</v>
      </c>
      <c r="Z245" s="357">
        <v>36331</v>
      </c>
      <c r="AA245" s="357">
        <v>69</v>
      </c>
      <c r="AB245" s="357">
        <v>263.67</v>
      </c>
      <c r="AC245" s="357">
        <v>0.15</v>
      </c>
      <c r="AD245" s="357">
        <v>6910</v>
      </c>
      <c r="AE245" s="357">
        <v>0</v>
      </c>
      <c r="AF245" s="357">
        <v>54163</v>
      </c>
      <c r="AG245" s="356">
        <v>79</v>
      </c>
      <c r="AH245" s="357"/>
      <c r="AI245" s="358"/>
      <c r="AJ245" s="357"/>
      <c r="AK245" s="356"/>
      <c r="AL245" s="390"/>
      <c r="AM245" s="358"/>
      <c r="AN245" s="390"/>
      <c r="AO245" s="358"/>
      <c r="AP245" s="390"/>
      <c r="AQ245" s="358"/>
    </row>
    <row r="246" spans="1:43" ht="15" x14ac:dyDescent="0.2">
      <c r="A246" s="376">
        <f t="shared" si="13"/>
        <v>45682</v>
      </c>
      <c r="B246" s="86" t="s">
        <v>259</v>
      </c>
      <c r="C246" s="94" t="str">
        <f t="shared" si="12"/>
        <v>45682 0000H</v>
      </c>
      <c r="D246" s="254">
        <v>1263.3399999999999</v>
      </c>
      <c r="E246" s="255">
        <v>49.67</v>
      </c>
      <c r="F246" s="254">
        <v>1108.67</v>
      </c>
      <c r="G246" s="255">
        <v>6.2</v>
      </c>
      <c r="H246" s="254"/>
      <c r="I246" s="360"/>
      <c r="J246" s="254"/>
      <c r="K246" s="360"/>
      <c r="L246" s="417">
        <v>74362.22</v>
      </c>
      <c r="M246" s="359">
        <v>905.47</v>
      </c>
      <c r="N246" s="359">
        <v>33220.81</v>
      </c>
      <c r="O246" s="255">
        <v>104.87</v>
      </c>
      <c r="P246" s="254">
        <v>5981.9</v>
      </c>
      <c r="Q246" s="359">
        <v>15.78</v>
      </c>
      <c r="R246" s="359">
        <v>33345.5</v>
      </c>
      <c r="S246" s="359">
        <v>29.2</v>
      </c>
      <c r="T246" s="359"/>
      <c r="U246" s="359"/>
      <c r="V246" s="359">
        <v>635</v>
      </c>
      <c r="W246" s="359">
        <v>733.08</v>
      </c>
      <c r="X246" s="359">
        <v>10238.15</v>
      </c>
      <c r="Y246" s="359">
        <v>9.0399999999999991</v>
      </c>
      <c r="Z246" s="359">
        <v>36339</v>
      </c>
      <c r="AA246" s="359">
        <v>69</v>
      </c>
      <c r="AB246" s="359">
        <v>263.67</v>
      </c>
      <c r="AC246" s="359">
        <v>0.15</v>
      </c>
      <c r="AD246" s="359">
        <v>6918.15</v>
      </c>
      <c r="AE246" s="359">
        <v>0</v>
      </c>
      <c r="AF246" s="359">
        <v>54163</v>
      </c>
      <c r="AG246" s="255">
        <v>79</v>
      </c>
      <c r="AH246" s="359"/>
      <c r="AI246" s="360"/>
      <c r="AJ246" s="359"/>
      <c r="AK246" s="255"/>
      <c r="AL246" s="389"/>
      <c r="AM246" s="360"/>
      <c r="AN246" s="389"/>
      <c r="AO246" s="360"/>
      <c r="AP246" s="389"/>
      <c r="AQ246" s="360"/>
    </row>
    <row r="247" spans="1:43" ht="15.75" thickBot="1" x14ac:dyDescent="0.25">
      <c r="A247" s="382">
        <f t="shared" si="13"/>
        <v>45682</v>
      </c>
      <c r="B247" s="383" t="s">
        <v>195</v>
      </c>
      <c r="C247" s="384" t="str">
        <f t="shared" si="12"/>
        <v>45682 1200H</v>
      </c>
      <c r="D247" s="385">
        <v>1267.31</v>
      </c>
      <c r="E247" s="386">
        <v>49.67</v>
      </c>
      <c r="F247" s="385">
        <v>1108.67</v>
      </c>
      <c r="G247" s="386">
        <v>6.2</v>
      </c>
      <c r="H247" s="385"/>
      <c r="I247" s="388"/>
      <c r="J247" s="385"/>
      <c r="K247" s="388"/>
      <c r="L247" s="437">
        <v>74362.22</v>
      </c>
      <c r="M247" s="387">
        <v>905.79</v>
      </c>
      <c r="N247" s="387">
        <v>33224.61</v>
      </c>
      <c r="O247" s="386">
        <v>104.87</v>
      </c>
      <c r="P247" s="385">
        <v>5987.12</v>
      </c>
      <c r="Q247" s="387">
        <v>15.78</v>
      </c>
      <c r="R247" s="387">
        <v>33351.300000000003</v>
      </c>
      <c r="S247" s="387">
        <v>29.2</v>
      </c>
      <c r="T247" s="387"/>
      <c r="U247" s="387"/>
      <c r="V247" s="387">
        <v>635.05999999999995</v>
      </c>
      <c r="W247" s="387">
        <v>734.28</v>
      </c>
      <c r="X247" s="387">
        <v>10246.719999999999</v>
      </c>
      <c r="Y247" s="387">
        <v>9.0399999999999991</v>
      </c>
      <c r="Z247" s="387">
        <v>36344</v>
      </c>
      <c r="AA247" s="387">
        <v>69</v>
      </c>
      <c r="AB247" s="387">
        <v>263.67</v>
      </c>
      <c r="AC247" s="387">
        <v>0.15</v>
      </c>
      <c r="AD247" s="387">
        <v>6924.76</v>
      </c>
      <c r="AE247" s="387">
        <v>0</v>
      </c>
      <c r="AF247" s="387">
        <v>54164</v>
      </c>
      <c r="AG247" s="386">
        <v>79</v>
      </c>
      <c r="AH247" s="387"/>
      <c r="AI247" s="388"/>
      <c r="AJ247" s="387"/>
      <c r="AK247" s="386"/>
      <c r="AL247" s="397"/>
      <c r="AM247" s="388"/>
      <c r="AN247" s="397"/>
      <c r="AO247" s="388"/>
      <c r="AP247" s="397"/>
      <c r="AQ247" s="388"/>
    </row>
    <row r="248" spans="1:43" s="363" customFormat="1" ht="15.75" thickBot="1" x14ac:dyDescent="0.25">
      <c r="A248" s="361"/>
      <c r="B248" s="361"/>
      <c r="C248" s="361"/>
      <c r="D248" s="362"/>
      <c r="E248" s="362"/>
      <c r="F248" s="362"/>
      <c r="G248" s="362"/>
      <c r="H248" s="362"/>
      <c r="I248" s="362"/>
      <c r="J248" s="362"/>
      <c r="K248" s="362"/>
      <c r="L248" s="362"/>
      <c r="M248" s="362"/>
      <c r="N248" s="362"/>
      <c r="O248" s="362"/>
      <c r="P248" s="362"/>
      <c r="Q248" s="362"/>
      <c r="R248" s="362"/>
      <c r="S248" s="362"/>
      <c r="T248" s="362"/>
      <c r="U248" s="362"/>
      <c r="V248" s="362"/>
      <c r="W248" s="362"/>
      <c r="X248" s="362"/>
      <c r="Y248" s="362"/>
      <c r="Z248" s="362"/>
      <c r="AA248" s="362"/>
      <c r="AB248" s="362"/>
      <c r="AC248" s="362"/>
      <c r="AD248" s="362"/>
      <c r="AE248" s="362"/>
      <c r="AF248" s="362"/>
      <c r="AG248" s="362"/>
      <c r="AH248" s="362"/>
      <c r="AI248" s="362"/>
      <c r="AJ248" s="362"/>
      <c r="AK248" s="362"/>
      <c r="AL248" s="395"/>
      <c r="AM248" s="396"/>
      <c r="AN248" s="395"/>
      <c r="AO248" s="396"/>
      <c r="AP248" s="395"/>
      <c r="AQ248" s="396"/>
    </row>
    <row r="249" spans="1:43" ht="15" x14ac:dyDescent="0.2">
      <c r="A249" s="369">
        <f>A246+1</f>
        <v>45683</v>
      </c>
      <c r="B249" s="370" t="s">
        <v>259</v>
      </c>
      <c r="C249" s="371" t="str">
        <f t="shared" ref="C249:C280" si="14">A249 &amp; " " &amp;B249</f>
        <v>45683 0000H</v>
      </c>
      <c r="D249" s="372">
        <v>1273.5899999999999</v>
      </c>
      <c r="E249" s="373">
        <v>49.67</v>
      </c>
      <c r="F249" s="372">
        <v>1108.67</v>
      </c>
      <c r="G249" s="373">
        <v>6.2</v>
      </c>
      <c r="H249" s="372"/>
      <c r="I249" s="375"/>
      <c r="J249" s="372"/>
      <c r="K249" s="375"/>
      <c r="L249" s="415">
        <v>74362.22</v>
      </c>
      <c r="M249" s="374">
        <v>906.03</v>
      </c>
      <c r="N249" s="374">
        <v>33228.33</v>
      </c>
      <c r="O249" s="373">
        <v>104.87</v>
      </c>
      <c r="P249" s="372">
        <v>5991.5</v>
      </c>
      <c r="Q249" s="374">
        <v>15.78</v>
      </c>
      <c r="R249" s="374">
        <v>33358.9</v>
      </c>
      <c r="S249" s="374">
        <v>29.2</v>
      </c>
      <c r="T249" s="374"/>
      <c r="U249" s="374"/>
      <c r="V249" s="374">
        <v>635.53</v>
      </c>
      <c r="W249" s="374">
        <v>734.71</v>
      </c>
      <c r="X249" s="374">
        <v>10251.31</v>
      </c>
      <c r="Y249" s="374">
        <v>9.0399999999999991</v>
      </c>
      <c r="Z249" s="374">
        <v>36352</v>
      </c>
      <c r="AA249" s="374">
        <v>69</v>
      </c>
      <c r="AB249" s="374">
        <v>263.67</v>
      </c>
      <c r="AC249" s="374">
        <v>0.15</v>
      </c>
      <c r="AD249" s="374">
        <v>6931.8</v>
      </c>
      <c r="AE249" s="374">
        <v>0</v>
      </c>
      <c r="AF249" s="374">
        <v>54166</v>
      </c>
      <c r="AG249" s="373">
        <v>79</v>
      </c>
      <c r="AH249" s="374"/>
      <c r="AI249" s="375"/>
      <c r="AJ249" s="374"/>
      <c r="AK249" s="373"/>
      <c r="AL249" s="393"/>
      <c r="AM249" s="375"/>
      <c r="AN249" s="393"/>
      <c r="AO249" s="375"/>
      <c r="AP249" s="393"/>
      <c r="AQ249" s="375"/>
    </row>
    <row r="250" spans="1:43" ht="15" x14ac:dyDescent="0.2">
      <c r="A250" s="376">
        <f>A247+1</f>
        <v>45683</v>
      </c>
      <c r="B250" s="86" t="s">
        <v>195</v>
      </c>
      <c r="C250" s="94" t="str">
        <f t="shared" si="14"/>
        <v>45683 1200H</v>
      </c>
      <c r="D250" s="355">
        <v>1277.1500000000001</v>
      </c>
      <c r="E250" s="356">
        <v>49.67</v>
      </c>
      <c r="F250" s="355">
        <v>1108.67</v>
      </c>
      <c r="G250" s="356">
        <v>6.2</v>
      </c>
      <c r="H250" s="355"/>
      <c r="I250" s="358"/>
      <c r="J250" s="355"/>
      <c r="K250" s="358"/>
      <c r="L250" s="416">
        <v>74362.22</v>
      </c>
      <c r="M250" s="357">
        <v>906.23</v>
      </c>
      <c r="N250" s="357">
        <v>33232.160000000003</v>
      </c>
      <c r="O250" s="356">
        <v>104.87</v>
      </c>
      <c r="P250" s="355">
        <v>5996.19</v>
      </c>
      <c r="Q250" s="357">
        <v>15.78</v>
      </c>
      <c r="R250" s="357">
        <v>33365.9</v>
      </c>
      <c r="S250" s="357">
        <v>29.2</v>
      </c>
      <c r="T250" s="357"/>
      <c r="U250" s="357"/>
      <c r="V250" s="357">
        <v>635.92999999999995</v>
      </c>
      <c r="W250" s="357">
        <v>735.79</v>
      </c>
      <c r="X250" s="357">
        <v>10255.02</v>
      </c>
      <c r="Y250" s="357">
        <v>9.0399999999999991</v>
      </c>
      <c r="Z250" s="357">
        <v>36357</v>
      </c>
      <c r="AA250" s="357">
        <v>69</v>
      </c>
      <c r="AB250" s="357">
        <v>263.67</v>
      </c>
      <c r="AC250" s="357">
        <v>0.15</v>
      </c>
      <c r="AD250" s="357">
        <v>6928.25</v>
      </c>
      <c r="AE250" s="357">
        <v>0</v>
      </c>
      <c r="AF250" s="357">
        <v>54167</v>
      </c>
      <c r="AG250" s="356">
        <v>79</v>
      </c>
      <c r="AH250" s="357"/>
      <c r="AI250" s="358"/>
      <c r="AJ250" s="357"/>
      <c r="AK250" s="356"/>
      <c r="AL250" s="390"/>
      <c r="AM250" s="358"/>
      <c r="AN250" s="390"/>
      <c r="AO250" s="358"/>
      <c r="AP250" s="390"/>
      <c r="AQ250" s="358"/>
    </row>
    <row r="251" spans="1:43" ht="15" x14ac:dyDescent="0.2">
      <c r="A251" s="376">
        <f t="shared" ref="A251:A282" si="15">A249+1</f>
        <v>45684</v>
      </c>
      <c r="B251" s="86" t="s">
        <v>259</v>
      </c>
      <c r="C251" s="94" t="str">
        <f t="shared" si="14"/>
        <v>45684 0000H</v>
      </c>
      <c r="D251" s="254">
        <v>1283.29</v>
      </c>
      <c r="E251" s="255">
        <v>49.67</v>
      </c>
      <c r="F251" s="254">
        <v>1108.67</v>
      </c>
      <c r="G251" s="255">
        <v>6.2</v>
      </c>
      <c r="H251" s="254"/>
      <c r="I251" s="360"/>
      <c r="J251" s="254"/>
      <c r="K251" s="360"/>
      <c r="L251" s="417">
        <v>74362.38</v>
      </c>
      <c r="M251" s="359">
        <v>906.65</v>
      </c>
      <c r="N251" s="359">
        <v>33235.800000000003</v>
      </c>
      <c r="O251" s="255">
        <v>104.87</v>
      </c>
      <c r="P251" s="254">
        <v>6000.87</v>
      </c>
      <c r="Q251" s="359">
        <v>15.78</v>
      </c>
      <c r="R251" s="359">
        <v>33373</v>
      </c>
      <c r="S251" s="359">
        <v>29.2</v>
      </c>
      <c r="T251" s="359"/>
      <c r="U251" s="359"/>
      <c r="V251" s="359">
        <v>635.95000000000005</v>
      </c>
      <c r="W251" s="359">
        <v>737.21</v>
      </c>
      <c r="X251" s="359">
        <v>10259.629999999999</v>
      </c>
      <c r="Y251" s="359">
        <v>9.0399999999999991</v>
      </c>
      <c r="Z251" s="359">
        <v>36364</v>
      </c>
      <c r="AA251" s="359">
        <v>69</v>
      </c>
      <c r="AB251" s="359">
        <v>263.67</v>
      </c>
      <c r="AC251" s="359">
        <v>0.15</v>
      </c>
      <c r="AD251" s="359">
        <v>6941.25</v>
      </c>
      <c r="AE251" s="359">
        <v>0</v>
      </c>
      <c r="AF251" s="359">
        <v>54167</v>
      </c>
      <c r="AG251" s="255">
        <v>79</v>
      </c>
      <c r="AH251" s="359"/>
      <c r="AI251" s="360"/>
      <c r="AJ251" s="359"/>
      <c r="AK251" s="255"/>
      <c r="AL251" s="389"/>
      <c r="AM251" s="360"/>
      <c r="AN251" s="389"/>
      <c r="AO251" s="360"/>
      <c r="AP251" s="389"/>
      <c r="AQ251" s="360"/>
    </row>
    <row r="252" spans="1:43" ht="15" x14ac:dyDescent="0.2">
      <c r="A252" s="376">
        <f t="shared" si="15"/>
        <v>45684</v>
      </c>
      <c r="B252" s="86" t="s">
        <v>195</v>
      </c>
      <c r="C252" s="94" t="str">
        <f t="shared" si="14"/>
        <v>45684 1200H</v>
      </c>
      <c r="D252" s="355">
        <v>1286.98</v>
      </c>
      <c r="E252" s="356">
        <v>49.67</v>
      </c>
      <c r="F252" s="355">
        <v>1108.67</v>
      </c>
      <c r="G252" s="356">
        <v>6.2</v>
      </c>
      <c r="H252" s="355"/>
      <c r="I252" s="358"/>
      <c r="J252" s="355"/>
      <c r="K252" s="358"/>
      <c r="L252" s="416">
        <v>74369.56</v>
      </c>
      <c r="M252" s="357">
        <v>906.65</v>
      </c>
      <c r="N252" s="357">
        <v>33239.519999999997</v>
      </c>
      <c r="O252" s="356">
        <v>104.87</v>
      </c>
      <c r="P252" s="355">
        <v>6005.01</v>
      </c>
      <c r="Q252" s="357">
        <v>15.78</v>
      </c>
      <c r="R252" s="357">
        <v>33377.800000000003</v>
      </c>
      <c r="S252" s="357">
        <v>29.2</v>
      </c>
      <c r="T252" s="357"/>
      <c r="U252" s="357"/>
      <c r="V252" s="357">
        <v>636.16999999999996</v>
      </c>
      <c r="W252" s="357">
        <v>738.04</v>
      </c>
      <c r="X252" s="357">
        <v>10263.280000000001</v>
      </c>
      <c r="Y252" s="357">
        <v>9.0399999999999991</v>
      </c>
      <c r="Z252" s="357">
        <v>36370</v>
      </c>
      <c r="AA252" s="357">
        <v>69</v>
      </c>
      <c r="AB252" s="357">
        <v>263.97000000000003</v>
      </c>
      <c r="AC252" s="357">
        <v>0.15</v>
      </c>
      <c r="AD252" s="357">
        <v>6950.92</v>
      </c>
      <c r="AE252" s="357">
        <v>0</v>
      </c>
      <c r="AF252" s="357">
        <v>54168</v>
      </c>
      <c r="AG252" s="356">
        <v>79</v>
      </c>
      <c r="AH252" s="357"/>
      <c r="AI252" s="358"/>
      <c r="AJ252" s="357"/>
      <c r="AK252" s="356"/>
      <c r="AL252" s="390"/>
      <c r="AM252" s="358"/>
      <c r="AN252" s="390"/>
      <c r="AO252" s="358"/>
      <c r="AP252" s="390"/>
      <c r="AQ252" s="358"/>
    </row>
    <row r="253" spans="1:43" ht="15" x14ac:dyDescent="0.2">
      <c r="A253" s="376">
        <f t="shared" si="15"/>
        <v>45685</v>
      </c>
      <c r="B253" s="86" t="s">
        <v>259</v>
      </c>
      <c r="C253" s="94" t="str">
        <f t="shared" si="14"/>
        <v>45685 0000H</v>
      </c>
      <c r="D253" s="254">
        <v>1292.94</v>
      </c>
      <c r="E253" s="255">
        <v>49.67</v>
      </c>
      <c r="F253" s="254">
        <v>1108.67</v>
      </c>
      <c r="G253" s="255">
        <v>6.2</v>
      </c>
      <c r="H253" s="254"/>
      <c r="I253" s="360"/>
      <c r="J253" s="254"/>
      <c r="K253" s="360"/>
      <c r="L253" s="417">
        <v>74377.740000000005</v>
      </c>
      <c r="M253" s="359">
        <v>906.65</v>
      </c>
      <c r="N253" s="359">
        <v>33243.269999999997</v>
      </c>
      <c r="O253" s="255">
        <v>104.87</v>
      </c>
      <c r="P253" s="254">
        <v>6010.13</v>
      </c>
      <c r="Q253" s="359">
        <v>15.78</v>
      </c>
      <c r="R253" s="359">
        <v>33381.5</v>
      </c>
      <c r="S253" s="359">
        <v>29.2</v>
      </c>
      <c r="T253" s="359"/>
      <c r="U253" s="359"/>
      <c r="V253" s="359">
        <v>636.16999999999996</v>
      </c>
      <c r="W253" s="359">
        <v>739.54</v>
      </c>
      <c r="X253" s="359">
        <v>10267.41</v>
      </c>
      <c r="Y253" s="359">
        <v>9.0399999999999991</v>
      </c>
      <c r="Z253" s="359">
        <v>36376</v>
      </c>
      <c r="AA253" s="359">
        <v>69</v>
      </c>
      <c r="AB253" s="359">
        <v>264.89</v>
      </c>
      <c r="AC253" s="359">
        <v>0.16</v>
      </c>
      <c r="AD253" s="359">
        <v>6956.06</v>
      </c>
      <c r="AE253" s="359">
        <v>0</v>
      </c>
      <c r="AF253" s="359">
        <v>54169</v>
      </c>
      <c r="AG253" s="255">
        <v>79</v>
      </c>
      <c r="AH253" s="359"/>
      <c r="AI253" s="360"/>
      <c r="AJ253" s="359"/>
      <c r="AK253" s="255"/>
      <c r="AL253" s="389"/>
      <c r="AM253" s="360"/>
      <c r="AN253" s="389"/>
      <c r="AO253" s="360"/>
      <c r="AP253" s="389"/>
      <c r="AQ253" s="360"/>
    </row>
    <row r="254" spans="1:43" ht="15" x14ac:dyDescent="0.2">
      <c r="A254" s="376">
        <f t="shared" si="15"/>
        <v>45685</v>
      </c>
      <c r="B254" s="86" t="s">
        <v>195</v>
      </c>
      <c r="C254" s="94" t="str">
        <f t="shared" si="14"/>
        <v>45685 1200H</v>
      </c>
      <c r="D254" s="355">
        <v>1296.82</v>
      </c>
      <c r="E254" s="356">
        <v>49.67</v>
      </c>
      <c r="F254" s="355">
        <v>1108.67</v>
      </c>
      <c r="G254" s="356">
        <v>6.2</v>
      </c>
      <c r="H254" s="355"/>
      <c r="I254" s="358"/>
      <c r="J254" s="355"/>
      <c r="K254" s="358"/>
      <c r="L254" s="416">
        <v>74386.13</v>
      </c>
      <c r="M254" s="357">
        <v>906.65</v>
      </c>
      <c r="N254" s="357">
        <v>33244.080000000002</v>
      </c>
      <c r="O254" s="356">
        <v>104.95</v>
      </c>
      <c r="P254" s="355">
        <v>6014.69</v>
      </c>
      <c r="Q254" s="357">
        <v>15.78</v>
      </c>
      <c r="R254" s="357">
        <v>33384.080000000002</v>
      </c>
      <c r="S254" s="357">
        <v>29.2</v>
      </c>
      <c r="T254" s="357"/>
      <c r="U254" s="357"/>
      <c r="V254" s="357">
        <v>636.22</v>
      </c>
      <c r="W254" s="357">
        <v>740.55</v>
      </c>
      <c r="X254" s="357">
        <v>10270.719999999999</v>
      </c>
      <c r="Y254" s="357">
        <v>9.0399999999999991</v>
      </c>
      <c r="Z254" s="357">
        <v>36381</v>
      </c>
      <c r="AA254" s="357">
        <v>69</v>
      </c>
      <c r="AB254" s="357">
        <v>266.04000000000002</v>
      </c>
      <c r="AC254" s="357">
        <v>0.16</v>
      </c>
      <c r="AD254" s="357">
        <v>6962.7</v>
      </c>
      <c r="AE254" s="357">
        <v>0</v>
      </c>
      <c r="AF254" s="357">
        <v>54169</v>
      </c>
      <c r="AG254" s="356">
        <v>79</v>
      </c>
      <c r="AH254" s="357"/>
      <c r="AI254" s="358"/>
      <c r="AJ254" s="357"/>
      <c r="AK254" s="356"/>
      <c r="AL254" s="390"/>
      <c r="AM254" s="358"/>
      <c r="AN254" s="390"/>
      <c r="AO254" s="358"/>
      <c r="AP254" s="390"/>
      <c r="AQ254" s="358"/>
    </row>
    <row r="255" spans="1:43" ht="15" x14ac:dyDescent="0.2">
      <c r="A255" s="376">
        <f t="shared" si="15"/>
        <v>45686</v>
      </c>
      <c r="B255" s="86" t="s">
        <v>259</v>
      </c>
      <c r="C255" s="94" t="str">
        <f t="shared" si="14"/>
        <v>45686 0000H</v>
      </c>
      <c r="D255" s="254">
        <v>1302.94</v>
      </c>
      <c r="E255" s="255">
        <v>49.67</v>
      </c>
      <c r="F255" s="254">
        <v>1108.67</v>
      </c>
      <c r="G255" s="255">
        <v>6.2</v>
      </c>
      <c r="H255" s="254"/>
      <c r="I255" s="360"/>
      <c r="J255" s="254"/>
      <c r="K255" s="360"/>
      <c r="L255" s="417">
        <v>74394.429999999993</v>
      </c>
      <c r="M255" s="359">
        <v>906.65</v>
      </c>
      <c r="N255" s="359">
        <v>33247.64</v>
      </c>
      <c r="O255" s="255">
        <v>104.95</v>
      </c>
      <c r="P255" s="254">
        <v>6019.25</v>
      </c>
      <c r="Q255" s="359">
        <v>15.78</v>
      </c>
      <c r="R255" s="359">
        <v>33388.400000000001</v>
      </c>
      <c r="S255" s="359">
        <v>29.2</v>
      </c>
      <c r="T255" s="359"/>
      <c r="U255" s="359"/>
      <c r="V255" s="359">
        <v>636.26</v>
      </c>
      <c r="W255" s="359">
        <v>741.4</v>
      </c>
      <c r="X255" s="359">
        <v>10275.030000000001</v>
      </c>
      <c r="Y255" s="359">
        <v>9.0399999999999991</v>
      </c>
      <c r="Z255" s="359">
        <v>36389</v>
      </c>
      <c r="AA255" s="359">
        <v>69</v>
      </c>
      <c r="AB255" s="359">
        <v>267.97000000000003</v>
      </c>
      <c r="AC255" s="359">
        <v>0.16</v>
      </c>
      <c r="AD255" s="359">
        <v>6968.67</v>
      </c>
      <c r="AE255" s="359">
        <v>0</v>
      </c>
      <c r="AF255" s="359">
        <v>54169</v>
      </c>
      <c r="AG255" s="255">
        <v>79</v>
      </c>
      <c r="AH255" s="359">
        <v>1.18</v>
      </c>
      <c r="AI255" s="360">
        <v>0</v>
      </c>
      <c r="AJ255" s="359"/>
      <c r="AK255" s="255"/>
      <c r="AL255" s="389"/>
      <c r="AM255" s="360"/>
      <c r="AN255" s="389"/>
      <c r="AO255" s="360"/>
      <c r="AP255" s="389"/>
      <c r="AQ255" s="360"/>
    </row>
    <row r="256" spans="1:43" ht="15" x14ac:dyDescent="0.2">
      <c r="A256" s="376">
        <f t="shared" si="15"/>
        <v>45686</v>
      </c>
      <c r="B256" s="86" t="s">
        <v>195</v>
      </c>
      <c r="C256" s="94" t="str">
        <f t="shared" si="14"/>
        <v>45686 1200H</v>
      </c>
      <c r="D256" s="355">
        <v>1306.83</v>
      </c>
      <c r="E256" s="356">
        <v>49.67</v>
      </c>
      <c r="F256" s="355">
        <v>1108.67</v>
      </c>
      <c r="G256" s="356">
        <v>6.2</v>
      </c>
      <c r="H256" s="355"/>
      <c r="I256" s="358"/>
      <c r="J256" s="355"/>
      <c r="K256" s="358"/>
      <c r="L256" s="416">
        <v>74402.990000000005</v>
      </c>
      <c r="M256" s="357">
        <v>906.65</v>
      </c>
      <c r="N256" s="357">
        <v>33248.5</v>
      </c>
      <c r="O256" s="356">
        <v>105.02</v>
      </c>
      <c r="P256" s="355">
        <v>6023.8</v>
      </c>
      <c r="Q256" s="357">
        <v>15.78</v>
      </c>
      <c r="R256" s="357">
        <v>33391.800000000003</v>
      </c>
      <c r="S256" s="357">
        <v>29.2</v>
      </c>
      <c r="T256" s="357"/>
      <c r="U256" s="357"/>
      <c r="V256" s="357">
        <v>636.48</v>
      </c>
      <c r="W256" s="357">
        <v>742.3</v>
      </c>
      <c r="X256" s="357">
        <v>10278.540000000001</v>
      </c>
      <c r="Y256" s="357">
        <v>9.0399999999999991</v>
      </c>
      <c r="Z256" s="357">
        <v>36394</v>
      </c>
      <c r="AA256" s="357">
        <v>69</v>
      </c>
      <c r="AB256" s="357">
        <v>268.32</v>
      </c>
      <c r="AC256" s="357">
        <v>0.16</v>
      </c>
      <c r="AD256" s="357">
        <v>6974.48</v>
      </c>
      <c r="AE256" s="357">
        <v>0</v>
      </c>
      <c r="AF256" s="357">
        <v>54169</v>
      </c>
      <c r="AG256" s="356">
        <v>79</v>
      </c>
      <c r="AH256" s="357">
        <v>1.5</v>
      </c>
      <c r="AI256" s="358">
        <v>0</v>
      </c>
      <c r="AJ256" s="357"/>
      <c r="AK256" s="356"/>
      <c r="AL256" s="390"/>
      <c r="AM256" s="358"/>
      <c r="AN256" s="390"/>
      <c r="AO256" s="358"/>
      <c r="AP256" s="390"/>
      <c r="AQ256" s="358"/>
    </row>
    <row r="257" spans="1:43" ht="15" x14ac:dyDescent="0.2">
      <c r="A257" s="376">
        <f t="shared" si="15"/>
        <v>45687</v>
      </c>
      <c r="B257" s="86" t="s">
        <v>259</v>
      </c>
      <c r="C257" s="94" t="str">
        <f t="shared" si="14"/>
        <v>45687 0000H</v>
      </c>
      <c r="D257" s="254">
        <v>1312.79</v>
      </c>
      <c r="E257" s="255">
        <v>49.67</v>
      </c>
      <c r="F257" s="254">
        <v>1108.67</v>
      </c>
      <c r="G257" s="255">
        <v>6.2</v>
      </c>
      <c r="H257" s="254"/>
      <c r="I257" s="360"/>
      <c r="J257" s="254"/>
      <c r="K257" s="360"/>
      <c r="L257" s="417">
        <v>74411.19</v>
      </c>
      <c r="M257" s="359">
        <v>906.65</v>
      </c>
      <c r="N257" s="359">
        <v>33249.58</v>
      </c>
      <c r="O257" s="255">
        <v>105.07</v>
      </c>
      <c r="P257" s="254">
        <v>6028.13</v>
      </c>
      <c r="Q257" s="359">
        <v>15.78</v>
      </c>
      <c r="R257" s="359">
        <v>33395.5</v>
      </c>
      <c r="S257" s="359">
        <v>29.2</v>
      </c>
      <c r="T257" s="359"/>
      <c r="U257" s="359"/>
      <c r="V257" s="359">
        <v>636.94000000000005</v>
      </c>
      <c r="W257" s="359">
        <v>742.63</v>
      </c>
      <c r="X257" s="359">
        <v>10283.030000000001</v>
      </c>
      <c r="Y257" s="359">
        <v>9.0399999999999991</v>
      </c>
      <c r="Z257" s="359">
        <v>36401</v>
      </c>
      <c r="AA257" s="359">
        <v>69</v>
      </c>
      <c r="AB257" s="359">
        <v>268.32</v>
      </c>
      <c r="AC257" s="359">
        <v>0.16</v>
      </c>
      <c r="AD257" s="359">
        <v>6981.45</v>
      </c>
      <c r="AE257" s="359">
        <v>0</v>
      </c>
      <c r="AF257" s="359">
        <v>54169</v>
      </c>
      <c r="AG257" s="255">
        <v>79</v>
      </c>
      <c r="AH257" s="359">
        <v>3.76</v>
      </c>
      <c r="AI257" s="360">
        <v>0</v>
      </c>
      <c r="AJ257" s="359"/>
      <c r="AK257" s="255"/>
      <c r="AL257" s="389"/>
      <c r="AM257" s="360"/>
      <c r="AN257" s="389"/>
      <c r="AO257" s="360"/>
      <c r="AP257" s="389"/>
      <c r="AQ257" s="360"/>
    </row>
    <row r="258" spans="1:43" ht="15" x14ac:dyDescent="0.2">
      <c r="A258" s="376">
        <f t="shared" si="15"/>
        <v>45687</v>
      </c>
      <c r="B258" s="86" t="s">
        <v>195</v>
      </c>
      <c r="C258" s="94" t="str">
        <f t="shared" si="14"/>
        <v>45687 1200H</v>
      </c>
      <c r="D258" s="355">
        <v>1317.03</v>
      </c>
      <c r="E258" s="356">
        <v>49.67</v>
      </c>
      <c r="F258" s="355">
        <v>1108.67</v>
      </c>
      <c r="G258" s="356">
        <v>6.2</v>
      </c>
      <c r="H258" s="355"/>
      <c r="I258" s="358"/>
      <c r="J258" s="355"/>
      <c r="K258" s="358"/>
      <c r="L258" s="416">
        <v>74419.66</v>
      </c>
      <c r="M258" s="357">
        <v>906.65</v>
      </c>
      <c r="N258" s="357">
        <v>33253.379999999997</v>
      </c>
      <c r="O258" s="356">
        <v>105.07</v>
      </c>
      <c r="P258" s="355">
        <v>6028.18</v>
      </c>
      <c r="Q258" s="357">
        <v>16.059999999999999</v>
      </c>
      <c r="R258" s="357">
        <v>33402.400000000001</v>
      </c>
      <c r="S258" s="357">
        <v>29.2</v>
      </c>
      <c r="T258" s="357"/>
      <c r="U258" s="357"/>
      <c r="V258" s="357">
        <v>639.53</v>
      </c>
      <c r="W258" s="357">
        <v>742.63</v>
      </c>
      <c r="X258" s="357">
        <v>10286.73</v>
      </c>
      <c r="Y258" s="357">
        <v>9.0399999999999991</v>
      </c>
      <c r="Z258" s="357">
        <v>36407</v>
      </c>
      <c r="AA258" s="357">
        <v>69</v>
      </c>
      <c r="AB258" s="357">
        <v>270.64999999999998</v>
      </c>
      <c r="AC258" s="357">
        <v>0.16</v>
      </c>
      <c r="AD258" s="357">
        <v>6987.58</v>
      </c>
      <c r="AE258" s="357">
        <v>0</v>
      </c>
      <c r="AF258" s="357">
        <v>54169</v>
      </c>
      <c r="AG258" s="356">
        <v>79</v>
      </c>
      <c r="AH258" s="357">
        <v>6.62</v>
      </c>
      <c r="AI258" s="358">
        <v>0</v>
      </c>
      <c r="AJ258" s="357"/>
      <c r="AK258" s="356"/>
      <c r="AL258" s="390"/>
      <c r="AM258" s="358"/>
      <c r="AN258" s="390"/>
      <c r="AO258" s="358"/>
      <c r="AP258" s="390"/>
      <c r="AQ258" s="358"/>
    </row>
    <row r="259" spans="1:43" ht="15" x14ac:dyDescent="0.2">
      <c r="A259" s="376">
        <f t="shared" si="15"/>
        <v>45688</v>
      </c>
      <c r="B259" s="86" t="s">
        <v>259</v>
      </c>
      <c r="C259" s="94" t="str">
        <f t="shared" si="14"/>
        <v>45688 0000H</v>
      </c>
      <c r="D259" s="254">
        <v>1323.61</v>
      </c>
      <c r="E259" s="255">
        <v>49.67</v>
      </c>
      <c r="F259" s="254">
        <v>1108.67</v>
      </c>
      <c r="G259" s="255">
        <v>6.2</v>
      </c>
      <c r="H259" s="254"/>
      <c r="I259" s="360"/>
      <c r="J259" s="254"/>
      <c r="K259" s="360"/>
      <c r="L259" s="417">
        <v>74428.06</v>
      </c>
      <c r="M259" s="359">
        <v>906.65</v>
      </c>
      <c r="N259" s="359">
        <v>33257.120000000003</v>
      </c>
      <c r="O259" s="255">
        <v>105.7</v>
      </c>
      <c r="P259" s="254">
        <v>6028.18</v>
      </c>
      <c r="Q259" s="359">
        <v>16.3</v>
      </c>
      <c r="R259" s="359">
        <v>33409.199999999997</v>
      </c>
      <c r="S259" s="359">
        <v>29.2</v>
      </c>
      <c r="T259" s="359"/>
      <c r="U259" s="359"/>
      <c r="V259" s="359">
        <v>642.91</v>
      </c>
      <c r="W259" s="359">
        <v>742.91</v>
      </c>
      <c r="X259" s="359">
        <v>10291.120000000001</v>
      </c>
      <c r="Y259" s="359">
        <v>9.0399999999999991</v>
      </c>
      <c r="Z259" s="359">
        <v>36414</v>
      </c>
      <c r="AA259" s="359">
        <v>69</v>
      </c>
      <c r="AB259" s="359">
        <v>273.24</v>
      </c>
      <c r="AC259" s="359">
        <v>0.16</v>
      </c>
      <c r="AD259" s="359">
        <v>6994.59</v>
      </c>
      <c r="AE259" s="359">
        <v>0</v>
      </c>
      <c r="AF259" s="359">
        <v>54169</v>
      </c>
      <c r="AG259" s="255">
        <v>79</v>
      </c>
      <c r="AH259" s="359">
        <v>7.08</v>
      </c>
      <c r="AI259" s="360">
        <v>0</v>
      </c>
      <c r="AJ259" s="359"/>
      <c r="AK259" s="255"/>
      <c r="AL259" s="389"/>
      <c r="AM259" s="360"/>
      <c r="AN259" s="389"/>
      <c r="AO259" s="360"/>
      <c r="AP259" s="389"/>
      <c r="AQ259" s="360"/>
    </row>
    <row r="260" spans="1:43" ht="15" x14ac:dyDescent="0.2">
      <c r="A260" s="376">
        <f t="shared" si="15"/>
        <v>45688</v>
      </c>
      <c r="B260" s="86" t="s">
        <v>195</v>
      </c>
      <c r="C260" s="94" t="str">
        <f t="shared" si="14"/>
        <v>45688 1200H</v>
      </c>
      <c r="D260" s="355">
        <v>1328.89</v>
      </c>
      <c r="E260" s="356">
        <v>49.67</v>
      </c>
      <c r="F260" s="355">
        <v>1108.67</v>
      </c>
      <c r="G260" s="356">
        <v>6.2</v>
      </c>
      <c r="H260" s="355"/>
      <c r="I260" s="358"/>
      <c r="J260" s="355"/>
      <c r="K260" s="358"/>
      <c r="L260" s="416">
        <v>74436.47</v>
      </c>
      <c r="M260" s="357">
        <v>906.65</v>
      </c>
      <c r="N260" s="357">
        <v>33260.89</v>
      </c>
      <c r="O260" s="356">
        <v>105.07</v>
      </c>
      <c r="P260" s="355">
        <v>6028.18</v>
      </c>
      <c r="Q260" s="357">
        <v>16.5</v>
      </c>
      <c r="R260" s="357">
        <v>33414.9</v>
      </c>
      <c r="S260" s="357">
        <v>29.2</v>
      </c>
      <c r="T260" s="357"/>
      <c r="U260" s="357"/>
      <c r="V260" s="357">
        <v>644.4</v>
      </c>
      <c r="W260" s="357">
        <v>743.32</v>
      </c>
      <c r="X260" s="357">
        <v>10294.93</v>
      </c>
      <c r="Y260" s="357">
        <v>9.0399999999999991</v>
      </c>
      <c r="Z260" s="357">
        <v>36421</v>
      </c>
      <c r="AA260" s="357">
        <v>69</v>
      </c>
      <c r="AB260" s="357">
        <v>276.49</v>
      </c>
      <c r="AC260" s="357">
        <v>0.16</v>
      </c>
      <c r="AD260" s="357">
        <v>7000.82</v>
      </c>
      <c r="AE260" s="357">
        <v>0</v>
      </c>
      <c r="AF260" s="357">
        <v>54169</v>
      </c>
      <c r="AG260" s="356">
        <v>79</v>
      </c>
      <c r="AH260" s="357">
        <v>7.11</v>
      </c>
      <c r="AI260" s="358">
        <v>0</v>
      </c>
      <c r="AJ260" s="357"/>
      <c r="AK260" s="356"/>
      <c r="AL260" s="390"/>
      <c r="AM260" s="358"/>
      <c r="AN260" s="390"/>
      <c r="AO260" s="358"/>
      <c r="AP260" s="390"/>
      <c r="AQ260" s="358"/>
    </row>
    <row r="261" spans="1:43" ht="15" x14ac:dyDescent="0.2">
      <c r="A261" s="376">
        <f t="shared" si="15"/>
        <v>45689</v>
      </c>
      <c r="B261" s="86" t="s">
        <v>259</v>
      </c>
      <c r="C261" s="94" t="str">
        <f t="shared" si="14"/>
        <v>45689 0000H</v>
      </c>
      <c r="D261" s="254">
        <v>1335.25</v>
      </c>
      <c r="E261" s="255">
        <v>49.67</v>
      </c>
      <c r="F261" s="254">
        <v>1108.67</v>
      </c>
      <c r="G261" s="255">
        <v>6.2</v>
      </c>
      <c r="H261" s="254"/>
      <c r="I261" s="360"/>
      <c r="J261" s="254"/>
      <c r="K261" s="360"/>
      <c r="L261" s="417">
        <v>74444.91</v>
      </c>
      <c r="M261" s="359">
        <v>906.65</v>
      </c>
      <c r="N261" s="359">
        <v>33264.58</v>
      </c>
      <c r="O261" s="255">
        <v>105.07</v>
      </c>
      <c r="P261" s="254">
        <v>6028.18</v>
      </c>
      <c r="Q261" s="359">
        <v>16.760000000000002</v>
      </c>
      <c r="R261" s="359">
        <v>33418.699999999997</v>
      </c>
      <c r="S261" s="359">
        <v>29.2</v>
      </c>
      <c r="T261" s="359"/>
      <c r="U261" s="359"/>
      <c r="V261" s="359">
        <v>649.91</v>
      </c>
      <c r="W261" s="359">
        <v>743.32</v>
      </c>
      <c r="X261" s="359">
        <v>10299.280000000001</v>
      </c>
      <c r="Y261" s="359">
        <v>9.0399999999999991</v>
      </c>
      <c r="Z261" s="359">
        <v>36428</v>
      </c>
      <c r="AA261" s="359">
        <v>69</v>
      </c>
      <c r="AB261" s="359">
        <v>276.86</v>
      </c>
      <c r="AC261" s="359">
        <v>0.16</v>
      </c>
      <c r="AD261" s="359">
        <v>7007.81</v>
      </c>
      <c r="AE261" s="359">
        <v>0</v>
      </c>
      <c r="AF261" s="359">
        <v>54169</v>
      </c>
      <c r="AG261" s="255">
        <v>79</v>
      </c>
      <c r="AH261" s="359">
        <v>10.06</v>
      </c>
      <c r="AI261" s="360">
        <v>0</v>
      </c>
      <c r="AJ261" s="359"/>
      <c r="AK261" s="255"/>
      <c r="AL261" s="389"/>
      <c r="AM261" s="360"/>
      <c r="AN261" s="389"/>
      <c r="AO261" s="360"/>
      <c r="AP261" s="389"/>
      <c r="AQ261" s="360"/>
    </row>
    <row r="262" spans="1:43" ht="15" x14ac:dyDescent="0.2">
      <c r="A262" s="376">
        <f t="shared" si="15"/>
        <v>45689</v>
      </c>
      <c r="B262" s="86" t="s">
        <v>195</v>
      </c>
      <c r="C262" s="94" t="str">
        <f t="shared" si="14"/>
        <v>45689 1200H</v>
      </c>
      <c r="D262" s="355">
        <v>1341.54</v>
      </c>
      <c r="E262" s="356">
        <v>49.67</v>
      </c>
      <c r="F262" s="355">
        <v>1108.67</v>
      </c>
      <c r="G262" s="356">
        <v>6.2</v>
      </c>
      <c r="H262" s="355"/>
      <c r="I262" s="358"/>
      <c r="J262" s="355"/>
      <c r="K262" s="358"/>
      <c r="L262" s="416">
        <v>74453.11</v>
      </c>
      <c r="M262" s="357">
        <v>906.65</v>
      </c>
      <c r="N262" s="357">
        <v>33266.050000000003</v>
      </c>
      <c r="O262" s="356">
        <v>105.09</v>
      </c>
      <c r="P262" s="355">
        <v>6028.18</v>
      </c>
      <c r="Q262" s="357">
        <v>16.86</v>
      </c>
      <c r="R262" s="357">
        <v>33421.300000000003</v>
      </c>
      <c r="S262" s="357">
        <v>29.2</v>
      </c>
      <c r="T262" s="357"/>
      <c r="U262" s="357"/>
      <c r="V262" s="357">
        <v>651.41</v>
      </c>
      <c r="W262" s="357">
        <v>744.27</v>
      </c>
      <c r="X262" s="357">
        <v>10302.99</v>
      </c>
      <c r="Y262" s="357">
        <v>9.0399999999999991</v>
      </c>
      <c r="Z262" s="357">
        <v>36434</v>
      </c>
      <c r="AA262" s="357">
        <v>69</v>
      </c>
      <c r="AB262" s="357">
        <v>282.74</v>
      </c>
      <c r="AC262" s="357">
        <v>0.16</v>
      </c>
      <c r="AD262" s="357">
        <v>7013.17</v>
      </c>
      <c r="AE262" s="357">
        <v>0</v>
      </c>
      <c r="AF262" s="357">
        <v>54169</v>
      </c>
      <c r="AG262" s="356">
        <v>79</v>
      </c>
      <c r="AH262" s="357">
        <v>10.64</v>
      </c>
      <c r="AI262" s="358">
        <v>0.03</v>
      </c>
      <c r="AJ262" s="357"/>
      <c r="AK262" s="356"/>
      <c r="AL262" s="390"/>
      <c r="AM262" s="358"/>
      <c r="AN262" s="390"/>
      <c r="AO262" s="358"/>
      <c r="AP262" s="390"/>
      <c r="AQ262" s="358"/>
    </row>
    <row r="263" spans="1:43" ht="15" x14ac:dyDescent="0.2">
      <c r="A263" s="376">
        <f t="shared" si="15"/>
        <v>45690</v>
      </c>
      <c r="B263" s="86" t="s">
        <v>259</v>
      </c>
      <c r="C263" s="94" t="str">
        <f t="shared" si="14"/>
        <v>45690 0000H</v>
      </c>
      <c r="D263" s="254">
        <v>1347.9</v>
      </c>
      <c r="E263" s="255">
        <v>49.67</v>
      </c>
      <c r="F263" s="254">
        <v>1108.67</v>
      </c>
      <c r="G263" s="255">
        <v>6.2</v>
      </c>
      <c r="H263" s="254"/>
      <c r="I263" s="360"/>
      <c r="J263" s="254"/>
      <c r="K263" s="360"/>
      <c r="L263" s="417">
        <v>74461.27</v>
      </c>
      <c r="M263" s="359">
        <v>906.65</v>
      </c>
      <c r="N263" s="359">
        <v>33266.050000000003</v>
      </c>
      <c r="O263" s="255">
        <v>105.17</v>
      </c>
      <c r="P263" s="254">
        <v>6028.18</v>
      </c>
      <c r="Q263" s="359">
        <v>16.93</v>
      </c>
      <c r="R263" s="359">
        <v>33424.9</v>
      </c>
      <c r="S263" s="359">
        <v>29.2</v>
      </c>
      <c r="T263" s="359"/>
      <c r="U263" s="359"/>
      <c r="V263" s="359">
        <v>657.66</v>
      </c>
      <c r="W263" s="359">
        <v>744.27</v>
      </c>
      <c r="X263" s="359">
        <v>10307.24</v>
      </c>
      <c r="Y263" s="359">
        <v>9.0399999999999991</v>
      </c>
      <c r="Z263" s="359">
        <v>36441</v>
      </c>
      <c r="AA263" s="359">
        <v>69</v>
      </c>
      <c r="AB263" s="359">
        <v>287.2</v>
      </c>
      <c r="AC263" s="359">
        <v>0.16</v>
      </c>
      <c r="AD263" s="359">
        <v>7020.76</v>
      </c>
      <c r="AE263" s="359">
        <v>0</v>
      </c>
      <c r="AF263" s="359">
        <v>54169</v>
      </c>
      <c r="AG263" s="255">
        <v>79</v>
      </c>
      <c r="AH263" s="359">
        <v>16.3</v>
      </c>
      <c r="AI263" s="360">
        <v>0.03</v>
      </c>
      <c r="AJ263" s="359"/>
      <c r="AK263" s="255"/>
      <c r="AL263" s="389"/>
      <c r="AM263" s="360"/>
      <c r="AN263" s="389"/>
      <c r="AO263" s="360"/>
      <c r="AP263" s="389"/>
      <c r="AQ263" s="360"/>
    </row>
    <row r="264" spans="1:43" ht="15" x14ac:dyDescent="0.2">
      <c r="A264" s="376">
        <f t="shared" si="15"/>
        <v>45690</v>
      </c>
      <c r="B264" s="86" t="s">
        <v>195</v>
      </c>
      <c r="C264" s="94" t="str">
        <f t="shared" si="14"/>
        <v>45690 1200H</v>
      </c>
      <c r="D264" s="355">
        <v>1353.64</v>
      </c>
      <c r="E264" s="356">
        <v>49.67</v>
      </c>
      <c r="F264" s="355">
        <v>1108.67</v>
      </c>
      <c r="G264" s="356">
        <v>6.2</v>
      </c>
      <c r="H264" s="355"/>
      <c r="I264" s="358"/>
      <c r="J264" s="355"/>
      <c r="K264" s="358"/>
      <c r="L264" s="416">
        <v>74269.69</v>
      </c>
      <c r="M264" s="357">
        <v>906.35</v>
      </c>
      <c r="N264" s="357">
        <v>33266.29</v>
      </c>
      <c r="O264" s="356">
        <v>105.27</v>
      </c>
      <c r="P264" s="355">
        <v>6028.18</v>
      </c>
      <c r="Q264" s="357">
        <v>16.98</v>
      </c>
      <c r="R264" s="357">
        <v>33428.6</v>
      </c>
      <c r="S264" s="357">
        <v>29.2</v>
      </c>
      <c r="T264" s="357"/>
      <c r="U264" s="357"/>
      <c r="V264" s="357">
        <v>659.24</v>
      </c>
      <c r="W264" s="357">
        <v>744.68</v>
      </c>
      <c r="X264" s="357">
        <v>10311.02</v>
      </c>
      <c r="Y264" s="357">
        <v>9.0399999999999991</v>
      </c>
      <c r="Z264" s="357">
        <v>36446</v>
      </c>
      <c r="AA264" s="357">
        <v>69</v>
      </c>
      <c r="AB264" s="357">
        <v>293.08</v>
      </c>
      <c r="AC264" s="357">
        <v>0.16</v>
      </c>
      <c r="AD264" s="357">
        <v>7028.68</v>
      </c>
      <c r="AE264" s="357">
        <v>0</v>
      </c>
      <c r="AF264" s="357">
        <v>54169</v>
      </c>
      <c r="AG264" s="356">
        <v>79</v>
      </c>
      <c r="AH264" s="357">
        <v>16.52</v>
      </c>
      <c r="AI264" s="358">
        <v>0.04</v>
      </c>
      <c r="AJ264" s="357"/>
      <c r="AK264" s="356"/>
      <c r="AL264" s="390"/>
      <c r="AM264" s="358"/>
      <c r="AN264" s="390"/>
      <c r="AO264" s="358"/>
      <c r="AP264" s="390"/>
      <c r="AQ264" s="358"/>
    </row>
    <row r="265" spans="1:43" ht="15" x14ac:dyDescent="0.2">
      <c r="A265" s="376">
        <f t="shared" si="15"/>
        <v>45691</v>
      </c>
      <c r="B265" s="86" t="s">
        <v>259</v>
      </c>
      <c r="C265" s="94" t="str">
        <f t="shared" si="14"/>
        <v>45691 0000H</v>
      </c>
      <c r="D265" s="254">
        <v>1360.08</v>
      </c>
      <c r="E265" s="255">
        <v>49.67</v>
      </c>
      <c r="F265" s="254">
        <v>1108.67</v>
      </c>
      <c r="G265" s="255">
        <v>6.2</v>
      </c>
      <c r="H265" s="254"/>
      <c r="I265" s="360"/>
      <c r="J265" s="254"/>
      <c r="K265" s="360"/>
      <c r="L265" s="417">
        <v>74477.789999999994</v>
      </c>
      <c r="M265" s="359">
        <v>906.65</v>
      </c>
      <c r="N265" s="359">
        <v>33266.519999999997</v>
      </c>
      <c r="O265" s="255">
        <v>105.32</v>
      </c>
      <c r="P265" s="254">
        <v>6028.18</v>
      </c>
      <c r="Q265" s="359">
        <v>17.04</v>
      </c>
      <c r="R265" s="359">
        <v>33433.1</v>
      </c>
      <c r="S265" s="359">
        <v>29.2</v>
      </c>
      <c r="T265" s="359"/>
      <c r="U265" s="359"/>
      <c r="V265" s="359">
        <v>663.25</v>
      </c>
      <c r="W265" s="359">
        <v>744.76</v>
      </c>
      <c r="X265" s="359">
        <v>10315.48</v>
      </c>
      <c r="Y265" s="359">
        <v>9.0399999999999991</v>
      </c>
      <c r="Z265" s="359">
        <v>36453</v>
      </c>
      <c r="AA265" s="359">
        <v>69</v>
      </c>
      <c r="AB265" s="359">
        <v>299.39</v>
      </c>
      <c r="AC265" s="359">
        <v>0.16</v>
      </c>
      <c r="AD265" s="359">
        <v>7032.73</v>
      </c>
      <c r="AE265" s="359">
        <v>0</v>
      </c>
      <c r="AF265" s="359">
        <v>54169</v>
      </c>
      <c r="AG265" s="255">
        <v>79</v>
      </c>
      <c r="AH265" s="359">
        <v>19.95</v>
      </c>
      <c r="AI265" s="360">
        <v>0.05</v>
      </c>
      <c r="AJ265" s="359"/>
      <c r="AK265" s="255"/>
      <c r="AL265" s="389"/>
      <c r="AM265" s="360"/>
      <c r="AN265" s="389"/>
      <c r="AO265" s="360"/>
      <c r="AP265" s="389"/>
      <c r="AQ265" s="360"/>
    </row>
    <row r="266" spans="1:43" ht="15" x14ac:dyDescent="0.2">
      <c r="A266" s="376">
        <f t="shared" si="15"/>
        <v>45691</v>
      </c>
      <c r="B266" s="86" t="s">
        <v>195</v>
      </c>
      <c r="C266" s="94" t="str">
        <f t="shared" si="14"/>
        <v>45691 1200H</v>
      </c>
      <c r="D266" s="355">
        <v>1365.61</v>
      </c>
      <c r="E266" s="356">
        <v>49.67</v>
      </c>
      <c r="F266" s="355">
        <v>1108.67</v>
      </c>
      <c r="G266" s="356">
        <v>6.2</v>
      </c>
      <c r="H266" s="355"/>
      <c r="I266" s="358"/>
      <c r="J266" s="355"/>
      <c r="K266" s="358"/>
      <c r="L266" s="416">
        <v>74486.2</v>
      </c>
      <c r="M266" s="357">
        <v>906.65</v>
      </c>
      <c r="N266" s="357">
        <v>33266.519999999997</v>
      </c>
      <c r="O266" s="356">
        <v>105.34</v>
      </c>
      <c r="P266" s="355">
        <v>6028.18</v>
      </c>
      <c r="Q266" s="357">
        <v>17.09</v>
      </c>
      <c r="R266" s="357">
        <v>33440.699999999997</v>
      </c>
      <c r="S266" s="357">
        <v>29.2</v>
      </c>
      <c r="T266" s="357"/>
      <c r="U266" s="357"/>
      <c r="V266" s="357">
        <v>665.17</v>
      </c>
      <c r="W266" s="357">
        <v>745.24</v>
      </c>
      <c r="X266" s="357">
        <v>10319.19</v>
      </c>
      <c r="Y266" s="357">
        <v>9.0399999999999991</v>
      </c>
      <c r="Z266" s="357">
        <v>36459</v>
      </c>
      <c r="AA266" s="357">
        <v>69</v>
      </c>
      <c r="AB266" s="357">
        <v>303.88</v>
      </c>
      <c r="AC266" s="357">
        <v>0.16</v>
      </c>
      <c r="AD266" s="357">
        <v>7039.2</v>
      </c>
      <c r="AE266" s="357">
        <v>0</v>
      </c>
      <c r="AF266" s="357">
        <v>54169</v>
      </c>
      <c r="AG266" s="356">
        <v>79</v>
      </c>
      <c r="AH266" s="357">
        <v>21.75</v>
      </c>
      <c r="AI266" s="358">
        <v>0.05</v>
      </c>
      <c r="AJ266" s="357"/>
      <c r="AK266" s="356"/>
      <c r="AL266" s="390"/>
      <c r="AM266" s="358"/>
      <c r="AN266" s="390"/>
      <c r="AO266" s="358"/>
      <c r="AP266" s="390"/>
      <c r="AQ266" s="358"/>
    </row>
    <row r="267" spans="1:43" ht="15" x14ac:dyDescent="0.2">
      <c r="A267" s="376">
        <f t="shared" si="15"/>
        <v>45692</v>
      </c>
      <c r="B267" s="86" t="s">
        <v>259</v>
      </c>
      <c r="C267" s="94" t="str">
        <f t="shared" si="14"/>
        <v>45692 0000H</v>
      </c>
      <c r="D267" s="254">
        <v>1371.99</v>
      </c>
      <c r="E267" s="255">
        <v>49.67</v>
      </c>
      <c r="F267" s="254">
        <v>1108.67</v>
      </c>
      <c r="G267" s="255">
        <v>6.2</v>
      </c>
      <c r="H267" s="254"/>
      <c r="I267" s="360"/>
      <c r="J267" s="254"/>
      <c r="K267" s="360"/>
      <c r="L267" s="417">
        <v>74494.399999999994</v>
      </c>
      <c r="M267" s="359">
        <v>906.65</v>
      </c>
      <c r="N267" s="359">
        <v>33266.519999999997</v>
      </c>
      <c r="O267" s="255">
        <v>105.41</v>
      </c>
      <c r="P267" s="254">
        <v>6028.18</v>
      </c>
      <c r="Q267" s="359">
        <v>17.09</v>
      </c>
      <c r="R267" s="359">
        <v>33447.699999999997</v>
      </c>
      <c r="S267" s="359">
        <v>29.2</v>
      </c>
      <c r="T267" s="359"/>
      <c r="U267" s="359"/>
      <c r="V267" s="359">
        <v>669.9</v>
      </c>
      <c r="W267" s="359">
        <v>745.29</v>
      </c>
      <c r="X267" s="359">
        <v>10323.73</v>
      </c>
      <c r="Y267" s="359">
        <v>9.0399999999999991</v>
      </c>
      <c r="Z267" s="359">
        <v>36467</v>
      </c>
      <c r="AA267" s="359">
        <v>69</v>
      </c>
      <c r="AB267" s="359">
        <v>309.74</v>
      </c>
      <c r="AC267" s="359">
        <v>0.16</v>
      </c>
      <c r="AD267" s="359">
        <v>7046.81</v>
      </c>
      <c r="AE267" s="359">
        <v>0</v>
      </c>
      <c r="AF267" s="359">
        <v>54169</v>
      </c>
      <c r="AG267" s="255">
        <v>79</v>
      </c>
      <c r="AH267" s="359">
        <v>28.57</v>
      </c>
      <c r="AI267" s="360">
        <v>0.05</v>
      </c>
      <c r="AJ267" s="359"/>
      <c r="AK267" s="255"/>
      <c r="AL267" s="389"/>
      <c r="AM267" s="360"/>
      <c r="AN267" s="389"/>
      <c r="AO267" s="360"/>
      <c r="AP267" s="389"/>
      <c r="AQ267" s="360"/>
    </row>
    <row r="268" spans="1:43" ht="15" x14ac:dyDescent="0.2">
      <c r="A268" s="376">
        <f t="shared" si="15"/>
        <v>45692</v>
      </c>
      <c r="B268" s="86" t="s">
        <v>195</v>
      </c>
      <c r="C268" s="94" t="str">
        <f t="shared" si="14"/>
        <v>45692 1200H</v>
      </c>
      <c r="D268" s="355">
        <v>1377.4</v>
      </c>
      <c r="E268" s="356">
        <v>49.67</v>
      </c>
      <c r="F268" s="355">
        <v>1108.67</v>
      </c>
      <c r="G268" s="356">
        <v>6.2</v>
      </c>
      <c r="H268" s="355"/>
      <c r="I268" s="358"/>
      <c r="J268" s="355"/>
      <c r="K268" s="358"/>
      <c r="L268" s="416">
        <v>74502.267999999996</v>
      </c>
      <c r="M268" s="357">
        <v>906.65</v>
      </c>
      <c r="N268" s="357">
        <v>33267.53</v>
      </c>
      <c r="O268" s="356">
        <v>105.48</v>
      </c>
      <c r="P268" s="355">
        <v>6028.18</v>
      </c>
      <c r="Q268" s="357">
        <v>17.190000000000001</v>
      </c>
      <c r="R268" s="357">
        <v>33455</v>
      </c>
      <c r="S268" s="357">
        <v>29.2</v>
      </c>
      <c r="T268" s="357"/>
      <c r="U268" s="357"/>
      <c r="V268" s="357">
        <v>671.08</v>
      </c>
      <c r="W268" s="357">
        <v>745.87</v>
      </c>
      <c r="X268" s="357">
        <v>10327.41</v>
      </c>
      <c r="Y268" s="357">
        <v>9.0399999999999991</v>
      </c>
      <c r="Z268" s="357">
        <v>36473</v>
      </c>
      <c r="AA268" s="357">
        <v>69</v>
      </c>
      <c r="AB268" s="357">
        <v>315.82</v>
      </c>
      <c r="AC268" s="357">
        <v>0.16</v>
      </c>
      <c r="AD268" s="357">
        <v>7053.14</v>
      </c>
      <c r="AE268" s="357">
        <v>0</v>
      </c>
      <c r="AF268" s="357">
        <v>54169</v>
      </c>
      <c r="AG268" s="356">
        <v>79</v>
      </c>
      <c r="AH268" s="357">
        <v>31.3</v>
      </c>
      <c r="AI268" s="358">
        <v>0.06</v>
      </c>
      <c r="AJ268" s="357">
        <v>62.14</v>
      </c>
      <c r="AK268" s="356">
        <v>0.22</v>
      </c>
      <c r="AL268" s="390"/>
      <c r="AM268" s="358"/>
      <c r="AN268" s="390"/>
      <c r="AO268" s="358"/>
      <c r="AP268" s="390"/>
      <c r="AQ268" s="358"/>
    </row>
    <row r="269" spans="1:43" ht="15" x14ac:dyDescent="0.2">
      <c r="A269" s="376">
        <f t="shared" si="15"/>
        <v>45693</v>
      </c>
      <c r="B269" s="86" t="s">
        <v>259</v>
      </c>
      <c r="C269" s="94" t="str">
        <f t="shared" si="14"/>
        <v>45693 0000H</v>
      </c>
      <c r="D269" s="254">
        <v>1383.86</v>
      </c>
      <c r="E269" s="255">
        <v>49.67</v>
      </c>
      <c r="F269" s="254">
        <v>1108.67</v>
      </c>
      <c r="G269" s="255">
        <v>6.2</v>
      </c>
      <c r="H269" s="254"/>
      <c r="I269" s="360"/>
      <c r="J269" s="254"/>
      <c r="K269" s="360"/>
      <c r="L269" s="417">
        <v>74504.73</v>
      </c>
      <c r="M269" s="359">
        <v>906.65</v>
      </c>
      <c r="N269" s="359">
        <v>33271.360000000001</v>
      </c>
      <c r="O269" s="255">
        <v>105.48</v>
      </c>
      <c r="P269" s="254">
        <v>6028.18</v>
      </c>
      <c r="Q269" s="359">
        <v>17.28</v>
      </c>
      <c r="R269" s="359">
        <v>33462.400000000001</v>
      </c>
      <c r="S269" s="359">
        <v>29.2</v>
      </c>
      <c r="T269" s="359"/>
      <c r="U269" s="359"/>
      <c r="V269" s="359">
        <v>674.9</v>
      </c>
      <c r="W269" s="359">
        <v>745.97</v>
      </c>
      <c r="X269" s="359">
        <v>10331.83</v>
      </c>
      <c r="Y269" s="359">
        <v>9.0399999999999991</v>
      </c>
      <c r="Z269" s="359">
        <v>36481</v>
      </c>
      <c r="AA269" s="359">
        <v>69</v>
      </c>
      <c r="AB269" s="359">
        <v>323.60000000000002</v>
      </c>
      <c r="AC269" s="359">
        <v>0.16</v>
      </c>
      <c r="AD269" s="359">
        <v>7065.05</v>
      </c>
      <c r="AE269" s="359">
        <v>0</v>
      </c>
      <c r="AF269" s="359">
        <v>54169</v>
      </c>
      <c r="AG269" s="255">
        <v>79</v>
      </c>
      <c r="AH269" s="359">
        <v>40.61</v>
      </c>
      <c r="AI269" s="360">
        <v>0.06</v>
      </c>
      <c r="AJ269" s="359">
        <v>72.400000000000006</v>
      </c>
      <c r="AK269" s="255">
        <v>0.22</v>
      </c>
      <c r="AL269" s="389"/>
      <c r="AM269" s="360"/>
      <c r="AN269" s="389"/>
      <c r="AO269" s="360"/>
      <c r="AP269" s="389"/>
      <c r="AQ269" s="360"/>
    </row>
    <row r="270" spans="1:43" ht="15" x14ac:dyDescent="0.2">
      <c r="A270" s="376">
        <f t="shared" si="15"/>
        <v>45693</v>
      </c>
      <c r="B270" s="86" t="s">
        <v>195</v>
      </c>
      <c r="C270" s="94" t="str">
        <f t="shared" si="14"/>
        <v>45693 1200H</v>
      </c>
      <c r="D270" s="355">
        <v>1389.45</v>
      </c>
      <c r="E270" s="356">
        <v>49.67</v>
      </c>
      <c r="F270" s="355">
        <v>1108.67</v>
      </c>
      <c r="G270" s="356">
        <v>6.2</v>
      </c>
      <c r="H270" s="355"/>
      <c r="I270" s="358"/>
      <c r="J270" s="355"/>
      <c r="K270" s="358"/>
      <c r="L270" s="416">
        <v>74504.740000000005</v>
      </c>
      <c r="M270" s="357">
        <v>907.27</v>
      </c>
      <c r="N270" s="357">
        <v>33275.1</v>
      </c>
      <c r="O270" s="356">
        <v>105.48</v>
      </c>
      <c r="P270" s="355">
        <v>6028.18</v>
      </c>
      <c r="Q270" s="357">
        <v>17.34</v>
      </c>
      <c r="R270" s="357">
        <v>33469</v>
      </c>
      <c r="S270" s="357">
        <v>29.2</v>
      </c>
      <c r="T270" s="357"/>
      <c r="U270" s="357"/>
      <c r="V270" s="357">
        <v>676.27</v>
      </c>
      <c r="W270" s="357">
        <v>746.66</v>
      </c>
      <c r="X270" s="357">
        <v>10335.379999999999</v>
      </c>
      <c r="Y270" s="357">
        <v>9.0399999999999991</v>
      </c>
      <c r="Z270" s="357">
        <v>36487</v>
      </c>
      <c r="AA270" s="357">
        <v>69</v>
      </c>
      <c r="AB270" s="357">
        <v>330.06</v>
      </c>
      <c r="AC270" s="357">
        <v>0.16</v>
      </c>
      <c r="AD270" s="357">
        <v>7066.23</v>
      </c>
      <c r="AE270" s="357">
        <v>0</v>
      </c>
      <c r="AF270" s="357">
        <v>54169</v>
      </c>
      <c r="AG270" s="356">
        <v>79</v>
      </c>
      <c r="AH270" s="357">
        <v>45.28</v>
      </c>
      <c r="AI270" s="358">
        <v>0.06</v>
      </c>
      <c r="AJ270" s="357"/>
      <c r="AK270" s="356"/>
      <c r="AL270" s="390"/>
      <c r="AM270" s="358"/>
      <c r="AN270" s="390"/>
      <c r="AO270" s="358"/>
      <c r="AP270" s="390"/>
      <c r="AQ270" s="358"/>
    </row>
    <row r="271" spans="1:43" ht="15" x14ac:dyDescent="0.2">
      <c r="A271" s="376">
        <f t="shared" si="15"/>
        <v>45694</v>
      </c>
      <c r="B271" s="86" t="s">
        <v>259</v>
      </c>
      <c r="C271" s="94" t="str">
        <f t="shared" si="14"/>
        <v>45694 0000H</v>
      </c>
      <c r="D271" s="254">
        <v>1395.65</v>
      </c>
      <c r="E271" s="255">
        <v>49.67</v>
      </c>
      <c r="F271" s="254">
        <v>1108.67</v>
      </c>
      <c r="G271" s="255">
        <v>6.2</v>
      </c>
      <c r="H271" s="254"/>
      <c r="I271" s="360"/>
      <c r="J271" s="254"/>
      <c r="K271" s="360"/>
      <c r="L271" s="417">
        <v>74504.740000000005</v>
      </c>
      <c r="M271" s="359">
        <v>907.63</v>
      </c>
      <c r="N271" s="359">
        <v>33278.25</v>
      </c>
      <c r="O271" s="255">
        <v>105.51</v>
      </c>
      <c r="P271" s="254">
        <v>6028.18</v>
      </c>
      <c r="Q271" s="359">
        <v>17.41</v>
      </c>
      <c r="R271" s="359">
        <v>33474.800000000003</v>
      </c>
      <c r="S271" s="359">
        <v>29.2</v>
      </c>
      <c r="T271" s="359"/>
      <c r="U271" s="359"/>
      <c r="V271" s="359">
        <v>681.46</v>
      </c>
      <c r="W271" s="359">
        <v>746.66</v>
      </c>
      <c r="X271" s="359">
        <v>10339.73</v>
      </c>
      <c r="Y271" s="359">
        <v>9.0399999999999991</v>
      </c>
      <c r="Z271" s="359">
        <v>36494</v>
      </c>
      <c r="AA271" s="359">
        <v>69</v>
      </c>
      <c r="AB271" s="359">
        <v>337.55</v>
      </c>
      <c r="AC271" s="359">
        <v>0.16</v>
      </c>
      <c r="AD271" s="359">
        <v>7073.75</v>
      </c>
      <c r="AE271" s="359">
        <v>0</v>
      </c>
      <c r="AF271" s="359">
        <v>54169</v>
      </c>
      <c r="AG271" s="255">
        <v>79</v>
      </c>
      <c r="AH271" s="359">
        <v>53.71</v>
      </c>
      <c r="AI271" s="360">
        <v>0.06</v>
      </c>
      <c r="AJ271" s="359"/>
      <c r="AK271" s="255"/>
      <c r="AL271" s="389"/>
      <c r="AM271" s="360"/>
      <c r="AN271" s="389"/>
      <c r="AO271" s="360"/>
      <c r="AP271" s="389"/>
      <c r="AQ271" s="360"/>
    </row>
    <row r="272" spans="1:43" ht="15" x14ac:dyDescent="0.2">
      <c r="A272" s="376">
        <f t="shared" si="15"/>
        <v>45694</v>
      </c>
      <c r="B272" s="86" t="s">
        <v>195</v>
      </c>
      <c r="C272" s="94" t="str">
        <f t="shared" si="14"/>
        <v>45694 1200H</v>
      </c>
      <c r="D272" s="355">
        <v>1400.96</v>
      </c>
      <c r="E272" s="356">
        <v>49.67</v>
      </c>
      <c r="F272" s="355">
        <v>1108.67</v>
      </c>
      <c r="G272" s="356">
        <v>6.2</v>
      </c>
      <c r="H272" s="355"/>
      <c r="I272" s="358"/>
      <c r="J272" s="355"/>
      <c r="K272" s="358"/>
      <c r="L272" s="416">
        <v>74504.740000000005</v>
      </c>
      <c r="M272" s="357">
        <v>907.96</v>
      </c>
      <c r="N272" s="357">
        <v>33281.82</v>
      </c>
      <c r="O272" s="356">
        <v>105.51</v>
      </c>
      <c r="P272" s="355">
        <v>6028.18</v>
      </c>
      <c r="Q272" s="357">
        <v>17.41</v>
      </c>
      <c r="R272" s="357">
        <v>33482.199999999997</v>
      </c>
      <c r="S272" s="357">
        <v>29.2</v>
      </c>
      <c r="T272" s="357"/>
      <c r="U272" s="357"/>
      <c r="V272" s="357">
        <v>683.05</v>
      </c>
      <c r="W272" s="357">
        <v>747.07</v>
      </c>
      <c r="X272" s="357">
        <v>10343.379999999999</v>
      </c>
      <c r="Y272" s="357">
        <v>9.0399999999999991</v>
      </c>
      <c r="Z272" s="357">
        <v>36500</v>
      </c>
      <c r="AA272" s="357">
        <v>69</v>
      </c>
      <c r="AB272" s="357">
        <v>343.93</v>
      </c>
      <c r="AC272" s="357">
        <v>0.16</v>
      </c>
      <c r="AD272" s="357">
        <v>7079.93</v>
      </c>
      <c r="AE272" s="357">
        <v>0</v>
      </c>
      <c r="AF272" s="357">
        <v>54169</v>
      </c>
      <c r="AG272" s="356">
        <v>79</v>
      </c>
      <c r="AH272" s="357">
        <v>59.77</v>
      </c>
      <c r="AI272" s="358">
        <v>0.06</v>
      </c>
      <c r="AJ272" s="357"/>
      <c r="AK272" s="356"/>
      <c r="AL272" s="390"/>
      <c r="AM272" s="358"/>
      <c r="AN272" s="390"/>
      <c r="AO272" s="358"/>
      <c r="AP272" s="390"/>
      <c r="AQ272" s="358"/>
    </row>
    <row r="273" spans="1:43" ht="15" x14ac:dyDescent="0.2">
      <c r="A273" s="376">
        <f t="shared" si="15"/>
        <v>45695</v>
      </c>
      <c r="B273" s="86" t="s">
        <v>259</v>
      </c>
      <c r="C273" s="94" t="str">
        <f t="shared" si="14"/>
        <v>45695 0000H</v>
      </c>
      <c r="D273" s="254">
        <v>1407</v>
      </c>
      <c r="E273" s="255">
        <v>49.67</v>
      </c>
      <c r="F273" s="254">
        <v>1108.67</v>
      </c>
      <c r="G273" s="255">
        <v>6.2</v>
      </c>
      <c r="H273" s="254"/>
      <c r="I273" s="360"/>
      <c r="J273" s="254"/>
      <c r="K273" s="360"/>
      <c r="L273" s="417">
        <v>74504.740000000005</v>
      </c>
      <c r="M273" s="359">
        <v>908.34</v>
      </c>
      <c r="N273" s="359">
        <v>33285.660000000003</v>
      </c>
      <c r="O273" s="255">
        <v>105.51</v>
      </c>
      <c r="P273" s="254">
        <v>6028.18</v>
      </c>
      <c r="Q273" s="359">
        <v>17.41</v>
      </c>
      <c r="R273" s="359">
        <v>33487.9</v>
      </c>
      <c r="S273" s="359">
        <v>29.2</v>
      </c>
      <c r="T273" s="359"/>
      <c r="U273" s="359"/>
      <c r="V273" s="359">
        <v>687.7</v>
      </c>
      <c r="W273" s="359">
        <v>747.11</v>
      </c>
      <c r="X273" s="359">
        <v>10347.82</v>
      </c>
      <c r="Y273" s="359">
        <v>9.0399999999999991</v>
      </c>
      <c r="Z273" s="359">
        <v>36507</v>
      </c>
      <c r="AA273" s="359">
        <v>69</v>
      </c>
      <c r="AB273" s="359">
        <v>351.65</v>
      </c>
      <c r="AC273" s="359">
        <v>0.16</v>
      </c>
      <c r="AD273" s="359">
        <v>7087.34</v>
      </c>
      <c r="AE273" s="359">
        <v>0</v>
      </c>
      <c r="AF273" s="359">
        <v>54169</v>
      </c>
      <c r="AG273" s="255">
        <v>79</v>
      </c>
      <c r="AH273" s="359">
        <v>69.23</v>
      </c>
      <c r="AI273" s="360">
        <v>0.06</v>
      </c>
      <c r="AJ273" s="359">
        <v>81.319999999999993</v>
      </c>
      <c r="AK273" s="255">
        <v>0.23</v>
      </c>
      <c r="AL273" s="389"/>
      <c r="AM273" s="360"/>
      <c r="AN273" s="389"/>
      <c r="AO273" s="360"/>
      <c r="AP273" s="389"/>
      <c r="AQ273" s="360"/>
    </row>
    <row r="274" spans="1:43" ht="15" x14ac:dyDescent="0.2">
      <c r="A274" s="376">
        <f t="shared" si="15"/>
        <v>45695</v>
      </c>
      <c r="B274" s="86" t="s">
        <v>195</v>
      </c>
      <c r="C274" s="94" t="str">
        <f t="shared" si="14"/>
        <v>45695 1200H</v>
      </c>
      <c r="D274" s="355">
        <v>1412.39</v>
      </c>
      <c r="E274" s="356">
        <v>49.67</v>
      </c>
      <c r="F274" s="355">
        <v>1108.67</v>
      </c>
      <c r="G274" s="356">
        <v>6.2</v>
      </c>
      <c r="H274" s="355"/>
      <c r="I274" s="358"/>
      <c r="J274" s="355"/>
      <c r="K274" s="358"/>
      <c r="L274" s="416">
        <v>74504.740000000005</v>
      </c>
      <c r="M274" s="357">
        <v>908.67</v>
      </c>
      <c r="N274" s="357">
        <v>33289.43</v>
      </c>
      <c r="O274" s="356">
        <v>105.51</v>
      </c>
      <c r="P274" s="355">
        <v>6028.18</v>
      </c>
      <c r="Q274" s="357">
        <v>17.41</v>
      </c>
      <c r="R274" s="357">
        <v>33495.800000000003</v>
      </c>
      <c r="S274" s="357">
        <v>29.2</v>
      </c>
      <c r="T274" s="357"/>
      <c r="U274" s="357"/>
      <c r="V274" s="357">
        <v>688.74</v>
      </c>
      <c r="W274" s="357">
        <v>747.46</v>
      </c>
      <c r="X274" s="357">
        <v>10351.49</v>
      </c>
      <c r="Y274" s="357">
        <v>9.0399999999999991</v>
      </c>
      <c r="Z274" s="357">
        <v>36513</v>
      </c>
      <c r="AA274" s="357">
        <v>69</v>
      </c>
      <c r="AB274" s="357">
        <v>357.82</v>
      </c>
      <c r="AC274" s="357">
        <v>0.16</v>
      </c>
      <c r="AD274" s="357">
        <v>7093.71</v>
      </c>
      <c r="AE274" s="357">
        <v>0</v>
      </c>
      <c r="AF274" s="357">
        <v>54169</v>
      </c>
      <c r="AG274" s="356">
        <v>79</v>
      </c>
      <c r="AH274" s="357">
        <v>74.59</v>
      </c>
      <c r="AI274" s="358">
        <v>7.0000000000000007E-2</v>
      </c>
      <c r="AJ274" s="357">
        <v>81.319999999999993</v>
      </c>
      <c r="AK274" s="356">
        <v>0.23</v>
      </c>
      <c r="AL274" s="390"/>
      <c r="AM274" s="358"/>
      <c r="AN274" s="390"/>
      <c r="AO274" s="358"/>
      <c r="AP274" s="390"/>
      <c r="AQ274" s="358"/>
    </row>
    <row r="275" spans="1:43" ht="15" x14ac:dyDescent="0.2">
      <c r="A275" s="376">
        <f t="shared" si="15"/>
        <v>45696</v>
      </c>
      <c r="B275" s="86" t="s">
        <v>259</v>
      </c>
      <c r="C275" s="94" t="str">
        <f t="shared" si="14"/>
        <v>45696 0000H</v>
      </c>
      <c r="D275" s="254">
        <v>1417.68</v>
      </c>
      <c r="E275" s="255">
        <v>49.67</v>
      </c>
      <c r="F275" s="254">
        <v>1108.67</v>
      </c>
      <c r="G275" s="255">
        <v>6.2</v>
      </c>
      <c r="H275" s="254"/>
      <c r="I275" s="360"/>
      <c r="J275" s="254"/>
      <c r="K275" s="360"/>
      <c r="L275" s="417">
        <v>74509.73</v>
      </c>
      <c r="M275" s="359">
        <v>908.86</v>
      </c>
      <c r="N275" s="359">
        <v>33293.199999999997</v>
      </c>
      <c r="O275" s="255">
        <v>105.51</v>
      </c>
      <c r="P275" s="254">
        <v>6028.18</v>
      </c>
      <c r="Q275" s="359">
        <v>17.41</v>
      </c>
      <c r="R275" s="359">
        <v>33502.6</v>
      </c>
      <c r="S275" s="359">
        <v>29.2</v>
      </c>
      <c r="T275" s="359"/>
      <c r="U275" s="359"/>
      <c r="V275" s="359">
        <v>692.8</v>
      </c>
      <c r="W275" s="359">
        <v>747.49</v>
      </c>
      <c r="X275" s="359">
        <v>10355.879999999999</v>
      </c>
      <c r="Y275" s="359">
        <v>9.0399999999999991</v>
      </c>
      <c r="Z275" s="359">
        <v>36520</v>
      </c>
      <c r="AA275" s="359">
        <v>69</v>
      </c>
      <c r="AB275" s="359">
        <v>364.83</v>
      </c>
      <c r="AC275" s="359">
        <v>0.16</v>
      </c>
      <c r="AD275" s="359">
        <v>7101</v>
      </c>
      <c r="AE275" s="359">
        <v>0</v>
      </c>
      <c r="AF275" s="359">
        <v>54169</v>
      </c>
      <c r="AG275" s="255">
        <v>79</v>
      </c>
      <c r="AH275" s="359">
        <v>84.66</v>
      </c>
      <c r="AI275" s="360">
        <v>7.0000000000000007E-2</v>
      </c>
      <c r="AJ275" s="359">
        <v>81.319999999999993</v>
      </c>
      <c r="AK275" s="255">
        <v>0.23</v>
      </c>
      <c r="AL275" s="389"/>
      <c r="AM275" s="360"/>
      <c r="AN275" s="389"/>
      <c r="AO275" s="360"/>
      <c r="AP275" s="389"/>
      <c r="AQ275" s="360"/>
    </row>
    <row r="276" spans="1:43" ht="15" x14ac:dyDescent="0.2">
      <c r="A276" s="376">
        <f t="shared" si="15"/>
        <v>45696</v>
      </c>
      <c r="B276" s="86" t="s">
        <v>195</v>
      </c>
      <c r="C276" s="94" t="str">
        <f t="shared" si="14"/>
        <v>45696 1200H</v>
      </c>
      <c r="D276" s="355">
        <v>1421.72</v>
      </c>
      <c r="E276" s="356">
        <v>49.67</v>
      </c>
      <c r="F276" s="355">
        <v>1108.67</v>
      </c>
      <c r="G276" s="356">
        <v>6.2</v>
      </c>
      <c r="H276" s="355"/>
      <c r="I276" s="358"/>
      <c r="J276" s="355"/>
      <c r="K276" s="358"/>
      <c r="L276" s="416">
        <v>74518.5</v>
      </c>
      <c r="M276" s="357">
        <v>908.86</v>
      </c>
      <c r="N276" s="357">
        <v>33296.949999999997</v>
      </c>
      <c r="O276" s="356">
        <v>105.51</v>
      </c>
      <c r="P276" s="355">
        <v>6028.18</v>
      </c>
      <c r="Q276" s="357">
        <v>17.41</v>
      </c>
      <c r="R276" s="357">
        <v>33510</v>
      </c>
      <c r="S276" s="357">
        <v>29.2</v>
      </c>
      <c r="T276" s="357"/>
      <c r="U276" s="357"/>
      <c r="V276" s="357">
        <v>693.51</v>
      </c>
      <c r="W276" s="357">
        <v>747.86</v>
      </c>
      <c r="X276" s="357">
        <v>10359.530000000001</v>
      </c>
      <c r="Y276" s="357">
        <v>9.0399999999999991</v>
      </c>
      <c r="Z276" s="357">
        <v>36526</v>
      </c>
      <c r="AA276" s="357">
        <v>69</v>
      </c>
      <c r="AB276" s="357">
        <v>371.05</v>
      </c>
      <c r="AC276" s="357">
        <v>0.16</v>
      </c>
      <c r="AD276" s="357">
        <v>7106.94</v>
      </c>
      <c r="AE276" s="357">
        <v>0</v>
      </c>
      <c r="AF276" s="357">
        <v>54169</v>
      </c>
      <c r="AG276" s="356">
        <v>79</v>
      </c>
      <c r="AH276" s="357">
        <v>89.95</v>
      </c>
      <c r="AI276" s="358">
        <v>7.0000000000000007E-2</v>
      </c>
      <c r="AJ276" s="357">
        <v>81.319999999999993</v>
      </c>
      <c r="AK276" s="356">
        <v>0.23</v>
      </c>
      <c r="AL276" s="390"/>
      <c r="AM276" s="358"/>
      <c r="AN276" s="390"/>
      <c r="AO276" s="358"/>
      <c r="AP276" s="390"/>
      <c r="AQ276" s="358"/>
    </row>
    <row r="277" spans="1:43" ht="15" x14ac:dyDescent="0.2">
      <c r="A277" s="376">
        <f t="shared" si="15"/>
        <v>45697</v>
      </c>
      <c r="B277" s="86" t="s">
        <v>259</v>
      </c>
      <c r="C277" s="94" t="str">
        <f t="shared" si="14"/>
        <v>45697 0000H</v>
      </c>
      <c r="D277" s="254">
        <v>1426.76</v>
      </c>
      <c r="E277" s="255">
        <v>49.67</v>
      </c>
      <c r="F277" s="254">
        <v>1108.67</v>
      </c>
      <c r="G277" s="255">
        <v>6.2</v>
      </c>
      <c r="H277" s="254"/>
      <c r="I277" s="360"/>
      <c r="J277" s="254"/>
      <c r="K277" s="360"/>
      <c r="L277" s="417">
        <v>74525.59</v>
      </c>
      <c r="M277" s="359">
        <v>908.93</v>
      </c>
      <c r="N277" s="359">
        <v>33300.699999999997</v>
      </c>
      <c r="O277" s="255">
        <v>105.51</v>
      </c>
      <c r="P277" s="254">
        <v>6028.18</v>
      </c>
      <c r="Q277" s="359">
        <v>17.48</v>
      </c>
      <c r="R277" s="359">
        <v>33516.6</v>
      </c>
      <c r="S277" s="359">
        <v>29.2</v>
      </c>
      <c r="T277" s="359"/>
      <c r="U277" s="359"/>
      <c r="V277" s="359">
        <v>695.3</v>
      </c>
      <c r="W277" s="359">
        <v>748.41</v>
      </c>
      <c r="X277" s="359">
        <v>10363.61</v>
      </c>
      <c r="Y277" s="359">
        <v>9.0399999999999991</v>
      </c>
      <c r="Z277" s="359">
        <v>36532</v>
      </c>
      <c r="AA277" s="359">
        <v>69</v>
      </c>
      <c r="AB277" s="359">
        <v>376.9</v>
      </c>
      <c r="AC277" s="359">
        <v>0.16</v>
      </c>
      <c r="AD277" s="359">
        <v>7113.52</v>
      </c>
      <c r="AE277" s="359">
        <v>0</v>
      </c>
      <c r="AF277" s="359">
        <v>54169</v>
      </c>
      <c r="AG277" s="255">
        <v>79</v>
      </c>
      <c r="AH277" s="359">
        <v>96.45</v>
      </c>
      <c r="AI277" s="360">
        <v>7.0000000000000007E-2</v>
      </c>
      <c r="AJ277" s="359">
        <v>81.319999999999993</v>
      </c>
      <c r="AK277" s="255">
        <v>0.23</v>
      </c>
      <c r="AL277" s="389"/>
      <c r="AM277" s="360"/>
      <c r="AN277" s="389"/>
      <c r="AO277" s="360"/>
      <c r="AP277" s="389"/>
      <c r="AQ277" s="360"/>
    </row>
    <row r="278" spans="1:43" ht="15" x14ac:dyDescent="0.2">
      <c r="A278" s="376">
        <f t="shared" si="15"/>
        <v>45697</v>
      </c>
      <c r="B278" s="86" t="s">
        <v>195</v>
      </c>
      <c r="C278" s="94" t="str">
        <f t="shared" si="14"/>
        <v>45697 1200H</v>
      </c>
      <c r="D278" s="355"/>
      <c r="E278" s="356"/>
      <c r="F278" s="355">
        <v>1108.67</v>
      </c>
      <c r="G278" s="356">
        <v>6.2</v>
      </c>
      <c r="H278" s="355"/>
      <c r="I278" s="358"/>
      <c r="J278" s="355"/>
      <c r="K278" s="358"/>
      <c r="L278" s="416">
        <v>74528.11</v>
      </c>
      <c r="M278" s="357">
        <v>909.26</v>
      </c>
      <c r="N278" s="357">
        <v>33304.49</v>
      </c>
      <c r="O278" s="356">
        <v>105.51</v>
      </c>
      <c r="P278" s="355">
        <v>6028.18</v>
      </c>
      <c r="Q278" s="357">
        <v>17.52</v>
      </c>
      <c r="R278" s="357">
        <v>33523.699999999997</v>
      </c>
      <c r="S278" s="357">
        <v>29.2</v>
      </c>
      <c r="T278" s="357"/>
      <c r="U278" s="357"/>
      <c r="V278" s="357">
        <v>695.76</v>
      </c>
      <c r="W278" s="357">
        <v>748.95</v>
      </c>
      <c r="X278" s="357">
        <v>10367.07</v>
      </c>
      <c r="Y278" s="357">
        <v>9.0399999999999991</v>
      </c>
      <c r="Z278" s="357">
        <v>36537</v>
      </c>
      <c r="AA278" s="357">
        <v>69</v>
      </c>
      <c r="AB278" s="357">
        <v>381.13</v>
      </c>
      <c r="AC278" s="357">
        <v>0.16</v>
      </c>
      <c r="AD278" s="357">
        <v>7119.15</v>
      </c>
      <c r="AE278" s="357">
        <v>0</v>
      </c>
      <c r="AF278" s="357">
        <v>54169</v>
      </c>
      <c r="AG278" s="356">
        <v>79</v>
      </c>
      <c r="AH278" s="357">
        <v>100.97</v>
      </c>
      <c r="AI278" s="358">
        <v>7.0000000000000007E-2</v>
      </c>
      <c r="AJ278" s="357">
        <v>81.319999999999993</v>
      </c>
      <c r="AK278" s="356">
        <v>0.23</v>
      </c>
      <c r="AL278" s="390"/>
      <c r="AM278" s="358"/>
      <c r="AN278" s="390"/>
      <c r="AO278" s="358"/>
      <c r="AP278" s="390"/>
      <c r="AQ278" s="358"/>
    </row>
    <row r="279" spans="1:43" ht="15" x14ac:dyDescent="0.2">
      <c r="A279" s="376">
        <f t="shared" si="15"/>
        <v>45698</v>
      </c>
      <c r="B279" s="86" t="s">
        <v>259</v>
      </c>
      <c r="C279" s="94" t="str">
        <f t="shared" si="14"/>
        <v>45698 0000H</v>
      </c>
      <c r="D279" s="254">
        <v>1434.72</v>
      </c>
      <c r="E279" s="255">
        <v>49.67</v>
      </c>
      <c r="F279" s="254">
        <v>1108.67</v>
      </c>
      <c r="G279" s="255">
        <v>6.2</v>
      </c>
      <c r="H279" s="254"/>
      <c r="I279" s="360"/>
      <c r="J279" s="254"/>
      <c r="K279" s="360"/>
      <c r="L279" s="417">
        <v>74535.05</v>
      </c>
      <c r="M279" s="359">
        <v>909.27</v>
      </c>
      <c r="N279" s="359">
        <v>33307.129999999997</v>
      </c>
      <c r="O279" s="255">
        <v>105.55</v>
      </c>
      <c r="P279" s="254">
        <v>6028.18</v>
      </c>
      <c r="Q279" s="359">
        <v>17.600000000000001</v>
      </c>
      <c r="R279" s="359">
        <v>33529.5</v>
      </c>
      <c r="S279" s="359">
        <v>29.2</v>
      </c>
      <c r="T279" s="359"/>
      <c r="U279" s="359"/>
      <c r="V279" s="359">
        <v>696</v>
      </c>
      <c r="W279" s="359">
        <v>749.67</v>
      </c>
      <c r="X279" s="359">
        <v>10370.19</v>
      </c>
      <c r="Y279" s="359">
        <v>9.0399999999999991</v>
      </c>
      <c r="Z279" s="359">
        <v>36543</v>
      </c>
      <c r="AA279" s="359">
        <v>69</v>
      </c>
      <c r="AB279" s="359">
        <v>385.82</v>
      </c>
      <c r="AC279" s="359">
        <v>0.16</v>
      </c>
      <c r="AD279" s="359">
        <v>7126.21</v>
      </c>
      <c r="AE279" s="359">
        <v>0</v>
      </c>
      <c r="AF279" s="359">
        <v>54169</v>
      </c>
      <c r="AG279" s="255">
        <v>79</v>
      </c>
      <c r="AH279" s="359">
        <v>103.08</v>
      </c>
      <c r="AI279" s="360">
        <v>7.0000000000000007E-2</v>
      </c>
      <c r="AJ279" s="359">
        <v>81.319999999999993</v>
      </c>
      <c r="AK279" s="255">
        <v>0.23</v>
      </c>
      <c r="AL279" s="389"/>
      <c r="AM279" s="360"/>
      <c r="AN279" s="389"/>
      <c r="AO279" s="360"/>
      <c r="AP279" s="389"/>
      <c r="AQ279" s="360"/>
    </row>
    <row r="280" spans="1:43" ht="15" x14ac:dyDescent="0.2">
      <c r="A280" s="376">
        <f t="shared" si="15"/>
        <v>45698</v>
      </c>
      <c r="B280" s="86" t="s">
        <v>195</v>
      </c>
      <c r="C280" s="94" t="str">
        <f t="shared" si="14"/>
        <v>45698 1200H</v>
      </c>
      <c r="D280" s="355">
        <v>1444.32</v>
      </c>
      <c r="E280" s="356">
        <v>49.67</v>
      </c>
      <c r="F280" s="355">
        <v>1108.67</v>
      </c>
      <c r="G280" s="356">
        <v>6.2</v>
      </c>
      <c r="H280" s="355"/>
      <c r="I280" s="358"/>
      <c r="J280" s="355"/>
      <c r="K280" s="358"/>
      <c r="L280" s="416">
        <v>74558.600000000006</v>
      </c>
      <c r="M280" s="357">
        <v>909.27</v>
      </c>
      <c r="N280" s="357">
        <v>33307.75</v>
      </c>
      <c r="O280" s="356">
        <v>105.7</v>
      </c>
      <c r="P280" s="355">
        <v>6028.18</v>
      </c>
      <c r="Q280" s="357">
        <v>17.649999999999999</v>
      </c>
      <c r="R280" s="357">
        <v>33538</v>
      </c>
      <c r="S280" s="357">
        <v>29.2</v>
      </c>
      <c r="T280" s="357"/>
      <c r="U280" s="357"/>
      <c r="V280" s="357">
        <v>697.75</v>
      </c>
      <c r="W280" s="357">
        <v>750.46</v>
      </c>
      <c r="X280" s="357">
        <v>10376.799999999999</v>
      </c>
      <c r="Y280" s="357">
        <v>9.0399999999999991</v>
      </c>
      <c r="Z280" s="357">
        <v>36554</v>
      </c>
      <c r="AA280" s="357">
        <v>69</v>
      </c>
      <c r="AB280" s="357">
        <v>392.35</v>
      </c>
      <c r="AC280" s="357">
        <v>0.17</v>
      </c>
      <c r="AD280" s="357">
        <v>7137.86</v>
      </c>
      <c r="AE280" s="357">
        <v>0</v>
      </c>
      <c r="AF280" s="357">
        <v>54169</v>
      </c>
      <c r="AG280" s="356">
        <v>79</v>
      </c>
      <c r="AH280" s="357">
        <v>112.66</v>
      </c>
      <c r="AI280" s="358">
        <v>0.11</v>
      </c>
      <c r="AJ280" s="357">
        <v>81.319999999999993</v>
      </c>
      <c r="AK280" s="356">
        <v>0.23</v>
      </c>
      <c r="AL280" s="390"/>
      <c r="AM280" s="358"/>
      <c r="AN280" s="390"/>
      <c r="AO280" s="358"/>
      <c r="AP280" s="390"/>
      <c r="AQ280" s="358"/>
    </row>
    <row r="281" spans="1:43" ht="15" x14ac:dyDescent="0.2">
      <c r="A281" s="376">
        <f t="shared" si="15"/>
        <v>45699</v>
      </c>
      <c r="B281" s="86" t="s">
        <v>259</v>
      </c>
      <c r="C281" s="94" t="str">
        <f t="shared" ref="C281:C310" si="16">A281 &amp; " " &amp;B281</f>
        <v>45699 0000H</v>
      </c>
      <c r="D281" s="254">
        <v>1454.2</v>
      </c>
      <c r="E281" s="255">
        <v>49.67</v>
      </c>
      <c r="F281" s="254">
        <v>1108.67</v>
      </c>
      <c r="G281" s="255">
        <v>6.2</v>
      </c>
      <c r="H281" s="254"/>
      <c r="I281" s="360"/>
      <c r="J281" s="254"/>
      <c r="K281" s="360"/>
      <c r="L281" s="417">
        <v>74568</v>
      </c>
      <c r="M281" s="359">
        <v>909.27</v>
      </c>
      <c r="N281" s="359">
        <v>33312.370000000003</v>
      </c>
      <c r="O281" s="255">
        <v>105.75</v>
      </c>
      <c r="P281" s="254">
        <v>6028.18</v>
      </c>
      <c r="Q281" s="359">
        <v>17.91</v>
      </c>
      <c r="R281" s="359">
        <v>33552.300000000003</v>
      </c>
      <c r="S281" s="359">
        <v>29.2</v>
      </c>
      <c r="T281" s="359"/>
      <c r="U281" s="359"/>
      <c r="V281" s="359">
        <v>698.54</v>
      </c>
      <c r="W281" s="359">
        <v>751.51</v>
      </c>
      <c r="X281" s="359">
        <v>10384.02</v>
      </c>
      <c r="Y281" s="359">
        <v>9.0399999999999991</v>
      </c>
      <c r="Z281" s="359">
        <v>36565</v>
      </c>
      <c r="AA281" s="359">
        <v>69</v>
      </c>
      <c r="AB281" s="359">
        <v>404.22</v>
      </c>
      <c r="AC281" s="359">
        <v>0.17</v>
      </c>
      <c r="AD281" s="359">
        <v>7149.87</v>
      </c>
      <c r="AE281" s="359">
        <v>0</v>
      </c>
      <c r="AF281" s="359">
        <v>54169</v>
      </c>
      <c r="AG281" s="255">
        <v>79</v>
      </c>
      <c r="AH281" s="359">
        <v>122.65</v>
      </c>
      <c r="AI281" s="360">
        <v>0.12</v>
      </c>
      <c r="AJ281" s="359">
        <v>81.319999999999993</v>
      </c>
      <c r="AK281" s="255">
        <v>0.23</v>
      </c>
      <c r="AL281" s="389"/>
      <c r="AM281" s="360"/>
      <c r="AN281" s="389"/>
      <c r="AO281" s="360"/>
      <c r="AP281" s="389"/>
      <c r="AQ281" s="360"/>
    </row>
    <row r="282" spans="1:43" ht="15" x14ac:dyDescent="0.2">
      <c r="A282" s="376">
        <f t="shared" si="15"/>
        <v>45699</v>
      </c>
      <c r="B282" s="86" t="s">
        <v>195</v>
      </c>
      <c r="C282" s="94" t="str">
        <f t="shared" si="16"/>
        <v>45699 1200H</v>
      </c>
      <c r="D282" s="355">
        <v>1448.28</v>
      </c>
      <c r="E282" s="356">
        <v>49.67</v>
      </c>
      <c r="F282" s="355">
        <v>1108.67</v>
      </c>
      <c r="G282" s="356">
        <v>6.2</v>
      </c>
      <c r="H282" s="355"/>
      <c r="I282" s="358"/>
      <c r="J282" s="355"/>
      <c r="K282" s="358"/>
      <c r="L282" s="416">
        <v>74559.539999999994</v>
      </c>
      <c r="M282" s="357">
        <v>909.27</v>
      </c>
      <c r="N282" s="357">
        <v>33308.620000000003</v>
      </c>
      <c r="O282" s="356">
        <v>105.75</v>
      </c>
      <c r="P282" s="355">
        <v>6028.18</v>
      </c>
      <c r="Q282" s="357">
        <v>17.91</v>
      </c>
      <c r="R282" s="357">
        <v>33545</v>
      </c>
      <c r="S282" s="357">
        <v>29</v>
      </c>
      <c r="T282" s="357"/>
      <c r="U282" s="357"/>
      <c r="V282" s="357">
        <v>698.13</v>
      </c>
      <c r="W282" s="357">
        <v>751.01</v>
      </c>
      <c r="X282" s="357">
        <v>10379.89</v>
      </c>
      <c r="Y282" s="357">
        <v>9.0399999999999991</v>
      </c>
      <c r="Z282" s="357">
        <v>36559</v>
      </c>
      <c r="AA282" s="357">
        <v>69</v>
      </c>
      <c r="AB282" s="357">
        <v>397.53</v>
      </c>
      <c r="AC282" s="357">
        <v>0.17</v>
      </c>
      <c r="AD282" s="357">
        <v>7143.53</v>
      </c>
      <c r="AE282" s="357">
        <v>0</v>
      </c>
      <c r="AF282" s="357">
        <v>54169</v>
      </c>
      <c r="AG282" s="356">
        <v>79</v>
      </c>
      <c r="AH282" s="357">
        <v>116.95</v>
      </c>
      <c r="AI282" s="358">
        <v>0.12</v>
      </c>
      <c r="AJ282" s="357">
        <v>81.319999999999993</v>
      </c>
      <c r="AK282" s="356">
        <v>0.23</v>
      </c>
      <c r="AL282" s="390"/>
      <c r="AM282" s="358"/>
      <c r="AN282" s="390"/>
      <c r="AO282" s="358"/>
      <c r="AP282" s="390"/>
      <c r="AQ282" s="358"/>
    </row>
    <row r="283" spans="1:43" ht="15" x14ac:dyDescent="0.2">
      <c r="A283" s="376">
        <f t="shared" ref="A283:A310" si="17">A281+1</f>
        <v>45700</v>
      </c>
      <c r="B283" s="86" t="s">
        <v>259</v>
      </c>
      <c r="C283" s="94" t="str">
        <f t="shared" si="16"/>
        <v>45700 0000H</v>
      </c>
      <c r="D283" s="254">
        <v>1454.2</v>
      </c>
      <c r="E283" s="255">
        <v>49.67</v>
      </c>
      <c r="F283" s="254">
        <v>1108.67</v>
      </c>
      <c r="G283" s="255">
        <v>6.2</v>
      </c>
      <c r="H283" s="254"/>
      <c r="I283" s="360"/>
      <c r="J283" s="254"/>
      <c r="K283" s="360"/>
      <c r="L283" s="417">
        <v>74568.66</v>
      </c>
      <c r="M283" s="359">
        <v>909.27</v>
      </c>
      <c r="N283" s="359">
        <v>33312.370000000003</v>
      </c>
      <c r="O283" s="255">
        <v>105.75</v>
      </c>
      <c r="P283" s="254">
        <v>6028.18</v>
      </c>
      <c r="Q283" s="359">
        <v>17.91</v>
      </c>
      <c r="R283" s="359">
        <v>33552.300000000003</v>
      </c>
      <c r="S283" s="359">
        <v>29.2</v>
      </c>
      <c r="T283" s="359"/>
      <c r="U283" s="359"/>
      <c r="V283" s="359">
        <v>698.54</v>
      </c>
      <c r="W283" s="359">
        <v>751.51</v>
      </c>
      <c r="X283" s="359">
        <v>10384.02</v>
      </c>
      <c r="Y283" s="359">
        <v>9.0399999999999991</v>
      </c>
      <c r="Z283" s="359">
        <v>36565</v>
      </c>
      <c r="AA283" s="359">
        <v>69</v>
      </c>
      <c r="AB283" s="359">
        <v>404.22</v>
      </c>
      <c r="AC283" s="359">
        <v>0.17</v>
      </c>
      <c r="AD283" s="359">
        <v>7149.87</v>
      </c>
      <c r="AE283" s="359">
        <v>0</v>
      </c>
      <c r="AF283" s="359">
        <v>54169</v>
      </c>
      <c r="AG283" s="255">
        <v>79</v>
      </c>
      <c r="AH283" s="359">
        <v>122.65</v>
      </c>
      <c r="AI283" s="360">
        <v>0.12</v>
      </c>
      <c r="AJ283" s="359">
        <v>81.319999999999993</v>
      </c>
      <c r="AK283" s="255">
        <v>0.23</v>
      </c>
      <c r="AL283" s="389"/>
      <c r="AM283" s="360"/>
      <c r="AN283" s="389"/>
      <c r="AO283" s="360"/>
      <c r="AP283" s="389"/>
      <c r="AQ283" s="360"/>
    </row>
    <row r="284" spans="1:43" ht="15" x14ac:dyDescent="0.2">
      <c r="A284" s="376">
        <f t="shared" si="17"/>
        <v>45700</v>
      </c>
      <c r="B284" s="86" t="s">
        <v>195</v>
      </c>
      <c r="C284" s="94" t="str">
        <f t="shared" si="16"/>
        <v>45700 1200H</v>
      </c>
      <c r="D284" s="355">
        <v>1457.93</v>
      </c>
      <c r="E284" s="356">
        <v>49.67</v>
      </c>
      <c r="F284" s="355">
        <v>1108.67</v>
      </c>
      <c r="G284" s="356">
        <v>6.2</v>
      </c>
      <c r="H284" s="355"/>
      <c r="I284" s="358"/>
      <c r="J284" s="355"/>
      <c r="K284" s="358"/>
      <c r="L284" s="416">
        <v>74577.19</v>
      </c>
      <c r="M284" s="357">
        <v>909.27</v>
      </c>
      <c r="N284" s="357">
        <v>33316.120000000003</v>
      </c>
      <c r="O284" s="356">
        <v>105.75</v>
      </c>
      <c r="P284" s="355">
        <v>6028.18</v>
      </c>
      <c r="Q284" s="357">
        <v>18.07</v>
      </c>
      <c r="R284" s="357">
        <v>33559.800000000003</v>
      </c>
      <c r="S284" s="357">
        <v>29.2</v>
      </c>
      <c r="T284" s="357"/>
      <c r="U284" s="357"/>
      <c r="V284" s="357">
        <v>699.97</v>
      </c>
      <c r="W284" s="357">
        <v>752.03</v>
      </c>
      <c r="X284" s="357">
        <v>10387.709999999999</v>
      </c>
      <c r="Y284" s="357">
        <v>9.0399999999999991</v>
      </c>
      <c r="Z284" s="357">
        <v>36571</v>
      </c>
      <c r="AA284" s="357">
        <v>69</v>
      </c>
      <c r="AB284" s="357">
        <v>409.51</v>
      </c>
      <c r="AC284" s="357">
        <v>0.17</v>
      </c>
      <c r="AD284" s="357">
        <v>7155.71</v>
      </c>
      <c r="AE284" s="357">
        <v>0</v>
      </c>
      <c r="AF284" s="357">
        <v>54169</v>
      </c>
      <c r="AG284" s="356">
        <v>79</v>
      </c>
      <c r="AH284" s="357">
        <v>127.2</v>
      </c>
      <c r="AI284" s="358">
        <v>0.14000000000000001</v>
      </c>
      <c r="AJ284" s="357">
        <v>81.319999999999993</v>
      </c>
      <c r="AK284" s="356">
        <v>0.23</v>
      </c>
      <c r="AL284" s="390"/>
      <c r="AM284" s="358"/>
      <c r="AN284" s="390"/>
      <c r="AO284" s="358"/>
      <c r="AP284" s="390"/>
      <c r="AQ284" s="358"/>
    </row>
    <row r="285" spans="1:43" ht="15" x14ac:dyDescent="0.2">
      <c r="A285" s="376">
        <f t="shared" si="17"/>
        <v>45701</v>
      </c>
      <c r="B285" s="86" t="s">
        <v>259</v>
      </c>
      <c r="C285" s="94" t="str">
        <f t="shared" si="16"/>
        <v>45701 0000H</v>
      </c>
      <c r="D285" s="254">
        <v>1464.7</v>
      </c>
      <c r="E285" s="255">
        <v>49.67</v>
      </c>
      <c r="F285" s="254">
        <v>1108.67</v>
      </c>
      <c r="G285" s="255">
        <v>6.2</v>
      </c>
      <c r="H285" s="254"/>
      <c r="I285" s="360"/>
      <c r="J285" s="254"/>
      <c r="K285" s="360"/>
      <c r="L285" s="417">
        <v>74585.649999999994</v>
      </c>
      <c r="M285" s="359">
        <v>909.27</v>
      </c>
      <c r="N285" s="359">
        <v>33319</v>
      </c>
      <c r="O285" s="255">
        <v>105.75</v>
      </c>
      <c r="P285" s="254">
        <v>6028.18</v>
      </c>
      <c r="Q285" s="359">
        <v>18.190000000000001</v>
      </c>
      <c r="R285" s="359">
        <v>33356.699999999997</v>
      </c>
      <c r="S285" s="359">
        <v>29.2</v>
      </c>
      <c r="T285" s="359"/>
      <c r="U285" s="359"/>
      <c r="V285" s="359">
        <v>702.4</v>
      </c>
      <c r="W285" s="359">
        <v>752.4</v>
      </c>
      <c r="X285" s="359">
        <v>10391.959999999999</v>
      </c>
      <c r="Y285" s="359">
        <v>9.0399999999999991</v>
      </c>
      <c r="Z285" s="359">
        <v>36578</v>
      </c>
      <c r="AA285" s="359">
        <v>69</v>
      </c>
      <c r="AB285" s="359">
        <v>416.78</v>
      </c>
      <c r="AC285" s="359">
        <v>0.17</v>
      </c>
      <c r="AD285" s="359">
        <v>7162.44</v>
      </c>
      <c r="AE285" s="359">
        <v>0</v>
      </c>
      <c r="AF285" s="359">
        <v>54169</v>
      </c>
      <c r="AG285" s="255">
        <v>79</v>
      </c>
      <c r="AH285" s="359">
        <v>134.44</v>
      </c>
      <c r="AI285" s="360">
        <v>0.14000000000000001</v>
      </c>
      <c r="AJ285" s="359">
        <v>81.37</v>
      </c>
      <c r="AK285" s="255">
        <v>0.23</v>
      </c>
      <c r="AL285" s="389"/>
      <c r="AM285" s="360"/>
      <c r="AN285" s="389"/>
      <c r="AO285" s="360"/>
      <c r="AP285" s="389"/>
      <c r="AQ285" s="360"/>
    </row>
    <row r="286" spans="1:43" ht="15" x14ac:dyDescent="0.2">
      <c r="A286" s="376">
        <f t="shared" si="17"/>
        <v>45701</v>
      </c>
      <c r="B286" s="86" t="s">
        <v>195</v>
      </c>
      <c r="C286" s="94" t="str">
        <f t="shared" si="16"/>
        <v>45701 1200H</v>
      </c>
      <c r="D286" s="355">
        <v>1468.11</v>
      </c>
      <c r="E286" s="356">
        <v>49.67</v>
      </c>
      <c r="F286" s="355">
        <v>1108.67</v>
      </c>
      <c r="G286" s="356">
        <v>6.2</v>
      </c>
      <c r="H286" s="355"/>
      <c r="I286" s="358"/>
      <c r="J286" s="355"/>
      <c r="K286" s="358"/>
      <c r="L286" s="416">
        <v>74594.13</v>
      </c>
      <c r="M286" s="357">
        <v>909.27</v>
      </c>
      <c r="N286" s="357">
        <v>33322.35</v>
      </c>
      <c r="O286" s="356">
        <v>105.77</v>
      </c>
      <c r="P286" s="355">
        <v>6028.18</v>
      </c>
      <c r="Q286" s="357">
        <v>18.36</v>
      </c>
      <c r="R286" s="357">
        <v>33572.199999999997</v>
      </c>
      <c r="S286" s="357">
        <v>29.2</v>
      </c>
      <c r="T286" s="357"/>
      <c r="U286" s="357"/>
      <c r="V286" s="357">
        <v>703.24</v>
      </c>
      <c r="W286" s="357">
        <v>752.86</v>
      </c>
      <c r="X286" s="357">
        <v>10395.59</v>
      </c>
      <c r="Y286" s="357">
        <v>9.0399999999999991</v>
      </c>
      <c r="Z286" s="357">
        <v>36584</v>
      </c>
      <c r="AA286" s="357">
        <v>69</v>
      </c>
      <c r="AB286" s="357">
        <v>422.65</v>
      </c>
      <c r="AC286" s="357">
        <v>0.17</v>
      </c>
      <c r="AD286" s="357">
        <v>7168.2</v>
      </c>
      <c r="AE286" s="357">
        <v>0</v>
      </c>
      <c r="AF286" s="357">
        <v>54169</v>
      </c>
      <c r="AG286" s="356">
        <v>79</v>
      </c>
      <c r="AH286" s="357">
        <v>139.19</v>
      </c>
      <c r="AI286" s="358">
        <v>0.15</v>
      </c>
      <c r="AJ286" s="357">
        <v>81.37</v>
      </c>
      <c r="AK286" s="356">
        <v>0.23</v>
      </c>
      <c r="AL286" s="390"/>
      <c r="AM286" s="358"/>
      <c r="AN286" s="390"/>
      <c r="AO286" s="358"/>
      <c r="AP286" s="390"/>
      <c r="AQ286" s="358"/>
    </row>
    <row r="287" spans="1:43" ht="15" x14ac:dyDescent="0.2">
      <c r="A287" s="376">
        <f t="shared" si="17"/>
        <v>45702</v>
      </c>
      <c r="B287" s="86" t="s">
        <v>259</v>
      </c>
      <c r="C287" s="94" t="str">
        <f t="shared" si="16"/>
        <v>45702 0000H</v>
      </c>
      <c r="D287" s="254">
        <v>1474.33</v>
      </c>
      <c r="E287" s="255">
        <v>49.67</v>
      </c>
      <c r="F287" s="254">
        <v>1108.67</v>
      </c>
      <c r="G287" s="255">
        <v>6.2</v>
      </c>
      <c r="H287" s="254"/>
      <c r="I287" s="360"/>
      <c r="J287" s="254"/>
      <c r="K287" s="360"/>
      <c r="L287" s="417">
        <v>74602.5</v>
      </c>
      <c r="M287" s="359">
        <v>909.27</v>
      </c>
      <c r="N287" s="359">
        <v>33325.839999999997</v>
      </c>
      <c r="O287" s="255">
        <v>105.78</v>
      </c>
      <c r="P287" s="254">
        <v>6028.18</v>
      </c>
      <c r="Q287" s="359">
        <v>18.59</v>
      </c>
      <c r="R287" s="359">
        <v>33579.300000000003</v>
      </c>
      <c r="S287" s="359">
        <v>29.2</v>
      </c>
      <c r="T287" s="359"/>
      <c r="U287" s="359"/>
      <c r="V287" s="359">
        <v>705.17</v>
      </c>
      <c r="W287" s="359">
        <v>752.91</v>
      </c>
      <c r="X287" s="359">
        <v>10399.94</v>
      </c>
      <c r="Y287" s="359">
        <v>9.0399999999999991</v>
      </c>
      <c r="Z287" s="359">
        <v>36592</v>
      </c>
      <c r="AA287" s="359">
        <v>69</v>
      </c>
      <c r="AB287" s="359">
        <v>430.54</v>
      </c>
      <c r="AC287" s="359">
        <v>0.17</v>
      </c>
      <c r="AD287" s="359">
        <v>7175</v>
      </c>
      <c r="AE287" s="359">
        <v>0</v>
      </c>
      <c r="AF287" s="359">
        <v>54169</v>
      </c>
      <c r="AG287" s="255">
        <v>79</v>
      </c>
      <c r="AH287" s="359">
        <v>146.1</v>
      </c>
      <c r="AI287" s="360">
        <v>0.15</v>
      </c>
      <c r="AJ287" s="359">
        <v>81.37</v>
      </c>
      <c r="AK287" s="255">
        <v>0.23</v>
      </c>
      <c r="AL287" s="389"/>
      <c r="AM287" s="360"/>
      <c r="AN287" s="389"/>
      <c r="AO287" s="360"/>
      <c r="AP287" s="389"/>
      <c r="AQ287" s="360"/>
    </row>
    <row r="288" spans="1:43" ht="15" x14ac:dyDescent="0.2">
      <c r="A288" s="376">
        <f t="shared" si="17"/>
        <v>45702</v>
      </c>
      <c r="B288" s="86" t="s">
        <v>195</v>
      </c>
      <c r="C288" s="94" t="str">
        <f t="shared" si="16"/>
        <v>45702 1200H</v>
      </c>
      <c r="D288" s="355">
        <v>1479.16</v>
      </c>
      <c r="E288" s="356">
        <v>49.67</v>
      </c>
      <c r="F288" s="355">
        <v>1108.67</v>
      </c>
      <c r="G288" s="356">
        <v>6.2</v>
      </c>
      <c r="H288" s="355"/>
      <c r="I288" s="358"/>
      <c r="J288" s="355"/>
      <c r="K288" s="358"/>
      <c r="L288" s="416">
        <v>74611.259999999995</v>
      </c>
      <c r="M288" s="357">
        <v>909.27</v>
      </c>
      <c r="N288" s="357">
        <v>33326.006000000001</v>
      </c>
      <c r="O288" s="356">
        <v>105.89</v>
      </c>
      <c r="P288" s="355">
        <v>6028.24</v>
      </c>
      <c r="Q288" s="357">
        <v>18.98</v>
      </c>
      <c r="R288" s="357">
        <v>33586.300000000003</v>
      </c>
      <c r="S288" s="357">
        <v>29.2</v>
      </c>
      <c r="T288" s="357"/>
      <c r="U288" s="357"/>
      <c r="V288" s="357">
        <v>706.27</v>
      </c>
      <c r="W288" s="357">
        <v>753.6</v>
      </c>
      <c r="X288" s="357">
        <v>10403.39</v>
      </c>
      <c r="Y288" s="357">
        <v>9.0399999999999991</v>
      </c>
      <c r="Z288" s="357">
        <v>36598</v>
      </c>
      <c r="AA288" s="357">
        <v>69</v>
      </c>
      <c r="AB288" s="357">
        <v>436.79</v>
      </c>
      <c r="AC288" s="357">
        <v>0.17</v>
      </c>
      <c r="AD288" s="357">
        <v>7181.66</v>
      </c>
      <c r="AE288" s="357">
        <v>0</v>
      </c>
      <c r="AF288" s="357">
        <v>54169</v>
      </c>
      <c r="AG288" s="356">
        <v>79</v>
      </c>
      <c r="AH288" s="357">
        <v>149.97999999999999</v>
      </c>
      <c r="AI288" s="358">
        <v>0.16</v>
      </c>
      <c r="AJ288" s="357">
        <v>81.37</v>
      </c>
      <c r="AK288" s="356">
        <v>0.23</v>
      </c>
      <c r="AL288" s="390"/>
      <c r="AM288" s="358"/>
      <c r="AN288" s="390"/>
      <c r="AO288" s="358"/>
      <c r="AP288" s="390"/>
      <c r="AQ288" s="358"/>
    </row>
    <row r="289" spans="1:43" ht="15" x14ac:dyDescent="0.2">
      <c r="A289" s="376">
        <f t="shared" si="17"/>
        <v>45703</v>
      </c>
      <c r="B289" s="86" t="s">
        <v>259</v>
      </c>
      <c r="C289" s="94" t="str">
        <f t="shared" si="16"/>
        <v>45703 0000H</v>
      </c>
      <c r="D289" s="254">
        <v>1485.33</v>
      </c>
      <c r="E289" s="255">
        <v>49.67</v>
      </c>
      <c r="F289" s="254">
        <v>1108.67</v>
      </c>
      <c r="G289" s="255">
        <v>6.2</v>
      </c>
      <c r="H289" s="254"/>
      <c r="I289" s="360"/>
      <c r="J289" s="254"/>
      <c r="K289" s="360"/>
      <c r="L289" s="417">
        <v>74619.73</v>
      </c>
      <c r="M289" s="359">
        <v>909.27</v>
      </c>
      <c r="N289" s="359">
        <v>33329</v>
      </c>
      <c r="O289" s="255">
        <v>105.78</v>
      </c>
      <c r="P289" s="254">
        <v>6031.26</v>
      </c>
      <c r="Q289" s="359">
        <v>18.98</v>
      </c>
      <c r="R289" s="359">
        <v>33592.199999999997</v>
      </c>
      <c r="S289" s="359">
        <v>29.2</v>
      </c>
      <c r="T289" s="359"/>
      <c r="U289" s="359"/>
      <c r="V289" s="359">
        <v>706.72</v>
      </c>
      <c r="W289" s="359">
        <v>754.72</v>
      </c>
      <c r="X289" s="359">
        <v>10407.75</v>
      </c>
      <c r="Y289" s="359">
        <v>9.0399999999999991</v>
      </c>
      <c r="Z289" s="359">
        <v>36606</v>
      </c>
      <c r="AA289" s="359">
        <v>69</v>
      </c>
      <c r="AB289" s="359">
        <v>444.47</v>
      </c>
      <c r="AC289" s="359">
        <v>0.17</v>
      </c>
      <c r="AD289" s="359">
        <v>7189.2</v>
      </c>
      <c r="AE289" s="359">
        <v>0</v>
      </c>
      <c r="AF289" s="359">
        <v>54169</v>
      </c>
      <c r="AG289" s="255">
        <v>79</v>
      </c>
      <c r="AH289" s="359">
        <v>152.68</v>
      </c>
      <c r="AI289" s="360">
        <v>0.16</v>
      </c>
      <c r="AJ289" s="359">
        <v>81.37</v>
      </c>
      <c r="AK289" s="255">
        <v>0.23</v>
      </c>
      <c r="AL289" s="389"/>
      <c r="AM289" s="360"/>
      <c r="AN289" s="389"/>
      <c r="AO289" s="360"/>
      <c r="AP289" s="389"/>
      <c r="AQ289" s="360"/>
    </row>
    <row r="290" spans="1:43" ht="15" x14ac:dyDescent="0.2">
      <c r="A290" s="376">
        <f t="shared" si="17"/>
        <v>45703</v>
      </c>
      <c r="B290" s="86" t="s">
        <v>195</v>
      </c>
      <c r="C290" s="94" t="str">
        <f t="shared" si="16"/>
        <v>45703 1200H</v>
      </c>
      <c r="D290" s="355">
        <v>1488.54</v>
      </c>
      <c r="E290" s="356">
        <v>49.67</v>
      </c>
      <c r="F290" s="355">
        <v>1108.67</v>
      </c>
      <c r="G290" s="356">
        <v>6.2</v>
      </c>
      <c r="H290" s="355"/>
      <c r="I290" s="358"/>
      <c r="J290" s="355"/>
      <c r="K290" s="358"/>
      <c r="L290" s="416">
        <v>74622.080000000002</v>
      </c>
      <c r="M290" s="357">
        <v>909.58</v>
      </c>
      <c r="N290" s="357">
        <v>33333.480000000003</v>
      </c>
      <c r="O290" s="356">
        <v>105.89</v>
      </c>
      <c r="P290" s="355">
        <v>6035.83</v>
      </c>
      <c r="Q290" s="357">
        <v>18.98</v>
      </c>
      <c r="R290" s="357">
        <v>33596</v>
      </c>
      <c r="S290" s="357">
        <v>29.2</v>
      </c>
      <c r="T290" s="357"/>
      <c r="U290" s="357"/>
      <c r="V290" s="357">
        <v>706.94</v>
      </c>
      <c r="W290" s="357">
        <v>755.73</v>
      </c>
      <c r="X290" s="357">
        <v>10411.370000000001</v>
      </c>
      <c r="Y290" s="357">
        <v>9.0399999999999991</v>
      </c>
      <c r="Z290" s="357">
        <v>36612</v>
      </c>
      <c r="AA290" s="357">
        <v>69</v>
      </c>
      <c r="AB290" s="357">
        <v>450.22</v>
      </c>
      <c r="AC290" s="357">
        <v>0.17</v>
      </c>
      <c r="AD290" s="357">
        <v>7195.54</v>
      </c>
      <c r="AE290" s="357">
        <v>0</v>
      </c>
      <c r="AF290" s="357">
        <v>54169</v>
      </c>
      <c r="AG290" s="356">
        <v>79</v>
      </c>
      <c r="AH290" s="357">
        <v>152.68</v>
      </c>
      <c r="AI290" s="358">
        <v>0.16</v>
      </c>
      <c r="AJ290" s="357">
        <v>81.37</v>
      </c>
      <c r="AK290" s="356">
        <v>0.23</v>
      </c>
      <c r="AL290" s="390"/>
      <c r="AM290" s="358"/>
      <c r="AN290" s="390"/>
      <c r="AO290" s="358"/>
      <c r="AP290" s="390"/>
      <c r="AQ290" s="358"/>
    </row>
    <row r="291" spans="1:43" ht="15" x14ac:dyDescent="0.2">
      <c r="A291" s="376">
        <f t="shared" si="17"/>
        <v>45704</v>
      </c>
      <c r="B291" s="86" t="s">
        <v>259</v>
      </c>
      <c r="C291" s="94" t="str">
        <f t="shared" si="16"/>
        <v>45704 0000H</v>
      </c>
      <c r="D291" s="254">
        <v>1493.34</v>
      </c>
      <c r="E291" s="255">
        <v>49.67</v>
      </c>
      <c r="F291" s="254">
        <v>1108.67</v>
      </c>
      <c r="G291" s="255">
        <v>6.2</v>
      </c>
      <c r="H291" s="254"/>
      <c r="I291" s="360"/>
      <c r="J291" s="254"/>
      <c r="K291" s="360"/>
      <c r="L291" s="417">
        <v>74630.350000000006</v>
      </c>
      <c r="M291" s="359">
        <v>909.58</v>
      </c>
      <c r="N291" s="359">
        <v>33337.410000000003</v>
      </c>
      <c r="O291" s="255">
        <v>105.89</v>
      </c>
      <c r="P291" s="254">
        <v>6039.8</v>
      </c>
      <c r="Q291" s="359">
        <v>18.98</v>
      </c>
      <c r="R291" s="359">
        <v>33600.6</v>
      </c>
      <c r="S291" s="359">
        <v>29.2</v>
      </c>
      <c r="T291" s="359"/>
      <c r="U291" s="359"/>
      <c r="V291" s="359">
        <v>707.2</v>
      </c>
      <c r="W291" s="359">
        <v>757.17</v>
      </c>
      <c r="X291" s="359">
        <v>10415.85</v>
      </c>
      <c r="Y291" s="359">
        <v>9.0399999999999991</v>
      </c>
      <c r="Z291" s="359">
        <v>36619</v>
      </c>
      <c r="AA291" s="359">
        <v>69</v>
      </c>
      <c r="AB291" s="359">
        <v>457.77</v>
      </c>
      <c r="AC291" s="359">
        <v>0.17</v>
      </c>
      <c r="AD291" s="359">
        <v>7202.8</v>
      </c>
      <c r="AE291" s="359">
        <v>0</v>
      </c>
      <c r="AF291" s="359">
        <v>54169</v>
      </c>
      <c r="AG291" s="255">
        <v>79</v>
      </c>
      <c r="AH291" s="359">
        <v>152.68</v>
      </c>
      <c r="AI291" s="360">
        <v>0.16</v>
      </c>
      <c r="AJ291" s="359">
        <v>81.37</v>
      </c>
      <c r="AK291" s="255">
        <v>0.23</v>
      </c>
      <c r="AL291" s="389"/>
      <c r="AM291" s="360"/>
      <c r="AN291" s="389"/>
      <c r="AO291" s="360"/>
      <c r="AP291" s="389"/>
      <c r="AQ291" s="360"/>
    </row>
    <row r="292" spans="1:43" ht="15" x14ac:dyDescent="0.2">
      <c r="A292" s="376">
        <f t="shared" si="17"/>
        <v>45704</v>
      </c>
      <c r="B292" s="86" t="s">
        <v>195</v>
      </c>
      <c r="C292" s="94" t="str">
        <f t="shared" si="16"/>
        <v>45704 1200H</v>
      </c>
      <c r="D292" s="355">
        <v>1496.57</v>
      </c>
      <c r="E292" s="356">
        <v>49.67</v>
      </c>
      <c r="F292" s="355">
        <v>1108.67</v>
      </c>
      <c r="G292" s="356">
        <v>6.2</v>
      </c>
      <c r="H292" s="355"/>
      <c r="I292" s="358"/>
      <c r="J292" s="355"/>
      <c r="K292" s="358"/>
      <c r="L292" s="416">
        <v>74630.539999999994</v>
      </c>
      <c r="M292" s="357">
        <v>909.94</v>
      </c>
      <c r="N292" s="357">
        <v>33341.300000000003</v>
      </c>
      <c r="O292" s="356">
        <v>105.89</v>
      </c>
      <c r="P292" s="355">
        <v>6043.73</v>
      </c>
      <c r="Q292" s="357">
        <v>18.98</v>
      </c>
      <c r="R292" s="357">
        <v>33602.5</v>
      </c>
      <c r="S292" s="357">
        <v>29.2</v>
      </c>
      <c r="T292" s="357"/>
      <c r="U292" s="357"/>
      <c r="V292" s="357">
        <v>707.49</v>
      </c>
      <c r="W292" s="357">
        <v>758.03</v>
      </c>
      <c r="X292" s="357">
        <v>10419.5</v>
      </c>
      <c r="Y292" s="357">
        <v>9.0399999999999991</v>
      </c>
      <c r="Z292" s="357">
        <v>36625</v>
      </c>
      <c r="AA292" s="357">
        <v>69</v>
      </c>
      <c r="AB292" s="357">
        <v>462.73</v>
      </c>
      <c r="AC292" s="357">
        <v>0.17</v>
      </c>
      <c r="AD292" s="357">
        <v>7208</v>
      </c>
      <c r="AE292" s="357">
        <v>0</v>
      </c>
      <c r="AF292" s="357">
        <v>54169</v>
      </c>
      <c r="AG292" s="356">
        <v>79</v>
      </c>
      <c r="AH292" s="357">
        <v>152.68</v>
      </c>
      <c r="AI292" s="358">
        <v>0.16</v>
      </c>
      <c r="AJ292" s="357">
        <v>81.37</v>
      </c>
      <c r="AK292" s="356">
        <v>0.23</v>
      </c>
      <c r="AL292" s="390"/>
      <c r="AM292" s="358"/>
      <c r="AN292" s="390"/>
      <c r="AO292" s="358"/>
      <c r="AP292" s="390"/>
      <c r="AQ292" s="358"/>
    </row>
    <row r="293" spans="1:43" ht="15" x14ac:dyDescent="0.2">
      <c r="A293" s="376">
        <f t="shared" si="17"/>
        <v>45705</v>
      </c>
      <c r="B293" s="86" t="s">
        <v>259</v>
      </c>
      <c r="C293" s="94" t="str">
        <f t="shared" si="16"/>
        <v>45705 0000H</v>
      </c>
      <c r="D293" s="254">
        <v>1501</v>
      </c>
      <c r="E293" s="255">
        <v>49.67</v>
      </c>
      <c r="F293" s="254">
        <v>1108.67</v>
      </c>
      <c r="G293" s="255">
        <v>6.2</v>
      </c>
      <c r="H293" s="254"/>
      <c r="I293" s="360"/>
      <c r="J293" s="254"/>
      <c r="K293" s="360"/>
      <c r="L293" s="417">
        <v>74635.31</v>
      </c>
      <c r="M293" s="359">
        <v>910.09</v>
      </c>
      <c r="N293" s="359">
        <v>33344.57</v>
      </c>
      <c r="O293" s="255">
        <v>105.91</v>
      </c>
      <c r="P293" s="254">
        <v>6048.3</v>
      </c>
      <c r="Q293" s="359">
        <v>18.920000000000002</v>
      </c>
      <c r="R293" s="359">
        <v>33607.5</v>
      </c>
      <c r="S293" s="359">
        <v>29.3</v>
      </c>
      <c r="T293" s="359"/>
      <c r="U293" s="359"/>
      <c r="V293" s="359">
        <v>707.6</v>
      </c>
      <c r="W293" s="359">
        <v>759.27</v>
      </c>
      <c r="X293" s="359">
        <v>10423.969999999999</v>
      </c>
      <c r="Y293" s="359">
        <v>9.0399999999999991</v>
      </c>
      <c r="Z293" s="359">
        <v>36632</v>
      </c>
      <c r="AA293" s="359">
        <v>69</v>
      </c>
      <c r="AB293" s="359">
        <v>469.7</v>
      </c>
      <c r="AC293" s="359">
        <v>0.17</v>
      </c>
      <c r="AD293" s="359">
        <v>7216.31</v>
      </c>
      <c r="AE293" s="359">
        <v>0</v>
      </c>
      <c r="AF293" s="359">
        <v>54169</v>
      </c>
      <c r="AG293" s="255">
        <v>79</v>
      </c>
      <c r="AH293" s="359">
        <v>152.68</v>
      </c>
      <c r="AI293" s="360">
        <v>0.16</v>
      </c>
      <c r="AJ293" s="359">
        <v>81.37</v>
      </c>
      <c r="AK293" s="255">
        <v>0.23</v>
      </c>
      <c r="AL293" s="389"/>
      <c r="AM293" s="360"/>
      <c r="AN293" s="389"/>
      <c r="AO293" s="360"/>
      <c r="AP293" s="389"/>
      <c r="AQ293" s="360"/>
    </row>
    <row r="294" spans="1:43" ht="15" x14ac:dyDescent="0.2">
      <c r="A294" s="376">
        <f t="shared" si="17"/>
        <v>45705</v>
      </c>
      <c r="B294" s="86" t="s">
        <v>195</v>
      </c>
      <c r="C294" s="94" t="str">
        <f t="shared" si="16"/>
        <v>45705 1200H</v>
      </c>
      <c r="D294" s="355">
        <v>1504.32</v>
      </c>
      <c r="E294" s="356">
        <v>49.67</v>
      </c>
      <c r="F294" s="355">
        <v>1108.67</v>
      </c>
      <c r="G294" s="356">
        <v>6.2</v>
      </c>
      <c r="H294" s="355"/>
      <c r="I294" s="358"/>
      <c r="J294" s="355"/>
      <c r="K294" s="358"/>
      <c r="L294" s="416">
        <v>74642.960000000006</v>
      </c>
      <c r="M294" s="357">
        <v>910.09</v>
      </c>
      <c r="N294" s="357">
        <v>33345.72</v>
      </c>
      <c r="O294" s="356">
        <v>105.95</v>
      </c>
      <c r="P294" s="355">
        <v>6053.4</v>
      </c>
      <c r="Q294" s="357">
        <v>18.98</v>
      </c>
      <c r="R294" s="357">
        <v>33610.9</v>
      </c>
      <c r="S294" s="357">
        <v>29.3</v>
      </c>
      <c r="T294" s="357"/>
      <c r="U294" s="357"/>
      <c r="V294" s="357">
        <v>707.6</v>
      </c>
      <c r="W294" s="357">
        <v>760.5</v>
      </c>
      <c r="X294" s="357">
        <v>10427.459999999999</v>
      </c>
      <c r="Y294" s="357">
        <v>9.0399999999999991</v>
      </c>
      <c r="Z294" s="357">
        <v>36638</v>
      </c>
      <c r="AA294" s="357">
        <v>69</v>
      </c>
      <c r="AB294" s="357">
        <v>474.71</v>
      </c>
      <c r="AC294" s="357">
        <v>0.17</v>
      </c>
      <c r="AD294" s="357">
        <v>7022.49</v>
      </c>
      <c r="AE294" s="357">
        <v>0</v>
      </c>
      <c r="AF294" s="357">
        <v>54169</v>
      </c>
      <c r="AG294" s="356">
        <v>79</v>
      </c>
      <c r="AH294" s="357">
        <v>152.68</v>
      </c>
      <c r="AI294" s="358">
        <v>0.16</v>
      </c>
      <c r="AJ294" s="357">
        <v>81.37</v>
      </c>
      <c r="AK294" s="356">
        <v>0.23</v>
      </c>
      <c r="AL294" s="390"/>
      <c r="AM294" s="358"/>
      <c r="AN294" s="390"/>
      <c r="AO294" s="358"/>
      <c r="AP294" s="390"/>
      <c r="AQ294" s="358"/>
    </row>
    <row r="295" spans="1:43" ht="15" x14ac:dyDescent="0.2">
      <c r="A295" s="376">
        <f t="shared" si="17"/>
        <v>45706</v>
      </c>
      <c r="B295" s="86" t="s">
        <v>259</v>
      </c>
      <c r="C295" s="94" t="str">
        <f t="shared" si="16"/>
        <v>45706 0000H</v>
      </c>
      <c r="D295" s="254">
        <v>1509.6</v>
      </c>
      <c r="E295" s="255">
        <v>49.67</v>
      </c>
      <c r="F295" s="254">
        <v>1108.67</v>
      </c>
      <c r="G295" s="255">
        <v>6.2</v>
      </c>
      <c r="H295" s="254"/>
      <c r="I295" s="360"/>
      <c r="J295" s="254"/>
      <c r="K295" s="360"/>
      <c r="L295" s="417">
        <v>74652.36</v>
      </c>
      <c r="M295" s="359">
        <v>910.09</v>
      </c>
      <c r="N295" s="359">
        <v>33349.22</v>
      </c>
      <c r="O295" s="255">
        <v>105.96</v>
      </c>
      <c r="P295" s="254">
        <v>6058.77</v>
      </c>
      <c r="Q295" s="359">
        <v>18.98</v>
      </c>
      <c r="R295" s="359">
        <v>33617.800000000003</v>
      </c>
      <c r="S295" s="359">
        <v>29.3</v>
      </c>
      <c r="T295" s="359"/>
      <c r="U295" s="359"/>
      <c r="V295" s="359">
        <v>707.69</v>
      </c>
      <c r="W295" s="359">
        <v>761.94</v>
      </c>
      <c r="X295" s="359">
        <v>10431.86</v>
      </c>
      <c r="Y295" s="359">
        <v>9.0399999999999991</v>
      </c>
      <c r="Z295" s="359">
        <v>36646</v>
      </c>
      <c r="AA295" s="359">
        <v>69</v>
      </c>
      <c r="AB295" s="359">
        <v>479.51</v>
      </c>
      <c r="AC295" s="359">
        <v>0.17</v>
      </c>
      <c r="AD295" s="359">
        <v>7229.99</v>
      </c>
      <c r="AE295" s="359">
        <v>0</v>
      </c>
      <c r="AF295" s="359">
        <v>54169</v>
      </c>
      <c r="AG295" s="255">
        <v>79</v>
      </c>
      <c r="AH295" s="359">
        <v>152.68</v>
      </c>
      <c r="AI295" s="360">
        <v>0.16</v>
      </c>
      <c r="AJ295" s="359">
        <v>81.37</v>
      </c>
      <c r="AK295" s="255">
        <v>0.23</v>
      </c>
      <c r="AL295" s="389"/>
      <c r="AM295" s="360"/>
      <c r="AN295" s="389"/>
      <c r="AO295" s="360"/>
      <c r="AP295" s="389"/>
      <c r="AQ295" s="360"/>
    </row>
    <row r="296" spans="1:43" ht="15" x14ac:dyDescent="0.2">
      <c r="A296" s="376">
        <f t="shared" si="17"/>
        <v>45706</v>
      </c>
      <c r="B296" s="86" t="s">
        <v>195</v>
      </c>
      <c r="C296" s="94" t="str">
        <f t="shared" si="16"/>
        <v>45706 1200H</v>
      </c>
      <c r="D296" s="355">
        <v>1513.1</v>
      </c>
      <c r="E296" s="356">
        <v>49.67</v>
      </c>
      <c r="F296" s="355">
        <v>1108.67</v>
      </c>
      <c r="G296" s="356">
        <v>6.2</v>
      </c>
      <c r="H296" s="355"/>
      <c r="I296" s="358"/>
      <c r="J296" s="355"/>
      <c r="K296" s="358"/>
      <c r="L296" s="416">
        <v>74660.78</v>
      </c>
      <c r="M296" s="357">
        <v>910.09</v>
      </c>
      <c r="N296" s="357">
        <v>33350.35</v>
      </c>
      <c r="O296" s="356">
        <v>106.2</v>
      </c>
      <c r="P296" s="355">
        <v>6064.43</v>
      </c>
      <c r="Q296" s="357">
        <v>18.98</v>
      </c>
      <c r="R296" s="357">
        <v>33621.599999999999</v>
      </c>
      <c r="S296" s="357">
        <v>29.3</v>
      </c>
      <c r="T296" s="357"/>
      <c r="U296" s="357"/>
      <c r="V296" s="357">
        <v>707.81</v>
      </c>
      <c r="W296" s="357">
        <v>762.81</v>
      </c>
      <c r="X296" s="357">
        <v>10434.959999999999</v>
      </c>
      <c r="Y296" s="357">
        <v>9.0399999999999991</v>
      </c>
      <c r="Z296" s="357">
        <v>36653</v>
      </c>
      <c r="AA296" s="357">
        <v>69</v>
      </c>
      <c r="AB296" s="357">
        <v>486.9</v>
      </c>
      <c r="AC296" s="357">
        <v>0.17</v>
      </c>
      <c r="AD296" s="357">
        <v>7236.29</v>
      </c>
      <c r="AE296" s="357">
        <v>0</v>
      </c>
      <c r="AF296" s="357">
        <v>54169</v>
      </c>
      <c r="AG296" s="356">
        <v>79</v>
      </c>
      <c r="AH296" s="357">
        <v>152.68</v>
      </c>
      <c r="AI296" s="358">
        <v>0.16</v>
      </c>
      <c r="AJ296" s="357">
        <v>81.37</v>
      </c>
      <c r="AK296" s="356">
        <v>0.23</v>
      </c>
      <c r="AL296" s="390"/>
      <c r="AM296" s="358"/>
      <c r="AN296" s="390"/>
      <c r="AO296" s="358"/>
      <c r="AP296" s="390"/>
      <c r="AQ296" s="358"/>
    </row>
    <row r="297" spans="1:43" ht="15" x14ac:dyDescent="0.2">
      <c r="A297" s="376">
        <f t="shared" si="17"/>
        <v>45707</v>
      </c>
      <c r="B297" s="86" t="s">
        <v>259</v>
      </c>
      <c r="C297" s="94" t="str">
        <f t="shared" si="16"/>
        <v>45707 0000H</v>
      </c>
      <c r="D297" s="254">
        <v>1518.48</v>
      </c>
      <c r="E297" s="255">
        <v>49.67</v>
      </c>
      <c r="F297" s="254">
        <v>1108.67</v>
      </c>
      <c r="G297" s="255">
        <v>6.2</v>
      </c>
      <c r="H297" s="254"/>
      <c r="I297" s="360"/>
      <c r="J297" s="254"/>
      <c r="K297" s="360"/>
      <c r="L297" s="417">
        <v>74668.800000000003</v>
      </c>
      <c r="M297" s="359">
        <v>910.09</v>
      </c>
      <c r="N297" s="359">
        <v>33353.49</v>
      </c>
      <c r="O297" s="255">
        <v>106.03</v>
      </c>
      <c r="P297" s="254">
        <v>6069.46</v>
      </c>
      <c r="Q297" s="359">
        <v>18.98</v>
      </c>
      <c r="R297" s="359">
        <v>33627.1</v>
      </c>
      <c r="S297" s="359">
        <v>29.3</v>
      </c>
      <c r="T297" s="359"/>
      <c r="U297" s="359"/>
      <c r="V297" s="359">
        <v>708.02</v>
      </c>
      <c r="W297" s="359">
        <v>763.88</v>
      </c>
      <c r="X297" s="359">
        <v>10438.17</v>
      </c>
      <c r="Y297" s="359">
        <v>9.0399999999999991</v>
      </c>
      <c r="Z297" s="359">
        <v>36660</v>
      </c>
      <c r="AA297" s="359">
        <v>69</v>
      </c>
      <c r="AB297" s="359">
        <v>495.58100000000002</v>
      </c>
      <c r="AC297" s="359">
        <v>0.17</v>
      </c>
      <c r="AD297" s="359">
        <v>7243.55</v>
      </c>
      <c r="AE297" s="359">
        <v>0</v>
      </c>
      <c r="AF297" s="359">
        <v>54169</v>
      </c>
      <c r="AG297" s="255">
        <v>79</v>
      </c>
      <c r="AH297" s="359">
        <v>152.68</v>
      </c>
      <c r="AI297" s="360">
        <v>0.16</v>
      </c>
      <c r="AJ297" s="359">
        <v>81.37</v>
      </c>
      <c r="AK297" s="255">
        <v>0.23</v>
      </c>
      <c r="AL297" s="389"/>
      <c r="AM297" s="360"/>
      <c r="AN297" s="389"/>
      <c r="AO297" s="360"/>
      <c r="AP297" s="389"/>
      <c r="AQ297" s="360"/>
    </row>
    <row r="298" spans="1:43" ht="15" x14ac:dyDescent="0.2">
      <c r="A298" s="376">
        <f t="shared" si="17"/>
        <v>45707</v>
      </c>
      <c r="B298" s="86" t="s">
        <v>195</v>
      </c>
      <c r="C298" s="94" t="str">
        <f t="shared" si="16"/>
        <v>45707 1200H</v>
      </c>
      <c r="D298" s="355">
        <v>1521.94</v>
      </c>
      <c r="E298" s="356">
        <v>49.67</v>
      </c>
      <c r="F298" s="355">
        <v>1108.67</v>
      </c>
      <c r="G298" s="356">
        <v>6.2</v>
      </c>
      <c r="H298" s="355"/>
      <c r="I298" s="358"/>
      <c r="J298" s="355"/>
      <c r="K298" s="358"/>
      <c r="L298" s="416">
        <v>74677.3</v>
      </c>
      <c r="M298" s="357">
        <v>910.09</v>
      </c>
      <c r="N298" s="357">
        <v>33354.92</v>
      </c>
      <c r="O298" s="356">
        <v>106.07</v>
      </c>
      <c r="P298" s="355">
        <v>6074.72</v>
      </c>
      <c r="Q298" s="357">
        <v>18.98</v>
      </c>
      <c r="R298" s="357">
        <v>33631.1</v>
      </c>
      <c r="S298" s="357">
        <v>29.3</v>
      </c>
      <c r="T298" s="357"/>
      <c r="U298" s="357"/>
      <c r="V298" s="357">
        <v>708.08</v>
      </c>
      <c r="W298" s="357">
        <v>765.07</v>
      </c>
      <c r="X298" s="357">
        <v>10441.67</v>
      </c>
      <c r="Y298" s="357">
        <v>9.0399999999999991</v>
      </c>
      <c r="Z298" s="357">
        <v>36667</v>
      </c>
      <c r="AA298" s="357">
        <v>69</v>
      </c>
      <c r="AB298" s="357">
        <v>502.88</v>
      </c>
      <c r="AC298" s="357">
        <v>0.17</v>
      </c>
      <c r="AD298" s="357">
        <v>7249.6</v>
      </c>
      <c r="AE298" s="357">
        <v>0</v>
      </c>
      <c r="AF298" s="357">
        <v>54169</v>
      </c>
      <c r="AG298" s="356">
        <v>79</v>
      </c>
      <c r="AH298" s="357">
        <v>152.68</v>
      </c>
      <c r="AI298" s="358">
        <v>0.16</v>
      </c>
      <c r="AJ298" s="357">
        <v>81.37</v>
      </c>
      <c r="AK298" s="356">
        <v>0.23</v>
      </c>
      <c r="AL298" s="390"/>
      <c r="AM298" s="358"/>
      <c r="AN298" s="390"/>
      <c r="AO298" s="358"/>
      <c r="AP298" s="390"/>
      <c r="AQ298" s="358"/>
    </row>
    <row r="299" spans="1:43" ht="15" x14ac:dyDescent="0.2">
      <c r="A299" s="376">
        <f t="shared" si="17"/>
        <v>45708</v>
      </c>
      <c r="B299" s="86" t="s">
        <v>259</v>
      </c>
      <c r="C299" s="94" t="str">
        <f t="shared" si="16"/>
        <v>45708 0000H</v>
      </c>
      <c r="D299" s="254">
        <v>1526.4</v>
      </c>
      <c r="E299" s="255">
        <v>49.67</v>
      </c>
      <c r="F299" s="254">
        <v>1108.67</v>
      </c>
      <c r="G299" s="255">
        <v>6.2</v>
      </c>
      <c r="H299" s="254"/>
      <c r="I299" s="360"/>
      <c r="J299" s="254"/>
      <c r="K299" s="360"/>
      <c r="L299" s="417">
        <v>74684.91</v>
      </c>
      <c r="M299" s="359">
        <v>910.15</v>
      </c>
      <c r="N299" s="359">
        <v>33358.519999999997</v>
      </c>
      <c r="O299" s="255">
        <v>106.08</v>
      </c>
      <c r="P299" s="254">
        <v>6080.46</v>
      </c>
      <c r="Q299" s="359">
        <v>18.98</v>
      </c>
      <c r="R299" s="359">
        <v>33368.5</v>
      </c>
      <c r="S299" s="359">
        <v>29.3</v>
      </c>
      <c r="T299" s="359"/>
      <c r="U299" s="359"/>
      <c r="V299" s="359">
        <v>708.08</v>
      </c>
      <c r="W299" s="359">
        <v>766.3</v>
      </c>
      <c r="X299" s="359">
        <v>10445.83</v>
      </c>
      <c r="Y299" s="359">
        <v>9.0399999999999991</v>
      </c>
      <c r="Z299" s="359">
        <v>36674</v>
      </c>
      <c r="AA299" s="359">
        <v>69</v>
      </c>
      <c r="AB299" s="359">
        <v>509.46</v>
      </c>
      <c r="AC299" s="359">
        <v>0.17</v>
      </c>
      <c r="AD299" s="359">
        <v>7256.62</v>
      </c>
      <c r="AE299" s="359">
        <v>0</v>
      </c>
      <c r="AF299" s="359">
        <v>54169</v>
      </c>
      <c r="AG299" s="255">
        <v>79</v>
      </c>
      <c r="AH299" s="359">
        <v>152.68</v>
      </c>
      <c r="AI299" s="360">
        <v>0.16</v>
      </c>
      <c r="AJ299" s="359">
        <v>81.37</v>
      </c>
      <c r="AK299" s="255">
        <v>0.23</v>
      </c>
      <c r="AL299" s="389"/>
      <c r="AM299" s="360"/>
      <c r="AN299" s="389"/>
      <c r="AO299" s="360"/>
      <c r="AP299" s="389"/>
      <c r="AQ299" s="360"/>
    </row>
    <row r="300" spans="1:43" ht="15" x14ac:dyDescent="0.2">
      <c r="A300" s="376">
        <f t="shared" si="17"/>
        <v>45708</v>
      </c>
      <c r="B300" s="86" t="s">
        <v>195</v>
      </c>
      <c r="C300" s="94" t="str">
        <f t="shared" si="16"/>
        <v>45708 1200H</v>
      </c>
      <c r="D300" s="355">
        <v>1529.88</v>
      </c>
      <c r="E300" s="356">
        <v>49.67</v>
      </c>
      <c r="F300" s="355">
        <v>1108.67</v>
      </c>
      <c r="G300" s="356">
        <v>6.2</v>
      </c>
      <c r="H300" s="355"/>
      <c r="I300" s="358"/>
      <c r="J300" s="355"/>
      <c r="K300" s="358"/>
      <c r="L300" s="416">
        <v>74690.94</v>
      </c>
      <c r="M300" s="357">
        <v>910.15</v>
      </c>
      <c r="N300" s="357">
        <v>33358.99</v>
      </c>
      <c r="O300" s="356">
        <v>106.13</v>
      </c>
      <c r="P300" s="355">
        <v>6086.03</v>
      </c>
      <c r="Q300" s="357">
        <v>18.98</v>
      </c>
      <c r="R300" s="357">
        <v>33642.6</v>
      </c>
      <c r="S300" s="357">
        <v>29.3</v>
      </c>
      <c r="T300" s="357"/>
      <c r="U300" s="357"/>
      <c r="V300" s="357">
        <v>708.62</v>
      </c>
      <c r="W300" s="357">
        <v>767.24</v>
      </c>
      <c r="X300" s="357">
        <v>10449.42</v>
      </c>
      <c r="Y300" s="357">
        <v>9.0399999999999991</v>
      </c>
      <c r="Z300" s="357">
        <v>36680</v>
      </c>
      <c r="AA300" s="357">
        <v>69</v>
      </c>
      <c r="AB300" s="357">
        <v>515.48</v>
      </c>
      <c r="AC300" s="357">
        <v>0.17</v>
      </c>
      <c r="AD300" s="357">
        <v>7262.84</v>
      </c>
      <c r="AE300" s="357">
        <v>0</v>
      </c>
      <c r="AF300" s="357">
        <v>54169</v>
      </c>
      <c r="AG300" s="356">
        <v>79</v>
      </c>
      <c r="AH300" s="357">
        <v>152.68</v>
      </c>
      <c r="AI300" s="358">
        <v>0.16</v>
      </c>
      <c r="AJ300" s="357">
        <v>81.37</v>
      </c>
      <c r="AK300" s="356">
        <v>0.23</v>
      </c>
      <c r="AL300" s="390"/>
      <c r="AM300" s="358"/>
      <c r="AN300" s="390"/>
      <c r="AO300" s="358"/>
      <c r="AP300" s="390"/>
      <c r="AQ300" s="358"/>
    </row>
    <row r="301" spans="1:43" ht="15" x14ac:dyDescent="0.2">
      <c r="A301" s="376">
        <f t="shared" si="17"/>
        <v>45709</v>
      </c>
      <c r="B301" s="86" t="s">
        <v>259</v>
      </c>
      <c r="C301" s="94" t="str">
        <f t="shared" si="16"/>
        <v>45709 0000H</v>
      </c>
      <c r="D301" s="254">
        <v>1534.2</v>
      </c>
      <c r="E301" s="255">
        <v>49.67</v>
      </c>
      <c r="F301" s="254">
        <v>1108.67</v>
      </c>
      <c r="G301" s="255">
        <v>6.2</v>
      </c>
      <c r="H301" s="254"/>
      <c r="I301" s="360"/>
      <c r="J301" s="254"/>
      <c r="K301" s="360"/>
      <c r="L301" s="417">
        <v>74690.94</v>
      </c>
      <c r="M301" s="359">
        <v>910.98</v>
      </c>
      <c r="N301" s="359">
        <v>33362.82</v>
      </c>
      <c r="O301" s="255">
        <v>106.13</v>
      </c>
      <c r="P301" s="254">
        <v>6090.6</v>
      </c>
      <c r="Q301" s="359">
        <v>19.05</v>
      </c>
      <c r="R301" s="359">
        <v>33649.800000000003</v>
      </c>
      <c r="S301" s="359">
        <v>29.3</v>
      </c>
      <c r="T301" s="359"/>
      <c r="U301" s="359"/>
      <c r="V301" s="359">
        <v>709.66</v>
      </c>
      <c r="W301" s="359">
        <v>767.87</v>
      </c>
      <c r="X301" s="359">
        <v>10453.51</v>
      </c>
      <c r="Y301" s="359">
        <v>9.0399999999999991</v>
      </c>
      <c r="Z301" s="359">
        <v>36687</v>
      </c>
      <c r="AA301" s="359">
        <v>69</v>
      </c>
      <c r="AB301" s="359">
        <v>520.69000000000005</v>
      </c>
      <c r="AC301" s="359">
        <v>0.17</v>
      </c>
      <c r="AD301" s="359">
        <v>7269</v>
      </c>
      <c r="AE301" s="359">
        <v>0</v>
      </c>
      <c r="AF301" s="359">
        <v>54169</v>
      </c>
      <c r="AG301" s="255">
        <v>79</v>
      </c>
      <c r="AH301" s="359">
        <v>153.58000000000001</v>
      </c>
      <c r="AI301" s="360">
        <v>0.17</v>
      </c>
      <c r="AJ301" s="359">
        <v>81.37</v>
      </c>
      <c r="AK301" s="255">
        <v>0.23</v>
      </c>
      <c r="AL301" s="389"/>
      <c r="AM301" s="360"/>
      <c r="AN301" s="389"/>
      <c r="AO301" s="360"/>
      <c r="AP301" s="389"/>
      <c r="AQ301" s="360"/>
    </row>
    <row r="302" spans="1:43" ht="15" x14ac:dyDescent="0.2">
      <c r="A302" s="376">
        <f t="shared" si="17"/>
        <v>45709</v>
      </c>
      <c r="B302" s="86" t="s">
        <v>195</v>
      </c>
      <c r="C302" s="94" t="str">
        <f t="shared" si="16"/>
        <v>45709 1200H</v>
      </c>
      <c r="D302" s="355">
        <v>1537.7</v>
      </c>
      <c r="E302" s="356">
        <v>49.67</v>
      </c>
      <c r="F302" s="355">
        <v>1108.67</v>
      </c>
      <c r="G302" s="356">
        <v>6.2</v>
      </c>
      <c r="H302" s="355"/>
      <c r="I302" s="358"/>
      <c r="J302" s="355"/>
      <c r="K302" s="358"/>
      <c r="L302" s="416">
        <v>74696.710000000006</v>
      </c>
      <c r="M302" s="357">
        <v>911.17</v>
      </c>
      <c r="N302" s="357">
        <v>33365.379999999997</v>
      </c>
      <c r="O302" s="356">
        <v>106.16</v>
      </c>
      <c r="P302" s="355">
        <v>6096.14</v>
      </c>
      <c r="Q302" s="357">
        <v>19.05</v>
      </c>
      <c r="R302" s="357">
        <v>33653.4</v>
      </c>
      <c r="S302" s="357">
        <v>29.3</v>
      </c>
      <c r="T302" s="357"/>
      <c r="U302" s="357"/>
      <c r="V302" s="357">
        <v>709.7</v>
      </c>
      <c r="W302" s="357">
        <v>767.07</v>
      </c>
      <c r="X302" s="357">
        <v>10457.209999999999</v>
      </c>
      <c r="Y302" s="357">
        <v>9.0399999999999991</v>
      </c>
      <c r="Z302" s="357">
        <v>36693</v>
      </c>
      <c r="AA302" s="357">
        <v>69</v>
      </c>
      <c r="AB302" s="357">
        <v>527.66999999999996</v>
      </c>
      <c r="AC302" s="357">
        <v>0.17</v>
      </c>
      <c r="AD302" s="357">
        <v>7275.66</v>
      </c>
      <c r="AE302" s="357">
        <v>0</v>
      </c>
      <c r="AF302" s="357">
        <v>54169</v>
      </c>
      <c r="AG302" s="356">
        <v>79</v>
      </c>
      <c r="AH302" s="357">
        <v>153.58000000000001</v>
      </c>
      <c r="AI302" s="358">
        <v>0.17</v>
      </c>
      <c r="AJ302" s="357">
        <v>81.37</v>
      </c>
      <c r="AK302" s="356">
        <v>0.23</v>
      </c>
      <c r="AL302" s="390"/>
      <c r="AM302" s="358"/>
      <c r="AN302" s="390"/>
      <c r="AO302" s="358"/>
      <c r="AP302" s="390"/>
      <c r="AQ302" s="358"/>
    </row>
    <row r="303" spans="1:43" ht="15" x14ac:dyDescent="0.2">
      <c r="A303" s="376">
        <f t="shared" si="17"/>
        <v>45710</v>
      </c>
      <c r="B303" s="86" t="s">
        <v>259</v>
      </c>
      <c r="C303" s="94" t="str">
        <f t="shared" si="16"/>
        <v>45710 0000H</v>
      </c>
      <c r="D303" s="254">
        <v>1542.15</v>
      </c>
      <c r="E303" s="255">
        <v>49.67</v>
      </c>
      <c r="F303" s="254">
        <v>1108.67</v>
      </c>
      <c r="G303" s="255">
        <v>6.2</v>
      </c>
      <c r="H303" s="254"/>
      <c r="I303" s="360"/>
      <c r="J303" s="254"/>
      <c r="K303" s="360"/>
      <c r="L303" s="417">
        <v>74705.95</v>
      </c>
      <c r="M303" s="359">
        <v>911.2</v>
      </c>
      <c r="N303" s="359">
        <v>33369.39</v>
      </c>
      <c r="O303" s="255">
        <v>106.16</v>
      </c>
      <c r="P303" s="254">
        <v>6101.69</v>
      </c>
      <c r="Q303" s="359">
        <v>19.05</v>
      </c>
      <c r="R303" s="359">
        <v>33658</v>
      </c>
      <c r="S303" s="359">
        <v>29.4</v>
      </c>
      <c r="T303" s="359"/>
      <c r="U303" s="359"/>
      <c r="V303" s="359">
        <v>709.84</v>
      </c>
      <c r="W303" s="359">
        <v>770.15</v>
      </c>
      <c r="X303" s="359">
        <v>10461.629999999999</v>
      </c>
      <c r="Y303" s="359">
        <v>9.0399999999999991</v>
      </c>
      <c r="Z303" s="359">
        <v>36701</v>
      </c>
      <c r="AA303" s="359">
        <v>69</v>
      </c>
      <c r="AB303" s="359">
        <v>534.88</v>
      </c>
      <c r="AC303" s="359">
        <v>0.17</v>
      </c>
      <c r="AD303" s="359">
        <v>7282.05</v>
      </c>
      <c r="AE303" s="359">
        <v>0</v>
      </c>
      <c r="AF303" s="359">
        <v>54169</v>
      </c>
      <c r="AG303" s="255">
        <v>79</v>
      </c>
      <c r="AH303" s="359">
        <v>153.58000000000001</v>
      </c>
      <c r="AI303" s="360">
        <v>0.17</v>
      </c>
      <c r="AJ303" s="359">
        <v>81.37</v>
      </c>
      <c r="AK303" s="255">
        <v>0.23</v>
      </c>
      <c r="AL303" s="389"/>
      <c r="AM303" s="360"/>
      <c r="AN303" s="389"/>
      <c r="AO303" s="360"/>
      <c r="AP303" s="389"/>
      <c r="AQ303" s="360"/>
    </row>
    <row r="304" spans="1:43" ht="15" x14ac:dyDescent="0.2">
      <c r="A304" s="376">
        <f t="shared" si="17"/>
        <v>45710</v>
      </c>
      <c r="B304" s="86" t="s">
        <v>195</v>
      </c>
      <c r="C304" s="94" t="str">
        <f t="shared" si="16"/>
        <v>45710 1200H</v>
      </c>
      <c r="D304" s="355">
        <v>1545.88</v>
      </c>
      <c r="E304" s="356">
        <v>49.67</v>
      </c>
      <c r="F304" s="355">
        <v>1108.67</v>
      </c>
      <c r="G304" s="356">
        <v>6.2</v>
      </c>
      <c r="H304" s="355"/>
      <c r="I304" s="358"/>
      <c r="J304" s="355"/>
      <c r="K304" s="358"/>
      <c r="L304" s="416">
        <v>74716.350000000006</v>
      </c>
      <c r="M304" s="357">
        <v>911.2</v>
      </c>
      <c r="N304" s="357">
        <v>33370</v>
      </c>
      <c r="O304" s="356">
        <v>106.24</v>
      </c>
      <c r="P304" s="355">
        <v>6107.29</v>
      </c>
      <c r="Q304" s="357">
        <v>19.05</v>
      </c>
      <c r="R304" s="357">
        <v>33661.9</v>
      </c>
      <c r="S304" s="357">
        <v>29.5</v>
      </c>
      <c r="T304" s="357"/>
      <c r="U304" s="357"/>
      <c r="V304" s="357">
        <v>709.93</v>
      </c>
      <c r="W304" s="357">
        <v>771.39</v>
      </c>
      <c r="X304" s="357">
        <v>10465.44</v>
      </c>
      <c r="Y304" s="357">
        <v>9.0399999999999991</v>
      </c>
      <c r="Z304" s="357">
        <v>36706</v>
      </c>
      <c r="AA304" s="357">
        <v>69</v>
      </c>
      <c r="AB304" s="357">
        <v>539.77</v>
      </c>
      <c r="AC304" s="357">
        <v>0.17</v>
      </c>
      <c r="AD304" s="357">
        <v>7287.7</v>
      </c>
      <c r="AE304" s="357">
        <v>0</v>
      </c>
      <c r="AF304" s="357">
        <v>54169</v>
      </c>
      <c r="AG304" s="356">
        <v>79</v>
      </c>
      <c r="AH304" s="357">
        <v>153.58000000000001</v>
      </c>
      <c r="AI304" s="358">
        <v>0.17</v>
      </c>
      <c r="AJ304" s="357">
        <v>81.37</v>
      </c>
      <c r="AK304" s="356">
        <v>0.23</v>
      </c>
      <c r="AL304" s="390"/>
      <c r="AM304" s="358"/>
      <c r="AN304" s="390"/>
      <c r="AO304" s="358"/>
      <c r="AP304" s="390"/>
      <c r="AQ304" s="358"/>
    </row>
    <row r="305" spans="1:43" ht="15" x14ac:dyDescent="0.2">
      <c r="A305" s="376">
        <f t="shared" si="17"/>
        <v>45711</v>
      </c>
      <c r="B305" s="86" t="s">
        <v>259</v>
      </c>
      <c r="C305" s="94" t="str">
        <f t="shared" si="16"/>
        <v>45711 0000H</v>
      </c>
      <c r="D305" s="254">
        <v>1549.55</v>
      </c>
      <c r="E305" s="255">
        <v>49.67</v>
      </c>
      <c r="F305" s="254">
        <v>1108.67</v>
      </c>
      <c r="G305" s="255">
        <v>6.2</v>
      </c>
      <c r="H305" s="254"/>
      <c r="I305" s="360"/>
      <c r="J305" s="254"/>
      <c r="K305" s="360"/>
      <c r="L305" s="417">
        <v>74722.75</v>
      </c>
      <c r="M305" s="359">
        <v>911.36</v>
      </c>
      <c r="N305" s="359">
        <v>33372</v>
      </c>
      <c r="O305" s="255">
        <v>106.3</v>
      </c>
      <c r="P305" s="254">
        <v>6113.01</v>
      </c>
      <c r="Q305" s="359">
        <v>19.05</v>
      </c>
      <c r="R305" s="359">
        <v>33669.199999999997</v>
      </c>
      <c r="S305" s="359">
        <v>29.5</v>
      </c>
      <c r="T305" s="359"/>
      <c r="U305" s="359"/>
      <c r="V305" s="359">
        <v>710.29</v>
      </c>
      <c r="W305" s="359">
        <v>771.98</v>
      </c>
      <c r="X305" s="359">
        <v>10469</v>
      </c>
      <c r="Y305" s="359">
        <v>9.0399999999999991</v>
      </c>
      <c r="Z305" s="359">
        <v>36713</v>
      </c>
      <c r="AA305" s="359">
        <v>69</v>
      </c>
      <c r="AB305" s="359">
        <v>546.62</v>
      </c>
      <c r="AC305" s="359">
        <v>0.17</v>
      </c>
      <c r="AD305" s="359">
        <v>7294.38</v>
      </c>
      <c r="AE305" s="359">
        <v>0</v>
      </c>
      <c r="AF305" s="359">
        <v>54169</v>
      </c>
      <c r="AG305" s="255">
        <v>79</v>
      </c>
      <c r="AH305" s="359">
        <v>153.58000000000001</v>
      </c>
      <c r="AI305" s="360">
        <v>0.17</v>
      </c>
      <c r="AJ305" s="359">
        <v>81.37</v>
      </c>
      <c r="AK305" s="255">
        <v>0.23</v>
      </c>
      <c r="AL305" s="389"/>
      <c r="AM305" s="360"/>
      <c r="AN305" s="389"/>
      <c r="AO305" s="360"/>
      <c r="AP305" s="389"/>
      <c r="AQ305" s="360"/>
    </row>
    <row r="306" spans="1:43" ht="15" x14ac:dyDescent="0.2">
      <c r="A306" s="376">
        <f t="shared" si="17"/>
        <v>45711</v>
      </c>
      <c r="B306" s="86" t="s">
        <v>195</v>
      </c>
      <c r="C306" s="94" t="str">
        <f t="shared" si="16"/>
        <v>45711 1200H</v>
      </c>
      <c r="D306" s="355">
        <v>1552.73</v>
      </c>
      <c r="E306" s="356">
        <v>49.7</v>
      </c>
      <c r="F306" s="355">
        <v>1108.67</v>
      </c>
      <c r="G306" s="356">
        <v>6.2</v>
      </c>
      <c r="H306" s="355"/>
      <c r="I306" s="358"/>
      <c r="J306" s="355"/>
      <c r="K306" s="358"/>
      <c r="L306" s="416">
        <v>74725.34</v>
      </c>
      <c r="M306" s="357">
        <v>911.64</v>
      </c>
      <c r="N306" s="357">
        <v>33373.050000000003</v>
      </c>
      <c r="O306" s="356">
        <v>106.36</v>
      </c>
      <c r="P306" s="355">
        <v>6118.83</v>
      </c>
      <c r="Q306" s="357">
        <v>19.05</v>
      </c>
      <c r="R306" s="357">
        <v>33673.800000000003</v>
      </c>
      <c r="S306" s="357">
        <v>29.5</v>
      </c>
      <c r="T306" s="357"/>
      <c r="U306" s="357"/>
      <c r="V306" s="357">
        <v>710.32</v>
      </c>
      <c r="W306" s="357">
        <v>773.23</v>
      </c>
      <c r="X306" s="357">
        <v>10473.77</v>
      </c>
      <c r="Y306" s="357">
        <v>9.0399999999999991</v>
      </c>
      <c r="Z306" s="357">
        <v>36718</v>
      </c>
      <c r="AA306" s="357">
        <v>69</v>
      </c>
      <c r="AB306" s="357">
        <v>551.4</v>
      </c>
      <c r="AC306" s="357">
        <v>0.17</v>
      </c>
      <c r="AD306" s="357">
        <v>7299.76</v>
      </c>
      <c r="AE306" s="357">
        <v>0</v>
      </c>
      <c r="AF306" s="357">
        <v>54169</v>
      </c>
      <c r="AG306" s="356">
        <v>79</v>
      </c>
      <c r="AH306" s="357">
        <v>153.58000000000001</v>
      </c>
      <c r="AI306" s="358">
        <v>0.17</v>
      </c>
      <c r="AJ306" s="357">
        <v>81.37</v>
      </c>
      <c r="AK306" s="356">
        <v>0.23</v>
      </c>
      <c r="AL306" s="390"/>
      <c r="AM306" s="358"/>
      <c r="AN306" s="390"/>
      <c r="AO306" s="358"/>
      <c r="AP306" s="390"/>
      <c r="AQ306" s="358"/>
    </row>
    <row r="307" spans="1:43" ht="15" x14ac:dyDescent="0.2">
      <c r="A307" s="376">
        <f t="shared" si="17"/>
        <v>45712</v>
      </c>
      <c r="B307" s="86" t="s">
        <v>259</v>
      </c>
      <c r="C307" s="94" t="str">
        <f t="shared" si="16"/>
        <v>45712 0000H</v>
      </c>
      <c r="D307" s="254">
        <v>1555.87</v>
      </c>
      <c r="E307" s="255">
        <v>49.7</v>
      </c>
      <c r="F307" s="254">
        <v>1108.67</v>
      </c>
      <c r="G307" s="255">
        <v>6.2</v>
      </c>
      <c r="H307" s="254"/>
      <c r="I307" s="360"/>
      <c r="J307" s="254"/>
      <c r="K307" s="360"/>
      <c r="L307" s="417">
        <v>74735.77</v>
      </c>
      <c r="M307" s="359">
        <v>911.64</v>
      </c>
      <c r="N307" s="359">
        <v>33376.879999999997</v>
      </c>
      <c r="O307" s="255">
        <v>106.36</v>
      </c>
      <c r="P307" s="254">
        <v>6124.53</v>
      </c>
      <c r="Q307" s="359">
        <v>19.05</v>
      </c>
      <c r="R307" s="359">
        <v>33680.5</v>
      </c>
      <c r="S307" s="359">
        <v>29.5</v>
      </c>
      <c r="T307" s="359"/>
      <c r="U307" s="359"/>
      <c r="V307" s="359">
        <v>710.55</v>
      </c>
      <c r="W307" s="359">
        <v>774.1</v>
      </c>
      <c r="X307" s="359">
        <v>10478.280000000001</v>
      </c>
      <c r="Y307" s="359">
        <v>9.0399999999999991</v>
      </c>
      <c r="Z307" s="359">
        <v>36724</v>
      </c>
      <c r="AA307" s="359">
        <v>69</v>
      </c>
      <c r="AB307" s="359">
        <v>557.49</v>
      </c>
      <c r="AC307" s="359">
        <v>0.17</v>
      </c>
      <c r="AD307" s="359">
        <v>7302.85</v>
      </c>
      <c r="AE307" s="359">
        <v>0</v>
      </c>
      <c r="AF307" s="359">
        <v>54169</v>
      </c>
      <c r="AG307" s="255">
        <v>79</v>
      </c>
      <c r="AH307" s="359">
        <v>153.58000000000001</v>
      </c>
      <c r="AI307" s="360">
        <v>0.17</v>
      </c>
      <c r="AJ307" s="359">
        <v>81.37</v>
      </c>
      <c r="AK307" s="255">
        <v>0.23</v>
      </c>
      <c r="AL307" s="389"/>
      <c r="AM307" s="360"/>
      <c r="AN307" s="389"/>
      <c r="AO307" s="360"/>
      <c r="AP307" s="389"/>
      <c r="AQ307" s="360"/>
    </row>
    <row r="308" spans="1:43" ht="15" x14ac:dyDescent="0.2">
      <c r="A308" s="376">
        <f t="shared" si="17"/>
        <v>45712</v>
      </c>
      <c r="B308" s="86" t="s">
        <v>195</v>
      </c>
      <c r="C308" s="94" t="str">
        <f t="shared" si="16"/>
        <v>45712 1200H</v>
      </c>
      <c r="D308" s="355">
        <v>1559.47</v>
      </c>
      <c r="E308" s="356">
        <v>49.67</v>
      </c>
      <c r="F308" s="355">
        <v>1108.67</v>
      </c>
      <c r="G308" s="356">
        <v>6.2</v>
      </c>
      <c r="H308" s="355"/>
      <c r="I308" s="358"/>
      <c r="J308" s="355"/>
      <c r="K308" s="358"/>
      <c r="L308" s="416">
        <v>74741.23</v>
      </c>
      <c r="M308" s="357">
        <v>911.77</v>
      </c>
      <c r="N308" s="357">
        <v>33378.839999999997</v>
      </c>
      <c r="O308" s="356">
        <v>106.4</v>
      </c>
      <c r="P308" s="355">
        <v>6130.29</v>
      </c>
      <c r="Q308" s="357">
        <v>19.05</v>
      </c>
      <c r="R308" s="357">
        <v>33684.800000000003</v>
      </c>
      <c r="S308" s="357">
        <v>29.5</v>
      </c>
      <c r="T308" s="357"/>
      <c r="U308" s="357"/>
      <c r="V308" s="357">
        <v>710.65</v>
      </c>
      <c r="W308" s="357">
        <v>775.16</v>
      </c>
      <c r="X308" s="357">
        <v>10481.99</v>
      </c>
      <c r="Y308" s="357">
        <v>9.0399999999999991</v>
      </c>
      <c r="Z308" s="357">
        <v>36730</v>
      </c>
      <c r="AA308" s="357">
        <v>69</v>
      </c>
      <c r="AB308" s="357">
        <v>563.66</v>
      </c>
      <c r="AC308" s="357">
        <v>0.17</v>
      </c>
      <c r="AD308" s="357">
        <v>7312.26</v>
      </c>
      <c r="AE308" s="357">
        <v>0</v>
      </c>
      <c r="AF308" s="357">
        <v>54169</v>
      </c>
      <c r="AG308" s="356">
        <v>79</v>
      </c>
      <c r="AH308" s="357">
        <v>153.58000000000001</v>
      </c>
      <c r="AI308" s="358">
        <v>0.17</v>
      </c>
      <c r="AJ308" s="357">
        <v>81.37</v>
      </c>
      <c r="AK308" s="356">
        <v>0.23</v>
      </c>
      <c r="AL308" s="390"/>
      <c r="AM308" s="358"/>
      <c r="AN308" s="390"/>
      <c r="AO308" s="358"/>
      <c r="AP308" s="390"/>
      <c r="AQ308" s="358"/>
    </row>
    <row r="309" spans="1:43" ht="15" x14ac:dyDescent="0.2">
      <c r="A309" s="376">
        <f t="shared" si="17"/>
        <v>45713</v>
      </c>
      <c r="B309" s="86" t="s">
        <v>259</v>
      </c>
      <c r="C309" s="94" t="str">
        <f t="shared" si="16"/>
        <v>45713 0000H</v>
      </c>
      <c r="D309" s="254">
        <v>1563.83</v>
      </c>
      <c r="E309" s="255">
        <v>46.67</v>
      </c>
      <c r="F309" s="254">
        <v>1108.67</v>
      </c>
      <c r="G309" s="255">
        <v>6.2</v>
      </c>
      <c r="H309" s="254"/>
      <c r="I309" s="360"/>
      <c r="J309" s="254"/>
      <c r="K309" s="360"/>
      <c r="L309" s="417">
        <v>74751.429999999993</v>
      </c>
      <c r="M309" s="359">
        <v>911.77</v>
      </c>
      <c r="N309" s="359">
        <v>33382.589999999997</v>
      </c>
      <c r="O309" s="255">
        <v>106.4</v>
      </c>
      <c r="P309" s="254">
        <v>6135.88</v>
      </c>
      <c r="Q309" s="359">
        <v>19.05</v>
      </c>
      <c r="R309" s="359">
        <v>33691.199999999997</v>
      </c>
      <c r="S309" s="359">
        <v>29.5</v>
      </c>
      <c r="T309" s="359"/>
      <c r="U309" s="359"/>
      <c r="V309" s="359">
        <v>710.66</v>
      </c>
      <c r="W309" s="359">
        <v>776.54</v>
      </c>
      <c r="X309" s="359">
        <v>10486.32</v>
      </c>
      <c r="Y309" s="359">
        <v>9.0399999999999991</v>
      </c>
      <c r="Z309" s="359">
        <v>36738</v>
      </c>
      <c r="AA309" s="359">
        <v>69</v>
      </c>
      <c r="AB309" s="359">
        <v>568.82000000000005</v>
      </c>
      <c r="AC309" s="359">
        <v>0.17</v>
      </c>
      <c r="AD309" s="359">
        <v>7318.63</v>
      </c>
      <c r="AE309" s="359">
        <v>0</v>
      </c>
      <c r="AF309" s="359">
        <v>54169</v>
      </c>
      <c r="AG309" s="255">
        <v>79</v>
      </c>
      <c r="AH309" s="359">
        <v>153.58000000000001</v>
      </c>
      <c r="AI309" s="360">
        <v>0.17</v>
      </c>
      <c r="AJ309" s="359">
        <v>81.37</v>
      </c>
      <c r="AK309" s="255">
        <v>0.23</v>
      </c>
      <c r="AL309" s="389"/>
      <c r="AM309" s="360"/>
      <c r="AN309" s="389"/>
      <c r="AO309" s="360"/>
      <c r="AP309" s="389"/>
      <c r="AQ309" s="360"/>
    </row>
    <row r="310" spans="1:43" ht="15.75" thickBot="1" x14ac:dyDescent="0.25">
      <c r="A310" s="382">
        <f t="shared" si="17"/>
        <v>45713</v>
      </c>
      <c r="B310" s="383" t="s">
        <v>195</v>
      </c>
      <c r="C310" s="384" t="str">
        <f t="shared" si="16"/>
        <v>45713 1200H</v>
      </c>
      <c r="D310" s="385">
        <v>1567.26</v>
      </c>
      <c r="E310" s="386">
        <v>49.67</v>
      </c>
      <c r="F310" s="385">
        <v>1108.67</v>
      </c>
      <c r="G310" s="386">
        <v>6.2</v>
      </c>
      <c r="H310" s="385"/>
      <c r="I310" s="388"/>
      <c r="J310" s="385"/>
      <c r="K310" s="388"/>
      <c r="L310" s="437">
        <v>74762.399999999994</v>
      </c>
      <c r="M310" s="387">
        <v>911.77</v>
      </c>
      <c r="N310" s="387">
        <v>33383.839999999997</v>
      </c>
      <c r="O310" s="386">
        <v>106.44</v>
      </c>
      <c r="P310" s="385">
        <v>6141.67</v>
      </c>
      <c r="Q310" s="387">
        <v>19.05</v>
      </c>
      <c r="R310" s="387">
        <v>33694.699999999997</v>
      </c>
      <c r="S310" s="387">
        <v>29.5</v>
      </c>
      <c r="T310" s="387"/>
      <c r="U310" s="387"/>
      <c r="V310" s="387">
        <v>710.67</v>
      </c>
      <c r="W310" s="387">
        <v>777.87</v>
      </c>
      <c r="X310" s="387">
        <v>10490.23</v>
      </c>
      <c r="Y310" s="387">
        <v>9.0399999999999991</v>
      </c>
      <c r="Z310" s="387">
        <v>36745</v>
      </c>
      <c r="AA310" s="387">
        <v>69</v>
      </c>
      <c r="AB310" s="387">
        <v>574.97</v>
      </c>
      <c r="AC310" s="387">
        <v>0.17</v>
      </c>
      <c r="AD310" s="387">
        <v>7324.66</v>
      </c>
      <c r="AE310" s="387">
        <v>0</v>
      </c>
      <c r="AF310" s="387">
        <v>54169</v>
      </c>
      <c r="AG310" s="386">
        <v>79</v>
      </c>
      <c r="AH310" s="387">
        <v>153.58000000000001</v>
      </c>
      <c r="AI310" s="388">
        <v>0.17</v>
      </c>
      <c r="AJ310" s="387">
        <v>81.37</v>
      </c>
      <c r="AK310" s="386">
        <v>0.23</v>
      </c>
      <c r="AL310" s="397"/>
      <c r="AM310" s="388"/>
      <c r="AN310" s="397"/>
      <c r="AO310" s="388"/>
      <c r="AP310" s="397"/>
      <c r="AQ310" s="388"/>
    </row>
    <row r="311" spans="1:43" s="363" customFormat="1" ht="15.75" thickBot="1" x14ac:dyDescent="0.25">
      <c r="A311" s="361"/>
      <c r="B311" s="361"/>
      <c r="C311" s="361"/>
      <c r="D311" s="362"/>
      <c r="E311" s="362"/>
      <c r="F311" s="362"/>
      <c r="G311" s="362"/>
      <c r="H311" s="362"/>
      <c r="I311" s="362"/>
      <c r="J311" s="362"/>
      <c r="K311" s="362"/>
      <c r="L311" s="362"/>
      <c r="M311" s="362"/>
      <c r="N311" s="362"/>
      <c r="O311" s="362"/>
      <c r="P311" s="362"/>
      <c r="Q311" s="362"/>
      <c r="R311" s="362"/>
      <c r="S311" s="362"/>
      <c r="T311" s="362"/>
      <c r="U311" s="362"/>
      <c r="V311" s="362"/>
      <c r="W311" s="362"/>
      <c r="X311" s="362"/>
      <c r="Y311" s="362"/>
      <c r="Z311" s="362"/>
      <c r="AA311" s="362"/>
      <c r="AB311" s="362"/>
      <c r="AC311" s="362"/>
      <c r="AD311" s="362"/>
      <c r="AE311" s="362"/>
      <c r="AF311" s="362"/>
      <c r="AG311" s="362"/>
      <c r="AH311" s="362"/>
      <c r="AI311" s="362"/>
      <c r="AJ311" s="362"/>
      <c r="AK311" s="362"/>
      <c r="AL311" s="395"/>
      <c r="AM311" s="396"/>
      <c r="AN311" s="395"/>
      <c r="AO311" s="396"/>
      <c r="AP311" s="395"/>
      <c r="AQ311" s="396"/>
    </row>
    <row r="312" spans="1:43" ht="15" x14ac:dyDescent="0.2">
      <c r="A312" s="369">
        <f>A309+1</f>
        <v>45714</v>
      </c>
      <c r="B312" s="370" t="s">
        <v>259</v>
      </c>
      <c r="C312" s="371" t="str">
        <f t="shared" ref="C312:C343" si="18">A312 &amp; " " &amp;B312</f>
        <v>45714 0000H</v>
      </c>
      <c r="D312" s="372">
        <v>1571.7</v>
      </c>
      <c r="E312" s="373">
        <v>49.67</v>
      </c>
      <c r="F312" s="372">
        <v>1108.67</v>
      </c>
      <c r="G312" s="373">
        <v>6.2</v>
      </c>
      <c r="H312" s="372"/>
      <c r="I312" s="375"/>
      <c r="J312" s="372"/>
      <c r="K312" s="375"/>
      <c r="L312" s="415">
        <v>74772.320000000007</v>
      </c>
      <c r="M312" s="374">
        <v>911.77</v>
      </c>
      <c r="N312" s="374">
        <v>33386.54</v>
      </c>
      <c r="O312" s="373">
        <v>106.46</v>
      </c>
      <c r="P312" s="372">
        <v>6144.32</v>
      </c>
      <c r="Q312" s="374">
        <v>19.05</v>
      </c>
      <c r="R312" s="374">
        <v>33701.5</v>
      </c>
      <c r="S312" s="374">
        <v>29.8</v>
      </c>
      <c r="T312" s="374"/>
      <c r="U312" s="374"/>
      <c r="V312" s="374">
        <v>710.68</v>
      </c>
      <c r="W312" s="374">
        <v>779.12</v>
      </c>
      <c r="X312" s="374">
        <v>10494.35</v>
      </c>
      <c r="Y312" s="374">
        <v>9.0399999999999991</v>
      </c>
      <c r="Z312" s="374">
        <v>36752</v>
      </c>
      <c r="AA312" s="374">
        <v>69</v>
      </c>
      <c r="AB312" s="374">
        <v>581.21</v>
      </c>
      <c r="AC312" s="374">
        <v>0.17</v>
      </c>
      <c r="AD312" s="374">
        <v>7331.68</v>
      </c>
      <c r="AE312" s="374">
        <v>0</v>
      </c>
      <c r="AF312" s="374">
        <v>54169</v>
      </c>
      <c r="AG312" s="373">
        <v>79</v>
      </c>
      <c r="AH312" s="374">
        <v>153.58000000000001</v>
      </c>
      <c r="AI312" s="375">
        <v>0.17</v>
      </c>
      <c r="AJ312" s="374">
        <v>81.37</v>
      </c>
      <c r="AK312" s="373">
        <v>0.23</v>
      </c>
      <c r="AL312" s="393"/>
      <c r="AM312" s="375"/>
      <c r="AN312" s="393"/>
      <c r="AO312" s="375"/>
      <c r="AP312" s="393"/>
      <c r="AQ312" s="375"/>
    </row>
    <row r="313" spans="1:43" ht="15" x14ac:dyDescent="0.2">
      <c r="A313" s="376">
        <f>A310+1</f>
        <v>45714</v>
      </c>
      <c r="B313" s="86" t="s">
        <v>195</v>
      </c>
      <c r="C313" s="94" t="str">
        <f t="shared" si="18"/>
        <v>45714 1200H</v>
      </c>
      <c r="D313" s="355">
        <v>1575.13</v>
      </c>
      <c r="E313" s="356">
        <v>49.67</v>
      </c>
      <c r="F313" s="355">
        <v>1108.67</v>
      </c>
      <c r="G313" s="356">
        <v>6.2</v>
      </c>
      <c r="H313" s="355"/>
      <c r="I313" s="358"/>
      <c r="J313" s="355"/>
      <c r="K313" s="358"/>
      <c r="L313" s="416">
        <v>74773.11</v>
      </c>
      <c r="M313" s="357">
        <v>912.33</v>
      </c>
      <c r="N313" s="357">
        <v>33386.54</v>
      </c>
      <c r="O313" s="356">
        <v>106.52</v>
      </c>
      <c r="P313" s="355">
        <v>6153</v>
      </c>
      <c r="Q313" s="357">
        <v>19.05</v>
      </c>
      <c r="R313" s="357">
        <v>33707.1</v>
      </c>
      <c r="S313" s="357">
        <v>29.5</v>
      </c>
      <c r="T313" s="357"/>
      <c r="U313" s="357"/>
      <c r="V313" s="357">
        <v>710.75</v>
      </c>
      <c r="W313" s="357">
        <v>780.35</v>
      </c>
      <c r="X313" s="357">
        <v>10497.9</v>
      </c>
      <c r="Y313" s="357">
        <v>9.0399999999999991</v>
      </c>
      <c r="Z313" s="357">
        <v>36758</v>
      </c>
      <c r="AA313" s="357">
        <v>69</v>
      </c>
      <c r="AB313" s="357">
        <v>587.44000000000005</v>
      </c>
      <c r="AC313" s="357">
        <v>0.17</v>
      </c>
      <c r="AD313" s="357">
        <v>7337.21</v>
      </c>
      <c r="AE313" s="357">
        <v>0</v>
      </c>
      <c r="AF313" s="357">
        <v>54169</v>
      </c>
      <c r="AG313" s="356">
        <v>79</v>
      </c>
      <c r="AH313" s="357">
        <v>153.58000000000001</v>
      </c>
      <c r="AI313" s="358">
        <v>0.17</v>
      </c>
      <c r="AJ313" s="357">
        <v>81.37</v>
      </c>
      <c r="AK313" s="356">
        <v>0.23</v>
      </c>
      <c r="AL313" s="390"/>
      <c r="AM313" s="358"/>
      <c r="AN313" s="390"/>
      <c r="AO313" s="358"/>
      <c r="AP313" s="390"/>
      <c r="AQ313" s="358"/>
    </row>
    <row r="314" spans="1:43" ht="15" x14ac:dyDescent="0.2">
      <c r="A314" s="376">
        <f t="shared" ref="A314:A345" si="19">A312+1</f>
        <v>45715</v>
      </c>
      <c r="B314" s="86" t="s">
        <v>259</v>
      </c>
      <c r="C314" s="94" t="str">
        <f t="shared" si="18"/>
        <v>45715 0000H</v>
      </c>
      <c r="D314" s="254">
        <v>1579.98</v>
      </c>
      <c r="E314" s="255">
        <v>49.67</v>
      </c>
      <c r="F314" s="254">
        <v>1108.67</v>
      </c>
      <c r="G314" s="255">
        <v>6.2</v>
      </c>
      <c r="H314" s="254"/>
      <c r="I314" s="360"/>
      <c r="J314" s="254"/>
      <c r="K314" s="360"/>
      <c r="L314" s="417">
        <v>74783.33</v>
      </c>
      <c r="M314" s="359">
        <v>912.33</v>
      </c>
      <c r="N314" s="359">
        <v>33386.54</v>
      </c>
      <c r="O314" s="255">
        <v>106.57</v>
      </c>
      <c r="P314" s="254">
        <v>6158.4</v>
      </c>
      <c r="Q314" s="359">
        <v>19.05</v>
      </c>
      <c r="R314" s="359">
        <v>33714.199999999997</v>
      </c>
      <c r="S314" s="359">
        <v>29.5</v>
      </c>
      <c r="T314" s="359"/>
      <c r="U314" s="359"/>
      <c r="V314" s="359">
        <v>711.13</v>
      </c>
      <c r="W314" s="359">
        <v>781.1</v>
      </c>
      <c r="X314" s="359">
        <v>10502.19</v>
      </c>
      <c r="Y314" s="359">
        <v>9.0399999999999991</v>
      </c>
      <c r="Z314" s="359">
        <v>36765</v>
      </c>
      <c r="AA314" s="359">
        <v>69</v>
      </c>
      <c r="AB314" s="359">
        <v>588.47</v>
      </c>
      <c r="AC314" s="359">
        <v>0.17</v>
      </c>
      <c r="AD314" s="359">
        <v>7343.88</v>
      </c>
      <c r="AE314" s="359">
        <v>0</v>
      </c>
      <c r="AF314" s="359">
        <v>54169</v>
      </c>
      <c r="AG314" s="255">
        <v>79</v>
      </c>
      <c r="AH314" s="359">
        <v>154.02000000000001</v>
      </c>
      <c r="AI314" s="360">
        <v>0.17</v>
      </c>
      <c r="AJ314" s="359">
        <v>81.37</v>
      </c>
      <c r="AK314" s="255">
        <v>0.23</v>
      </c>
      <c r="AL314" s="389"/>
      <c r="AM314" s="360"/>
      <c r="AN314" s="389"/>
      <c r="AO314" s="360"/>
      <c r="AP314" s="389"/>
      <c r="AQ314" s="360"/>
    </row>
    <row r="315" spans="1:43" ht="15" x14ac:dyDescent="0.2">
      <c r="A315" s="376">
        <f t="shared" si="19"/>
        <v>45715</v>
      </c>
      <c r="B315" s="86" t="s">
        <v>195</v>
      </c>
      <c r="C315" s="94" t="str">
        <f t="shared" si="18"/>
        <v>45715 1200H</v>
      </c>
      <c r="D315" s="355">
        <v>1584.97</v>
      </c>
      <c r="E315" s="356">
        <v>49.67</v>
      </c>
      <c r="F315" s="355">
        <v>1108.67</v>
      </c>
      <c r="G315" s="356">
        <v>6.2</v>
      </c>
      <c r="H315" s="355"/>
      <c r="I315" s="358"/>
      <c r="J315" s="355"/>
      <c r="K315" s="358"/>
      <c r="L315" s="416">
        <v>74786.39</v>
      </c>
      <c r="M315" s="357">
        <v>912.73</v>
      </c>
      <c r="N315" s="357">
        <v>33388.199999999997</v>
      </c>
      <c r="O315" s="356">
        <v>106.6</v>
      </c>
      <c r="P315" s="355">
        <v>6161.41</v>
      </c>
      <c r="Q315" s="357">
        <v>19.05</v>
      </c>
      <c r="R315" s="357">
        <v>33721.4</v>
      </c>
      <c r="S315" s="357">
        <v>29.5</v>
      </c>
      <c r="T315" s="357"/>
      <c r="U315" s="357"/>
      <c r="V315" s="357">
        <v>711.4</v>
      </c>
      <c r="W315" s="357">
        <v>781.8</v>
      </c>
      <c r="X315" s="357">
        <v>10505.78</v>
      </c>
      <c r="Y315" s="357">
        <v>9.0399999999999991</v>
      </c>
      <c r="Z315" s="357">
        <v>36772</v>
      </c>
      <c r="AA315" s="357">
        <v>69</v>
      </c>
      <c r="AB315" s="357">
        <v>590.08000000000004</v>
      </c>
      <c r="AC315" s="357">
        <v>0.17</v>
      </c>
      <c r="AD315" s="357">
        <v>7350.13</v>
      </c>
      <c r="AE315" s="357">
        <v>0</v>
      </c>
      <c r="AF315" s="357">
        <v>54169</v>
      </c>
      <c r="AG315" s="356">
        <v>79</v>
      </c>
      <c r="AH315" s="357">
        <v>157.57</v>
      </c>
      <c r="AI315" s="358">
        <v>0.17</v>
      </c>
      <c r="AJ315" s="357">
        <v>81.37</v>
      </c>
      <c r="AK315" s="356">
        <v>0.23</v>
      </c>
      <c r="AL315" s="390"/>
      <c r="AM315" s="358"/>
      <c r="AN315" s="390"/>
      <c r="AO315" s="358"/>
      <c r="AP315" s="390"/>
      <c r="AQ315" s="358"/>
    </row>
    <row r="316" spans="1:43" ht="15" x14ac:dyDescent="0.2">
      <c r="A316" s="376">
        <f t="shared" si="19"/>
        <v>45716</v>
      </c>
      <c r="B316" s="86" t="s">
        <v>259</v>
      </c>
      <c r="C316" s="94" t="str">
        <f t="shared" si="18"/>
        <v>45716 0000H</v>
      </c>
      <c r="D316" s="254">
        <v>1590.64</v>
      </c>
      <c r="E316" s="255">
        <v>49.67</v>
      </c>
      <c r="F316" s="254">
        <v>1108.67</v>
      </c>
      <c r="G316" s="255">
        <v>6.2</v>
      </c>
      <c r="H316" s="254"/>
      <c r="I316" s="360"/>
      <c r="J316" s="254"/>
      <c r="K316" s="360"/>
      <c r="L316" s="417">
        <v>74796.56</v>
      </c>
      <c r="M316" s="359">
        <v>912.73</v>
      </c>
      <c r="N316" s="359">
        <v>33391.78</v>
      </c>
      <c r="O316" s="255">
        <v>106.6</v>
      </c>
      <c r="P316" s="254">
        <v>6166.67</v>
      </c>
      <c r="Q316" s="359">
        <v>19.05</v>
      </c>
      <c r="R316" s="359">
        <v>33728.400000000001</v>
      </c>
      <c r="S316" s="359">
        <v>29.5</v>
      </c>
      <c r="T316" s="359"/>
      <c r="U316" s="359"/>
      <c r="V316" s="359">
        <v>711.4</v>
      </c>
      <c r="W316" s="359">
        <v>782.86</v>
      </c>
      <c r="X316" s="359">
        <v>10510.07</v>
      </c>
      <c r="Y316" s="359">
        <v>9.0399999999999991</v>
      </c>
      <c r="Z316" s="359">
        <v>36780</v>
      </c>
      <c r="AA316" s="359">
        <v>69</v>
      </c>
      <c r="AB316" s="359">
        <v>590.74</v>
      </c>
      <c r="AC316" s="359">
        <v>0.17</v>
      </c>
      <c r="AD316" s="359">
        <v>7357.07</v>
      </c>
      <c r="AE316" s="359">
        <v>0</v>
      </c>
      <c r="AF316" s="359">
        <v>54169</v>
      </c>
      <c r="AG316" s="255">
        <v>79</v>
      </c>
      <c r="AH316" s="359">
        <v>160.07</v>
      </c>
      <c r="AI316" s="360">
        <v>0.11</v>
      </c>
      <c r="AJ316" s="359">
        <v>81.37</v>
      </c>
      <c r="AK316" s="255">
        <v>0.23</v>
      </c>
      <c r="AL316" s="389"/>
      <c r="AM316" s="360"/>
      <c r="AN316" s="389"/>
      <c r="AO316" s="360"/>
      <c r="AP316" s="389"/>
      <c r="AQ316" s="360"/>
    </row>
    <row r="317" spans="1:43" ht="15" x14ac:dyDescent="0.2">
      <c r="A317" s="376">
        <f t="shared" si="19"/>
        <v>45716</v>
      </c>
      <c r="B317" s="86" t="s">
        <v>195</v>
      </c>
      <c r="C317" s="94" t="str">
        <f t="shared" si="18"/>
        <v>45716 1200H</v>
      </c>
      <c r="D317" s="355">
        <v>1594.56</v>
      </c>
      <c r="E317" s="356">
        <v>49.67</v>
      </c>
      <c r="F317" s="355">
        <v>1108.67</v>
      </c>
      <c r="G317" s="356">
        <v>6.2</v>
      </c>
      <c r="H317" s="355"/>
      <c r="I317" s="358"/>
      <c r="J317" s="355"/>
      <c r="K317" s="358"/>
      <c r="L317" s="416">
        <v>74802.92</v>
      </c>
      <c r="M317" s="357">
        <v>912.9</v>
      </c>
      <c r="N317" s="357">
        <v>33392.379999999997</v>
      </c>
      <c r="O317" s="356">
        <v>106.66</v>
      </c>
      <c r="P317" s="355">
        <v>6172.56</v>
      </c>
      <c r="Q317" s="357">
        <v>19.05</v>
      </c>
      <c r="R317" s="357">
        <v>33735.5</v>
      </c>
      <c r="S317" s="357">
        <v>29.5</v>
      </c>
      <c r="T317" s="357"/>
      <c r="U317" s="357"/>
      <c r="V317" s="357">
        <v>711.58</v>
      </c>
      <c r="W317" s="357">
        <v>783.78</v>
      </c>
      <c r="X317" s="357">
        <v>10513.51</v>
      </c>
      <c r="Y317" s="357">
        <v>9.0399999999999991</v>
      </c>
      <c r="Z317" s="357">
        <v>36786</v>
      </c>
      <c r="AA317" s="357">
        <v>69</v>
      </c>
      <c r="AB317" s="357">
        <v>590.74</v>
      </c>
      <c r="AC317" s="357">
        <v>0.17</v>
      </c>
      <c r="AD317" s="357">
        <v>7363.09</v>
      </c>
      <c r="AE317" s="357">
        <v>0</v>
      </c>
      <c r="AF317" s="357">
        <v>54169</v>
      </c>
      <c r="AG317" s="356">
        <v>79</v>
      </c>
      <c r="AH317" s="357">
        <v>160.07</v>
      </c>
      <c r="AI317" s="358">
        <v>0.11</v>
      </c>
      <c r="AJ317" s="357">
        <v>81.37</v>
      </c>
      <c r="AK317" s="356">
        <v>0.23</v>
      </c>
      <c r="AL317" s="390"/>
      <c r="AM317" s="358"/>
      <c r="AN317" s="390"/>
      <c r="AO317" s="358"/>
      <c r="AP317" s="390"/>
      <c r="AQ317" s="358"/>
    </row>
    <row r="318" spans="1:43" ht="15" x14ac:dyDescent="0.2">
      <c r="A318" s="376">
        <f t="shared" si="19"/>
        <v>45717</v>
      </c>
      <c r="B318" s="86" t="s">
        <v>259</v>
      </c>
      <c r="C318" s="94" t="str">
        <f t="shared" si="18"/>
        <v>45717 0000H</v>
      </c>
      <c r="D318" s="254">
        <v>1599.11</v>
      </c>
      <c r="E318" s="255">
        <v>49.67</v>
      </c>
      <c r="F318" s="254">
        <v>1108.67</v>
      </c>
      <c r="G318" s="255">
        <v>6.2</v>
      </c>
      <c r="H318" s="254"/>
      <c r="I318" s="360"/>
      <c r="J318" s="254"/>
      <c r="K318" s="360"/>
      <c r="L318" s="417">
        <v>74818</v>
      </c>
      <c r="M318" s="359">
        <v>912.91</v>
      </c>
      <c r="N318" s="359">
        <v>33396.33</v>
      </c>
      <c r="O318" s="255">
        <v>106.66</v>
      </c>
      <c r="P318" s="254">
        <v>6178.34</v>
      </c>
      <c r="Q318" s="359">
        <v>19.05</v>
      </c>
      <c r="R318" s="359">
        <v>33742.199999999997</v>
      </c>
      <c r="S318" s="359">
        <v>29.5</v>
      </c>
      <c r="T318" s="359"/>
      <c r="U318" s="359"/>
      <c r="V318" s="359">
        <v>711.71</v>
      </c>
      <c r="W318" s="359">
        <v>784.75</v>
      </c>
      <c r="X318" s="359">
        <v>10517.86</v>
      </c>
      <c r="Y318" s="359">
        <v>9.0399999999999991</v>
      </c>
      <c r="Z318" s="359">
        <v>36793</v>
      </c>
      <c r="AA318" s="359">
        <v>69</v>
      </c>
      <c r="AB318" s="359">
        <v>590.74</v>
      </c>
      <c r="AC318" s="359">
        <v>0.17</v>
      </c>
      <c r="AD318" s="359">
        <v>7370.02</v>
      </c>
      <c r="AE318" s="359">
        <v>0</v>
      </c>
      <c r="AF318" s="359">
        <v>54169</v>
      </c>
      <c r="AG318" s="255">
        <v>79</v>
      </c>
      <c r="AH318" s="359">
        <v>160.07</v>
      </c>
      <c r="AI318" s="360">
        <v>0.11</v>
      </c>
      <c r="AJ318" s="359">
        <v>81.37</v>
      </c>
      <c r="AK318" s="255">
        <v>0.23</v>
      </c>
      <c r="AL318" s="389"/>
      <c r="AM318" s="360"/>
      <c r="AN318" s="389"/>
      <c r="AO318" s="360"/>
      <c r="AP318" s="389"/>
      <c r="AQ318" s="360"/>
    </row>
    <row r="319" spans="1:43" ht="15" x14ac:dyDescent="0.2">
      <c r="A319" s="376">
        <f t="shared" si="19"/>
        <v>45717</v>
      </c>
      <c r="B319" s="86" t="s">
        <v>195</v>
      </c>
      <c r="C319" s="94" t="str">
        <f t="shared" si="18"/>
        <v>45717 1200H</v>
      </c>
      <c r="D319" s="355">
        <v>1602.9</v>
      </c>
      <c r="E319" s="356">
        <v>49.67</v>
      </c>
      <c r="F319" s="355">
        <v>1108.67</v>
      </c>
      <c r="G319" s="356">
        <v>6.2</v>
      </c>
      <c r="H319" s="355"/>
      <c r="I319" s="358"/>
      <c r="J319" s="355"/>
      <c r="K319" s="358"/>
      <c r="L319" s="416">
        <v>74818</v>
      </c>
      <c r="M319" s="357">
        <v>913.06</v>
      </c>
      <c r="N319" s="357">
        <v>33397.300000000003</v>
      </c>
      <c r="O319" s="356">
        <v>106.71</v>
      </c>
      <c r="P319" s="355">
        <v>6184.18</v>
      </c>
      <c r="Q319" s="357">
        <v>19.05</v>
      </c>
      <c r="R319" s="357">
        <v>33747.699999999997</v>
      </c>
      <c r="S319" s="357">
        <v>29.5</v>
      </c>
      <c r="T319" s="357"/>
      <c r="U319" s="357"/>
      <c r="V319" s="357">
        <v>711.87</v>
      </c>
      <c r="W319" s="357">
        <v>785.4</v>
      </c>
      <c r="X319" s="357">
        <v>10521.41</v>
      </c>
      <c r="Y319" s="357">
        <v>9.0399999999999991</v>
      </c>
      <c r="Z319" s="357">
        <v>36799</v>
      </c>
      <c r="AA319" s="357">
        <v>69</v>
      </c>
      <c r="AB319" s="357">
        <v>590.74</v>
      </c>
      <c r="AC319" s="357">
        <v>0.17</v>
      </c>
      <c r="AD319" s="357">
        <v>7374.93</v>
      </c>
      <c r="AE319" s="357">
        <v>0</v>
      </c>
      <c r="AF319" s="357">
        <v>54169</v>
      </c>
      <c r="AG319" s="356">
        <v>79</v>
      </c>
      <c r="AH319" s="357">
        <v>160.07</v>
      </c>
      <c r="AI319" s="358">
        <v>0.11</v>
      </c>
      <c r="AJ319" s="357">
        <v>81.37</v>
      </c>
      <c r="AK319" s="356">
        <v>0.23</v>
      </c>
      <c r="AL319" s="390"/>
      <c r="AM319" s="358"/>
      <c r="AN319" s="390"/>
      <c r="AO319" s="358"/>
      <c r="AP319" s="390"/>
      <c r="AQ319" s="358"/>
    </row>
    <row r="320" spans="1:43" ht="15" x14ac:dyDescent="0.2">
      <c r="A320" s="376">
        <f t="shared" si="19"/>
        <v>45718</v>
      </c>
      <c r="B320" s="86" t="s">
        <v>259</v>
      </c>
      <c r="C320" s="94" t="str">
        <f t="shared" si="18"/>
        <v>45718 0000H</v>
      </c>
      <c r="D320" s="254">
        <v>1608.94</v>
      </c>
      <c r="E320" s="255">
        <v>49.67</v>
      </c>
      <c r="F320" s="254">
        <v>1108.67</v>
      </c>
      <c r="G320" s="255">
        <v>6.2</v>
      </c>
      <c r="H320" s="254"/>
      <c r="I320" s="360"/>
      <c r="J320" s="254"/>
      <c r="K320" s="360"/>
      <c r="L320" s="417">
        <v>74818</v>
      </c>
      <c r="M320" s="359">
        <v>913.19</v>
      </c>
      <c r="N320" s="359">
        <v>33401.01</v>
      </c>
      <c r="O320" s="255">
        <v>106.71</v>
      </c>
      <c r="P320" s="254">
        <v>6190.02</v>
      </c>
      <c r="Q320" s="359">
        <v>19.05</v>
      </c>
      <c r="R320" s="359">
        <v>33754.699999999997</v>
      </c>
      <c r="S320" s="359">
        <v>29.5</v>
      </c>
      <c r="T320" s="359"/>
      <c r="U320" s="359"/>
      <c r="V320" s="359">
        <v>711.92</v>
      </c>
      <c r="W320" s="359">
        <v>787</v>
      </c>
      <c r="X320" s="359">
        <v>10526</v>
      </c>
      <c r="Y320" s="359">
        <v>9.0399999999999991</v>
      </c>
      <c r="Z320" s="359">
        <v>36806</v>
      </c>
      <c r="AA320" s="359">
        <v>69</v>
      </c>
      <c r="AB320" s="359">
        <v>590.74</v>
      </c>
      <c r="AC320" s="359">
        <v>0.17</v>
      </c>
      <c r="AD320" s="359">
        <v>7383.1</v>
      </c>
      <c r="AE320" s="359">
        <v>0</v>
      </c>
      <c r="AF320" s="359">
        <v>54169</v>
      </c>
      <c r="AG320" s="255">
        <v>79</v>
      </c>
      <c r="AH320" s="359">
        <v>160.07</v>
      </c>
      <c r="AI320" s="360">
        <v>0.11</v>
      </c>
      <c r="AJ320" s="359">
        <v>81.37</v>
      </c>
      <c r="AK320" s="255">
        <v>0.23</v>
      </c>
      <c r="AL320" s="389"/>
      <c r="AM320" s="360"/>
      <c r="AN320" s="389"/>
      <c r="AO320" s="360"/>
      <c r="AP320" s="389"/>
      <c r="AQ320" s="360"/>
    </row>
    <row r="321" spans="1:43" ht="15" x14ac:dyDescent="0.2">
      <c r="A321" s="376">
        <f t="shared" si="19"/>
        <v>45718</v>
      </c>
      <c r="B321" s="86" t="s">
        <v>195</v>
      </c>
      <c r="C321" s="94" t="str">
        <f t="shared" si="18"/>
        <v>45718 1200H</v>
      </c>
      <c r="D321" s="355">
        <v>1612.78</v>
      </c>
      <c r="E321" s="356">
        <v>49.67</v>
      </c>
      <c r="F321" s="355">
        <v>1108.67</v>
      </c>
      <c r="G321" s="356">
        <v>6.2</v>
      </c>
      <c r="H321" s="355"/>
      <c r="I321" s="358"/>
      <c r="J321" s="355"/>
      <c r="K321" s="358"/>
      <c r="L321" s="416">
        <v>74819.8</v>
      </c>
      <c r="M321" s="357">
        <v>913.49</v>
      </c>
      <c r="N321" s="357">
        <v>33401.01</v>
      </c>
      <c r="O321" s="356">
        <v>106.77</v>
      </c>
      <c r="P321" s="355">
        <v>6195.79</v>
      </c>
      <c r="Q321" s="357">
        <v>19.05</v>
      </c>
      <c r="R321" s="357">
        <v>33761.699999999997</v>
      </c>
      <c r="S321" s="357">
        <v>29.5</v>
      </c>
      <c r="T321" s="357"/>
      <c r="U321" s="357"/>
      <c r="V321" s="357">
        <v>712.02</v>
      </c>
      <c r="W321" s="357">
        <v>788</v>
      </c>
      <c r="X321" s="357">
        <v>10529.55</v>
      </c>
      <c r="Y321" s="357">
        <v>9.0399999999999991</v>
      </c>
      <c r="Z321" s="357">
        <v>36811</v>
      </c>
      <c r="AA321" s="357">
        <v>69</v>
      </c>
      <c r="AB321" s="357">
        <v>590.74</v>
      </c>
      <c r="AC321" s="357">
        <v>0.17</v>
      </c>
      <c r="AD321" s="357">
        <v>7389.19</v>
      </c>
      <c r="AE321" s="357">
        <v>0</v>
      </c>
      <c r="AF321" s="357">
        <v>54169</v>
      </c>
      <c r="AG321" s="356">
        <v>79</v>
      </c>
      <c r="AH321" s="357">
        <v>160.07</v>
      </c>
      <c r="AI321" s="358">
        <v>0.11</v>
      </c>
      <c r="AJ321" s="357">
        <v>81.37</v>
      </c>
      <c r="AK321" s="356">
        <v>0.23</v>
      </c>
      <c r="AL321" s="390"/>
      <c r="AM321" s="358"/>
      <c r="AN321" s="390"/>
      <c r="AO321" s="358"/>
      <c r="AP321" s="390"/>
      <c r="AQ321" s="358"/>
    </row>
    <row r="322" spans="1:43" ht="15" x14ac:dyDescent="0.2">
      <c r="A322" s="376">
        <f t="shared" si="19"/>
        <v>45719</v>
      </c>
      <c r="B322" s="86" t="s">
        <v>259</v>
      </c>
      <c r="C322" s="94" t="str">
        <f t="shared" si="18"/>
        <v>45719 0000H</v>
      </c>
      <c r="D322" s="254">
        <v>1617.7</v>
      </c>
      <c r="E322" s="255">
        <v>49.67</v>
      </c>
      <c r="F322" s="254">
        <v>1108.67</v>
      </c>
      <c r="G322" s="255">
        <v>6.2</v>
      </c>
      <c r="H322" s="254"/>
      <c r="I322" s="360"/>
      <c r="J322" s="254"/>
      <c r="K322" s="360"/>
      <c r="L322" s="417">
        <v>74830.45</v>
      </c>
      <c r="M322" s="359">
        <v>913.49</v>
      </c>
      <c r="N322" s="359">
        <v>33403.879999999997</v>
      </c>
      <c r="O322" s="255">
        <v>106.79</v>
      </c>
      <c r="P322" s="254">
        <v>6201.54</v>
      </c>
      <c r="Q322" s="359">
        <v>19.05</v>
      </c>
      <c r="R322" s="359">
        <v>33768.800000000003</v>
      </c>
      <c r="S322" s="359">
        <v>29.5</v>
      </c>
      <c r="T322" s="359"/>
      <c r="U322" s="359"/>
      <c r="V322" s="359">
        <v>712.1</v>
      </c>
      <c r="W322" s="359">
        <v>789.32</v>
      </c>
      <c r="X322" s="359">
        <v>10534.15</v>
      </c>
      <c r="Y322" s="359">
        <v>9.0399999999999991</v>
      </c>
      <c r="Z322" s="359">
        <v>36818</v>
      </c>
      <c r="AA322" s="359">
        <v>69</v>
      </c>
      <c r="AB322" s="359">
        <v>590.74</v>
      </c>
      <c r="AC322" s="359">
        <v>0.17</v>
      </c>
      <c r="AD322" s="359">
        <v>7396.51</v>
      </c>
      <c r="AE322" s="359">
        <v>0</v>
      </c>
      <c r="AF322" s="359">
        <v>54169</v>
      </c>
      <c r="AG322" s="255">
        <v>79</v>
      </c>
      <c r="AH322" s="359">
        <v>161.91</v>
      </c>
      <c r="AI322" s="360">
        <v>0.18</v>
      </c>
      <c r="AJ322" s="359">
        <v>81.37</v>
      </c>
      <c r="AK322" s="255">
        <v>0.23</v>
      </c>
      <c r="AL322" s="389"/>
      <c r="AM322" s="360"/>
      <c r="AN322" s="389"/>
      <c r="AO322" s="360"/>
      <c r="AP322" s="389"/>
      <c r="AQ322" s="360"/>
    </row>
    <row r="323" spans="1:43" ht="15" x14ac:dyDescent="0.2">
      <c r="A323" s="376">
        <f t="shared" si="19"/>
        <v>45719</v>
      </c>
      <c r="B323" s="86" t="s">
        <v>195</v>
      </c>
      <c r="C323" s="94" t="str">
        <f t="shared" si="18"/>
        <v>45719 1200H</v>
      </c>
      <c r="D323" s="355">
        <v>1621.57</v>
      </c>
      <c r="E323" s="356">
        <v>49.67</v>
      </c>
      <c r="F323" s="355">
        <v>1108.67</v>
      </c>
      <c r="G323" s="356">
        <v>6.2</v>
      </c>
      <c r="H323" s="355"/>
      <c r="I323" s="358"/>
      <c r="J323" s="355"/>
      <c r="K323" s="358"/>
      <c r="L323" s="416">
        <v>74837.570000000007</v>
      </c>
      <c r="M323" s="357">
        <v>913.63</v>
      </c>
      <c r="N323" s="357">
        <v>33404.42</v>
      </c>
      <c r="O323" s="356">
        <v>106.83</v>
      </c>
      <c r="P323" s="355">
        <v>6207.27</v>
      </c>
      <c r="Q323" s="357">
        <v>19.05</v>
      </c>
      <c r="R323" s="357">
        <v>33774.6</v>
      </c>
      <c r="S323" s="357">
        <v>29.5</v>
      </c>
      <c r="T323" s="357"/>
      <c r="U323" s="357"/>
      <c r="V323" s="357">
        <v>712.68</v>
      </c>
      <c r="W323" s="357">
        <v>789.71</v>
      </c>
      <c r="X323" s="357">
        <v>10538.08</v>
      </c>
      <c r="Y323" s="357">
        <v>9.0399999999999991</v>
      </c>
      <c r="Z323" s="357">
        <v>36824</v>
      </c>
      <c r="AA323" s="357">
        <v>69</v>
      </c>
      <c r="AB323" s="357">
        <v>590.74</v>
      </c>
      <c r="AC323" s="357">
        <v>0.17</v>
      </c>
      <c r="AD323" s="357">
        <v>7402.97</v>
      </c>
      <c r="AE323" s="357">
        <v>0</v>
      </c>
      <c r="AF323" s="357">
        <v>54169</v>
      </c>
      <c r="AG323" s="356">
        <v>79</v>
      </c>
      <c r="AH323" s="357">
        <v>161.91</v>
      </c>
      <c r="AI323" s="358">
        <v>0.18</v>
      </c>
      <c r="AJ323" s="357">
        <v>81.37</v>
      </c>
      <c r="AK323" s="356">
        <v>0.23</v>
      </c>
      <c r="AL323" s="390"/>
      <c r="AM323" s="358"/>
      <c r="AN323" s="390"/>
      <c r="AO323" s="358"/>
      <c r="AP323" s="390"/>
      <c r="AQ323" s="358"/>
    </row>
    <row r="324" spans="1:43" ht="15" x14ac:dyDescent="0.2">
      <c r="A324" s="376">
        <f t="shared" si="19"/>
        <v>45720</v>
      </c>
      <c r="B324" s="86" t="s">
        <v>259</v>
      </c>
      <c r="C324" s="94" t="str">
        <f t="shared" si="18"/>
        <v>45720 0000H</v>
      </c>
      <c r="D324" s="254">
        <v>1627.37</v>
      </c>
      <c r="E324" s="255">
        <v>49.67</v>
      </c>
      <c r="F324" s="254">
        <v>1108.67</v>
      </c>
      <c r="G324" s="255">
        <v>6.2</v>
      </c>
      <c r="H324" s="254"/>
      <c r="I324" s="360"/>
      <c r="J324" s="254"/>
      <c r="K324" s="360"/>
      <c r="L324" s="417">
        <v>74850.47</v>
      </c>
      <c r="M324" s="359">
        <v>913.63</v>
      </c>
      <c r="N324" s="359">
        <v>33408.32</v>
      </c>
      <c r="O324" s="255">
        <v>106.83</v>
      </c>
      <c r="P324" s="254">
        <v>6213.08</v>
      </c>
      <c r="Q324" s="359">
        <v>19.05</v>
      </c>
      <c r="R324" s="359">
        <v>33781.9</v>
      </c>
      <c r="S324" s="359">
        <v>29.5</v>
      </c>
      <c r="T324" s="359"/>
      <c r="U324" s="359"/>
      <c r="V324" s="359">
        <v>712.7</v>
      </c>
      <c r="W324" s="359">
        <v>790.82</v>
      </c>
      <c r="X324" s="359">
        <v>10542.68</v>
      </c>
      <c r="Y324" s="359">
        <v>9.0399999999999991</v>
      </c>
      <c r="Z324" s="359">
        <v>36831</v>
      </c>
      <c r="AA324" s="359">
        <v>69</v>
      </c>
      <c r="AB324" s="359">
        <v>590.74</v>
      </c>
      <c r="AC324" s="359">
        <v>0.17</v>
      </c>
      <c r="AD324" s="359">
        <v>7408.64</v>
      </c>
      <c r="AE324" s="359">
        <v>0</v>
      </c>
      <c r="AF324" s="359">
        <v>54169</v>
      </c>
      <c r="AG324" s="255">
        <v>79</v>
      </c>
      <c r="AH324" s="359">
        <v>161.91</v>
      </c>
      <c r="AI324" s="360">
        <v>0.18</v>
      </c>
      <c r="AJ324" s="359">
        <v>81.37</v>
      </c>
      <c r="AK324" s="255">
        <v>0.23</v>
      </c>
      <c r="AL324" s="389"/>
      <c r="AM324" s="360"/>
      <c r="AN324" s="389"/>
      <c r="AO324" s="360"/>
      <c r="AP324" s="389"/>
      <c r="AQ324" s="360"/>
    </row>
    <row r="325" spans="1:43" ht="15" x14ac:dyDescent="0.2">
      <c r="A325" s="376">
        <f t="shared" si="19"/>
        <v>45720</v>
      </c>
      <c r="B325" s="86" t="s">
        <v>195</v>
      </c>
      <c r="C325" s="94" t="str">
        <f t="shared" si="18"/>
        <v>45720 1200H</v>
      </c>
      <c r="D325" s="355">
        <v>1630.27</v>
      </c>
      <c r="E325" s="356">
        <v>49.69</v>
      </c>
      <c r="F325" s="355">
        <v>1108.67</v>
      </c>
      <c r="G325" s="356">
        <v>6.2</v>
      </c>
      <c r="H325" s="355"/>
      <c r="I325" s="358"/>
      <c r="J325" s="355"/>
      <c r="K325" s="358"/>
      <c r="L325" s="416">
        <v>74856.14</v>
      </c>
      <c r="M325" s="357">
        <v>913.82</v>
      </c>
      <c r="N325" s="357">
        <v>33411.58</v>
      </c>
      <c r="O325" s="356">
        <v>106.85</v>
      </c>
      <c r="P325" s="355">
        <v>6218.84</v>
      </c>
      <c r="Q325" s="357">
        <v>19.05</v>
      </c>
      <c r="R325" s="357">
        <v>33789.199999999997</v>
      </c>
      <c r="S325" s="357">
        <v>29.5</v>
      </c>
      <c r="T325" s="357"/>
      <c r="U325" s="357"/>
      <c r="V325" s="357">
        <v>713.5</v>
      </c>
      <c r="W325" s="357">
        <v>791.42</v>
      </c>
      <c r="X325" s="357">
        <v>10546.64</v>
      </c>
      <c r="Y325" s="357">
        <v>9.0399999999999991</v>
      </c>
      <c r="Z325" s="357">
        <v>36838</v>
      </c>
      <c r="AA325" s="357">
        <v>69</v>
      </c>
      <c r="AB325" s="357">
        <v>590.74</v>
      </c>
      <c r="AC325" s="357">
        <v>0.17</v>
      </c>
      <c r="AD325" s="357">
        <v>7415.24</v>
      </c>
      <c r="AE325" s="357">
        <v>0</v>
      </c>
      <c r="AF325" s="357">
        <v>54169</v>
      </c>
      <c r="AG325" s="356">
        <v>79</v>
      </c>
      <c r="AH325" s="357">
        <v>161.91</v>
      </c>
      <c r="AI325" s="358">
        <v>0.18</v>
      </c>
      <c r="AJ325" s="357">
        <v>81.37</v>
      </c>
      <c r="AK325" s="356">
        <v>0.23</v>
      </c>
      <c r="AL325" s="390"/>
      <c r="AM325" s="358"/>
      <c r="AN325" s="390"/>
      <c r="AO325" s="358"/>
      <c r="AP325" s="390"/>
      <c r="AQ325" s="358"/>
    </row>
    <row r="326" spans="1:43" ht="15" x14ac:dyDescent="0.2">
      <c r="A326" s="376">
        <f t="shared" si="19"/>
        <v>45721</v>
      </c>
      <c r="B326" s="86" t="s">
        <v>259</v>
      </c>
      <c r="C326" s="94" t="str">
        <f t="shared" si="18"/>
        <v>45721 0000H</v>
      </c>
      <c r="D326" s="254">
        <v>1636.04</v>
      </c>
      <c r="E326" s="255">
        <v>49.69</v>
      </c>
      <c r="F326" s="254">
        <v>1108.67</v>
      </c>
      <c r="G326" s="255">
        <v>6.2</v>
      </c>
      <c r="H326" s="254"/>
      <c r="I326" s="360"/>
      <c r="J326" s="254"/>
      <c r="K326" s="360"/>
      <c r="L326" s="417">
        <v>74866.070000000007</v>
      </c>
      <c r="M326" s="359">
        <v>913.82</v>
      </c>
      <c r="N326" s="359">
        <v>33415.230000000003</v>
      </c>
      <c r="O326" s="255">
        <v>106.86</v>
      </c>
      <c r="P326" s="254">
        <v>6224.64</v>
      </c>
      <c r="Q326" s="359">
        <v>19.05</v>
      </c>
      <c r="R326" s="359">
        <v>33796.300000000003</v>
      </c>
      <c r="S326" s="359">
        <v>29.5</v>
      </c>
      <c r="T326" s="359"/>
      <c r="U326" s="359"/>
      <c r="V326" s="359">
        <v>714.04</v>
      </c>
      <c r="W326" s="359">
        <v>792.7</v>
      </c>
      <c r="X326" s="359">
        <v>10551.4</v>
      </c>
      <c r="Y326" s="359">
        <v>9.0399999999999991</v>
      </c>
      <c r="Z326" s="359">
        <v>36846</v>
      </c>
      <c r="AA326" s="359">
        <v>69</v>
      </c>
      <c r="AB326" s="359">
        <v>590.74</v>
      </c>
      <c r="AC326" s="359">
        <v>0.17</v>
      </c>
      <c r="AD326" s="359">
        <v>7423.01</v>
      </c>
      <c r="AE326" s="359">
        <v>0</v>
      </c>
      <c r="AF326" s="359">
        <v>54169</v>
      </c>
      <c r="AG326" s="255">
        <v>79</v>
      </c>
      <c r="AH326" s="359">
        <v>161.91</v>
      </c>
      <c r="AI326" s="360">
        <v>0.18</v>
      </c>
      <c r="AJ326" s="359">
        <v>81.37</v>
      </c>
      <c r="AK326" s="255">
        <v>0.23</v>
      </c>
      <c r="AL326" s="389"/>
      <c r="AM326" s="360"/>
      <c r="AN326" s="389"/>
      <c r="AO326" s="360"/>
      <c r="AP326" s="389"/>
      <c r="AQ326" s="360"/>
    </row>
    <row r="327" spans="1:43" ht="15" x14ac:dyDescent="0.2">
      <c r="A327" s="376">
        <f t="shared" si="19"/>
        <v>45721</v>
      </c>
      <c r="B327" s="86" t="s">
        <v>195</v>
      </c>
      <c r="C327" s="94" t="str">
        <f t="shared" si="18"/>
        <v>45721 1200H</v>
      </c>
      <c r="D327" s="355">
        <v>1640.15</v>
      </c>
      <c r="E327" s="356">
        <v>49.69</v>
      </c>
      <c r="F327" s="355">
        <v>1108.67</v>
      </c>
      <c r="G327" s="356">
        <v>6.2</v>
      </c>
      <c r="H327" s="355"/>
      <c r="I327" s="358"/>
      <c r="J327" s="355"/>
      <c r="K327" s="358"/>
      <c r="L327" s="416">
        <v>74868.800000000003</v>
      </c>
      <c r="M327" s="357">
        <v>914.2</v>
      </c>
      <c r="N327" s="357">
        <v>33417.300000000003</v>
      </c>
      <c r="O327" s="356">
        <v>106.9</v>
      </c>
      <c r="P327" s="355">
        <v>6230.41</v>
      </c>
      <c r="Q327" s="357">
        <v>19.05</v>
      </c>
      <c r="R327" s="357">
        <v>33803.699999999997</v>
      </c>
      <c r="S327" s="357">
        <v>29.5</v>
      </c>
      <c r="T327" s="357"/>
      <c r="U327" s="357"/>
      <c r="V327" s="357">
        <v>714.22</v>
      </c>
      <c r="W327" s="357">
        <v>793.42</v>
      </c>
      <c r="X327" s="357">
        <v>10555</v>
      </c>
      <c r="Y327" s="357">
        <v>9.0399999999999991</v>
      </c>
      <c r="Z327" s="357">
        <v>36853</v>
      </c>
      <c r="AA327" s="357">
        <v>69</v>
      </c>
      <c r="AB327" s="357">
        <v>590.74</v>
      </c>
      <c r="AC327" s="357">
        <v>0.17</v>
      </c>
      <c r="AD327" s="357">
        <v>7429.65</v>
      </c>
      <c r="AE327" s="357">
        <v>0</v>
      </c>
      <c r="AF327" s="357">
        <v>54169</v>
      </c>
      <c r="AG327" s="356">
        <v>79</v>
      </c>
      <c r="AH327" s="357">
        <v>161.91</v>
      </c>
      <c r="AI327" s="358">
        <v>0.18</v>
      </c>
      <c r="AJ327" s="357">
        <v>81.37</v>
      </c>
      <c r="AK327" s="356">
        <v>0.23</v>
      </c>
      <c r="AL327" s="390"/>
      <c r="AM327" s="358"/>
      <c r="AN327" s="390"/>
      <c r="AO327" s="358"/>
      <c r="AP327" s="390"/>
      <c r="AQ327" s="358"/>
    </row>
    <row r="328" spans="1:43" ht="15" x14ac:dyDescent="0.2">
      <c r="A328" s="376">
        <f t="shared" si="19"/>
        <v>45722</v>
      </c>
      <c r="B328" s="86" t="s">
        <v>259</v>
      </c>
      <c r="C328" s="94" t="str">
        <f t="shared" si="18"/>
        <v>45722 0000H</v>
      </c>
      <c r="D328" s="254">
        <v>1646.81</v>
      </c>
      <c r="E328" s="255">
        <v>49.69</v>
      </c>
      <c r="F328" s="254">
        <v>1108.67</v>
      </c>
      <c r="G328" s="255">
        <v>6.2</v>
      </c>
      <c r="H328" s="254"/>
      <c r="I328" s="360"/>
      <c r="J328" s="254"/>
      <c r="K328" s="360"/>
      <c r="L328" s="417">
        <v>74885.56</v>
      </c>
      <c r="M328" s="359">
        <v>914.2</v>
      </c>
      <c r="N328" s="359">
        <v>33421.050000000003</v>
      </c>
      <c r="O328" s="255">
        <v>106.91</v>
      </c>
      <c r="P328" s="254">
        <v>6236.13</v>
      </c>
      <c r="Q328" s="359">
        <v>19.05</v>
      </c>
      <c r="R328" s="359">
        <v>33810.800000000003</v>
      </c>
      <c r="S328" s="359">
        <v>29.5</v>
      </c>
      <c r="T328" s="359"/>
      <c r="U328" s="359"/>
      <c r="V328" s="359">
        <v>714.23</v>
      </c>
      <c r="W328" s="359">
        <v>794.71</v>
      </c>
      <c r="X328" s="359">
        <v>10559.1</v>
      </c>
      <c r="Y328" s="359">
        <v>9.0399999999999991</v>
      </c>
      <c r="Z328" s="359">
        <v>36861</v>
      </c>
      <c r="AA328" s="359">
        <v>69</v>
      </c>
      <c r="AB328" s="359">
        <v>590.74</v>
      </c>
      <c r="AC328" s="359">
        <v>0.17</v>
      </c>
      <c r="AD328" s="359">
        <v>7437.72</v>
      </c>
      <c r="AE328" s="359">
        <v>0</v>
      </c>
      <c r="AF328" s="359">
        <v>54169</v>
      </c>
      <c r="AG328" s="255">
        <v>79</v>
      </c>
      <c r="AH328" s="359">
        <v>161.91</v>
      </c>
      <c r="AI328" s="360">
        <v>0.18</v>
      </c>
      <c r="AJ328" s="359">
        <v>81.37</v>
      </c>
      <c r="AK328" s="255">
        <v>0.23</v>
      </c>
      <c r="AL328" s="389"/>
      <c r="AM328" s="360"/>
      <c r="AN328" s="389"/>
      <c r="AO328" s="360"/>
      <c r="AP328" s="389"/>
      <c r="AQ328" s="360"/>
    </row>
    <row r="329" spans="1:43" ht="15" x14ac:dyDescent="0.2">
      <c r="A329" s="376">
        <f t="shared" si="19"/>
        <v>45722</v>
      </c>
      <c r="B329" s="86" t="s">
        <v>195</v>
      </c>
      <c r="C329" s="94" t="str">
        <f t="shared" si="18"/>
        <v>45722 1200H</v>
      </c>
      <c r="D329" s="355">
        <v>1650.82</v>
      </c>
      <c r="E329" s="356">
        <v>49.69</v>
      </c>
      <c r="F329" s="355">
        <v>1108.67</v>
      </c>
      <c r="G329" s="356">
        <v>6.2</v>
      </c>
      <c r="H329" s="355"/>
      <c r="I329" s="358"/>
      <c r="J329" s="355"/>
      <c r="K329" s="358"/>
      <c r="L329" s="416">
        <v>74890.78</v>
      </c>
      <c r="M329" s="357">
        <v>914.54</v>
      </c>
      <c r="N329" s="357">
        <v>33422.160000000003</v>
      </c>
      <c r="O329" s="356">
        <v>106.96</v>
      </c>
      <c r="P329" s="355">
        <v>6241.83</v>
      </c>
      <c r="Q329" s="357">
        <v>19.05</v>
      </c>
      <c r="R329" s="357">
        <v>33817.599999999999</v>
      </c>
      <c r="S329" s="357">
        <v>29.5</v>
      </c>
      <c r="T329" s="357"/>
      <c r="U329" s="357"/>
      <c r="V329" s="357">
        <v>714.28</v>
      </c>
      <c r="W329" s="357">
        <v>795.73</v>
      </c>
      <c r="X329" s="357">
        <v>10563.01</v>
      </c>
      <c r="Y329" s="357">
        <v>9.0399999999999991</v>
      </c>
      <c r="Z329" s="357">
        <v>36868</v>
      </c>
      <c r="AA329" s="357">
        <v>69</v>
      </c>
      <c r="AB329" s="357">
        <v>590.74</v>
      </c>
      <c r="AC329" s="357">
        <v>0.17</v>
      </c>
      <c r="AD329" s="357">
        <v>7444.6</v>
      </c>
      <c r="AE329" s="357">
        <v>0</v>
      </c>
      <c r="AF329" s="357">
        <v>54169</v>
      </c>
      <c r="AG329" s="356">
        <v>79</v>
      </c>
      <c r="AH329" s="357">
        <v>161.91</v>
      </c>
      <c r="AI329" s="358">
        <v>0.18</v>
      </c>
      <c r="AJ329" s="357">
        <v>81.37</v>
      </c>
      <c r="AK329" s="356">
        <v>0.23</v>
      </c>
      <c r="AL329" s="390"/>
      <c r="AM329" s="358"/>
      <c r="AN329" s="390"/>
      <c r="AO329" s="358"/>
      <c r="AP329" s="390"/>
      <c r="AQ329" s="358"/>
    </row>
    <row r="330" spans="1:43" ht="15" x14ac:dyDescent="0.2">
      <c r="A330" s="376">
        <f t="shared" si="19"/>
        <v>45723</v>
      </c>
      <c r="B330" s="86" t="s">
        <v>259</v>
      </c>
      <c r="C330" s="94" t="str">
        <f t="shared" si="18"/>
        <v>45723 0000H</v>
      </c>
      <c r="D330" s="254">
        <v>1656.3</v>
      </c>
      <c r="E330" s="255">
        <v>49.69</v>
      </c>
      <c r="F330" s="254">
        <v>1108.67</v>
      </c>
      <c r="G330" s="255">
        <v>6.2</v>
      </c>
      <c r="H330" s="254"/>
      <c r="I330" s="360"/>
      <c r="J330" s="254"/>
      <c r="K330" s="360"/>
      <c r="L330" s="417">
        <v>74906.84</v>
      </c>
      <c r="M330" s="359">
        <v>914.54</v>
      </c>
      <c r="N330" s="359">
        <v>33425.910000000003</v>
      </c>
      <c r="O330" s="255">
        <v>106.96</v>
      </c>
      <c r="P330" s="254">
        <v>6247.63</v>
      </c>
      <c r="Q330" s="359">
        <v>19.05</v>
      </c>
      <c r="R330" s="359">
        <v>33824.800000000003</v>
      </c>
      <c r="S330" s="359">
        <v>29.5</v>
      </c>
      <c r="T330" s="359"/>
      <c r="U330" s="359"/>
      <c r="V330" s="359">
        <v>714.28</v>
      </c>
      <c r="W330" s="359">
        <v>796.75</v>
      </c>
      <c r="X330" s="359">
        <v>10567.83</v>
      </c>
      <c r="Y330" s="359">
        <v>9.0399999999999991</v>
      </c>
      <c r="Z330" s="359">
        <v>36876</v>
      </c>
      <c r="AA330" s="359">
        <v>69</v>
      </c>
      <c r="AB330" s="359">
        <v>590.74</v>
      </c>
      <c r="AC330" s="359">
        <v>0.17</v>
      </c>
      <c r="AD330" s="359">
        <v>7452.5</v>
      </c>
      <c r="AE330" s="359">
        <v>0</v>
      </c>
      <c r="AF330" s="359">
        <v>54169</v>
      </c>
      <c r="AG330" s="255">
        <v>79</v>
      </c>
      <c r="AH330" s="359">
        <v>161.91</v>
      </c>
      <c r="AI330" s="360">
        <v>0.18</v>
      </c>
      <c r="AJ330" s="359">
        <v>81.37</v>
      </c>
      <c r="AK330" s="255">
        <v>0.23</v>
      </c>
      <c r="AL330" s="389"/>
      <c r="AM330" s="360"/>
      <c r="AN330" s="389"/>
      <c r="AO330" s="360"/>
      <c r="AP330" s="389"/>
      <c r="AQ330" s="360"/>
    </row>
    <row r="331" spans="1:43" ht="15" x14ac:dyDescent="0.2">
      <c r="A331" s="376">
        <f t="shared" si="19"/>
        <v>45723</v>
      </c>
      <c r="B331" s="86" t="s">
        <v>195</v>
      </c>
      <c r="C331" s="94" t="str">
        <f t="shared" si="18"/>
        <v>45723 1200H</v>
      </c>
      <c r="D331" s="355">
        <v>1660.97</v>
      </c>
      <c r="E331" s="356">
        <v>49.69</v>
      </c>
      <c r="F331" s="355">
        <v>1108.67</v>
      </c>
      <c r="G331" s="356">
        <v>6.2</v>
      </c>
      <c r="H331" s="355"/>
      <c r="I331" s="358"/>
      <c r="J331" s="355"/>
      <c r="K331" s="358"/>
      <c r="L331" s="416">
        <v>74913.679999999993</v>
      </c>
      <c r="M331" s="357">
        <v>914.77</v>
      </c>
      <c r="N331" s="357">
        <v>33427.25</v>
      </c>
      <c r="O331" s="356">
        <v>107</v>
      </c>
      <c r="P331" s="355">
        <v>6253.36</v>
      </c>
      <c r="Q331" s="357">
        <v>19.05</v>
      </c>
      <c r="R331" s="357">
        <v>33831.5</v>
      </c>
      <c r="S331" s="357">
        <v>29.5</v>
      </c>
      <c r="T331" s="357"/>
      <c r="U331" s="357"/>
      <c r="V331" s="357">
        <v>715.02</v>
      </c>
      <c r="W331" s="357">
        <v>797.7</v>
      </c>
      <c r="X331" s="357">
        <v>10571.7</v>
      </c>
      <c r="Y331" s="357">
        <v>9.0399999999999991</v>
      </c>
      <c r="Z331" s="357">
        <v>36882</v>
      </c>
      <c r="AA331" s="357">
        <v>69</v>
      </c>
      <c r="AB331" s="357">
        <v>590.74</v>
      </c>
      <c r="AC331" s="357">
        <v>0.17</v>
      </c>
      <c r="AD331" s="357">
        <v>7458.46</v>
      </c>
      <c r="AE331" s="357">
        <v>0</v>
      </c>
      <c r="AF331" s="357">
        <v>54169</v>
      </c>
      <c r="AG331" s="356">
        <v>79</v>
      </c>
      <c r="AH331" s="357">
        <v>161.91</v>
      </c>
      <c r="AI331" s="358">
        <v>0.18</v>
      </c>
      <c r="AJ331" s="357">
        <v>81.37</v>
      </c>
      <c r="AK331" s="356">
        <v>0.23</v>
      </c>
      <c r="AL331" s="390"/>
      <c r="AM331" s="358"/>
      <c r="AN331" s="390"/>
      <c r="AO331" s="358"/>
      <c r="AP331" s="390"/>
      <c r="AQ331" s="358"/>
    </row>
    <row r="332" spans="1:43" ht="15" x14ac:dyDescent="0.2">
      <c r="A332" s="376">
        <f t="shared" si="19"/>
        <v>45724</v>
      </c>
      <c r="B332" s="86" t="s">
        <v>259</v>
      </c>
      <c r="C332" s="94" t="str">
        <f t="shared" si="18"/>
        <v>45724 0000H</v>
      </c>
      <c r="D332" s="254">
        <v>1665.89</v>
      </c>
      <c r="E332" s="255">
        <v>49.69</v>
      </c>
      <c r="F332" s="254">
        <v>1108.67</v>
      </c>
      <c r="G332" s="255">
        <v>6.2</v>
      </c>
      <c r="H332" s="254"/>
      <c r="I332" s="360"/>
      <c r="J332" s="254"/>
      <c r="K332" s="360"/>
      <c r="L332" s="417">
        <v>74921.48</v>
      </c>
      <c r="M332" s="359">
        <v>914.86</v>
      </c>
      <c r="N332" s="359">
        <v>33430.61</v>
      </c>
      <c r="O332" s="255">
        <v>107.01</v>
      </c>
      <c r="P332" s="254">
        <v>6258.85</v>
      </c>
      <c r="Q332" s="359">
        <v>19.05</v>
      </c>
      <c r="R332" s="359">
        <v>33838.699999999997</v>
      </c>
      <c r="S332" s="359">
        <v>29.5</v>
      </c>
      <c r="T332" s="359"/>
      <c r="U332" s="359"/>
      <c r="V332" s="359">
        <v>715.02</v>
      </c>
      <c r="W332" s="359">
        <v>799.52</v>
      </c>
      <c r="X332" s="359">
        <v>10576.7</v>
      </c>
      <c r="Y332" s="359">
        <v>9.0399999999999991</v>
      </c>
      <c r="Z332" s="359">
        <v>36889</v>
      </c>
      <c r="AA332" s="359">
        <v>69</v>
      </c>
      <c r="AB332" s="359">
        <v>590.74</v>
      </c>
      <c r="AC332" s="359">
        <v>0.17</v>
      </c>
      <c r="AD332" s="359">
        <v>7464.8</v>
      </c>
      <c r="AE332" s="359">
        <v>0</v>
      </c>
      <c r="AF332" s="359">
        <v>54169</v>
      </c>
      <c r="AG332" s="255">
        <v>79</v>
      </c>
      <c r="AH332" s="359">
        <v>161.91</v>
      </c>
      <c r="AI332" s="360">
        <v>0.18</v>
      </c>
      <c r="AJ332" s="359">
        <v>81.37</v>
      </c>
      <c r="AK332" s="255">
        <v>0.23</v>
      </c>
      <c r="AL332" s="389"/>
      <c r="AM332" s="360"/>
      <c r="AN332" s="389"/>
      <c r="AO332" s="360"/>
      <c r="AP332" s="389"/>
      <c r="AQ332" s="360"/>
    </row>
    <row r="333" spans="1:43" ht="15" x14ac:dyDescent="0.2">
      <c r="A333" s="376">
        <f t="shared" si="19"/>
        <v>45724</v>
      </c>
      <c r="B333" s="86" t="s">
        <v>195</v>
      </c>
      <c r="C333" s="94" t="str">
        <f t="shared" si="18"/>
        <v>45724 1200H</v>
      </c>
      <c r="D333" s="355">
        <v>1669.58</v>
      </c>
      <c r="E333" s="356">
        <v>49.69</v>
      </c>
      <c r="F333" s="355">
        <v>1108.67</v>
      </c>
      <c r="G333" s="356">
        <v>6.2</v>
      </c>
      <c r="H333" s="355"/>
      <c r="I333" s="358"/>
      <c r="J333" s="355"/>
      <c r="K333" s="358"/>
      <c r="L333" s="416">
        <v>74923.009999999995</v>
      </c>
      <c r="M333" s="357">
        <v>915.27</v>
      </c>
      <c r="N333" s="357">
        <v>33431.839999999997</v>
      </c>
      <c r="O333" s="356">
        <v>107.6</v>
      </c>
      <c r="P333" s="355">
        <v>6264.53</v>
      </c>
      <c r="Q333" s="357">
        <v>19.05</v>
      </c>
      <c r="R333" s="357">
        <v>33845.800000000003</v>
      </c>
      <c r="S333" s="357">
        <v>29.5</v>
      </c>
      <c r="T333" s="357"/>
      <c r="U333" s="357"/>
      <c r="V333" s="357">
        <v>715.31</v>
      </c>
      <c r="W333" s="357">
        <v>800.42</v>
      </c>
      <c r="X333" s="357">
        <v>10579.99</v>
      </c>
      <c r="Y333" s="357">
        <v>9.0399999999999991</v>
      </c>
      <c r="Z333" s="357">
        <v>36895</v>
      </c>
      <c r="AA333" s="357">
        <v>69</v>
      </c>
      <c r="AB333" s="357">
        <v>590.74</v>
      </c>
      <c r="AC333" s="357">
        <v>0.17</v>
      </c>
      <c r="AD333" s="357">
        <v>7490.92</v>
      </c>
      <c r="AE333" s="357">
        <v>0</v>
      </c>
      <c r="AF333" s="357">
        <v>54169</v>
      </c>
      <c r="AG333" s="356">
        <v>79</v>
      </c>
      <c r="AH333" s="357">
        <v>161.91</v>
      </c>
      <c r="AI333" s="358">
        <v>0.18</v>
      </c>
      <c r="AJ333" s="357">
        <v>81.37</v>
      </c>
      <c r="AK333" s="356">
        <v>0.23</v>
      </c>
      <c r="AL333" s="390"/>
      <c r="AM333" s="358"/>
      <c r="AN333" s="390"/>
      <c r="AO333" s="358"/>
      <c r="AP333" s="390"/>
      <c r="AQ333" s="358"/>
    </row>
    <row r="334" spans="1:43" ht="15" x14ac:dyDescent="0.2">
      <c r="A334" s="376">
        <f t="shared" si="19"/>
        <v>45725</v>
      </c>
      <c r="B334" s="86" t="s">
        <v>259</v>
      </c>
      <c r="C334" s="94" t="str">
        <f t="shared" si="18"/>
        <v>45725 0000H</v>
      </c>
      <c r="D334" s="254">
        <v>1674.85</v>
      </c>
      <c r="E334" s="255">
        <v>49.69</v>
      </c>
      <c r="F334" s="254">
        <v>1108.67</v>
      </c>
      <c r="G334" s="255">
        <v>6.2</v>
      </c>
      <c r="H334" s="254"/>
      <c r="I334" s="360"/>
      <c r="J334" s="254"/>
      <c r="K334" s="360"/>
      <c r="L334" s="417">
        <v>74929.820000000007</v>
      </c>
      <c r="M334" s="359">
        <v>915.27</v>
      </c>
      <c r="N334" s="359">
        <v>33435.440000000002</v>
      </c>
      <c r="O334" s="255">
        <v>107.07</v>
      </c>
      <c r="P334" s="254">
        <v>6270.3</v>
      </c>
      <c r="Q334" s="359">
        <v>19.05</v>
      </c>
      <c r="R334" s="359">
        <v>33852.699999999997</v>
      </c>
      <c r="S334" s="359">
        <v>29.5</v>
      </c>
      <c r="T334" s="359"/>
      <c r="U334" s="359"/>
      <c r="V334" s="359">
        <v>715.6</v>
      </c>
      <c r="W334" s="359">
        <v>801.5</v>
      </c>
      <c r="X334" s="359">
        <v>10584.68</v>
      </c>
      <c r="Y334" s="359">
        <v>9.0399999999999991</v>
      </c>
      <c r="Z334" s="359">
        <v>36902</v>
      </c>
      <c r="AA334" s="359">
        <v>69</v>
      </c>
      <c r="AB334" s="359">
        <v>590.74</v>
      </c>
      <c r="AC334" s="359">
        <v>0.17</v>
      </c>
      <c r="AD334" s="359">
        <v>7478.07</v>
      </c>
      <c r="AE334" s="359">
        <v>0</v>
      </c>
      <c r="AF334" s="359">
        <v>54169</v>
      </c>
      <c r="AG334" s="255">
        <v>79</v>
      </c>
      <c r="AH334" s="359">
        <v>161.91</v>
      </c>
      <c r="AI334" s="360">
        <v>0.18</v>
      </c>
      <c r="AJ334" s="359">
        <v>81.37</v>
      </c>
      <c r="AK334" s="255">
        <v>0.23</v>
      </c>
      <c r="AL334" s="389"/>
      <c r="AM334" s="360"/>
      <c r="AN334" s="389"/>
      <c r="AO334" s="360"/>
      <c r="AP334" s="389"/>
      <c r="AQ334" s="360"/>
    </row>
    <row r="335" spans="1:43" ht="15" x14ac:dyDescent="0.2">
      <c r="A335" s="376">
        <f t="shared" si="19"/>
        <v>45725</v>
      </c>
      <c r="B335" s="86" t="s">
        <v>195</v>
      </c>
      <c r="C335" s="94" t="str">
        <f t="shared" si="18"/>
        <v>45725 1200H</v>
      </c>
      <c r="D335" s="355">
        <v>1678.07</v>
      </c>
      <c r="E335" s="356">
        <v>49.69</v>
      </c>
      <c r="F335" s="355">
        <v>1108.67</v>
      </c>
      <c r="G335" s="356">
        <v>6.2</v>
      </c>
      <c r="H335" s="355"/>
      <c r="I335" s="358"/>
      <c r="J335" s="355"/>
      <c r="K335" s="358"/>
      <c r="L335" s="416">
        <v>74931.81</v>
      </c>
      <c r="M335" s="357">
        <v>915.8</v>
      </c>
      <c r="N335" s="357">
        <v>33435.68</v>
      </c>
      <c r="O335" s="356">
        <v>107.12</v>
      </c>
      <c r="P335" s="355">
        <v>6275.93</v>
      </c>
      <c r="Q335" s="357">
        <v>19.05</v>
      </c>
      <c r="R335" s="357">
        <v>33859.800000000003</v>
      </c>
      <c r="S335" s="357">
        <v>29.5</v>
      </c>
      <c r="T335" s="357"/>
      <c r="U335" s="357"/>
      <c r="V335" s="357">
        <v>715.72</v>
      </c>
      <c r="W335" s="357">
        <v>802.59</v>
      </c>
      <c r="X335" s="357">
        <v>10588.53</v>
      </c>
      <c r="Y335" s="357">
        <v>9.0399999999999991</v>
      </c>
      <c r="Z335" s="357">
        <v>36908</v>
      </c>
      <c r="AA335" s="357">
        <v>69</v>
      </c>
      <c r="AB335" s="357">
        <v>590.74</v>
      </c>
      <c r="AC335" s="357">
        <v>0.17</v>
      </c>
      <c r="AD335" s="357">
        <v>7482.53</v>
      </c>
      <c r="AE335" s="357">
        <v>0</v>
      </c>
      <c r="AF335" s="357">
        <v>54169</v>
      </c>
      <c r="AG335" s="356">
        <v>79</v>
      </c>
      <c r="AH335" s="357">
        <v>161.91</v>
      </c>
      <c r="AI335" s="358">
        <v>0.18</v>
      </c>
      <c r="AJ335" s="357">
        <v>81.37</v>
      </c>
      <c r="AK335" s="356">
        <v>0.23</v>
      </c>
      <c r="AL335" s="390"/>
      <c r="AM335" s="358"/>
      <c r="AN335" s="390"/>
      <c r="AO335" s="358"/>
      <c r="AP335" s="390"/>
      <c r="AQ335" s="358"/>
    </row>
    <row r="336" spans="1:43" ht="15" x14ac:dyDescent="0.2">
      <c r="A336" s="376">
        <f t="shared" si="19"/>
        <v>45726</v>
      </c>
      <c r="B336" s="86" t="s">
        <v>259</v>
      </c>
      <c r="C336" s="94" t="str">
        <f t="shared" si="18"/>
        <v>45726 0000H</v>
      </c>
      <c r="D336" s="254">
        <v>1684.1</v>
      </c>
      <c r="E336" s="255">
        <v>49.69</v>
      </c>
      <c r="F336" s="254">
        <v>1108.67</v>
      </c>
      <c r="G336" s="255">
        <v>6.2</v>
      </c>
      <c r="H336" s="254"/>
      <c r="I336" s="360"/>
      <c r="J336" s="254"/>
      <c r="K336" s="360"/>
      <c r="L336" s="417">
        <v>74934</v>
      </c>
      <c r="M336" s="359">
        <v>915.87</v>
      </c>
      <c r="N336" s="359">
        <v>33436.89</v>
      </c>
      <c r="O336" s="255">
        <v>107.17</v>
      </c>
      <c r="P336" s="254">
        <v>6281.71</v>
      </c>
      <c r="Q336" s="359">
        <v>19.05</v>
      </c>
      <c r="R336" s="359">
        <v>33866.800000000003</v>
      </c>
      <c r="S336" s="359">
        <v>29.5</v>
      </c>
      <c r="T336" s="359"/>
      <c r="U336" s="359"/>
      <c r="V336" s="359">
        <v>715.91</v>
      </c>
      <c r="W336" s="359">
        <v>803.56</v>
      </c>
      <c r="X336" s="359">
        <v>10593.19</v>
      </c>
      <c r="Y336" s="359">
        <v>9.0399999999999991</v>
      </c>
      <c r="Z336" s="359">
        <v>36915</v>
      </c>
      <c r="AA336" s="359">
        <v>69</v>
      </c>
      <c r="AB336" s="359">
        <v>590.74</v>
      </c>
      <c r="AC336" s="359">
        <v>0.17</v>
      </c>
      <c r="AD336" s="359">
        <v>7489.75</v>
      </c>
      <c r="AE336" s="359">
        <v>0</v>
      </c>
      <c r="AF336" s="359">
        <v>54169</v>
      </c>
      <c r="AG336" s="255">
        <v>79</v>
      </c>
      <c r="AH336" s="359">
        <v>161.91</v>
      </c>
      <c r="AI336" s="360">
        <v>0.18</v>
      </c>
      <c r="AJ336" s="359">
        <v>81.37</v>
      </c>
      <c r="AK336" s="255">
        <v>0.23</v>
      </c>
      <c r="AL336" s="389"/>
      <c r="AM336" s="360"/>
      <c r="AN336" s="389"/>
      <c r="AO336" s="360"/>
      <c r="AP336" s="389"/>
      <c r="AQ336" s="360"/>
    </row>
    <row r="337" spans="1:43" ht="15" x14ac:dyDescent="0.2">
      <c r="A337" s="376">
        <f t="shared" si="19"/>
        <v>45726</v>
      </c>
      <c r="B337" s="86" t="s">
        <v>195</v>
      </c>
      <c r="C337" s="94" t="str">
        <f t="shared" si="18"/>
        <v>45726 1200H</v>
      </c>
      <c r="D337" s="355">
        <v>1689.22</v>
      </c>
      <c r="E337" s="356">
        <v>49.69</v>
      </c>
      <c r="F337" s="355">
        <v>1108.67</v>
      </c>
      <c r="G337" s="356">
        <v>6.2</v>
      </c>
      <c r="H337" s="355"/>
      <c r="I337" s="358"/>
      <c r="J337" s="355"/>
      <c r="K337" s="358"/>
      <c r="L337" s="416">
        <v>74937.95</v>
      </c>
      <c r="M337" s="357">
        <v>916.13</v>
      </c>
      <c r="N337" s="357">
        <v>33436.910000000003</v>
      </c>
      <c r="O337" s="356">
        <v>107.23</v>
      </c>
      <c r="P337" s="355">
        <v>6287.32</v>
      </c>
      <c r="Q337" s="357">
        <v>19.05</v>
      </c>
      <c r="R337" s="357">
        <v>33871</v>
      </c>
      <c r="S337" s="357">
        <v>29.5</v>
      </c>
      <c r="T337" s="357"/>
      <c r="U337" s="357"/>
      <c r="V337" s="357">
        <v>716.07</v>
      </c>
      <c r="W337" s="357">
        <v>804.59</v>
      </c>
      <c r="X337" s="357">
        <v>10597</v>
      </c>
      <c r="Y337" s="357">
        <v>9.0399999999999991</v>
      </c>
      <c r="Z337" s="357">
        <v>36921</v>
      </c>
      <c r="AA337" s="357">
        <v>69</v>
      </c>
      <c r="AB337" s="357">
        <v>590.74</v>
      </c>
      <c r="AC337" s="357">
        <v>0.17</v>
      </c>
      <c r="AD337" s="357">
        <v>7496.02</v>
      </c>
      <c r="AE337" s="357">
        <v>0</v>
      </c>
      <c r="AF337" s="357">
        <v>54169</v>
      </c>
      <c r="AG337" s="356">
        <v>79</v>
      </c>
      <c r="AH337" s="357">
        <v>161.91</v>
      </c>
      <c r="AI337" s="358">
        <v>0.18</v>
      </c>
      <c r="AJ337" s="357">
        <v>81.37</v>
      </c>
      <c r="AK337" s="356">
        <v>0.23</v>
      </c>
      <c r="AL337" s="390"/>
      <c r="AM337" s="358"/>
      <c r="AN337" s="390"/>
      <c r="AO337" s="358"/>
      <c r="AP337" s="390"/>
      <c r="AQ337" s="358"/>
    </row>
    <row r="338" spans="1:43" ht="15" x14ac:dyDescent="0.2">
      <c r="A338" s="376">
        <f t="shared" si="19"/>
        <v>45727</v>
      </c>
      <c r="B338" s="86" t="s">
        <v>259</v>
      </c>
      <c r="C338" s="94" t="str">
        <f t="shared" si="18"/>
        <v>45727 0000H</v>
      </c>
      <c r="D338" s="254">
        <v>1695.31</v>
      </c>
      <c r="E338" s="255">
        <v>49.69</v>
      </c>
      <c r="F338" s="254">
        <v>1108.67</v>
      </c>
      <c r="G338" s="255">
        <v>6.2</v>
      </c>
      <c r="H338" s="254"/>
      <c r="I338" s="360"/>
      <c r="J338" s="254"/>
      <c r="K338" s="360"/>
      <c r="L338" s="417">
        <v>74949.320000000007</v>
      </c>
      <c r="M338" s="359">
        <v>916.16</v>
      </c>
      <c r="N338" s="359">
        <v>33440.730000000003</v>
      </c>
      <c r="O338" s="255">
        <v>107.23</v>
      </c>
      <c r="P338" s="254">
        <v>6293.02</v>
      </c>
      <c r="Q338" s="359">
        <v>19.05</v>
      </c>
      <c r="R338" s="359">
        <v>33877.9</v>
      </c>
      <c r="S338" s="359">
        <v>29.5</v>
      </c>
      <c r="T338" s="359"/>
      <c r="U338" s="359"/>
      <c r="V338" s="359">
        <v>716.07</v>
      </c>
      <c r="W338" s="359">
        <v>805.94</v>
      </c>
      <c r="X338" s="359">
        <v>10601.65</v>
      </c>
      <c r="Y338" s="359">
        <v>9.0399999999999991</v>
      </c>
      <c r="Z338" s="359">
        <v>36292</v>
      </c>
      <c r="AA338" s="359">
        <v>69</v>
      </c>
      <c r="AB338" s="359">
        <v>590.74</v>
      </c>
      <c r="AC338" s="359">
        <v>0.17</v>
      </c>
      <c r="AD338" s="359">
        <v>7502.41</v>
      </c>
      <c r="AE338" s="359">
        <v>0</v>
      </c>
      <c r="AF338" s="359">
        <v>54169</v>
      </c>
      <c r="AG338" s="255">
        <v>79</v>
      </c>
      <c r="AH338" s="359">
        <v>161.91</v>
      </c>
      <c r="AI338" s="360">
        <v>0.18</v>
      </c>
      <c r="AJ338" s="359">
        <v>81.37</v>
      </c>
      <c r="AK338" s="255">
        <v>0.23</v>
      </c>
      <c r="AL338" s="389"/>
      <c r="AM338" s="360"/>
      <c r="AN338" s="389"/>
      <c r="AO338" s="360"/>
      <c r="AP338" s="389"/>
      <c r="AQ338" s="360"/>
    </row>
    <row r="339" spans="1:43" ht="15" x14ac:dyDescent="0.2">
      <c r="A339" s="376">
        <f t="shared" si="19"/>
        <v>45727</v>
      </c>
      <c r="B339" s="86" t="s">
        <v>195</v>
      </c>
      <c r="C339" s="94" t="str">
        <f t="shared" si="18"/>
        <v>45727 1200H</v>
      </c>
      <c r="D339" s="355">
        <v>1699.9</v>
      </c>
      <c r="E339" s="356">
        <v>49.69</v>
      </c>
      <c r="F339" s="355">
        <v>1108.67</v>
      </c>
      <c r="G339" s="356">
        <v>6.2</v>
      </c>
      <c r="H339" s="355"/>
      <c r="I339" s="358"/>
      <c r="J339" s="355"/>
      <c r="K339" s="358"/>
      <c r="L339" s="416">
        <v>74952.97</v>
      </c>
      <c r="M339" s="357">
        <v>916.5</v>
      </c>
      <c r="N339" s="357">
        <v>33441.24</v>
      </c>
      <c r="O339" s="356">
        <v>107.28</v>
      </c>
      <c r="P339" s="355">
        <v>6298.87</v>
      </c>
      <c r="Q339" s="357">
        <v>19.05</v>
      </c>
      <c r="R339" s="357">
        <v>33885.300000000003</v>
      </c>
      <c r="S339" s="357">
        <v>29.5</v>
      </c>
      <c r="T339" s="357"/>
      <c r="U339" s="357"/>
      <c r="V339" s="357">
        <v>716.32</v>
      </c>
      <c r="W339" s="357">
        <v>806.71</v>
      </c>
      <c r="X339" s="357">
        <v>10605.53</v>
      </c>
      <c r="Y339" s="357">
        <v>9.0399999999999991</v>
      </c>
      <c r="Z339" s="357">
        <v>36935</v>
      </c>
      <c r="AA339" s="357">
        <v>69</v>
      </c>
      <c r="AB339" s="357">
        <v>590.74</v>
      </c>
      <c r="AC339" s="357">
        <v>0.17</v>
      </c>
      <c r="AD339" s="357">
        <v>7508.78</v>
      </c>
      <c r="AE339" s="357">
        <v>0</v>
      </c>
      <c r="AF339" s="357">
        <v>54169</v>
      </c>
      <c r="AG339" s="356">
        <v>79</v>
      </c>
      <c r="AH339" s="357">
        <v>161.91</v>
      </c>
      <c r="AI339" s="358">
        <v>0.18</v>
      </c>
      <c r="AJ339" s="357">
        <v>81.37</v>
      </c>
      <c r="AK339" s="356">
        <v>0.23</v>
      </c>
      <c r="AL339" s="390"/>
      <c r="AM339" s="358"/>
      <c r="AN339" s="390"/>
      <c r="AO339" s="358"/>
      <c r="AP339" s="390"/>
      <c r="AQ339" s="358"/>
    </row>
    <row r="340" spans="1:43" ht="15" x14ac:dyDescent="0.2">
      <c r="A340" s="376">
        <f t="shared" si="19"/>
        <v>45728</v>
      </c>
      <c r="B340" s="86" t="s">
        <v>259</v>
      </c>
      <c r="C340" s="94" t="str">
        <f t="shared" si="18"/>
        <v>45728 0000H</v>
      </c>
      <c r="D340" s="254">
        <v>1706.21</v>
      </c>
      <c r="E340" s="255">
        <v>49.69</v>
      </c>
      <c r="F340" s="254">
        <v>1108.67</v>
      </c>
      <c r="G340" s="255">
        <v>6.2</v>
      </c>
      <c r="H340" s="254"/>
      <c r="I340" s="360"/>
      <c r="J340" s="254"/>
      <c r="K340" s="360"/>
      <c r="L340" s="417">
        <v>74966.649999999994</v>
      </c>
      <c r="M340" s="359">
        <v>916.5</v>
      </c>
      <c r="N340" s="359">
        <v>33444.43</v>
      </c>
      <c r="O340" s="255">
        <v>107.3</v>
      </c>
      <c r="P340" s="254">
        <v>6304.57</v>
      </c>
      <c r="Q340" s="359">
        <v>19.05</v>
      </c>
      <c r="R340" s="359">
        <v>33892.5</v>
      </c>
      <c r="S340" s="359">
        <v>29.5</v>
      </c>
      <c r="T340" s="359"/>
      <c r="U340" s="359"/>
      <c r="V340" s="359">
        <v>716.33</v>
      </c>
      <c r="W340" s="359">
        <v>808.03</v>
      </c>
      <c r="X340" s="359">
        <v>10610.27</v>
      </c>
      <c r="Y340" s="359">
        <v>9.0399999999999991</v>
      </c>
      <c r="Z340" s="359">
        <v>36943</v>
      </c>
      <c r="AA340" s="359">
        <v>69</v>
      </c>
      <c r="AB340" s="359">
        <v>590.74</v>
      </c>
      <c r="AC340" s="359">
        <v>0.17</v>
      </c>
      <c r="AD340" s="359">
        <v>7516.16</v>
      </c>
      <c r="AE340" s="359">
        <v>0</v>
      </c>
      <c r="AF340" s="359">
        <v>54169</v>
      </c>
      <c r="AG340" s="255">
        <v>79</v>
      </c>
      <c r="AH340" s="359">
        <v>161.91</v>
      </c>
      <c r="AI340" s="360">
        <v>0.18</v>
      </c>
      <c r="AJ340" s="359">
        <v>81.37</v>
      </c>
      <c r="AK340" s="255">
        <v>0.23</v>
      </c>
      <c r="AL340" s="389"/>
      <c r="AM340" s="360"/>
      <c r="AN340" s="389"/>
      <c r="AO340" s="360"/>
      <c r="AP340" s="389"/>
      <c r="AQ340" s="360"/>
    </row>
    <row r="341" spans="1:43" ht="15" x14ac:dyDescent="0.2">
      <c r="A341" s="376">
        <f t="shared" si="19"/>
        <v>45728</v>
      </c>
      <c r="B341" s="86" t="s">
        <v>195</v>
      </c>
      <c r="C341" s="94" t="str">
        <f t="shared" si="18"/>
        <v>45728 1200H</v>
      </c>
      <c r="D341" s="355">
        <v>1710.95</v>
      </c>
      <c r="E341" s="356">
        <v>49.69</v>
      </c>
      <c r="F341" s="355">
        <v>1108.67</v>
      </c>
      <c r="G341" s="356">
        <v>6.2</v>
      </c>
      <c r="H341" s="355"/>
      <c r="I341" s="358"/>
      <c r="J341" s="355"/>
      <c r="K341" s="358"/>
      <c r="L341" s="416">
        <v>74975.88</v>
      </c>
      <c r="M341" s="357">
        <v>916.63</v>
      </c>
      <c r="N341" s="357">
        <v>33444.43</v>
      </c>
      <c r="O341" s="356">
        <v>107.33</v>
      </c>
      <c r="P341" s="355">
        <v>6307.24</v>
      </c>
      <c r="Q341" s="357">
        <v>19.05</v>
      </c>
      <c r="R341" s="357">
        <v>33896.400000000001</v>
      </c>
      <c r="S341" s="357">
        <v>29.5</v>
      </c>
      <c r="T341" s="357"/>
      <c r="U341" s="357"/>
      <c r="V341" s="357">
        <v>717.76</v>
      </c>
      <c r="W341" s="357">
        <v>808.62</v>
      </c>
      <c r="X341" s="357">
        <v>10613.32</v>
      </c>
      <c r="Y341" s="357">
        <v>9.0399999999999991</v>
      </c>
      <c r="Z341" s="357">
        <v>36950</v>
      </c>
      <c r="AA341" s="357">
        <v>69</v>
      </c>
      <c r="AB341" s="357">
        <v>590.74</v>
      </c>
      <c r="AC341" s="357">
        <v>0.17</v>
      </c>
      <c r="AD341" s="357">
        <v>7522.39</v>
      </c>
      <c r="AE341" s="357">
        <v>0</v>
      </c>
      <c r="AF341" s="357">
        <v>54169</v>
      </c>
      <c r="AG341" s="356">
        <v>79</v>
      </c>
      <c r="AH341" s="357">
        <v>166.06</v>
      </c>
      <c r="AI341" s="358">
        <v>0.18</v>
      </c>
      <c r="AJ341" s="357">
        <v>81.37</v>
      </c>
      <c r="AK341" s="356">
        <v>0.23</v>
      </c>
      <c r="AL341" s="390"/>
      <c r="AM341" s="358"/>
      <c r="AN341" s="390"/>
      <c r="AO341" s="358"/>
      <c r="AP341" s="390"/>
      <c r="AQ341" s="358"/>
    </row>
    <row r="342" spans="1:43" ht="15" x14ac:dyDescent="0.2">
      <c r="A342" s="376">
        <f t="shared" si="19"/>
        <v>45729</v>
      </c>
      <c r="B342" s="86" t="s">
        <v>259</v>
      </c>
      <c r="C342" s="94" t="str">
        <f t="shared" si="18"/>
        <v>45729 0000H</v>
      </c>
      <c r="D342" s="254">
        <v>1717.34</v>
      </c>
      <c r="E342" s="255">
        <v>49.69</v>
      </c>
      <c r="F342" s="254">
        <v>1108.67</v>
      </c>
      <c r="G342" s="255">
        <v>6.2</v>
      </c>
      <c r="H342" s="254"/>
      <c r="I342" s="360"/>
      <c r="J342" s="254"/>
      <c r="K342" s="360"/>
      <c r="L342" s="417">
        <v>74992.53</v>
      </c>
      <c r="M342" s="359">
        <v>916.63</v>
      </c>
      <c r="N342" s="359">
        <v>33444.43</v>
      </c>
      <c r="O342" s="255">
        <v>107.4</v>
      </c>
      <c r="P342" s="254">
        <v>6309.47</v>
      </c>
      <c r="Q342" s="359">
        <v>19.05</v>
      </c>
      <c r="R342" s="359">
        <v>33901</v>
      </c>
      <c r="S342" s="359">
        <v>29.5</v>
      </c>
      <c r="T342" s="359"/>
      <c r="U342" s="359"/>
      <c r="V342" s="359">
        <v>721.11</v>
      </c>
      <c r="W342" s="359">
        <v>808.81</v>
      </c>
      <c r="X342" s="359">
        <v>10618.05</v>
      </c>
      <c r="Y342" s="359">
        <v>9.0399999999999991</v>
      </c>
      <c r="Z342" s="359">
        <v>36958</v>
      </c>
      <c r="AA342" s="359">
        <v>69</v>
      </c>
      <c r="AB342" s="359">
        <v>590.74</v>
      </c>
      <c r="AC342" s="359">
        <v>0.17</v>
      </c>
      <c r="AD342" s="359">
        <v>7527.63</v>
      </c>
      <c r="AE342" s="359">
        <v>0</v>
      </c>
      <c r="AF342" s="359">
        <v>54169</v>
      </c>
      <c r="AG342" s="255">
        <v>79</v>
      </c>
      <c r="AH342" s="359">
        <v>172.97</v>
      </c>
      <c r="AI342" s="360">
        <v>0.19</v>
      </c>
      <c r="AJ342" s="359">
        <v>81.37</v>
      </c>
      <c r="AK342" s="255">
        <v>0.23</v>
      </c>
      <c r="AL342" s="389"/>
      <c r="AM342" s="360"/>
      <c r="AN342" s="389"/>
      <c r="AO342" s="360"/>
      <c r="AP342" s="389"/>
      <c r="AQ342" s="360"/>
    </row>
    <row r="343" spans="1:43" ht="15" x14ac:dyDescent="0.2">
      <c r="A343" s="376">
        <f t="shared" si="19"/>
        <v>45729</v>
      </c>
      <c r="B343" s="86" t="s">
        <v>195</v>
      </c>
      <c r="C343" s="94" t="str">
        <f t="shared" si="18"/>
        <v>45729 1200H</v>
      </c>
      <c r="D343" s="355">
        <v>1723.22</v>
      </c>
      <c r="E343" s="356">
        <v>49.69</v>
      </c>
      <c r="F343" s="355">
        <v>1108.67</v>
      </c>
      <c r="G343" s="356">
        <v>6.2</v>
      </c>
      <c r="H343" s="355"/>
      <c r="I343" s="358"/>
      <c r="J343" s="355"/>
      <c r="K343" s="358"/>
      <c r="L343" s="416">
        <v>75001.06</v>
      </c>
      <c r="M343" s="357">
        <v>916.77</v>
      </c>
      <c r="N343" s="357">
        <v>33445.19</v>
      </c>
      <c r="O343" s="356">
        <v>107.46</v>
      </c>
      <c r="P343" s="355">
        <v>6318.83</v>
      </c>
      <c r="Q343" s="357">
        <v>19.05</v>
      </c>
      <c r="R343" s="357">
        <v>33905.1</v>
      </c>
      <c r="S343" s="357">
        <v>29.5</v>
      </c>
      <c r="T343" s="357"/>
      <c r="U343" s="357"/>
      <c r="V343" s="357">
        <v>721.33</v>
      </c>
      <c r="W343" s="357">
        <v>809.9</v>
      </c>
      <c r="X343" s="357">
        <v>10621.97</v>
      </c>
      <c r="Y343" s="357">
        <v>9.0399999999999991</v>
      </c>
      <c r="Z343" s="357">
        <v>36964</v>
      </c>
      <c r="AA343" s="357">
        <v>69</v>
      </c>
      <c r="AB343" s="357">
        <v>590.74</v>
      </c>
      <c r="AC343" s="357">
        <v>0.17</v>
      </c>
      <c r="AD343" s="357">
        <v>7527.63</v>
      </c>
      <c r="AE343" s="357">
        <v>0</v>
      </c>
      <c r="AF343" s="357">
        <v>54169</v>
      </c>
      <c r="AG343" s="356">
        <v>79</v>
      </c>
      <c r="AH343" s="357">
        <v>172.99</v>
      </c>
      <c r="AI343" s="358">
        <v>0.2</v>
      </c>
      <c r="AJ343" s="357">
        <v>81.37</v>
      </c>
      <c r="AK343" s="356">
        <v>0.23</v>
      </c>
      <c r="AL343" s="390"/>
      <c r="AM343" s="358"/>
      <c r="AN343" s="390"/>
      <c r="AO343" s="358"/>
      <c r="AP343" s="390"/>
      <c r="AQ343" s="358"/>
    </row>
    <row r="344" spans="1:43" ht="15" x14ac:dyDescent="0.2">
      <c r="A344" s="376">
        <f t="shared" si="19"/>
        <v>45730</v>
      </c>
      <c r="B344" s="86" t="s">
        <v>259</v>
      </c>
      <c r="C344" s="94" t="str">
        <f t="shared" ref="C344:C367" si="20">A344 &amp; " " &amp;B344</f>
        <v>45730 0000H</v>
      </c>
      <c r="D344" s="254">
        <v>1729.29</v>
      </c>
      <c r="E344" s="255">
        <v>49.69</v>
      </c>
      <c r="F344" s="254">
        <v>1108.67</v>
      </c>
      <c r="G344" s="255">
        <v>6.2</v>
      </c>
      <c r="H344" s="254"/>
      <c r="I344" s="360"/>
      <c r="J344" s="254"/>
      <c r="K344" s="360"/>
      <c r="L344" s="417">
        <v>75015.850000000006</v>
      </c>
      <c r="M344" s="359">
        <v>916.77</v>
      </c>
      <c r="N344" s="359">
        <v>33449.01</v>
      </c>
      <c r="O344" s="255">
        <v>107.46</v>
      </c>
      <c r="P344" s="254">
        <v>6319.38</v>
      </c>
      <c r="Q344" s="359">
        <v>19.05</v>
      </c>
      <c r="R344" s="359">
        <v>33911.599999999999</v>
      </c>
      <c r="S344" s="359">
        <v>29.5</v>
      </c>
      <c r="T344" s="359"/>
      <c r="U344" s="359"/>
      <c r="V344" s="359">
        <v>721.58</v>
      </c>
      <c r="W344" s="359">
        <v>811.13</v>
      </c>
      <c r="X344" s="359">
        <v>10626.78</v>
      </c>
      <c r="Y344" s="359">
        <v>9.0399999999999991</v>
      </c>
      <c r="Z344" s="359">
        <v>36972</v>
      </c>
      <c r="AA344" s="359">
        <v>69</v>
      </c>
      <c r="AB344" s="359">
        <v>590.74</v>
      </c>
      <c r="AC344" s="359">
        <v>0.17</v>
      </c>
      <c r="AD344" s="359">
        <v>7541.64</v>
      </c>
      <c r="AE344" s="359">
        <v>0</v>
      </c>
      <c r="AF344" s="359">
        <v>54169</v>
      </c>
      <c r="AG344" s="255">
        <v>79</v>
      </c>
      <c r="AH344" s="359">
        <v>172.99</v>
      </c>
      <c r="AI344" s="360">
        <v>0.2</v>
      </c>
      <c r="AJ344" s="359">
        <v>81.37</v>
      </c>
      <c r="AK344" s="255">
        <v>0.23</v>
      </c>
      <c r="AL344" s="389"/>
      <c r="AM344" s="360"/>
      <c r="AN344" s="389"/>
      <c r="AO344" s="360"/>
      <c r="AP344" s="389"/>
      <c r="AQ344" s="360"/>
    </row>
    <row r="345" spans="1:43" ht="15" x14ac:dyDescent="0.2">
      <c r="A345" s="376">
        <f t="shared" si="19"/>
        <v>45730</v>
      </c>
      <c r="B345" s="86" t="s">
        <v>195</v>
      </c>
      <c r="C345" s="94" t="str">
        <f t="shared" si="20"/>
        <v>45730 1200H</v>
      </c>
      <c r="D345" s="355">
        <v>1734.56</v>
      </c>
      <c r="E345" s="356">
        <v>49.69</v>
      </c>
      <c r="F345" s="355">
        <v>1108.67</v>
      </c>
      <c r="G345" s="356">
        <v>6.2</v>
      </c>
      <c r="H345" s="355"/>
      <c r="I345" s="358"/>
      <c r="J345" s="355"/>
      <c r="K345" s="358"/>
      <c r="L345" s="416">
        <v>75020.789999999994</v>
      </c>
      <c r="M345" s="357">
        <v>917.05</v>
      </c>
      <c r="N345" s="357">
        <v>33450.07</v>
      </c>
      <c r="O345" s="356">
        <v>107.51</v>
      </c>
      <c r="P345" s="355">
        <v>6324.73</v>
      </c>
      <c r="Q345" s="357">
        <v>19.05</v>
      </c>
      <c r="R345" s="357">
        <v>33918</v>
      </c>
      <c r="S345" s="357">
        <v>29.5</v>
      </c>
      <c r="T345" s="357"/>
      <c r="U345" s="357"/>
      <c r="V345" s="357">
        <v>721.69</v>
      </c>
      <c r="W345" s="357">
        <v>812.25</v>
      </c>
      <c r="X345" s="357">
        <v>10630.75</v>
      </c>
      <c r="Y345" s="357">
        <v>9.0399999999999991</v>
      </c>
      <c r="Z345" s="357">
        <v>36978</v>
      </c>
      <c r="AA345" s="357">
        <v>69</v>
      </c>
      <c r="AB345" s="357">
        <v>590.74</v>
      </c>
      <c r="AC345" s="357">
        <v>0.17</v>
      </c>
      <c r="AD345" s="357">
        <v>7548.04</v>
      </c>
      <c r="AE345" s="357">
        <v>0</v>
      </c>
      <c r="AF345" s="357">
        <v>54169</v>
      </c>
      <c r="AG345" s="356">
        <v>79</v>
      </c>
      <c r="AH345" s="357">
        <v>172.99</v>
      </c>
      <c r="AI345" s="358">
        <v>0.2</v>
      </c>
      <c r="AJ345" s="357">
        <v>81.37</v>
      </c>
      <c r="AK345" s="356">
        <v>0.23</v>
      </c>
      <c r="AL345" s="390"/>
      <c r="AM345" s="358"/>
      <c r="AN345" s="390"/>
      <c r="AO345" s="358"/>
      <c r="AP345" s="390"/>
      <c r="AQ345" s="358"/>
    </row>
    <row r="346" spans="1:43" ht="15" x14ac:dyDescent="0.2">
      <c r="A346" s="376">
        <f t="shared" ref="A346:A367" si="21">A344+1</f>
        <v>45731</v>
      </c>
      <c r="B346" s="86" t="s">
        <v>259</v>
      </c>
      <c r="C346" s="94" t="str">
        <f t="shared" si="20"/>
        <v>45731 0000H</v>
      </c>
      <c r="D346" s="254">
        <v>1740.73</v>
      </c>
      <c r="E346" s="255">
        <v>49.69</v>
      </c>
      <c r="F346" s="254">
        <v>1108.67</v>
      </c>
      <c r="G346" s="255">
        <v>6.2</v>
      </c>
      <c r="H346" s="254"/>
      <c r="I346" s="360"/>
      <c r="J346" s="254"/>
      <c r="K346" s="360"/>
      <c r="L346" s="417">
        <v>75035.41</v>
      </c>
      <c r="M346" s="359">
        <v>917.05</v>
      </c>
      <c r="N346" s="359">
        <v>33453.089999999997</v>
      </c>
      <c r="O346" s="255">
        <v>107.54</v>
      </c>
      <c r="P346" s="254">
        <v>6330.43</v>
      </c>
      <c r="Q346" s="359">
        <v>19.05</v>
      </c>
      <c r="R346" s="359">
        <v>33924.5</v>
      </c>
      <c r="S346" s="359">
        <v>29.5</v>
      </c>
      <c r="T346" s="359"/>
      <c r="U346" s="359"/>
      <c r="V346" s="359">
        <v>721.82</v>
      </c>
      <c r="W346" s="359">
        <v>813.38</v>
      </c>
      <c r="X346" s="359">
        <v>10635.55</v>
      </c>
      <c r="Y346" s="359">
        <v>9.0399999999999991</v>
      </c>
      <c r="Z346" s="359">
        <v>36987</v>
      </c>
      <c r="AA346" s="359">
        <v>69</v>
      </c>
      <c r="AB346" s="359">
        <v>590.74</v>
      </c>
      <c r="AC346" s="359">
        <v>0.17</v>
      </c>
      <c r="AD346" s="359">
        <v>7555.54</v>
      </c>
      <c r="AE346" s="359">
        <v>0</v>
      </c>
      <c r="AF346" s="359">
        <v>54169</v>
      </c>
      <c r="AG346" s="255">
        <v>79</v>
      </c>
      <c r="AH346" s="359">
        <v>172.99</v>
      </c>
      <c r="AI346" s="360">
        <v>0.2</v>
      </c>
      <c r="AJ346" s="359">
        <v>81.37</v>
      </c>
      <c r="AK346" s="255">
        <v>0.23</v>
      </c>
      <c r="AL346" s="389"/>
      <c r="AM346" s="360"/>
      <c r="AN346" s="389"/>
      <c r="AO346" s="360"/>
      <c r="AP346" s="389"/>
      <c r="AQ346" s="360"/>
    </row>
    <row r="347" spans="1:43" ht="15" x14ac:dyDescent="0.2">
      <c r="A347" s="376">
        <f t="shared" si="21"/>
        <v>45731</v>
      </c>
      <c r="B347" s="86" t="s">
        <v>195</v>
      </c>
      <c r="C347" s="94" t="str">
        <f t="shared" si="20"/>
        <v>45731 1200H</v>
      </c>
      <c r="D347" s="355">
        <v>1745.07</v>
      </c>
      <c r="E347" s="356">
        <v>49.69</v>
      </c>
      <c r="F347" s="355">
        <v>1108.67</v>
      </c>
      <c r="G347" s="356">
        <v>6.2</v>
      </c>
      <c r="H347" s="355"/>
      <c r="I347" s="358"/>
      <c r="J347" s="355"/>
      <c r="K347" s="358"/>
      <c r="L347" s="416">
        <v>75038.66</v>
      </c>
      <c r="M347" s="357">
        <v>917.43</v>
      </c>
      <c r="N347" s="357">
        <v>33453.089999999997</v>
      </c>
      <c r="O347" s="356">
        <v>107.6</v>
      </c>
      <c r="P347" s="355">
        <v>6336.22</v>
      </c>
      <c r="Q347" s="357">
        <v>19.05</v>
      </c>
      <c r="R347" s="357">
        <v>33931.800000000003</v>
      </c>
      <c r="S347" s="357">
        <v>29.5</v>
      </c>
      <c r="T347" s="357"/>
      <c r="U347" s="357"/>
      <c r="V347" s="357">
        <v>721.99</v>
      </c>
      <c r="W347" s="357">
        <v>814.13</v>
      </c>
      <c r="X347" s="357">
        <v>10639.61</v>
      </c>
      <c r="Y347" s="357">
        <v>9.0399999999999991</v>
      </c>
      <c r="Z347" s="357">
        <v>36993</v>
      </c>
      <c r="AA347" s="357">
        <v>69</v>
      </c>
      <c r="AB347" s="357">
        <v>590.74</v>
      </c>
      <c r="AC347" s="357">
        <v>0.17</v>
      </c>
      <c r="AD347" s="357">
        <v>7561.95</v>
      </c>
      <c r="AE347" s="357">
        <v>0</v>
      </c>
      <c r="AF347" s="357">
        <v>54169</v>
      </c>
      <c r="AG347" s="356">
        <v>79</v>
      </c>
      <c r="AH347" s="357">
        <v>172.99</v>
      </c>
      <c r="AI347" s="358">
        <v>0.2</v>
      </c>
      <c r="AJ347" s="357">
        <v>81.37</v>
      </c>
      <c r="AK347" s="356">
        <v>0.23</v>
      </c>
      <c r="AL347" s="390"/>
      <c r="AM347" s="358"/>
      <c r="AN347" s="390"/>
      <c r="AO347" s="358"/>
      <c r="AP347" s="390"/>
      <c r="AQ347" s="358"/>
    </row>
    <row r="348" spans="1:43" ht="15" x14ac:dyDescent="0.2">
      <c r="A348" s="376">
        <f t="shared" si="21"/>
        <v>45732</v>
      </c>
      <c r="B348" s="86" t="s">
        <v>259</v>
      </c>
      <c r="C348" s="94" t="str">
        <f t="shared" si="20"/>
        <v>45732 0000H</v>
      </c>
      <c r="D348" s="254">
        <v>1750.73</v>
      </c>
      <c r="E348" s="255">
        <v>49.69</v>
      </c>
      <c r="F348" s="254">
        <v>1108.67</v>
      </c>
      <c r="G348" s="255">
        <v>6.2</v>
      </c>
      <c r="H348" s="254"/>
      <c r="I348" s="360"/>
      <c r="J348" s="254"/>
      <c r="K348" s="360"/>
      <c r="L348" s="417">
        <v>75054.880000000005</v>
      </c>
      <c r="M348" s="359">
        <v>917.43</v>
      </c>
      <c r="N348" s="359">
        <v>33454.22</v>
      </c>
      <c r="O348" s="255">
        <v>107.64</v>
      </c>
      <c r="P348" s="254">
        <v>6341.8</v>
      </c>
      <c r="Q348" s="359">
        <v>19.05</v>
      </c>
      <c r="R348" s="359">
        <v>33938.6</v>
      </c>
      <c r="S348" s="359">
        <v>29.5</v>
      </c>
      <c r="T348" s="359"/>
      <c r="U348" s="359"/>
      <c r="V348" s="359">
        <v>722.27</v>
      </c>
      <c r="W348" s="359">
        <v>815.44</v>
      </c>
      <c r="X348" s="359">
        <v>10644.89</v>
      </c>
      <c r="Y348" s="359">
        <v>9.0399999999999991</v>
      </c>
      <c r="Z348" s="359">
        <v>37001</v>
      </c>
      <c r="AA348" s="359">
        <v>69</v>
      </c>
      <c r="AB348" s="359">
        <v>590.74</v>
      </c>
      <c r="AC348" s="359">
        <v>0.17</v>
      </c>
      <c r="AD348" s="359">
        <v>7569.63</v>
      </c>
      <c r="AE348" s="359">
        <v>0</v>
      </c>
      <c r="AF348" s="359">
        <v>54169</v>
      </c>
      <c r="AG348" s="255">
        <v>79</v>
      </c>
      <c r="AH348" s="359">
        <v>172.99</v>
      </c>
      <c r="AI348" s="360">
        <v>0.2</v>
      </c>
      <c r="AJ348" s="359">
        <v>81.37</v>
      </c>
      <c r="AK348" s="255">
        <v>0.23</v>
      </c>
      <c r="AL348" s="389"/>
      <c r="AM348" s="360"/>
      <c r="AN348" s="389"/>
      <c r="AO348" s="360"/>
      <c r="AP348" s="389"/>
      <c r="AQ348" s="360"/>
    </row>
    <row r="349" spans="1:43" ht="15" x14ac:dyDescent="0.2">
      <c r="A349" s="376">
        <f t="shared" si="21"/>
        <v>45732</v>
      </c>
      <c r="B349" s="86" t="s">
        <v>195</v>
      </c>
      <c r="C349" s="94" t="str">
        <f t="shared" si="20"/>
        <v>45732 1200H</v>
      </c>
      <c r="D349" s="355">
        <v>1754.7</v>
      </c>
      <c r="E349" s="356">
        <v>49.69</v>
      </c>
      <c r="F349" s="355">
        <v>1108.67</v>
      </c>
      <c r="G349" s="356">
        <v>6.2</v>
      </c>
      <c r="H349" s="355"/>
      <c r="I349" s="358"/>
      <c r="J349" s="355"/>
      <c r="K349" s="358"/>
      <c r="L349" s="416">
        <v>75057.37</v>
      </c>
      <c r="M349" s="357">
        <v>917.79</v>
      </c>
      <c r="N349" s="357">
        <v>33454.22</v>
      </c>
      <c r="O349" s="356">
        <v>107.69</v>
      </c>
      <c r="P349" s="355">
        <v>6347.73</v>
      </c>
      <c r="Q349" s="357">
        <v>19.05</v>
      </c>
      <c r="R349" s="357">
        <v>33945.9</v>
      </c>
      <c r="S349" s="357">
        <v>29.5</v>
      </c>
      <c r="T349" s="357"/>
      <c r="U349" s="357"/>
      <c r="V349" s="357">
        <v>722.35</v>
      </c>
      <c r="W349" s="357">
        <v>816.45</v>
      </c>
      <c r="X349" s="357">
        <v>10649.24</v>
      </c>
      <c r="Y349" s="357">
        <v>9.0399999999999991</v>
      </c>
      <c r="Z349" s="357">
        <v>37007</v>
      </c>
      <c r="AA349" s="357">
        <v>69</v>
      </c>
      <c r="AB349" s="357">
        <v>590.74</v>
      </c>
      <c r="AC349" s="357">
        <v>0.17</v>
      </c>
      <c r="AD349" s="357">
        <v>7576.03</v>
      </c>
      <c r="AE349" s="357">
        <v>0</v>
      </c>
      <c r="AF349" s="357">
        <v>54169</v>
      </c>
      <c r="AG349" s="356">
        <v>79</v>
      </c>
      <c r="AH349" s="357">
        <v>172.99</v>
      </c>
      <c r="AI349" s="358">
        <v>0.2</v>
      </c>
      <c r="AJ349" s="357">
        <v>81.37</v>
      </c>
      <c r="AK349" s="356">
        <v>0.23</v>
      </c>
      <c r="AL349" s="390"/>
      <c r="AM349" s="358"/>
      <c r="AN349" s="390"/>
      <c r="AO349" s="358"/>
      <c r="AP349" s="390"/>
      <c r="AQ349" s="358"/>
    </row>
    <row r="350" spans="1:43" ht="15" x14ac:dyDescent="0.2">
      <c r="A350" s="376">
        <f t="shared" si="21"/>
        <v>45733</v>
      </c>
      <c r="B350" s="86" t="s">
        <v>259</v>
      </c>
      <c r="C350" s="94" t="str">
        <f t="shared" si="20"/>
        <v>45733 0000H</v>
      </c>
      <c r="D350" s="254">
        <v>1760.61</v>
      </c>
      <c r="E350" s="255">
        <v>49.69</v>
      </c>
      <c r="F350" s="254">
        <v>1108.67</v>
      </c>
      <c r="G350" s="255">
        <v>6.2</v>
      </c>
      <c r="H350" s="254"/>
      <c r="I350" s="360"/>
      <c r="J350" s="254"/>
      <c r="K350" s="360"/>
      <c r="L350" s="417">
        <v>75067.38</v>
      </c>
      <c r="M350" s="359">
        <v>917.79</v>
      </c>
      <c r="N350" s="359">
        <v>33454.22</v>
      </c>
      <c r="O350" s="255">
        <v>107.74</v>
      </c>
      <c r="P350" s="254">
        <v>6353.52</v>
      </c>
      <c r="Q350" s="359">
        <v>19.05</v>
      </c>
      <c r="R350" s="359">
        <v>33952.199999999997</v>
      </c>
      <c r="S350" s="359">
        <v>29.5</v>
      </c>
      <c r="T350" s="359"/>
      <c r="U350" s="359"/>
      <c r="V350" s="359">
        <v>722.37</v>
      </c>
      <c r="W350" s="359">
        <v>817.78</v>
      </c>
      <c r="X350" s="359">
        <v>10654.55</v>
      </c>
      <c r="Y350" s="359">
        <v>9.0399999999999991</v>
      </c>
      <c r="Z350" s="359">
        <v>37014</v>
      </c>
      <c r="AA350" s="359">
        <v>69</v>
      </c>
      <c r="AB350" s="359">
        <v>590.74</v>
      </c>
      <c r="AC350" s="359">
        <v>0.17</v>
      </c>
      <c r="AD350" s="359">
        <v>7583.24</v>
      </c>
      <c r="AE350" s="359">
        <v>0</v>
      </c>
      <c r="AF350" s="359">
        <v>54169</v>
      </c>
      <c r="AG350" s="255">
        <v>79</v>
      </c>
      <c r="AH350" s="359">
        <v>172.99</v>
      </c>
      <c r="AI350" s="360">
        <v>0.2</v>
      </c>
      <c r="AJ350" s="359">
        <v>81.37</v>
      </c>
      <c r="AK350" s="255">
        <v>0.23</v>
      </c>
      <c r="AL350" s="389"/>
      <c r="AM350" s="360"/>
      <c r="AN350" s="389"/>
      <c r="AO350" s="360"/>
      <c r="AP350" s="389"/>
      <c r="AQ350" s="360"/>
    </row>
    <row r="351" spans="1:43" ht="15" x14ac:dyDescent="0.2">
      <c r="A351" s="376">
        <f t="shared" si="21"/>
        <v>45733</v>
      </c>
      <c r="B351" s="86" t="s">
        <v>195</v>
      </c>
      <c r="C351" s="94" t="str">
        <f t="shared" si="20"/>
        <v>45733 1200H</v>
      </c>
      <c r="D351" s="355">
        <v>1765.91</v>
      </c>
      <c r="E351" s="356">
        <v>49.69</v>
      </c>
      <c r="F351" s="355">
        <v>1108.67</v>
      </c>
      <c r="G351" s="356">
        <v>6.2</v>
      </c>
      <c r="H351" s="355"/>
      <c r="I351" s="358"/>
      <c r="J351" s="355"/>
      <c r="K351" s="358"/>
      <c r="L351" s="416">
        <v>75073.69</v>
      </c>
      <c r="M351" s="357">
        <v>918</v>
      </c>
      <c r="N351" s="357">
        <v>33454.82</v>
      </c>
      <c r="O351" s="356">
        <v>107.79</v>
      </c>
      <c r="P351" s="355">
        <v>6359.13</v>
      </c>
      <c r="Q351" s="357">
        <v>19.05</v>
      </c>
      <c r="R351" s="357">
        <v>33956.400000000001</v>
      </c>
      <c r="S351" s="357">
        <v>29.5</v>
      </c>
      <c r="T351" s="357"/>
      <c r="U351" s="357"/>
      <c r="V351" s="357">
        <v>722.38</v>
      </c>
      <c r="W351" s="357">
        <v>819.39</v>
      </c>
      <c r="X351" s="357">
        <v>10658.99</v>
      </c>
      <c r="Y351" s="357">
        <v>9.0399999999999991</v>
      </c>
      <c r="Z351" s="357">
        <v>37022</v>
      </c>
      <c r="AA351" s="357">
        <v>69</v>
      </c>
      <c r="AB351" s="357">
        <v>590.74</v>
      </c>
      <c r="AC351" s="357">
        <v>0.17</v>
      </c>
      <c r="AD351" s="357">
        <v>7589.58</v>
      </c>
      <c r="AE351" s="357">
        <v>0</v>
      </c>
      <c r="AF351" s="357">
        <v>54169</v>
      </c>
      <c r="AG351" s="356">
        <v>79</v>
      </c>
      <c r="AH351" s="357">
        <v>172.99</v>
      </c>
      <c r="AI351" s="358">
        <v>0.2</v>
      </c>
      <c r="AJ351" s="357">
        <v>81.37</v>
      </c>
      <c r="AK351" s="356">
        <v>0.23</v>
      </c>
      <c r="AL351" s="390"/>
      <c r="AM351" s="358"/>
      <c r="AN351" s="390"/>
      <c r="AO351" s="358"/>
      <c r="AP351" s="390"/>
      <c r="AQ351" s="358"/>
    </row>
    <row r="352" spans="1:43" ht="15" x14ac:dyDescent="0.2">
      <c r="A352" s="376">
        <f t="shared" si="21"/>
        <v>45734</v>
      </c>
      <c r="B352" s="86" t="s">
        <v>259</v>
      </c>
      <c r="C352" s="94" t="str">
        <f t="shared" si="20"/>
        <v>45734 0000H</v>
      </c>
      <c r="D352" s="254">
        <v>1771.92</v>
      </c>
      <c r="E352" s="255">
        <v>49.69</v>
      </c>
      <c r="F352" s="254">
        <v>1108.67</v>
      </c>
      <c r="G352" s="255">
        <v>6.2</v>
      </c>
      <c r="H352" s="254"/>
      <c r="I352" s="360"/>
      <c r="J352" s="254"/>
      <c r="K352" s="360"/>
      <c r="L352" s="417">
        <v>75089.759999999995</v>
      </c>
      <c r="M352" s="359">
        <v>918</v>
      </c>
      <c r="N352" s="359">
        <v>33457.629999999997</v>
      </c>
      <c r="O352" s="255">
        <v>107.81</v>
      </c>
      <c r="P352" s="254">
        <v>6364.85</v>
      </c>
      <c r="Q352" s="359">
        <v>19.05</v>
      </c>
      <c r="R352" s="359">
        <v>33963.1</v>
      </c>
      <c r="S352" s="359">
        <v>29.5</v>
      </c>
      <c r="T352" s="359"/>
      <c r="U352" s="359"/>
      <c r="V352" s="359">
        <v>722.38</v>
      </c>
      <c r="W352" s="359">
        <v>821.25</v>
      </c>
      <c r="X352" s="359">
        <v>10664.2</v>
      </c>
      <c r="Y352" s="359">
        <v>9.0399999999999991</v>
      </c>
      <c r="Z352" s="359">
        <v>37030</v>
      </c>
      <c r="AA352" s="359">
        <v>69</v>
      </c>
      <c r="AB352" s="359">
        <v>590.74</v>
      </c>
      <c r="AC352" s="359">
        <v>0.17</v>
      </c>
      <c r="AD352" s="359">
        <v>7597.11</v>
      </c>
      <c r="AE352" s="359">
        <v>0</v>
      </c>
      <c r="AF352" s="359">
        <v>54169</v>
      </c>
      <c r="AG352" s="255">
        <v>79</v>
      </c>
      <c r="AH352" s="359">
        <v>172.99</v>
      </c>
      <c r="AI352" s="360">
        <v>0.2</v>
      </c>
      <c r="AJ352" s="359">
        <v>81.37</v>
      </c>
      <c r="AK352" s="255">
        <v>0.23</v>
      </c>
      <c r="AL352" s="389"/>
      <c r="AM352" s="360"/>
      <c r="AN352" s="389"/>
      <c r="AO352" s="360"/>
      <c r="AP352" s="389"/>
      <c r="AQ352" s="360"/>
    </row>
    <row r="353" spans="1:43" ht="15" x14ac:dyDescent="0.2">
      <c r="A353" s="376">
        <f t="shared" si="21"/>
        <v>45734</v>
      </c>
      <c r="B353" s="86" t="s">
        <v>195</v>
      </c>
      <c r="C353" s="94" t="str">
        <f t="shared" si="20"/>
        <v>45734 1200H</v>
      </c>
      <c r="D353" s="355">
        <v>1776.69</v>
      </c>
      <c r="E353" s="356">
        <v>49.69</v>
      </c>
      <c r="F353" s="355">
        <v>1108.67</v>
      </c>
      <c r="G353" s="356">
        <v>6.2</v>
      </c>
      <c r="H353" s="355"/>
      <c r="I353" s="358"/>
      <c r="J353" s="355"/>
      <c r="K353" s="358"/>
      <c r="L353" s="416">
        <v>75093.460000000006</v>
      </c>
      <c r="M353" s="357">
        <v>918.4</v>
      </c>
      <c r="N353" s="357">
        <v>33458.370000000003</v>
      </c>
      <c r="O353" s="356">
        <v>107.85</v>
      </c>
      <c r="P353" s="355">
        <v>6370.56</v>
      </c>
      <c r="Q353" s="357">
        <v>19.05</v>
      </c>
      <c r="R353" s="357">
        <v>33970.199999999997</v>
      </c>
      <c r="S353" s="357">
        <v>29.5</v>
      </c>
      <c r="T353" s="357"/>
      <c r="U353" s="357"/>
      <c r="V353" s="357">
        <v>722.41</v>
      </c>
      <c r="W353" s="357">
        <v>822.43</v>
      </c>
      <c r="X353" s="357">
        <v>10668.6</v>
      </c>
      <c r="Y353" s="357">
        <v>9.0399999999999991</v>
      </c>
      <c r="Z353" s="357">
        <v>37037</v>
      </c>
      <c r="AA353" s="357">
        <v>69</v>
      </c>
      <c r="AB353" s="357">
        <v>590.74</v>
      </c>
      <c r="AC353" s="357">
        <v>0.17</v>
      </c>
      <c r="AD353" s="357">
        <v>7603.6</v>
      </c>
      <c r="AE353" s="357">
        <v>0</v>
      </c>
      <c r="AF353" s="357">
        <v>54169</v>
      </c>
      <c r="AG353" s="356">
        <v>79</v>
      </c>
      <c r="AH353" s="357">
        <v>172.99</v>
      </c>
      <c r="AI353" s="358">
        <v>0.2</v>
      </c>
      <c r="AJ353" s="357">
        <v>81.37</v>
      </c>
      <c r="AK353" s="356">
        <v>0.23</v>
      </c>
      <c r="AL353" s="390"/>
      <c r="AM353" s="358"/>
      <c r="AN353" s="390"/>
      <c r="AO353" s="358"/>
      <c r="AP353" s="390"/>
      <c r="AQ353" s="358"/>
    </row>
    <row r="354" spans="1:43" ht="15" x14ac:dyDescent="0.2">
      <c r="A354" s="376">
        <f t="shared" si="21"/>
        <v>45735</v>
      </c>
      <c r="B354" s="86" t="s">
        <v>259</v>
      </c>
      <c r="C354" s="94" t="str">
        <f t="shared" si="20"/>
        <v>45735 0000H</v>
      </c>
      <c r="D354" s="254">
        <v>1782.71</v>
      </c>
      <c r="E354" s="255">
        <v>49.69</v>
      </c>
      <c r="F354" s="254">
        <v>1108.67</v>
      </c>
      <c r="G354" s="255">
        <v>6.2</v>
      </c>
      <c r="H354" s="254"/>
      <c r="I354" s="360"/>
      <c r="J354" s="254"/>
      <c r="K354" s="360"/>
      <c r="L354" s="417">
        <v>75109.460000000006</v>
      </c>
      <c r="M354" s="359">
        <v>918.4</v>
      </c>
      <c r="N354" s="359">
        <v>33462.26</v>
      </c>
      <c r="O354" s="255">
        <v>107.85</v>
      </c>
      <c r="P354" s="254">
        <v>6376.31</v>
      </c>
      <c r="Q354" s="359">
        <v>19.05</v>
      </c>
      <c r="R354" s="359">
        <v>33976.300000000003</v>
      </c>
      <c r="S354" s="359">
        <v>29.5</v>
      </c>
      <c r="T354" s="359"/>
      <c r="U354" s="359"/>
      <c r="V354" s="359">
        <v>722.49</v>
      </c>
      <c r="W354" s="359">
        <v>823.75</v>
      </c>
      <c r="X354" s="359">
        <v>10673.93</v>
      </c>
      <c r="Y354" s="359">
        <v>9.0399999999999991</v>
      </c>
      <c r="Z354" s="359">
        <v>37045</v>
      </c>
      <c r="AA354" s="359">
        <v>69</v>
      </c>
      <c r="AB354" s="359">
        <v>590.74</v>
      </c>
      <c r="AC354" s="359">
        <v>0.17</v>
      </c>
      <c r="AD354" s="359">
        <v>7611.2</v>
      </c>
      <c r="AE354" s="359">
        <v>0</v>
      </c>
      <c r="AF354" s="359">
        <v>54169</v>
      </c>
      <c r="AG354" s="255">
        <v>79</v>
      </c>
      <c r="AH354" s="359">
        <v>172.99</v>
      </c>
      <c r="AI354" s="360">
        <v>0.2</v>
      </c>
      <c r="AJ354" s="359">
        <v>81.37</v>
      </c>
      <c r="AK354" s="255">
        <v>0.23</v>
      </c>
      <c r="AL354" s="389"/>
      <c r="AM354" s="360"/>
      <c r="AN354" s="389"/>
      <c r="AO354" s="360"/>
      <c r="AP354" s="389"/>
      <c r="AQ354" s="360"/>
    </row>
    <row r="355" spans="1:43" ht="15" x14ac:dyDescent="0.2">
      <c r="A355" s="376">
        <f t="shared" si="21"/>
        <v>45735</v>
      </c>
      <c r="B355" s="86" t="s">
        <v>195</v>
      </c>
      <c r="C355" s="94" t="str">
        <f t="shared" si="20"/>
        <v>45735 1200H</v>
      </c>
      <c r="D355" s="355">
        <v>1787.67</v>
      </c>
      <c r="E355" s="356">
        <v>49.69</v>
      </c>
      <c r="F355" s="355">
        <v>1108.67</v>
      </c>
      <c r="G355" s="356">
        <v>6.2</v>
      </c>
      <c r="H355" s="355"/>
      <c r="I355" s="358"/>
      <c r="J355" s="355"/>
      <c r="K355" s="358"/>
      <c r="L355" s="416">
        <v>75113.22</v>
      </c>
      <c r="M355" s="357">
        <v>918.75</v>
      </c>
      <c r="N355" s="357">
        <v>33462.26</v>
      </c>
      <c r="O355" s="356">
        <v>107.91</v>
      </c>
      <c r="P355" s="355">
        <v>6381.9</v>
      </c>
      <c r="Q355" s="357">
        <v>19.05</v>
      </c>
      <c r="R355" s="357">
        <v>33981</v>
      </c>
      <c r="S355" s="357">
        <v>29.5</v>
      </c>
      <c r="T355" s="357"/>
      <c r="U355" s="357"/>
      <c r="V355" s="357">
        <v>722.49</v>
      </c>
      <c r="W355" s="357">
        <v>825.26</v>
      </c>
      <c r="X355" s="357">
        <v>10678.41</v>
      </c>
      <c r="Y355" s="357">
        <v>9.0399999999999991</v>
      </c>
      <c r="Z355" s="357">
        <v>37052</v>
      </c>
      <c r="AA355" s="357">
        <v>69</v>
      </c>
      <c r="AB355" s="357">
        <v>590.74</v>
      </c>
      <c r="AC355" s="357">
        <v>0.17</v>
      </c>
      <c r="AD355" s="357">
        <v>7617.22</v>
      </c>
      <c r="AE355" s="357">
        <v>0</v>
      </c>
      <c r="AF355" s="357">
        <v>54169</v>
      </c>
      <c r="AG355" s="356">
        <v>79</v>
      </c>
      <c r="AH355" s="357">
        <v>172.99</v>
      </c>
      <c r="AI355" s="358">
        <v>0.2</v>
      </c>
      <c r="AJ355" s="357">
        <v>81.37</v>
      </c>
      <c r="AK355" s="356">
        <v>0.23</v>
      </c>
      <c r="AL355" s="390"/>
      <c r="AM355" s="358"/>
      <c r="AN355" s="390"/>
      <c r="AO355" s="358"/>
      <c r="AP355" s="390"/>
      <c r="AQ355" s="358"/>
    </row>
    <row r="356" spans="1:43" ht="15" x14ac:dyDescent="0.2">
      <c r="A356" s="376">
        <f t="shared" si="21"/>
        <v>45736</v>
      </c>
      <c r="B356" s="86" t="s">
        <v>259</v>
      </c>
      <c r="C356" s="94" t="str">
        <f t="shared" si="20"/>
        <v>45736 0000H</v>
      </c>
      <c r="D356" s="254">
        <v>1793.58</v>
      </c>
      <c r="E356" s="255">
        <v>49.69</v>
      </c>
      <c r="F356" s="254">
        <v>1108.67</v>
      </c>
      <c r="G356" s="255">
        <v>6.2</v>
      </c>
      <c r="H356" s="254"/>
      <c r="I356" s="360"/>
      <c r="J356" s="254"/>
      <c r="K356" s="360"/>
      <c r="L356" s="417">
        <v>75124.03</v>
      </c>
      <c r="M356" s="359">
        <v>918.75</v>
      </c>
      <c r="N356" s="359">
        <v>33465.370000000003</v>
      </c>
      <c r="O356" s="255">
        <v>107.93</v>
      </c>
      <c r="P356" s="254">
        <v>6387.73</v>
      </c>
      <c r="Q356" s="359">
        <v>19.05</v>
      </c>
      <c r="R356" s="359">
        <v>33987.1</v>
      </c>
      <c r="S356" s="359">
        <v>29.5</v>
      </c>
      <c r="T356" s="359"/>
      <c r="U356" s="359"/>
      <c r="V356" s="359">
        <v>722.49</v>
      </c>
      <c r="W356" s="359">
        <v>826.77</v>
      </c>
      <c r="X356" s="359">
        <v>10683.53</v>
      </c>
      <c r="Y356" s="359">
        <v>9.0399999999999991</v>
      </c>
      <c r="Z356" s="359">
        <v>37060</v>
      </c>
      <c r="AA356" s="359">
        <v>69</v>
      </c>
      <c r="AB356" s="359">
        <v>590.74</v>
      </c>
      <c r="AC356" s="359">
        <v>0.17</v>
      </c>
      <c r="AD356" s="359">
        <v>7622.49</v>
      </c>
      <c r="AE356" s="359">
        <v>0</v>
      </c>
      <c r="AF356" s="359">
        <v>54169</v>
      </c>
      <c r="AG356" s="255">
        <v>79</v>
      </c>
      <c r="AH356" s="359">
        <v>172.99</v>
      </c>
      <c r="AI356" s="360">
        <v>0.2</v>
      </c>
      <c r="AJ356" s="359">
        <v>81.37</v>
      </c>
      <c r="AK356" s="255">
        <v>0.23</v>
      </c>
      <c r="AL356" s="389"/>
      <c r="AM356" s="360"/>
      <c r="AN356" s="389"/>
      <c r="AO356" s="360"/>
      <c r="AP356" s="389"/>
      <c r="AQ356" s="360"/>
    </row>
    <row r="357" spans="1:43" ht="15" x14ac:dyDescent="0.2">
      <c r="A357" s="376">
        <f t="shared" si="21"/>
        <v>45736</v>
      </c>
      <c r="B357" s="86" t="s">
        <v>195</v>
      </c>
      <c r="C357" s="94" t="str">
        <f t="shared" si="20"/>
        <v>45736 1200H</v>
      </c>
      <c r="D357" s="355">
        <v>1798.41</v>
      </c>
      <c r="E357" s="356">
        <v>49.69</v>
      </c>
      <c r="F357" s="355">
        <v>1108.67</v>
      </c>
      <c r="G357" s="356">
        <v>6.2</v>
      </c>
      <c r="H357" s="355"/>
      <c r="I357" s="358"/>
      <c r="J357" s="355"/>
      <c r="K357" s="358"/>
      <c r="L357" s="416">
        <v>75127.460000000006</v>
      </c>
      <c r="M357" s="357">
        <v>919.08</v>
      </c>
      <c r="N357" s="357">
        <v>33466.019999999997</v>
      </c>
      <c r="O357" s="356">
        <v>107.98</v>
      </c>
      <c r="P357" s="355">
        <v>6393.37</v>
      </c>
      <c r="Q357" s="357">
        <v>19.05</v>
      </c>
      <c r="R357" s="357">
        <v>33994.1</v>
      </c>
      <c r="S357" s="357">
        <v>29.5</v>
      </c>
      <c r="T357" s="357"/>
      <c r="U357" s="357"/>
      <c r="V357" s="357">
        <v>722.49</v>
      </c>
      <c r="W357" s="357">
        <v>828.08</v>
      </c>
      <c r="X357" s="357">
        <v>10687.84</v>
      </c>
      <c r="Y357" s="357">
        <v>9.0399999999999991</v>
      </c>
      <c r="Z357" s="357">
        <v>37066</v>
      </c>
      <c r="AA357" s="357">
        <v>69</v>
      </c>
      <c r="AB357" s="357">
        <v>590.74</v>
      </c>
      <c r="AC357" s="357">
        <v>0.17</v>
      </c>
      <c r="AD357" s="357">
        <v>7628.99</v>
      </c>
      <c r="AE357" s="357">
        <v>0</v>
      </c>
      <c r="AF357" s="357">
        <v>54169</v>
      </c>
      <c r="AG357" s="356">
        <v>79</v>
      </c>
      <c r="AH357" s="357">
        <v>172.99</v>
      </c>
      <c r="AI357" s="358">
        <v>0.2</v>
      </c>
      <c r="AJ357" s="357">
        <v>81.37</v>
      </c>
      <c r="AK357" s="356">
        <v>0.23</v>
      </c>
      <c r="AL357" s="390"/>
      <c r="AM357" s="358"/>
      <c r="AN357" s="390"/>
      <c r="AO357" s="358"/>
      <c r="AP357" s="390"/>
      <c r="AQ357" s="358"/>
    </row>
    <row r="358" spans="1:43" ht="15" x14ac:dyDescent="0.2">
      <c r="A358" s="376">
        <f t="shared" si="21"/>
        <v>45737</v>
      </c>
      <c r="B358" s="86" t="s">
        <v>259</v>
      </c>
      <c r="C358" s="94" t="str">
        <f t="shared" si="20"/>
        <v>45737 0000H</v>
      </c>
      <c r="D358" s="254">
        <v>1804.65</v>
      </c>
      <c r="E358" s="255">
        <v>49.69</v>
      </c>
      <c r="F358" s="254">
        <v>1108.67</v>
      </c>
      <c r="G358" s="255">
        <v>6.2</v>
      </c>
      <c r="H358" s="254"/>
      <c r="I358" s="360"/>
      <c r="J358" s="254"/>
      <c r="K358" s="360"/>
      <c r="L358" s="417">
        <v>75137.7</v>
      </c>
      <c r="M358" s="359">
        <v>919.08</v>
      </c>
      <c r="N358" s="359">
        <v>33469.67</v>
      </c>
      <c r="O358" s="255">
        <v>107.99</v>
      </c>
      <c r="P358" s="254">
        <v>6399.04</v>
      </c>
      <c r="Q358" s="359">
        <v>19.05</v>
      </c>
      <c r="R358" s="359">
        <v>34001.300000000003</v>
      </c>
      <c r="S358" s="359">
        <v>29.5</v>
      </c>
      <c r="T358" s="359"/>
      <c r="U358" s="359"/>
      <c r="V358" s="359">
        <v>722.6</v>
      </c>
      <c r="W358" s="359">
        <v>829.22</v>
      </c>
      <c r="X358" s="359">
        <v>10692.73</v>
      </c>
      <c r="Y358" s="359">
        <v>9.0399999999999991</v>
      </c>
      <c r="Z358" s="359">
        <v>37074</v>
      </c>
      <c r="AA358" s="359">
        <v>69</v>
      </c>
      <c r="AB358" s="359">
        <v>590.74</v>
      </c>
      <c r="AC358" s="359">
        <v>0.17</v>
      </c>
      <c r="AD358" s="359">
        <v>7634.8</v>
      </c>
      <c r="AE358" s="359">
        <v>0</v>
      </c>
      <c r="AF358" s="359">
        <v>54169</v>
      </c>
      <c r="AG358" s="255">
        <v>79</v>
      </c>
      <c r="AH358" s="359">
        <v>172.99</v>
      </c>
      <c r="AI358" s="360">
        <v>0.2</v>
      </c>
      <c r="AJ358" s="359">
        <v>81.37</v>
      </c>
      <c r="AK358" s="255">
        <v>0.23</v>
      </c>
      <c r="AL358" s="389"/>
      <c r="AM358" s="360"/>
      <c r="AN358" s="389"/>
      <c r="AO358" s="360"/>
      <c r="AP358" s="389"/>
      <c r="AQ358" s="360"/>
    </row>
    <row r="359" spans="1:43" ht="15" x14ac:dyDescent="0.2">
      <c r="A359" s="376">
        <f t="shared" si="21"/>
        <v>45737</v>
      </c>
      <c r="B359" s="86" t="s">
        <v>195</v>
      </c>
      <c r="C359" s="94" t="str">
        <f t="shared" si="20"/>
        <v>45737 1200H</v>
      </c>
      <c r="D359" s="355">
        <v>1809.47</v>
      </c>
      <c r="E359" s="356">
        <v>49.69</v>
      </c>
      <c r="F359" s="355">
        <v>1108.67</v>
      </c>
      <c r="G359" s="356">
        <v>6.2</v>
      </c>
      <c r="H359" s="355"/>
      <c r="I359" s="358"/>
      <c r="J359" s="355"/>
      <c r="K359" s="358"/>
      <c r="L359" s="416">
        <v>75141.67</v>
      </c>
      <c r="M359" s="357">
        <v>919.36</v>
      </c>
      <c r="N359" s="357">
        <v>33470.61</v>
      </c>
      <c r="O359" s="356">
        <v>108.03</v>
      </c>
      <c r="P359" s="355">
        <v>6404.72</v>
      </c>
      <c r="Q359" s="357">
        <v>19.05</v>
      </c>
      <c r="R359" s="357">
        <v>34008</v>
      </c>
      <c r="S359" s="357">
        <v>29.5</v>
      </c>
      <c r="T359" s="357"/>
      <c r="U359" s="357"/>
      <c r="V359" s="357">
        <v>722.61</v>
      </c>
      <c r="W359" s="357">
        <v>830.37</v>
      </c>
      <c r="X359" s="357">
        <v>10696.95</v>
      </c>
      <c r="Y359" s="357">
        <v>9.0399999999999991</v>
      </c>
      <c r="Z359" s="357">
        <v>37080</v>
      </c>
      <c r="AA359" s="357">
        <v>69</v>
      </c>
      <c r="AB359" s="357">
        <v>590.74</v>
      </c>
      <c r="AC359" s="357">
        <v>0.17</v>
      </c>
      <c r="AD359" s="357">
        <v>7639.78</v>
      </c>
      <c r="AE359" s="357">
        <v>0</v>
      </c>
      <c r="AF359" s="357">
        <v>54169</v>
      </c>
      <c r="AG359" s="356">
        <v>79</v>
      </c>
      <c r="AH359" s="357">
        <v>172.99</v>
      </c>
      <c r="AI359" s="358">
        <v>0.2</v>
      </c>
      <c r="AJ359" s="357">
        <v>81.37</v>
      </c>
      <c r="AK359" s="356">
        <v>0.23</v>
      </c>
      <c r="AL359" s="390"/>
      <c r="AM359" s="358"/>
      <c r="AN359" s="390"/>
      <c r="AO359" s="358"/>
      <c r="AP359" s="390"/>
      <c r="AQ359" s="358"/>
    </row>
    <row r="360" spans="1:43" ht="15" x14ac:dyDescent="0.2">
      <c r="A360" s="376">
        <f t="shared" si="21"/>
        <v>45738</v>
      </c>
      <c r="B360" s="86" t="s">
        <v>259</v>
      </c>
      <c r="C360" s="94" t="str">
        <f t="shared" si="20"/>
        <v>45738 0000H</v>
      </c>
      <c r="D360" s="254">
        <v>1814.7</v>
      </c>
      <c r="E360" s="255">
        <v>49.69</v>
      </c>
      <c r="F360" s="254">
        <v>1108.67</v>
      </c>
      <c r="G360" s="255">
        <v>6.2</v>
      </c>
      <c r="H360" s="254"/>
      <c r="I360" s="360"/>
      <c r="J360" s="254"/>
      <c r="K360" s="360"/>
      <c r="L360" s="417">
        <v>75151.05</v>
      </c>
      <c r="M360" s="359">
        <v>919.39</v>
      </c>
      <c r="N360" s="359">
        <v>33471.089999999997</v>
      </c>
      <c r="O360" s="255">
        <v>108.09</v>
      </c>
      <c r="P360" s="254">
        <v>6410.29</v>
      </c>
      <c r="Q360" s="359">
        <v>19.05</v>
      </c>
      <c r="R360" s="359">
        <v>34013.800000000003</v>
      </c>
      <c r="S360" s="359">
        <v>29.5</v>
      </c>
      <c r="T360" s="359"/>
      <c r="U360" s="359"/>
      <c r="V360" s="359">
        <v>722.62</v>
      </c>
      <c r="W360" s="359">
        <v>831.81</v>
      </c>
      <c r="X360" s="359">
        <v>10701.77</v>
      </c>
      <c r="Y360" s="359">
        <v>9.0399999999999991</v>
      </c>
      <c r="Z360" s="359">
        <v>37088</v>
      </c>
      <c r="AA360" s="359">
        <v>69</v>
      </c>
      <c r="AB360" s="359">
        <v>590.74</v>
      </c>
      <c r="AC360" s="359">
        <v>0.17</v>
      </c>
      <c r="AD360" s="359">
        <v>7645.58</v>
      </c>
      <c r="AE360" s="359">
        <v>0</v>
      </c>
      <c r="AF360" s="359">
        <v>54169</v>
      </c>
      <c r="AG360" s="255">
        <v>79</v>
      </c>
      <c r="AH360" s="359">
        <v>172.99</v>
      </c>
      <c r="AI360" s="360">
        <v>0.2</v>
      </c>
      <c r="AJ360" s="359">
        <v>81.37</v>
      </c>
      <c r="AK360" s="255">
        <v>0.23</v>
      </c>
      <c r="AL360" s="389"/>
      <c r="AM360" s="360"/>
      <c r="AN360" s="389"/>
      <c r="AO360" s="360"/>
      <c r="AP360" s="389"/>
      <c r="AQ360" s="360"/>
    </row>
    <row r="361" spans="1:43" ht="15" x14ac:dyDescent="0.2">
      <c r="A361" s="376">
        <f t="shared" si="21"/>
        <v>45738</v>
      </c>
      <c r="B361" s="86" t="s">
        <v>195</v>
      </c>
      <c r="C361" s="94" t="str">
        <f t="shared" si="20"/>
        <v>45738 1200H</v>
      </c>
      <c r="D361" s="355">
        <v>1818.23</v>
      </c>
      <c r="E361" s="356">
        <v>49.69</v>
      </c>
      <c r="F361" s="355">
        <v>1108.67</v>
      </c>
      <c r="G361" s="356">
        <v>6.2</v>
      </c>
      <c r="H361" s="355"/>
      <c r="I361" s="358"/>
      <c r="J361" s="355"/>
      <c r="K361" s="358"/>
      <c r="L361" s="416">
        <v>75154.39</v>
      </c>
      <c r="M361" s="357">
        <v>919.7</v>
      </c>
      <c r="N361" s="357">
        <v>33471.089999999997</v>
      </c>
      <c r="O361" s="356">
        <v>108.14</v>
      </c>
      <c r="P361" s="355">
        <v>6415.52</v>
      </c>
      <c r="Q361" s="357">
        <v>19.05</v>
      </c>
      <c r="R361" s="357">
        <v>34016.9</v>
      </c>
      <c r="S361" s="357">
        <v>29.5</v>
      </c>
      <c r="T361" s="357"/>
      <c r="U361" s="357"/>
      <c r="V361" s="357">
        <v>722.72</v>
      </c>
      <c r="W361" s="357">
        <v>833</v>
      </c>
      <c r="X361" s="357">
        <v>10705.75</v>
      </c>
      <c r="Y361" s="357">
        <v>9.0399999999999991</v>
      </c>
      <c r="Z361" s="357">
        <v>37094</v>
      </c>
      <c r="AA361" s="357">
        <v>69</v>
      </c>
      <c r="AB361" s="357">
        <v>590.74</v>
      </c>
      <c r="AC361" s="357">
        <v>0.17</v>
      </c>
      <c r="AD361" s="357">
        <v>7652.51</v>
      </c>
      <c r="AE361" s="357">
        <v>0</v>
      </c>
      <c r="AF361" s="357">
        <v>54169</v>
      </c>
      <c r="AG361" s="356">
        <v>79</v>
      </c>
      <c r="AH361" s="357">
        <v>172.99</v>
      </c>
      <c r="AI361" s="358">
        <v>0.2</v>
      </c>
      <c r="AJ361" s="357">
        <v>81.37</v>
      </c>
      <c r="AK361" s="356">
        <v>0.23</v>
      </c>
      <c r="AL361" s="390">
        <v>22.25</v>
      </c>
      <c r="AM361" s="358">
        <v>4.62</v>
      </c>
      <c r="AN361" s="390"/>
      <c r="AO361" s="358"/>
      <c r="AP361" s="390"/>
      <c r="AQ361" s="358"/>
    </row>
    <row r="362" spans="1:43" ht="15" x14ac:dyDescent="0.2">
      <c r="A362" s="376">
        <f t="shared" si="21"/>
        <v>45739</v>
      </c>
      <c r="B362" s="86" t="s">
        <v>259</v>
      </c>
      <c r="C362" s="94" t="str">
        <f t="shared" si="20"/>
        <v>45739 0000H</v>
      </c>
      <c r="D362" s="254">
        <v>1823.02</v>
      </c>
      <c r="E362" s="255">
        <v>49.69</v>
      </c>
      <c r="F362" s="254">
        <v>1108.67</v>
      </c>
      <c r="G362" s="255">
        <v>6.2</v>
      </c>
      <c r="H362" s="254"/>
      <c r="I362" s="360"/>
      <c r="J362" s="254"/>
      <c r="K362" s="360"/>
      <c r="L362" s="417">
        <v>75162.710000000006</v>
      </c>
      <c r="M362" s="359">
        <v>919.77</v>
      </c>
      <c r="N362" s="359">
        <v>33471.69</v>
      </c>
      <c r="O362" s="255">
        <v>108.19</v>
      </c>
      <c r="P362" s="254">
        <v>6421.32</v>
      </c>
      <c r="Q362" s="359">
        <v>19.05</v>
      </c>
      <c r="R362" s="359">
        <v>34023.5</v>
      </c>
      <c r="S362" s="359">
        <v>29.6</v>
      </c>
      <c r="T362" s="359"/>
      <c r="U362" s="359"/>
      <c r="V362" s="359">
        <v>722.97</v>
      </c>
      <c r="W362" s="359">
        <v>834.01</v>
      </c>
      <c r="X362" s="359">
        <v>10710.34</v>
      </c>
      <c r="Y362" s="359">
        <v>9.0399999999999991</v>
      </c>
      <c r="Z362" s="359">
        <v>37101</v>
      </c>
      <c r="AA362" s="359">
        <v>69</v>
      </c>
      <c r="AB362" s="359">
        <v>590.74</v>
      </c>
      <c r="AC362" s="359">
        <v>0.17</v>
      </c>
      <c r="AD362" s="359">
        <v>7658.82</v>
      </c>
      <c r="AE362" s="359">
        <v>0</v>
      </c>
      <c r="AF362" s="359">
        <v>54169</v>
      </c>
      <c r="AG362" s="255">
        <v>79</v>
      </c>
      <c r="AH362" s="359">
        <v>172.99</v>
      </c>
      <c r="AI362" s="360">
        <v>0.2</v>
      </c>
      <c r="AJ362" s="359">
        <v>81.37</v>
      </c>
      <c r="AK362" s="255">
        <v>0.23</v>
      </c>
      <c r="AL362" s="389">
        <v>24.67</v>
      </c>
      <c r="AM362" s="360">
        <v>4.6399999999999997</v>
      </c>
      <c r="AN362" s="389"/>
      <c r="AO362" s="360"/>
      <c r="AP362" s="389"/>
      <c r="AQ362" s="360"/>
    </row>
    <row r="363" spans="1:43" ht="15" x14ac:dyDescent="0.2">
      <c r="A363" s="376">
        <f t="shared" si="21"/>
        <v>45739</v>
      </c>
      <c r="B363" s="86" t="s">
        <v>195</v>
      </c>
      <c r="C363" s="94" t="str">
        <f t="shared" si="20"/>
        <v>45739 1200H</v>
      </c>
      <c r="D363" s="355">
        <v>1826.63</v>
      </c>
      <c r="E363" s="356">
        <v>49.69</v>
      </c>
      <c r="F363" s="355">
        <v>1108.67</v>
      </c>
      <c r="G363" s="356">
        <v>6.2</v>
      </c>
      <c r="H363" s="355"/>
      <c r="I363" s="358"/>
      <c r="J363" s="355"/>
      <c r="K363" s="358"/>
      <c r="L363" s="416">
        <v>75163.53</v>
      </c>
      <c r="M363" s="357">
        <v>920.16</v>
      </c>
      <c r="N363" s="357">
        <v>33472</v>
      </c>
      <c r="O363" s="356">
        <v>108.25</v>
      </c>
      <c r="P363" s="355">
        <v>6427.07</v>
      </c>
      <c r="Q363" s="357">
        <v>19.05</v>
      </c>
      <c r="R363" s="357">
        <v>34030.1</v>
      </c>
      <c r="S363" s="357">
        <v>29.6</v>
      </c>
      <c r="T363" s="357"/>
      <c r="U363" s="357"/>
      <c r="V363" s="357">
        <v>723.03</v>
      </c>
      <c r="W363" s="357">
        <v>835.29</v>
      </c>
      <c r="X363" s="357">
        <v>10714.03</v>
      </c>
      <c r="Y363" s="357">
        <v>9.0399999999999991</v>
      </c>
      <c r="Z363" s="357">
        <v>37106</v>
      </c>
      <c r="AA363" s="357">
        <v>69</v>
      </c>
      <c r="AB363" s="357">
        <v>590.74</v>
      </c>
      <c r="AC363" s="357">
        <v>0.17</v>
      </c>
      <c r="AD363" s="357">
        <v>7664.33</v>
      </c>
      <c r="AE363" s="357">
        <v>0</v>
      </c>
      <c r="AF363" s="357">
        <v>54169</v>
      </c>
      <c r="AG363" s="356">
        <v>79</v>
      </c>
      <c r="AH363" s="357">
        <v>172.99</v>
      </c>
      <c r="AI363" s="358">
        <v>0.2</v>
      </c>
      <c r="AJ363" s="357">
        <v>81.37</v>
      </c>
      <c r="AK363" s="356">
        <v>0.23</v>
      </c>
      <c r="AL363" s="390">
        <v>24.67</v>
      </c>
      <c r="AM363" s="358">
        <v>4.6399999999999997</v>
      </c>
      <c r="AN363" s="390"/>
      <c r="AO363" s="358"/>
      <c r="AP363" s="390"/>
      <c r="AQ363" s="358"/>
    </row>
    <row r="364" spans="1:43" ht="15" x14ac:dyDescent="0.2">
      <c r="A364" s="376">
        <f t="shared" si="21"/>
        <v>45740</v>
      </c>
      <c r="B364" s="86" t="s">
        <v>259</v>
      </c>
      <c r="C364" s="94" t="str">
        <f t="shared" si="20"/>
        <v>45740 0000H</v>
      </c>
      <c r="D364" s="254">
        <v>1831.69</v>
      </c>
      <c r="E364" s="255">
        <v>49.69</v>
      </c>
      <c r="F364" s="254">
        <v>1108.67</v>
      </c>
      <c r="G364" s="255">
        <v>6.2</v>
      </c>
      <c r="H364" s="254"/>
      <c r="I364" s="360"/>
      <c r="J364" s="254"/>
      <c r="K364" s="360"/>
      <c r="L364" s="417">
        <v>75170.789999999994</v>
      </c>
      <c r="M364" s="359">
        <v>920.24</v>
      </c>
      <c r="N364" s="359">
        <v>33472</v>
      </c>
      <c r="O364" s="255">
        <v>108.31</v>
      </c>
      <c r="P364" s="254">
        <v>6432.73</v>
      </c>
      <c r="Q364" s="359">
        <v>19.05</v>
      </c>
      <c r="R364" s="359">
        <v>34036.9</v>
      </c>
      <c r="S364" s="359">
        <v>29.6</v>
      </c>
      <c r="T364" s="359"/>
      <c r="U364" s="359"/>
      <c r="V364" s="359">
        <v>723.08</v>
      </c>
      <c r="W364" s="359">
        <v>836.74</v>
      </c>
      <c r="X364" s="359">
        <v>10718.55</v>
      </c>
      <c r="Y364" s="359">
        <v>9.0399999999999991</v>
      </c>
      <c r="Z364" s="359">
        <v>37113</v>
      </c>
      <c r="AA364" s="359">
        <v>69</v>
      </c>
      <c r="AB364" s="359">
        <v>590.74</v>
      </c>
      <c r="AC364" s="359">
        <v>0.17</v>
      </c>
      <c r="AD364" s="359">
        <v>7671.16</v>
      </c>
      <c r="AE364" s="359">
        <v>0</v>
      </c>
      <c r="AF364" s="359">
        <v>54169</v>
      </c>
      <c r="AG364" s="255">
        <v>79</v>
      </c>
      <c r="AH364" s="359">
        <v>172.99</v>
      </c>
      <c r="AI364" s="360">
        <v>0.2</v>
      </c>
      <c r="AJ364" s="359">
        <v>81.37</v>
      </c>
      <c r="AK364" s="255">
        <v>0.23</v>
      </c>
      <c r="AL364" s="389">
        <v>81.37</v>
      </c>
      <c r="AM364" s="360">
        <v>4.6399999999999997</v>
      </c>
      <c r="AN364" s="389"/>
      <c r="AO364" s="360"/>
      <c r="AP364" s="389"/>
      <c r="AQ364" s="360"/>
    </row>
    <row r="365" spans="1:43" ht="15" x14ac:dyDescent="0.2">
      <c r="A365" s="376">
        <f t="shared" si="21"/>
        <v>45740</v>
      </c>
      <c r="B365" s="86" t="s">
        <v>195</v>
      </c>
      <c r="C365" s="94" t="str">
        <f t="shared" si="20"/>
        <v>45740 1200H</v>
      </c>
      <c r="D365" s="355">
        <v>1835.56</v>
      </c>
      <c r="E365" s="356">
        <v>49.69</v>
      </c>
      <c r="F365" s="355">
        <v>1108.67</v>
      </c>
      <c r="G365" s="356">
        <v>6.2</v>
      </c>
      <c r="H365" s="355"/>
      <c r="I365" s="358"/>
      <c r="J365" s="355"/>
      <c r="K365" s="358"/>
      <c r="L365" s="416">
        <v>75173.64</v>
      </c>
      <c r="M365" s="357">
        <v>920.47</v>
      </c>
      <c r="N365" s="357">
        <v>33472</v>
      </c>
      <c r="O365" s="356">
        <v>108.36</v>
      </c>
      <c r="P365" s="355">
        <v>6438.58</v>
      </c>
      <c r="Q365" s="357">
        <v>19.05</v>
      </c>
      <c r="R365" s="357">
        <v>34041.9</v>
      </c>
      <c r="S365" s="357">
        <v>29.6</v>
      </c>
      <c r="T365" s="357"/>
      <c r="U365" s="357"/>
      <c r="V365" s="357">
        <v>723.38</v>
      </c>
      <c r="W365" s="357">
        <v>837.21</v>
      </c>
      <c r="X365" s="357">
        <v>10722.17</v>
      </c>
      <c r="Y365" s="357">
        <v>9.0399999999999991</v>
      </c>
      <c r="Z365" s="357">
        <v>37120</v>
      </c>
      <c r="AA365" s="357">
        <v>69</v>
      </c>
      <c r="AB365" s="357">
        <v>590.79</v>
      </c>
      <c r="AC365" s="357">
        <v>0.17</v>
      </c>
      <c r="AD365" s="357">
        <v>7677.19</v>
      </c>
      <c r="AE365" s="357">
        <v>0</v>
      </c>
      <c r="AF365" s="357">
        <v>54169</v>
      </c>
      <c r="AG365" s="356">
        <v>79</v>
      </c>
      <c r="AH365" s="357">
        <v>175.42</v>
      </c>
      <c r="AI365" s="358">
        <v>0.2</v>
      </c>
      <c r="AJ365" s="357">
        <v>81.37</v>
      </c>
      <c r="AK365" s="356">
        <v>0.23</v>
      </c>
      <c r="AL365" s="390">
        <v>81.37</v>
      </c>
      <c r="AM365" s="358">
        <v>4.6399999999999997</v>
      </c>
      <c r="AN365" s="390"/>
      <c r="AO365" s="358"/>
      <c r="AP365" s="390"/>
      <c r="AQ365" s="358"/>
    </row>
    <row r="366" spans="1:43" ht="15" x14ac:dyDescent="0.2">
      <c r="A366" s="376">
        <f t="shared" si="21"/>
        <v>45741</v>
      </c>
      <c r="B366" s="86" t="s">
        <v>259</v>
      </c>
      <c r="C366" s="94" t="str">
        <f t="shared" si="20"/>
        <v>45741 0000H</v>
      </c>
      <c r="D366" s="254">
        <v>1840.47</v>
      </c>
      <c r="E366" s="255">
        <v>49.69</v>
      </c>
      <c r="F366" s="254">
        <v>1108.67</v>
      </c>
      <c r="G366" s="255">
        <v>6.2</v>
      </c>
      <c r="H366" s="254"/>
      <c r="I366" s="360"/>
      <c r="J366" s="254"/>
      <c r="K366" s="360"/>
      <c r="L366" s="417">
        <v>75182.649999999994</v>
      </c>
      <c r="M366" s="359">
        <v>920.49</v>
      </c>
      <c r="N366" s="359">
        <v>33474.85</v>
      </c>
      <c r="O366" s="255">
        <v>108.38</v>
      </c>
      <c r="P366" s="254">
        <v>6444.33</v>
      </c>
      <c r="Q366" s="359">
        <v>19.05</v>
      </c>
      <c r="R366" s="359">
        <v>34048.800000000003</v>
      </c>
      <c r="S366" s="359">
        <v>29.6</v>
      </c>
      <c r="T366" s="359"/>
      <c r="U366" s="359"/>
      <c r="V366" s="359">
        <v>723.38</v>
      </c>
      <c r="W366" s="359">
        <v>838.7</v>
      </c>
      <c r="X366" s="359">
        <v>10726.49</v>
      </c>
      <c r="Y366" s="359">
        <v>9.0399999999999991</v>
      </c>
      <c r="Z366" s="359">
        <v>37127</v>
      </c>
      <c r="AA366" s="359">
        <v>69</v>
      </c>
      <c r="AB366" s="359">
        <v>590.79</v>
      </c>
      <c r="AC366" s="359">
        <v>0.17</v>
      </c>
      <c r="AD366" s="359">
        <v>7684.05</v>
      </c>
      <c r="AE366" s="359">
        <v>0</v>
      </c>
      <c r="AF366" s="359">
        <v>54169</v>
      </c>
      <c r="AG366" s="255">
        <v>79</v>
      </c>
      <c r="AH366" s="359">
        <v>175.42</v>
      </c>
      <c r="AI366" s="360">
        <v>0.2</v>
      </c>
      <c r="AJ366" s="359">
        <v>81.37</v>
      </c>
      <c r="AK366" s="255">
        <v>0.23</v>
      </c>
      <c r="AL366" s="389">
        <v>29.92</v>
      </c>
      <c r="AM366" s="360">
        <v>4.8099999999999996</v>
      </c>
      <c r="AN366" s="389"/>
      <c r="AO366" s="360"/>
      <c r="AP366" s="389"/>
      <c r="AQ366" s="360"/>
    </row>
    <row r="367" spans="1:43" ht="15.75" thickBot="1" x14ac:dyDescent="0.25">
      <c r="A367" s="382">
        <f t="shared" si="21"/>
        <v>45741</v>
      </c>
      <c r="B367" s="383" t="s">
        <v>195</v>
      </c>
      <c r="C367" s="384" t="str">
        <f t="shared" si="20"/>
        <v>45741 1200H</v>
      </c>
      <c r="D367" s="385">
        <v>1844.58</v>
      </c>
      <c r="E367" s="386">
        <v>49.69</v>
      </c>
      <c r="F367" s="385">
        <v>1108.67</v>
      </c>
      <c r="G367" s="386">
        <v>6.2</v>
      </c>
      <c r="H367" s="385"/>
      <c r="I367" s="388"/>
      <c r="J367" s="385"/>
      <c r="K367" s="388"/>
      <c r="L367" s="437">
        <v>75185.66</v>
      </c>
      <c r="M367" s="387">
        <v>920.84</v>
      </c>
      <c r="N367" s="387">
        <v>33475.81</v>
      </c>
      <c r="O367" s="386">
        <v>108.42</v>
      </c>
      <c r="P367" s="385">
        <v>6450.11</v>
      </c>
      <c r="Q367" s="387">
        <v>19.05</v>
      </c>
      <c r="R367" s="387">
        <v>34055.5</v>
      </c>
      <c r="S367" s="387">
        <v>29.6</v>
      </c>
      <c r="T367" s="387"/>
      <c r="U367" s="387"/>
      <c r="V367" s="387">
        <v>723.52</v>
      </c>
      <c r="W367" s="387">
        <v>839.49</v>
      </c>
      <c r="X367" s="387">
        <v>10729.51</v>
      </c>
      <c r="Y367" s="387">
        <v>9.0399999999999991</v>
      </c>
      <c r="Z367" s="387">
        <v>37134</v>
      </c>
      <c r="AA367" s="387">
        <v>69</v>
      </c>
      <c r="AB367" s="387">
        <v>590.79</v>
      </c>
      <c r="AC367" s="387">
        <v>0.17</v>
      </c>
      <c r="AD367" s="387">
        <v>7690.15</v>
      </c>
      <c r="AE367" s="387">
        <v>0</v>
      </c>
      <c r="AF367" s="387">
        <v>54169</v>
      </c>
      <c r="AG367" s="386">
        <v>79</v>
      </c>
      <c r="AH367" s="387">
        <v>175.77</v>
      </c>
      <c r="AI367" s="388">
        <v>0.21</v>
      </c>
      <c r="AJ367" s="387">
        <v>81.37</v>
      </c>
      <c r="AK367" s="386">
        <v>0.23</v>
      </c>
      <c r="AL367" s="397">
        <v>29.92</v>
      </c>
      <c r="AM367" s="388">
        <v>4.8899999999999997</v>
      </c>
      <c r="AN367" s="397"/>
      <c r="AO367" s="388"/>
      <c r="AP367" s="397"/>
      <c r="AQ367" s="388"/>
    </row>
    <row r="368" spans="1:43" s="363" customFormat="1" ht="15.75" thickBot="1" x14ac:dyDescent="0.25">
      <c r="A368" s="361"/>
      <c r="B368" s="361"/>
      <c r="C368" s="361"/>
      <c r="D368" s="362"/>
      <c r="E368" s="362"/>
      <c r="F368" s="362"/>
      <c r="G368" s="362"/>
      <c r="H368" s="362"/>
      <c r="I368" s="362"/>
      <c r="J368" s="362"/>
      <c r="K368" s="362"/>
      <c r="L368" s="362"/>
      <c r="M368" s="362"/>
      <c r="N368" s="362"/>
      <c r="O368" s="362"/>
      <c r="P368" s="362"/>
      <c r="Q368" s="362"/>
      <c r="R368" s="362"/>
      <c r="S368" s="362"/>
      <c r="T368" s="362"/>
      <c r="U368" s="362"/>
      <c r="V368" s="362"/>
      <c r="W368" s="362"/>
      <c r="X368" s="362"/>
      <c r="Y368" s="362"/>
      <c r="Z368" s="362"/>
      <c r="AA368" s="362"/>
      <c r="AB368" s="362"/>
      <c r="AC368" s="362"/>
      <c r="AD368" s="362"/>
      <c r="AE368" s="362"/>
      <c r="AF368" s="362"/>
      <c r="AG368" s="362"/>
      <c r="AH368" s="362"/>
      <c r="AI368" s="362"/>
      <c r="AJ368" s="362"/>
      <c r="AK368" s="362"/>
      <c r="AL368" s="395"/>
      <c r="AM368" s="396"/>
      <c r="AN368" s="395"/>
      <c r="AO368" s="396"/>
      <c r="AP368" s="395"/>
      <c r="AQ368" s="396"/>
    </row>
    <row r="369" spans="1:43" ht="15" x14ac:dyDescent="0.2">
      <c r="A369" s="369">
        <f>A366+1</f>
        <v>45742</v>
      </c>
      <c r="B369" s="370" t="s">
        <v>259</v>
      </c>
      <c r="C369" s="371" t="str">
        <f t="shared" ref="C369:C400" si="22">A369 &amp; " " &amp;B369</f>
        <v>45742 0000H</v>
      </c>
      <c r="D369" s="372">
        <v>1850.55</v>
      </c>
      <c r="E369" s="373">
        <v>49.69</v>
      </c>
      <c r="F369" s="372">
        <v>1108.67</v>
      </c>
      <c r="G369" s="373">
        <v>6.2</v>
      </c>
      <c r="H369" s="372"/>
      <c r="I369" s="375"/>
      <c r="J369" s="372"/>
      <c r="K369" s="375"/>
      <c r="L369" s="415">
        <v>75195.34</v>
      </c>
      <c r="M369" s="374">
        <v>920.84</v>
      </c>
      <c r="N369" s="374">
        <v>33479.4</v>
      </c>
      <c r="O369" s="373">
        <v>108.44</v>
      </c>
      <c r="P369" s="372">
        <v>6455.77</v>
      </c>
      <c r="Q369" s="374">
        <v>19.05</v>
      </c>
      <c r="R369" s="374">
        <v>34062.1</v>
      </c>
      <c r="S369" s="374">
        <v>29.6</v>
      </c>
      <c r="T369" s="374"/>
      <c r="U369" s="374"/>
      <c r="V369" s="374">
        <v>723.6</v>
      </c>
      <c r="W369" s="374">
        <v>840.77</v>
      </c>
      <c r="X369" s="374">
        <v>10733.04</v>
      </c>
      <c r="Y369" s="374">
        <v>9.0399999999999991</v>
      </c>
      <c r="Z369" s="374">
        <v>37142</v>
      </c>
      <c r="AA369" s="374">
        <v>69</v>
      </c>
      <c r="AB369" s="374"/>
      <c r="AC369" s="374"/>
      <c r="AD369" s="374">
        <v>7695.68</v>
      </c>
      <c r="AE369" s="374">
        <v>0</v>
      </c>
      <c r="AF369" s="374"/>
      <c r="AG369" s="373"/>
      <c r="AH369" s="374">
        <v>176.53</v>
      </c>
      <c r="AI369" s="375">
        <v>0.23</v>
      </c>
      <c r="AJ369" s="374"/>
      <c r="AK369" s="373"/>
      <c r="AL369" s="393">
        <v>31.19</v>
      </c>
      <c r="AM369" s="375">
        <v>4.95</v>
      </c>
      <c r="AN369" s="393"/>
      <c r="AO369" s="375"/>
      <c r="AP369" s="393"/>
      <c r="AQ369" s="375"/>
    </row>
    <row r="370" spans="1:43" ht="15" x14ac:dyDescent="0.2">
      <c r="A370" s="376">
        <f>A367+1</f>
        <v>45742</v>
      </c>
      <c r="B370" s="86" t="s">
        <v>195</v>
      </c>
      <c r="C370" s="94" t="str">
        <f t="shared" si="22"/>
        <v>45742 1200H</v>
      </c>
      <c r="D370" s="355">
        <v>1854.49</v>
      </c>
      <c r="E370" s="356">
        <v>49.69</v>
      </c>
      <c r="F370" s="355">
        <v>1108.67</v>
      </c>
      <c r="G370" s="356">
        <v>6.2</v>
      </c>
      <c r="H370" s="355"/>
      <c r="I370" s="358"/>
      <c r="J370" s="355"/>
      <c r="K370" s="358"/>
      <c r="L370" s="416">
        <v>75200.479999999996</v>
      </c>
      <c r="M370" s="357">
        <v>921.06</v>
      </c>
      <c r="N370" s="357">
        <v>33480.300000000003</v>
      </c>
      <c r="O370" s="356">
        <v>108.47</v>
      </c>
      <c r="P370" s="355">
        <v>6461.56</v>
      </c>
      <c r="Q370" s="357">
        <v>19.05</v>
      </c>
      <c r="R370" s="357">
        <v>34069</v>
      </c>
      <c r="S370" s="357">
        <v>29.6</v>
      </c>
      <c r="T370" s="357"/>
      <c r="U370" s="357"/>
      <c r="V370" s="357">
        <v>723.63</v>
      </c>
      <c r="W370" s="357">
        <v>841.64</v>
      </c>
      <c r="X370" s="357">
        <v>10736.93</v>
      </c>
      <c r="Y370" s="357">
        <v>9.0399999999999991</v>
      </c>
      <c r="Z370" s="357">
        <v>37149</v>
      </c>
      <c r="AA370" s="357">
        <v>69</v>
      </c>
      <c r="AB370" s="357"/>
      <c r="AC370" s="357"/>
      <c r="AD370" s="357">
        <v>7704</v>
      </c>
      <c r="AE370" s="357">
        <v>0</v>
      </c>
      <c r="AF370" s="357"/>
      <c r="AG370" s="356"/>
      <c r="AH370" s="357">
        <v>177.68</v>
      </c>
      <c r="AI370" s="358">
        <v>0.23</v>
      </c>
      <c r="AJ370" s="357"/>
      <c r="AK370" s="356"/>
      <c r="AL370" s="390">
        <v>31.19</v>
      </c>
      <c r="AM370" s="358">
        <v>4.95</v>
      </c>
      <c r="AN370" s="390"/>
      <c r="AO370" s="358"/>
      <c r="AP370" s="390"/>
      <c r="AQ370" s="358"/>
    </row>
    <row r="371" spans="1:43" ht="15" x14ac:dyDescent="0.2">
      <c r="A371" s="376">
        <f t="shared" ref="A371:A402" si="23">A369+1</f>
        <v>45743</v>
      </c>
      <c r="B371" s="86" t="s">
        <v>259</v>
      </c>
      <c r="C371" s="94" t="str">
        <f t="shared" si="22"/>
        <v>45743 0000H</v>
      </c>
      <c r="D371" s="254">
        <v>1860.32</v>
      </c>
      <c r="E371" s="255">
        <v>49.69</v>
      </c>
      <c r="F371" s="254">
        <v>1108.67</v>
      </c>
      <c r="G371" s="255">
        <v>6.2</v>
      </c>
      <c r="H371" s="254"/>
      <c r="I371" s="360"/>
      <c r="J371" s="254"/>
      <c r="K371" s="360"/>
      <c r="L371" s="417">
        <v>75210.33</v>
      </c>
      <c r="M371" s="359">
        <v>921.07</v>
      </c>
      <c r="N371" s="359">
        <v>33483.94</v>
      </c>
      <c r="O371" s="255">
        <v>108.48</v>
      </c>
      <c r="P371" s="254">
        <v>6467.31</v>
      </c>
      <c r="Q371" s="359">
        <v>19.05</v>
      </c>
      <c r="R371" s="359">
        <v>34075.599999999999</v>
      </c>
      <c r="S371" s="359">
        <v>29.6</v>
      </c>
      <c r="T371" s="359"/>
      <c r="U371" s="359"/>
      <c r="V371" s="359">
        <v>723.75</v>
      </c>
      <c r="W371" s="359">
        <v>842.61</v>
      </c>
      <c r="X371" s="359">
        <v>10741.7</v>
      </c>
      <c r="Y371" s="359">
        <v>9.0399999999999991</v>
      </c>
      <c r="Z371" s="359">
        <v>37157</v>
      </c>
      <c r="AA371" s="359">
        <v>69</v>
      </c>
      <c r="AB371" s="359"/>
      <c r="AC371" s="359"/>
      <c r="AD371" s="359">
        <v>7711.63</v>
      </c>
      <c r="AE371" s="359">
        <v>0</v>
      </c>
      <c r="AF371" s="359"/>
      <c r="AG371" s="255"/>
      <c r="AH371" s="359">
        <v>181.1</v>
      </c>
      <c r="AI371" s="360">
        <v>0.23</v>
      </c>
      <c r="AJ371" s="359"/>
      <c r="AK371" s="255"/>
      <c r="AL371" s="389">
        <v>32.26</v>
      </c>
      <c r="AM371" s="360">
        <v>5.1100000000000003</v>
      </c>
      <c r="AN371" s="389"/>
      <c r="AO371" s="360"/>
      <c r="AP371" s="389"/>
      <c r="AQ371" s="360"/>
    </row>
    <row r="372" spans="1:43" ht="15" x14ac:dyDescent="0.2">
      <c r="A372" s="376">
        <f t="shared" si="23"/>
        <v>45743</v>
      </c>
      <c r="B372" s="86" t="s">
        <v>195</v>
      </c>
      <c r="C372" s="94" t="str">
        <f t="shared" si="22"/>
        <v>45743 1200H</v>
      </c>
      <c r="D372" s="355">
        <v>1864.4</v>
      </c>
      <c r="E372" s="356">
        <v>49.69</v>
      </c>
      <c r="F372" s="355">
        <v>1108.67</v>
      </c>
      <c r="G372" s="356">
        <v>6.2</v>
      </c>
      <c r="H372" s="355"/>
      <c r="I372" s="358"/>
      <c r="J372" s="355"/>
      <c r="K372" s="358"/>
      <c r="L372" s="416">
        <v>75215.8</v>
      </c>
      <c r="M372" s="357">
        <v>921.21</v>
      </c>
      <c r="N372" s="357">
        <v>33484.980000000003</v>
      </c>
      <c r="O372" s="356">
        <v>108.52</v>
      </c>
      <c r="P372" s="355">
        <v>6473.03</v>
      </c>
      <c r="Q372" s="357">
        <v>19.05</v>
      </c>
      <c r="R372" s="357">
        <v>34082.300000000003</v>
      </c>
      <c r="S372" s="357">
        <v>29.6</v>
      </c>
      <c r="T372" s="357"/>
      <c r="U372" s="357"/>
      <c r="V372" s="357">
        <v>723.82</v>
      </c>
      <c r="W372" s="357">
        <v>843.39</v>
      </c>
      <c r="X372" s="357">
        <v>10745.33</v>
      </c>
      <c r="Y372" s="357">
        <v>9.0399999999999991</v>
      </c>
      <c r="Z372" s="357">
        <v>37164</v>
      </c>
      <c r="AA372" s="357">
        <v>69</v>
      </c>
      <c r="AB372" s="357"/>
      <c r="AC372" s="357"/>
      <c r="AD372" s="357">
        <v>7718.47</v>
      </c>
      <c r="AE372" s="357">
        <v>0</v>
      </c>
      <c r="AF372" s="357"/>
      <c r="AG372" s="356"/>
      <c r="AH372" s="357">
        <v>181.67</v>
      </c>
      <c r="AI372" s="358">
        <v>0.26</v>
      </c>
      <c r="AJ372" s="357"/>
      <c r="AK372" s="356"/>
      <c r="AL372" s="390">
        <v>32.26</v>
      </c>
      <c r="AM372" s="358">
        <v>5.1100000000000003</v>
      </c>
      <c r="AN372" s="390"/>
      <c r="AO372" s="358"/>
      <c r="AP372" s="390"/>
      <c r="AQ372" s="358"/>
    </row>
    <row r="373" spans="1:43" ht="15" x14ac:dyDescent="0.2">
      <c r="A373" s="376">
        <f t="shared" si="23"/>
        <v>45744</v>
      </c>
      <c r="B373" s="86" t="s">
        <v>259</v>
      </c>
      <c r="C373" s="94" t="str">
        <f t="shared" si="22"/>
        <v>45744 0000H</v>
      </c>
      <c r="D373" s="254">
        <v>1870.55</v>
      </c>
      <c r="E373" s="255">
        <v>49.69</v>
      </c>
      <c r="F373" s="254">
        <v>1108.67</v>
      </c>
      <c r="G373" s="255">
        <v>6.2</v>
      </c>
      <c r="H373" s="254"/>
      <c r="I373" s="360"/>
      <c r="J373" s="254"/>
      <c r="K373" s="360"/>
      <c r="L373" s="417">
        <v>75225.789999999994</v>
      </c>
      <c r="M373" s="359">
        <v>921.21</v>
      </c>
      <c r="N373" s="359">
        <v>33488.83</v>
      </c>
      <c r="O373" s="255">
        <v>108.52</v>
      </c>
      <c r="P373" s="254">
        <v>6478.73</v>
      </c>
      <c r="Q373" s="359">
        <v>19.05</v>
      </c>
      <c r="R373" s="359">
        <v>34088.9</v>
      </c>
      <c r="S373" s="359">
        <v>29.6</v>
      </c>
      <c r="T373" s="359"/>
      <c r="U373" s="359"/>
      <c r="V373" s="359">
        <v>723.87</v>
      </c>
      <c r="W373" s="359">
        <v>844.78</v>
      </c>
      <c r="X373" s="359">
        <v>10750.15</v>
      </c>
      <c r="Y373" s="359">
        <v>9.0399999999999991</v>
      </c>
      <c r="Z373" s="359">
        <v>37173</v>
      </c>
      <c r="AA373" s="359">
        <v>69</v>
      </c>
      <c r="AB373" s="359"/>
      <c r="AC373" s="359"/>
      <c r="AD373" s="359">
        <v>7726.47</v>
      </c>
      <c r="AE373" s="359">
        <v>0</v>
      </c>
      <c r="AF373" s="359"/>
      <c r="AG373" s="255"/>
      <c r="AH373" s="359">
        <v>183.56</v>
      </c>
      <c r="AI373" s="360">
        <v>0.27</v>
      </c>
      <c r="AJ373" s="359"/>
      <c r="AK373" s="255"/>
      <c r="AL373" s="389">
        <v>32.83</v>
      </c>
      <c r="AM373" s="360">
        <v>5.24</v>
      </c>
      <c r="AN373" s="389"/>
      <c r="AO373" s="360"/>
      <c r="AP373" s="389"/>
      <c r="AQ373" s="360"/>
    </row>
    <row r="374" spans="1:43" ht="15" x14ac:dyDescent="0.2">
      <c r="A374" s="376">
        <f t="shared" si="23"/>
        <v>45744</v>
      </c>
      <c r="B374" s="86" t="s">
        <v>195</v>
      </c>
      <c r="C374" s="94" t="str">
        <f t="shared" si="22"/>
        <v>45744 1200H</v>
      </c>
      <c r="D374" s="355">
        <v>1875.79</v>
      </c>
      <c r="E374" s="356">
        <v>49.69</v>
      </c>
      <c r="F374" s="355">
        <v>1108.67</v>
      </c>
      <c r="G374" s="356">
        <v>6.2</v>
      </c>
      <c r="H374" s="355"/>
      <c r="I374" s="358"/>
      <c r="J374" s="355"/>
      <c r="K374" s="358"/>
      <c r="L374" s="416">
        <v>75229.22</v>
      </c>
      <c r="M374" s="357">
        <v>921.57</v>
      </c>
      <c r="N374" s="357">
        <v>33489.9</v>
      </c>
      <c r="O374" s="356">
        <v>108.55</v>
      </c>
      <c r="P374" s="355">
        <v>6484.43</v>
      </c>
      <c r="Q374" s="357">
        <v>19.05</v>
      </c>
      <c r="R374" s="357">
        <v>34095.4</v>
      </c>
      <c r="S374" s="357">
        <v>29.6</v>
      </c>
      <c r="T374" s="357"/>
      <c r="U374" s="357"/>
      <c r="V374" s="357">
        <v>724.12</v>
      </c>
      <c r="W374" s="357">
        <v>845.77</v>
      </c>
      <c r="X374" s="357">
        <v>10754.19</v>
      </c>
      <c r="Y374" s="357">
        <v>9.0399999999999991</v>
      </c>
      <c r="Z374" s="357">
        <v>37180</v>
      </c>
      <c r="AA374" s="357">
        <v>69</v>
      </c>
      <c r="AB374" s="357"/>
      <c r="AC374" s="357"/>
      <c r="AD374" s="357">
        <v>7733.22</v>
      </c>
      <c r="AE374" s="357">
        <v>0</v>
      </c>
      <c r="AF374" s="357"/>
      <c r="AG374" s="356"/>
      <c r="AH374" s="357">
        <v>186.01</v>
      </c>
      <c r="AI374" s="358">
        <v>0.28999999999999998</v>
      </c>
      <c r="AJ374" s="357"/>
      <c r="AK374" s="356"/>
      <c r="AL374" s="390">
        <v>33.15</v>
      </c>
      <c r="AM374" s="358">
        <v>5.31</v>
      </c>
      <c r="AN374" s="390"/>
      <c r="AO374" s="358"/>
      <c r="AP374" s="390"/>
      <c r="AQ374" s="358"/>
    </row>
    <row r="375" spans="1:43" ht="15" x14ac:dyDescent="0.2">
      <c r="A375" s="376">
        <f t="shared" si="23"/>
        <v>45745</v>
      </c>
      <c r="B375" s="86" t="s">
        <v>259</v>
      </c>
      <c r="C375" s="94" t="str">
        <f t="shared" si="22"/>
        <v>45745 0000H</v>
      </c>
      <c r="D375" s="254">
        <v>1881.97</v>
      </c>
      <c r="E375" s="255">
        <v>49.69</v>
      </c>
      <c r="F375" s="254">
        <v>1108.67</v>
      </c>
      <c r="G375" s="255">
        <v>6.2</v>
      </c>
      <c r="H375" s="254"/>
      <c r="I375" s="360"/>
      <c r="J375" s="254"/>
      <c r="K375" s="360"/>
      <c r="L375" s="417">
        <v>75237.72</v>
      </c>
      <c r="M375" s="359">
        <v>921.65</v>
      </c>
      <c r="N375" s="359">
        <v>33493.699999999997</v>
      </c>
      <c r="O375" s="255">
        <v>108.55</v>
      </c>
      <c r="P375" s="254">
        <v>6490.18</v>
      </c>
      <c r="Q375" s="359">
        <v>19.05</v>
      </c>
      <c r="R375" s="359">
        <v>34101.699999999997</v>
      </c>
      <c r="S375" s="359">
        <v>29.6</v>
      </c>
      <c r="T375" s="359"/>
      <c r="U375" s="359"/>
      <c r="V375" s="359">
        <v>724.24</v>
      </c>
      <c r="W375" s="359">
        <v>847</v>
      </c>
      <c r="X375" s="359">
        <v>10759.04</v>
      </c>
      <c r="Y375" s="359">
        <v>9.0399999999999991</v>
      </c>
      <c r="Z375" s="359">
        <v>37188</v>
      </c>
      <c r="AA375" s="359">
        <v>69</v>
      </c>
      <c r="AB375" s="359"/>
      <c r="AC375" s="359"/>
      <c r="AD375" s="359">
        <v>7741.25</v>
      </c>
      <c r="AE375" s="359">
        <v>0</v>
      </c>
      <c r="AF375" s="359"/>
      <c r="AG375" s="255"/>
      <c r="AH375" s="359">
        <v>189.1</v>
      </c>
      <c r="AI375" s="360">
        <v>0.3</v>
      </c>
      <c r="AJ375" s="359"/>
      <c r="AK375" s="255"/>
      <c r="AL375" s="389">
        <v>36.590000000000003</v>
      </c>
      <c r="AM375" s="360">
        <v>5.32</v>
      </c>
      <c r="AN375" s="389"/>
      <c r="AO375" s="360"/>
      <c r="AP375" s="389"/>
      <c r="AQ375" s="360"/>
    </row>
    <row r="376" spans="1:43" ht="15" x14ac:dyDescent="0.2">
      <c r="A376" s="376">
        <f t="shared" si="23"/>
        <v>45745</v>
      </c>
      <c r="B376" s="86" t="s">
        <v>195</v>
      </c>
      <c r="C376" s="94" t="str">
        <f t="shared" si="22"/>
        <v>45745 1200H</v>
      </c>
      <c r="D376" s="355">
        <v>1886.88</v>
      </c>
      <c r="E376" s="356">
        <v>49.69</v>
      </c>
      <c r="F376" s="355">
        <v>1108.67</v>
      </c>
      <c r="G376" s="356">
        <v>6.2</v>
      </c>
      <c r="H376" s="355"/>
      <c r="I376" s="358"/>
      <c r="J376" s="355"/>
      <c r="K376" s="358"/>
      <c r="L376" s="416">
        <v>75240.95</v>
      </c>
      <c r="M376" s="357">
        <v>921.94</v>
      </c>
      <c r="N376" s="357">
        <v>33494.620000000003</v>
      </c>
      <c r="O376" s="356">
        <v>108.59</v>
      </c>
      <c r="P376" s="355">
        <v>6495.88</v>
      </c>
      <c r="Q376" s="357">
        <v>19.05</v>
      </c>
      <c r="R376" s="357">
        <v>34105.800000000003</v>
      </c>
      <c r="S376" s="357">
        <v>29.6</v>
      </c>
      <c r="T376" s="357"/>
      <c r="U376" s="357"/>
      <c r="V376" s="357">
        <v>724.6</v>
      </c>
      <c r="W376" s="357">
        <v>847.88</v>
      </c>
      <c r="X376" s="357">
        <v>10763.07</v>
      </c>
      <c r="Y376" s="357">
        <v>9.0399999999999991</v>
      </c>
      <c r="Z376" s="357">
        <v>37195</v>
      </c>
      <c r="AA376" s="357">
        <v>69</v>
      </c>
      <c r="AB376" s="357"/>
      <c r="AC376" s="357"/>
      <c r="AD376" s="357">
        <v>7747.18</v>
      </c>
      <c r="AE376" s="357">
        <v>0</v>
      </c>
      <c r="AF376" s="357"/>
      <c r="AG376" s="356"/>
      <c r="AH376" s="357">
        <v>192.88</v>
      </c>
      <c r="AI376" s="358">
        <v>0.31</v>
      </c>
      <c r="AJ376" s="357"/>
      <c r="AK376" s="356"/>
      <c r="AL376" s="390">
        <v>36.979999999999997</v>
      </c>
      <c r="AM376" s="358">
        <v>5.36</v>
      </c>
      <c r="AN376" s="390"/>
      <c r="AO376" s="358"/>
      <c r="AP376" s="390"/>
      <c r="AQ376" s="358"/>
    </row>
    <row r="377" spans="1:43" ht="15" x14ac:dyDescent="0.2">
      <c r="A377" s="376">
        <f t="shared" si="23"/>
        <v>45746</v>
      </c>
      <c r="B377" s="86" t="s">
        <v>259</v>
      </c>
      <c r="C377" s="94" t="str">
        <f t="shared" si="22"/>
        <v>45746 0000H</v>
      </c>
      <c r="D377" s="254">
        <v>1892.72</v>
      </c>
      <c r="E377" s="255">
        <v>49.69</v>
      </c>
      <c r="F377" s="254">
        <v>1108.67</v>
      </c>
      <c r="G377" s="255">
        <v>6.2</v>
      </c>
      <c r="H377" s="254"/>
      <c r="I377" s="360"/>
      <c r="J377" s="254"/>
      <c r="K377" s="360"/>
      <c r="L377" s="417">
        <v>75250.25</v>
      </c>
      <c r="M377" s="359">
        <v>921.96</v>
      </c>
      <c r="N377" s="359">
        <v>33495.51</v>
      </c>
      <c r="O377" s="255">
        <v>109.63</v>
      </c>
      <c r="P377" s="254">
        <v>6501.69</v>
      </c>
      <c r="Q377" s="359">
        <v>19.05</v>
      </c>
      <c r="R377" s="359">
        <v>34109.5</v>
      </c>
      <c r="S377" s="359">
        <v>29.6</v>
      </c>
      <c r="T377" s="359"/>
      <c r="U377" s="359"/>
      <c r="V377" s="359">
        <v>724.2</v>
      </c>
      <c r="W377" s="359">
        <v>848.83</v>
      </c>
      <c r="X377" s="359">
        <v>10767.7</v>
      </c>
      <c r="Y377" s="359">
        <v>9.0399999999999991</v>
      </c>
      <c r="Z377" s="359">
        <v>37203</v>
      </c>
      <c r="AA377" s="359">
        <v>69</v>
      </c>
      <c r="AB377" s="359"/>
      <c r="AC377" s="359"/>
      <c r="AD377" s="359">
        <v>7754.16</v>
      </c>
      <c r="AE377" s="359">
        <v>0</v>
      </c>
      <c r="AF377" s="359"/>
      <c r="AG377" s="255"/>
      <c r="AH377" s="359">
        <v>197.44</v>
      </c>
      <c r="AI377" s="360">
        <v>0.32</v>
      </c>
      <c r="AJ377" s="359"/>
      <c r="AK377" s="255"/>
      <c r="AL377" s="389">
        <v>37.29</v>
      </c>
      <c r="AM377" s="360">
        <v>5.42</v>
      </c>
      <c r="AN377" s="389"/>
      <c r="AO377" s="360"/>
      <c r="AP377" s="389"/>
      <c r="AQ377" s="360"/>
    </row>
    <row r="378" spans="1:43" ht="15" x14ac:dyDescent="0.2">
      <c r="A378" s="376">
        <f t="shared" si="23"/>
        <v>45746</v>
      </c>
      <c r="B378" s="86" t="s">
        <v>195</v>
      </c>
      <c r="C378" s="94" t="str">
        <f t="shared" si="22"/>
        <v>45746 1200H</v>
      </c>
      <c r="D378" s="355">
        <v>1896.63</v>
      </c>
      <c r="E378" s="356">
        <v>49.69</v>
      </c>
      <c r="F378" s="355">
        <v>1108.67</v>
      </c>
      <c r="G378" s="356">
        <v>6.2</v>
      </c>
      <c r="H378" s="355"/>
      <c r="I378" s="358"/>
      <c r="J378" s="355"/>
      <c r="K378" s="358"/>
      <c r="L378" s="416">
        <v>75252.42</v>
      </c>
      <c r="M378" s="357">
        <v>922.3</v>
      </c>
      <c r="N378" s="357">
        <v>33495.64</v>
      </c>
      <c r="O378" s="356">
        <v>108.68</v>
      </c>
      <c r="P378" s="355">
        <v>6507.37</v>
      </c>
      <c r="Q378" s="357">
        <v>19.05</v>
      </c>
      <c r="R378" s="357">
        <v>34113.300000000003</v>
      </c>
      <c r="S378" s="357">
        <v>29.6</v>
      </c>
      <c r="T378" s="357"/>
      <c r="U378" s="357"/>
      <c r="V378" s="357">
        <v>725.02</v>
      </c>
      <c r="W378" s="357">
        <v>849.04</v>
      </c>
      <c r="X378" s="357">
        <v>10771.12</v>
      </c>
      <c r="Y378" s="357">
        <v>9.0399999999999991</v>
      </c>
      <c r="Z378" s="357">
        <v>37209</v>
      </c>
      <c r="AA378" s="357">
        <v>69</v>
      </c>
      <c r="AB378" s="357"/>
      <c r="AC378" s="357"/>
      <c r="AD378" s="357">
        <v>7760.96</v>
      </c>
      <c r="AE378" s="357">
        <v>0</v>
      </c>
      <c r="AF378" s="357"/>
      <c r="AG378" s="356"/>
      <c r="AH378" s="357">
        <v>205.71</v>
      </c>
      <c r="AI378" s="358">
        <v>0.32</v>
      </c>
      <c r="AJ378" s="357"/>
      <c r="AK378" s="356"/>
      <c r="AL378" s="390">
        <v>37.29</v>
      </c>
      <c r="AM378" s="358">
        <v>5.42</v>
      </c>
      <c r="AN378" s="390"/>
      <c r="AO378" s="358"/>
      <c r="AP378" s="390"/>
      <c r="AQ378" s="358"/>
    </row>
    <row r="379" spans="1:43" ht="15" x14ac:dyDescent="0.2">
      <c r="A379" s="376">
        <f t="shared" si="23"/>
        <v>45747</v>
      </c>
      <c r="B379" s="86" t="s">
        <v>259</v>
      </c>
      <c r="C379" s="94" t="str">
        <f t="shared" si="22"/>
        <v>45747 0000H</v>
      </c>
      <c r="D379" s="254">
        <v>1901.55</v>
      </c>
      <c r="E379" s="255">
        <v>49.69</v>
      </c>
      <c r="F379" s="254">
        <v>1108.67</v>
      </c>
      <c r="G379" s="255">
        <v>6.2</v>
      </c>
      <c r="H379" s="254"/>
      <c r="I379" s="360"/>
      <c r="J379" s="254"/>
      <c r="K379" s="360"/>
      <c r="L379" s="417">
        <v>75262.100000000006</v>
      </c>
      <c r="M379" s="359">
        <v>922.31</v>
      </c>
      <c r="N379" s="359">
        <v>33498.839999999997</v>
      </c>
      <c r="O379" s="255">
        <v>108.69</v>
      </c>
      <c r="P379" s="254">
        <v>6513.14</v>
      </c>
      <c r="Q379" s="359">
        <v>19.05</v>
      </c>
      <c r="R379" s="359">
        <v>34116.9</v>
      </c>
      <c r="S379" s="359">
        <v>29.6</v>
      </c>
      <c r="T379" s="359"/>
      <c r="U379" s="359"/>
      <c r="V379" s="359">
        <v>725.28</v>
      </c>
      <c r="W379" s="359">
        <v>849.94</v>
      </c>
      <c r="X379" s="359">
        <v>10776.1</v>
      </c>
      <c r="Y379" s="359">
        <v>9.0399999999999991</v>
      </c>
      <c r="Z379" s="359">
        <v>37217</v>
      </c>
      <c r="AA379" s="359">
        <v>69</v>
      </c>
      <c r="AB379" s="359"/>
      <c r="AC379" s="359"/>
      <c r="AD379" s="359">
        <v>7768.22</v>
      </c>
      <c r="AE379" s="359">
        <v>0</v>
      </c>
      <c r="AF379" s="359"/>
      <c r="AG379" s="255"/>
      <c r="AH379" s="359">
        <v>210.45</v>
      </c>
      <c r="AI379" s="360">
        <v>0.33</v>
      </c>
      <c r="AJ379" s="359"/>
      <c r="AK379" s="255"/>
      <c r="AL379" s="389">
        <v>37.29</v>
      </c>
      <c r="AM379" s="360">
        <v>5.54</v>
      </c>
      <c r="AN379" s="389"/>
      <c r="AO379" s="360"/>
      <c r="AP379" s="389"/>
      <c r="AQ379" s="360"/>
    </row>
    <row r="380" spans="1:43" ht="15" x14ac:dyDescent="0.2">
      <c r="A380" s="376">
        <f t="shared" si="23"/>
        <v>45747</v>
      </c>
      <c r="B380" s="86" t="s">
        <v>195</v>
      </c>
      <c r="C380" s="94" t="str">
        <f t="shared" si="22"/>
        <v>45747 1200H</v>
      </c>
      <c r="D380" s="355">
        <v>1905.45</v>
      </c>
      <c r="E380" s="356">
        <v>49.69</v>
      </c>
      <c r="F380" s="355">
        <v>1108.67</v>
      </c>
      <c r="G380" s="356">
        <v>6.2</v>
      </c>
      <c r="H380" s="355"/>
      <c r="I380" s="358"/>
      <c r="J380" s="355"/>
      <c r="K380" s="358"/>
      <c r="L380" s="416">
        <v>75265.23</v>
      </c>
      <c r="M380" s="357">
        <v>922.63</v>
      </c>
      <c r="N380" s="357">
        <v>33499.800000000003</v>
      </c>
      <c r="O380" s="356">
        <v>108.73</v>
      </c>
      <c r="P380" s="355">
        <v>6518.8</v>
      </c>
      <c r="Q380" s="357">
        <v>19.05</v>
      </c>
      <c r="R380" s="357">
        <v>34120.6</v>
      </c>
      <c r="S380" s="357">
        <v>29.6</v>
      </c>
      <c r="T380" s="357"/>
      <c r="U380" s="357"/>
      <c r="V380" s="357">
        <v>726.16</v>
      </c>
      <c r="W380" s="357">
        <v>850.14</v>
      </c>
      <c r="X380" s="357">
        <v>10779.93</v>
      </c>
      <c r="Y380" s="357">
        <v>9.0399999999999991</v>
      </c>
      <c r="Z380" s="357">
        <v>37223</v>
      </c>
      <c r="AA380" s="357">
        <v>69</v>
      </c>
      <c r="AB380" s="357"/>
      <c r="AC380" s="357"/>
      <c r="AD380" s="357">
        <v>7774.94</v>
      </c>
      <c r="AE380" s="357">
        <v>0</v>
      </c>
      <c r="AF380" s="357"/>
      <c r="AG380" s="356"/>
      <c r="AH380" s="357">
        <v>219.04</v>
      </c>
      <c r="AI380" s="358">
        <v>0.33</v>
      </c>
      <c r="AJ380" s="357"/>
      <c r="AK380" s="356"/>
      <c r="AL380" s="390">
        <v>37.29</v>
      </c>
      <c r="AM380" s="358">
        <v>5.63</v>
      </c>
      <c r="AN380" s="390"/>
      <c r="AO380" s="358"/>
      <c r="AP380" s="390"/>
      <c r="AQ380" s="358"/>
    </row>
    <row r="381" spans="1:43" ht="15" x14ac:dyDescent="0.2">
      <c r="A381" s="376">
        <f t="shared" si="23"/>
        <v>45748</v>
      </c>
      <c r="B381" s="86" t="s">
        <v>259</v>
      </c>
      <c r="C381" s="94" t="str">
        <f t="shared" si="22"/>
        <v>45748 0000H</v>
      </c>
      <c r="D381" s="254">
        <v>1911.58</v>
      </c>
      <c r="E381" s="255">
        <v>49.69</v>
      </c>
      <c r="F381" s="254">
        <v>1108.67</v>
      </c>
      <c r="G381" s="255">
        <v>6.2</v>
      </c>
      <c r="H381" s="254"/>
      <c r="I381" s="360"/>
      <c r="J381" s="254"/>
      <c r="K381" s="360"/>
      <c r="L381" s="417">
        <v>75274.13</v>
      </c>
      <c r="M381" s="359">
        <v>922.65</v>
      </c>
      <c r="N381" s="359">
        <v>33503.33</v>
      </c>
      <c r="O381" s="255">
        <v>108.73</v>
      </c>
      <c r="P381" s="254">
        <v>6524.57</v>
      </c>
      <c r="Q381" s="359">
        <v>19.05</v>
      </c>
      <c r="R381" s="359">
        <v>34124</v>
      </c>
      <c r="S381" s="359">
        <v>29.6</v>
      </c>
      <c r="T381" s="359"/>
      <c r="U381" s="359"/>
      <c r="V381" s="359">
        <v>726.32</v>
      </c>
      <c r="W381" s="359">
        <v>850.62</v>
      </c>
      <c r="X381" s="359">
        <v>10784.48</v>
      </c>
      <c r="Y381" s="359">
        <v>9.0399999999999991</v>
      </c>
      <c r="Z381" s="359">
        <v>37231</v>
      </c>
      <c r="AA381" s="359">
        <v>69</v>
      </c>
      <c r="AB381" s="359"/>
      <c r="AC381" s="359"/>
      <c r="AD381" s="359">
        <v>7782.34</v>
      </c>
      <c r="AE381" s="359">
        <v>0</v>
      </c>
      <c r="AF381" s="359"/>
      <c r="AG381" s="255"/>
      <c r="AH381" s="359">
        <v>225.71</v>
      </c>
      <c r="AI381" s="360">
        <v>0.33</v>
      </c>
      <c r="AJ381" s="359"/>
      <c r="AK381" s="255"/>
      <c r="AL381" s="389">
        <v>37.909999999999997</v>
      </c>
      <c r="AM381" s="360">
        <v>5.68</v>
      </c>
      <c r="AN381" s="389"/>
      <c r="AO381" s="360"/>
      <c r="AP381" s="389"/>
      <c r="AQ381" s="360"/>
    </row>
    <row r="382" spans="1:43" ht="15" x14ac:dyDescent="0.2">
      <c r="A382" s="376">
        <f t="shared" si="23"/>
        <v>45748</v>
      </c>
      <c r="B382" s="86" t="s">
        <v>195</v>
      </c>
      <c r="C382" s="94" t="str">
        <f t="shared" si="22"/>
        <v>45748 1200H</v>
      </c>
      <c r="D382" s="355">
        <v>1915.42</v>
      </c>
      <c r="E382" s="356">
        <v>49.69</v>
      </c>
      <c r="F382" s="355">
        <v>1108.67</v>
      </c>
      <c r="G382" s="356">
        <v>6.2</v>
      </c>
      <c r="H382" s="355"/>
      <c r="I382" s="358"/>
      <c r="J382" s="355"/>
      <c r="K382" s="358"/>
      <c r="L382" s="416">
        <v>75278.649999999994</v>
      </c>
      <c r="M382" s="357">
        <v>922.91</v>
      </c>
      <c r="N382" s="357">
        <v>33504.31</v>
      </c>
      <c r="O382" s="356">
        <v>108.77</v>
      </c>
      <c r="P382" s="355">
        <v>6530.31</v>
      </c>
      <c r="Q382" s="357">
        <v>19.05</v>
      </c>
      <c r="R382" s="357">
        <v>34127.800000000003</v>
      </c>
      <c r="S382" s="357">
        <v>29.6</v>
      </c>
      <c r="T382" s="357"/>
      <c r="U382" s="357"/>
      <c r="V382" s="357">
        <v>726.41</v>
      </c>
      <c r="W382" s="357">
        <v>851.27</v>
      </c>
      <c r="X382" s="357">
        <v>10788.21</v>
      </c>
      <c r="Y382" s="357">
        <v>9.0399999999999991</v>
      </c>
      <c r="Z382" s="357">
        <v>37237</v>
      </c>
      <c r="AA382" s="357">
        <v>69</v>
      </c>
      <c r="AB382" s="357"/>
      <c r="AC382" s="357"/>
      <c r="AD382" s="357">
        <v>7788.58</v>
      </c>
      <c r="AE382" s="357">
        <v>0</v>
      </c>
      <c r="AF382" s="357"/>
      <c r="AG382" s="356"/>
      <c r="AH382" s="357">
        <v>225.71</v>
      </c>
      <c r="AI382" s="358">
        <v>0.33</v>
      </c>
      <c r="AJ382" s="357"/>
      <c r="AK382" s="356"/>
      <c r="AL382" s="390">
        <v>37.909999999999997</v>
      </c>
      <c r="AM382" s="358">
        <v>5.68</v>
      </c>
      <c r="AN382" s="390"/>
      <c r="AO382" s="358"/>
      <c r="AP382" s="390"/>
      <c r="AQ382" s="358"/>
    </row>
    <row r="383" spans="1:43" ht="15" x14ac:dyDescent="0.2">
      <c r="A383" s="376">
        <f t="shared" si="23"/>
        <v>45749</v>
      </c>
      <c r="B383" s="86" t="s">
        <v>259</v>
      </c>
      <c r="C383" s="94" t="str">
        <f t="shared" si="22"/>
        <v>45749 0000H</v>
      </c>
      <c r="D383" s="254">
        <v>1921.4</v>
      </c>
      <c r="E383" s="255">
        <v>49.69</v>
      </c>
      <c r="F383" s="254">
        <v>1108.67</v>
      </c>
      <c r="G383" s="255">
        <v>6.2</v>
      </c>
      <c r="H383" s="254"/>
      <c r="I383" s="360"/>
      <c r="J383" s="254"/>
      <c r="K383" s="360"/>
      <c r="L383" s="417">
        <v>75291.38</v>
      </c>
      <c r="M383" s="359">
        <v>922.91</v>
      </c>
      <c r="N383" s="359">
        <v>33508.18</v>
      </c>
      <c r="O383" s="255">
        <v>108.77</v>
      </c>
      <c r="P383" s="254">
        <v>6535.95</v>
      </c>
      <c r="Q383" s="359">
        <v>19.05</v>
      </c>
      <c r="R383" s="359">
        <v>34131.199999999997</v>
      </c>
      <c r="S383" s="359">
        <v>29.6</v>
      </c>
      <c r="T383" s="359"/>
      <c r="U383" s="359"/>
      <c r="V383" s="359">
        <v>726.41</v>
      </c>
      <c r="W383" s="359">
        <v>853.05</v>
      </c>
      <c r="X383" s="359">
        <v>10793.02</v>
      </c>
      <c r="Y383" s="359">
        <v>9.0399999999999991</v>
      </c>
      <c r="Z383" s="359">
        <v>37245</v>
      </c>
      <c r="AA383" s="359">
        <v>69</v>
      </c>
      <c r="AB383" s="359"/>
      <c r="AC383" s="359"/>
      <c r="AD383" s="359">
        <v>7796.37</v>
      </c>
      <c r="AE383" s="359">
        <v>0</v>
      </c>
      <c r="AF383" s="359"/>
      <c r="AG383" s="255"/>
      <c r="AH383" s="359">
        <v>225.71</v>
      </c>
      <c r="AI383" s="360">
        <v>0.33</v>
      </c>
      <c r="AJ383" s="359"/>
      <c r="AK383" s="255"/>
      <c r="AL383" s="389">
        <v>37.93</v>
      </c>
      <c r="AM383" s="360">
        <v>5.84</v>
      </c>
      <c r="AN383" s="389"/>
      <c r="AO383" s="360"/>
      <c r="AP383" s="389"/>
      <c r="AQ383" s="360"/>
    </row>
    <row r="384" spans="1:43" ht="15" x14ac:dyDescent="0.2">
      <c r="A384" s="376">
        <f t="shared" si="23"/>
        <v>45749</v>
      </c>
      <c r="B384" s="86" t="s">
        <v>195</v>
      </c>
      <c r="C384" s="94" t="str">
        <f t="shared" si="22"/>
        <v>45749 1200H</v>
      </c>
      <c r="D384" s="355">
        <v>1926.06</v>
      </c>
      <c r="E384" s="356">
        <v>49.69</v>
      </c>
      <c r="F384" s="355">
        <v>1108.67</v>
      </c>
      <c r="G384" s="356">
        <v>6.2</v>
      </c>
      <c r="H384" s="355"/>
      <c r="I384" s="358"/>
      <c r="J384" s="355"/>
      <c r="K384" s="358"/>
      <c r="L384" s="416">
        <v>75296.72</v>
      </c>
      <c r="M384" s="357">
        <v>923.19</v>
      </c>
      <c r="N384" s="357">
        <v>33510.85</v>
      </c>
      <c r="O384" s="356">
        <v>108.79</v>
      </c>
      <c r="P384" s="355">
        <v>6541.57</v>
      </c>
      <c r="Q384" s="357">
        <v>19.05</v>
      </c>
      <c r="R384" s="357">
        <v>34134.5</v>
      </c>
      <c r="S384" s="357">
        <v>29.6</v>
      </c>
      <c r="T384" s="357"/>
      <c r="U384" s="357"/>
      <c r="V384" s="357">
        <v>726.42</v>
      </c>
      <c r="W384" s="357">
        <v>854.44</v>
      </c>
      <c r="X384" s="357">
        <v>10796.84</v>
      </c>
      <c r="Y384" s="357">
        <v>9.0399999999999991</v>
      </c>
      <c r="Z384" s="357">
        <v>37252</v>
      </c>
      <c r="AA384" s="357">
        <v>69</v>
      </c>
      <c r="AB384" s="357"/>
      <c r="AC384" s="357"/>
      <c r="AD384" s="357">
        <v>7802.94</v>
      </c>
      <c r="AE384" s="357">
        <v>0</v>
      </c>
      <c r="AF384" s="357"/>
      <c r="AG384" s="356"/>
      <c r="AH384" s="357">
        <v>225.71</v>
      </c>
      <c r="AI384" s="358">
        <v>0.33</v>
      </c>
      <c r="AJ384" s="357"/>
      <c r="AK384" s="356"/>
      <c r="AL384" s="390">
        <v>37.93</v>
      </c>
      <c r="AM384" s="358">
        <v>5.9</v>
      </c>
      <c r="AN384" s="390"/>
      <c r="AO384" s="358"/>
      <c r="AP384" s="390"/>
      <c r="AQ384" s="358"/>
    </row>
    <row r="385" spans="1:43" ht="15" x14ac:dyDescent="0.2">
      <c r="A385" s="376">
        <f t="shared" si="23"/>
        <v>45750</v>
      </c>
      <c r="B385" s="86" t="s">
        <v>259</v>
      </c>
      <c r="C385" s="94" t="str">
        <f t="shared" si="22"/>
        <v>45750 0000H</v>
      </c>
      <c r="D385" s="254">
        <v>1932.27</v>
      </c>
      <c r="E385" s="255">
        <v>49.69</v>
      </c>
      <c r="F385" s="254">
        <v>1108.67</v>
      </c>
      <c r="G385" s="255">
        <v>6.2</v>
      </c>
      <c r="H385" s="254"/>
      <c r="I385" s="360"/>
      <c r="J385" s="254"/>
      <c r="K385" s="360"/>
      <c r="L385" s="417">
        <v>75312.259999999995</v>
      </c>
      <c r="M385" s="359">
        <v>923.19</v>
      </c>
      <c r="N385" s="359">
        <v>33514.699999999997</v>
      </c>
      <c r="O385" s="255">
        <v>108.79</v>
      </c>
      <c r="P385" s="254">
        <v>6547.29</v>
      </c>
      <c r="Q385" s="359">
        <v>19.05</v>
      </c>
      <c r="R385" s="359">
        <v>34138</v>
      </c>
      <c r="S385" s="359">
        <v>29.6</v>
      </c>
      <c r="T385" s="359"/>
      <c r="U385" s="359"/>
      <c r="V385" s="359">
        <v>726.42</v>
      </c>
      <c r="W385" s="359">
        <v>856.18</v>
      </c>
      <c r="X385" s="359">
        <v>10801.69</v>
      </c>
      <c r="Y385" s="359">
        <v>9.0399999999999991</v>
      </c>
      <c r="Z385" s="359">
        <v>37260</v>
      </c>
      <c r="AA385" s="359">
        <v>69</v>
      </c>
      <c r="AB385" s="359"/>
      <c r="AC385" s="359"/>
      <c r="AD385" s="359">
        <v>7810.01</v>
      </c>
      <c r="AE385" s="359">
        <v>0</v>
      </c>
      <c r="AF385" s="359"/>
      <c r="AG385" s="255"/>
      <c r="AH385" s="359">
        <v>225.71</v>
      </c>
      <c r="AI385" s="360">
        <v>0.33</v>
      </c>
      <c r="AJ385" s="359"/>
      <c r="AK385" s="255"/>
      <c r="AL385" s="389">
        <v>40.700000000000003</v>
      </c>
      <c r="AM385" s="360">
        <v>5.92</v>
      </c>
      <c r="AN385" s="389"/>
      <c r="AO385" s="360"/>
      <c r="AP385" s="389"/>
      <c r="AQ385" s="360"/>
    </row>
    <row r="386" spans="1:43" ht="15" x14ac:dyDescent="0.2">
      <c r="A386" s="376">
        <f t="shared" si="23"/>
        <v>45750</v>
      </c>
      <c r="B386" s="86" t="s">
        <v>195</v>
      </c>
      <c r="C386" s="94" t="str">
        <f t="shared" si="22"/>
        <v>45750 1200H</v>
      </c>
      <c r="D386" s="355">
        <v>1937.48</v>
      </c>
      <c r="E386" s="356">
        <v>49.69</v>
      </c>
      <c r="F386" s="355">
        <v>1108.67</v>
      </c>
      <c r="G386" s="356">
        <v>6.2</v>
      </c>
      <c r="H386" s="355"/>
      <c r="I386" s="358"/>
      <c r="J386" s="355"/>
      <c r="K386" s="358"/>
      <c r="L386" s="416">
        <v>75318.41</v>
      </c>
      <c r="M386" s="357">
        <v>923.44</v>
      </c>
      <c r="N386" s="357">
        <v>33516.65</v>
      </c>
      <c r="O386" s="356">
        <v>108.82</v>
      </c>
      <c r="P386" s="355">
        <v>6552.9</v>
      </c>
      <c r="Q386" s="357">
        <v>19.05</v>
      </c>
      <c r="R386" s="357">
        <v>34141.4</v>
      </c>
      <c r="S386" s="357">
        <v>29.6</v>
      </c>
      <c r="T386" s="357"/>
      <c r="U386" s="357"/>
      <c r="V386" s="357">
        <v>726.48</v>
      </c>
      <c r="W386" s="357">
        <v>857.33</v>
      </c>
      <c r="X386" s="357">
        <v>10805.64</v>
      </c>
      <c r="Y386" s="357">
        <v>9.0399999999999991</v>
      </c>
      <c r="Z386" s="357">
        <v>37267</v>
      </c>
      <c r="AA386" s="357">
        <v>69</v>
      </c>
      <c r="AB386" s="357"/>
      <c r="AC386" s="357"/>
      <c r="AD386" s="357">
        <v>7816.18</v>
      </c>
      <c r="AE386" s="357">
        <v>0</v>
      </c>
      <c r="AF386" s="357"/>
      <c r="AG386" s="356"/>
      <c r="AH386" s="357">
        <v>225.71</v>
      </c>
      <c r="AI386" s="358">
        <v>0.33</v>
      </c>
      <c r="AJ386" s="357"/>
      <c r="AK386" s="356"/>
      <c r="AL386" s="390">
        <v>40.700000000000003</v>
      </c>
      <c r="AM386" s="358">
        <v>5.92</v>
      </c>
      <c r="AN386" s="390"/>
      <c r="AO386" s="358"/>
      <c r="AP386" s="390"/>
      <c r="AQ386" s="358"/>
    </row>
    <row r="387" spans="1:43" ht="15" x14ac:dyDescent="0.2">
      <c r="A387" s="376">
        <f t="shared" si="23"/>
        <v>45751</v>
      </c>
      <c r="B387" s="86" t="s">
        <v>259</v>
      </c>
      <c r="C387" s="94" t="str">
        <f t="shared" si="22"/>
        <v>45751 0000H</v>
      </c>
      <c r="D387" s="254">
        <v>1943.39</v>
      </c>
      <c r="E387" s="255">
        <v>49.69</v>
      </c>
      <c r="F387" s="254">
        <v>1108.67</v>
      </c>
      <c r="G387" s="255">
        <v>6.2</v>
      </c>
      <c r="H387" s="254"/>
      <c r="I387" s="360"/>
      <c r="J387" s="254"/>
      <c r="K387" s="360"/>
      <c r="L387" s="417">
        <v>75332.62</v>
      </c>
      <c r="M387" s="359">
        <v>923.44</v>
      </c>
      <c r="N387" s="359">
        <v>33520.32</v>
      </c>
      <c r="O387" s="255">
        <v>108.82</v>
      </c>
      <c r="P387" s="254">
        <v>6558.69</v>
      </c>
      <c r="Q387" s="359">
        <v>19.05</v>
      </c>
      <c r="R387" s="359">
        <v>34145.4</v>
      </c>
      <c r="S387" s="359">
        <v>29.6</v>
      </c>
      <c r="T387" s="359"/>
      <c r="U387" s="359"/>
      <c r="V387" s="359">
        <v>728.08</v>
      </c>
      <c r="W387" s="359">
        <v>857.6</v>
      </c>
      <c r="X387" s="359">
        <v>10810.57</v>
      </c>
      <c r="Y387" s="359">
        <v>9.0399999999999991</v>
      </c>
      <c r="Z387" s="359">
        <v>37276</v>
      </c>
      <c r="AA387" s="359">
        <v>69</v>
      </c>
      <c r="AB387" s="359"/>
      <c r="AC387" s="359"/>
      <c r="AD387" s="359">
        <v>7823.24</v>
      </c>
      <c r="AE387" s="359">
        <v>0</v>
      </c>
      <c r="AF387" s="359"/>
      <c r="AG387" s="255"/>
      <c r="AH387" s="359">
        <v>225.71</v>
      </c>
      <c r="AI387" s="360">
        <v>0.33</v>
      </c>
      <c r="AJ387" s="359"/>
      <c r="AK387" s="255"/>
      <c r="AL387" s="389">
        <v>41.08</v>
      </c>
      <c r="AM387" s="360">
        <v>6.05</v>
      </c>
      <c r="AN387" s="389"/>
      <c r="AO387" s="360"/>
      <c r="AP387" s="389"/>
      <c r="AQ387" s="360"/>
    </row>
    <row r="388" spans="1:43" ht="15" x14ac:dyDescent="0.2">
      <c r="A388" s="376">
        <f t="shared" si="23"/>
        <v>45751</v>
      </c>
      <c r="B388" s="86" t="s">
        <v>195</v>
      </c>
      <c r="C388" s="94" t="str">
        <f t="shared" si="22"/>
        <v>45751 1200H</v>
      </c>
      <c r="D388" s="355">
        <v>1948.36</v>
      </c>
      <c r="E388" s="356">
        <v>49.69</v>
      </c>
      <c r="F388" s="355">
        <v>1108.67</v>
      </c>
      <c r="G388" s="356">
        <v>6.2</v>
      </c>
      <c r="H388" s="355"/>
      <c r="I388" s="358"/>
      <c r="J388" s="355"/>
      <c r="K388" s="358"/>
      <c r="L388" s="416">
        <v>75338.509999999995</v>
      </c>
      <c r="M388" s="357">
        <v>923.7</v>
      </c>
      <c r="N388" s="357">
        <v>33522.19</v>
      </c>
      <c r="O388" s="356">
        <v>108.85</v>
      </c>
      <c r="P388" s="355">
        <v>6564.46</v>
      </c>
      <c r="Q388" s="357">
        <v>19.05</v>
      </c>
      <c r="R388" s="357">
        <v>34150</v>
      </c>
      <c r="S388" s="357">
        <v>29.6</v>
      </c>
      <c r="T388" s="357"/>
      <c r="U388" s="357"/>
      <c r="V388" s="357">
        <v>729.06</v>
      </c>
      <c r="W388" s="357">
        <v>858.32</v>
      </c>
      <c r="X388" s="357">
        <v>10814.81</v>
      </c>
      <c r="Y388" s="357">
        <v>9.0399999999999991</v>
      </c>
      <c r="Z388" s="357">
        <v>37283</v>
      </c>
      <c r="AA388" s="357">
        <v>69</v>
      </c>
      <c r="AB388" s="357"/>
      <c r="AC388" s="357"/>
      <c r="AD388" s="357">
        <v>7829.56</v>
      </c>
      <c r="AE388" s="357">
        <v>0</v>
      </c>
      <c r="AF388" s="357"/>
      <c r="AG388" s="356"/>
      <c r="AH388" s="357">
        <v>226.8</v>
      </c>
      <c r="AI388" s="358">
        <v>0.36</v>
      </c>
      <c r="AJ388" s="357"/>
      <c r="AK388" s="356"/>
      <c r="AL388" s="390">
        <v>41.25</v>
      </c>
      <c r="AM388" s="358">
        <v>6.1</v>
      </c>
      <c r="AN388" s="390"/>
      <c r="AO388" s="358"/>
      <c r="AP388" s="390"/>
      <c r="AQ388" s="358"/>
    </row>
    <row r="389" spans="1:43" ht="15" x14ac:dyDescent="0.2">
      <c r="A389" s="376">
        <f t="shared" si="23"/>
        <v>45752</v>
      </c>
      <c r="B389" s="86" t="s">
        <v>259</v>
      </c>
      <c r="C389" s="94" t="str">
        <f t="shared" si="22"/>
        <v>45752 0000H</v>
      </c>
      <c r="D389" s="254">
        <v>1953.45</v>
      </c>
      <c r="E389" s="255">
        <v>49.69</v>
      </c>
      <c r="F389" s="254">
        <v>1108.67</v>
      </c>
      <c r="G389" s="255">
        <v>6.2</v>
      </c>
      <c r="H389" s="254"/>
      <c r="I389" s="360"/>
      <c r="J389" s="254"/>
      <c r="K389" s="360"/>
      <c r="L389" s="417">
        <v>75354.86</v>
      </c>
      <c r="M389" s="359">
        <v>923.7</v>
      </c>
      <c r="N389" s="359">
        <v>33526.14</v>
      </c>
      <c r="O389" s="255">
        <v>108.85</v>
      </c>
      <c r="P389" s="254">
        <v>6570.19</v>
      </c>
      <c r="Q389" s="359">
        <v>19.05</v>
      </c>
      <c r="R389" s="359">
        <v>34154.1</v>
      </c>
      <c r="S389" s="359">
        <v>29.6</v>
      </c>
      <c r="T389" s="359"/>
      <c r="U389" s="359"/>
      <c r="V389" s="359">
        <v>730.51</v>
      </c>
      <c r="W389" s="359">
        <v>858.99</v>
      </c>
      <c r="X389" s="359">
        <v>10819.61</v>
      </c>
      <c r="Y389" s="359">
        <v>9.0399999999999991</v>
      </c>
      <c r="Z389" s="359">
        <v>37291</v>
      </c>
      <c r="AA389" s="359">
        <v>69</v>
      </c>
      <c r="AB389" s="359"/>
      <c r="AC389" s="359"/>
      <c r="AD389" s="359">
        <v>7836.93</v>
      </c>
      <c r="AE389" s="359">
        <v>0</v>
      </c>
      <c r="AF389" s="359"/>
      <c r="AG389" s="255"/>
      <c r="AH389" s="359">
        <v>227.63</v>
      </c>
      <c r="AI389" s="360">
        <v>0.36</v>
      </c>
      <c r="AJ389" s="359"/>
      <c r="AK389" s="255"/>
      <c r="AL389" s="389">
        <v>42.52</v>
      </c>
      <c r="AM389" s="360">
        <v>6.18</v>
      </c>
      <c r="AN389" s="389"/>
      <c r="AO389" s="360"/>
      <c r="AP389" s="389"/>
      <c r="AQ389" s="360"/>
    </row>
    <row r="390" spans="1:43" ht="15" x14ac:dyDescent="0.2">
      <c r="A390" s="376">
        <f t="shared" si="23"/>
        <v>45752</v>
      </c>
      <c r="B390" s="86" t="s">
        <v>195</v>
      </c>
      <c r="C390" s="94" t="str">
        <f t="shared" si="22"/>
        <v>45752 1200H</v>
      </c>
      <c r="D390" s="355">
        <v>1958.78</v>
      </c>
      <c r="E390" s="356">
        <v>49.69</v>
      </c>
      <c r="F390" s="355">
        <v>1108.67</v>
      </c>
      <c r="G390" s="356">
        <v>6.2</v>
      </c>
      <c r="H390" s="355"/>
      <c r="I390" s="358"/>
      <c r="J390" s="355"/>
      <c r="K390" s="358"/>
      <c r="L390" s="416">
        <v>75361.16</v>
      </c>
      <c r="M390" s="357">
        <v>923.95</v>
      </c>
      <c r="N390" s="357">
        <v>33527.26</v>
      </c>
      <c r="O390" s="356">
        <v>108.89</v>
      </c>
      <c r="P390" s="355">
        <v>6575.82</v>
      </c>
      <c r="Q390" s="357">
        <v>19.05</v>
      </c>
      <c r="R390" s="357">
        <v>34157.599999999999</v>
      </c>
      <c r="S390" s="357">
        <v>29.6</v>
      </c>
      <c r="T390" s="357"/>
      <c r="U390" s="357"/>
      <c r="V390" s="357">
        <v>730.55</v>
      </c>
      <c r="W390" s="357">
        <v>860.37</v>
      </c>
      <c r="X390" s="357">
        <v>10823.74</v>
      </c>
      <c r="Y390" s="357">
        <v>9.0399999999999991</v>
      </c>
      <c r="Z390" s="357">
        <v>37297</v>
      </c>
      <c r="AA390" s="357">
        <v>69</v>
      </c>
      <c r="AB390" s="357"/>
      <c r="AC390" s="357"/>
      <c r="AD390" s="357">
        <v>7843.04</v>
      </c>
      <c r="AE390" s="357">
        <v>0</v>
      </c>
      <c r="AF390" s="357"/>
      <c r="AG390" s="356"/>
      <c r="AH390" s="357">
        <v>227.63</v>
      </c>
      <c r="AI390" s="358">
        <v>0.36</v>
      </c>
      <c r="AJ390" s="357"/>
      <c r="AK390" s="356"/>
      <c r="AL390" s="390">
        <v>42.52</v>
      </c>
      <c r="AM390" s="358">
        <v>6.18</v>
      </c>
      <c r="AN390" s="390"/>
      <c r="AO390" s="358"/>
      <c r="AP390" s="390"/>
      <c r="AQ390" s="358"/>
    </row>
    <row r="391" spans="1:43" ht="15" x14ac:dyDescent="0.2">
      <c r="A391" s="376">
        <f t="shared" si="23"/>
        <v>45753</v>
      </c>
      <c r="B391" s="86" t="s">
        <v>259</v>
      </c>
      <c r="C391" s="94" t="str">
        <f t="shared" si="22"/>
        <v>45753 0000H</v>
      </c>
      <c r="D391" s="254">
        <v>1964.58</v>
      </c>
      <c r="E391" s="255">
        <v>49.69</v>
      </c>
      <c r="F391" s="254">
        <v>1108.67</v>
      </c>
      <c r="G391" s="255">
        <v>6.2</v>
      </c>
      <c r="H391" s="254"/>
      <c r="I391" s="360"/>
      <c r="J391" s="254"/>
      <c r="K391" s="360"/>
      <c r="L391" s="417">
        <v>75378.320000000007</v>
      </c>
      <c r="M391" s="359">
        <v>923.95</v>
      </c>
      <c r="N391" s="359">
        <v>33531.199999999997</v>
      </c>
      <c r="O391" s="255">
        <v>108.89</v>
      </c>
      <c r="P391" s="254">
        <v>6581.54</v>
      </c>
      <c r="Q391" s="359">
        <v>19.05</v>
      </c>
      <c r="R391" s="359">
        <v>34161.300000000003</v>
      </c>
      <c r="S391" s="359">
        <v>29.6</v>
      </c>
      <c r="T391" s="359"/>
      <c r="U391" s="359"/>
      <c r="V391" s="359">
        <v>730.55</v>
      </c>
      <c r="W391" s="359">
        <v>861.99</v>
      </c>
      <c r="X391" s="359">
        <v>10828.85</v>
      </c>
      <c r="Y391" s="359">
        <v>9.0399999999999991</v>
      </c>
      <c r="Z391" s="359">
        <v>37305</v>
      </c>
      <c r="AA391" s="359">
        <v>69</v>
      </c>
      <c r="AB391" s="359"/>
      <c r="AC391" s="359"/>
      <c r="AD391" s="359">
        <v>7850.23</v>
      </c>
      <c r="AE391" s="359">
        <v>0</v>
      </c>
      <c r="AF391" s="359"/>
      <c r="AG391" s="255"/>
      <c r="AH391" s="359">
        <v>227.63</v>
      </c>
      <c r="AI391" s="360">
        <v>0.36</v>
      </c>
      <c r="AJ391" s="359"/>
      <c r="AK391" s="255"/>
      <c r="AL391" s="389">
        <v>42.52</v>
      </c>
      <c r="AM391" s="360">
        <v>6.18</v>
      </c>
      <c r="AN391" s="389"/>
      <c r="AO391" s="360"/>
      <c r="AP391" s="389"/>
      <c r="AQ391" s="360"/>
    </row>
    <row r="392" spans="1:43" ht="15" x14ac:dyDescent="0.2">
      <c r="A392" s="376">
        <f t="shared" si="23"/>
        <v>45753</v>
      </c>
      <c r="B392" s="86" t="s">
        <v>195</v>
      </c>
      <c r="C392" s="94" t="str">
        <f t="shared" si="22"/>
        <v>45753 1200H</v>
      </c>
      <c r="D392" s="355">
        <v>1968.65</v>
      </c>
      <c r="E392" s="356">
        <v>49.69</v>
      </c>
      <c r="F392" s="355">
        <v>1108.67</v>
      </c>
      <c r="G392" s="356">
        <v>6.2</v>
      </c>
      <c r="H392" s="355"/>
      <c r="I392" s="358"/>
      <c r="J392" s="355"/>
      <c r="K392" s="358"/>
      <c r="L392" s="416">
        <v>75391.03</v>
      </c>
      <c r="M392" s="357">
        <v>924.05</v>
      </c>
      <c r="N392" s="357">
        <v>33532.26</v>
      </c>
      <c r="O392" s="356">
        <v>108.93</v>
      </c>
      <c r="P392" s="355">
        <v>6587.44</v>
      </c>
      <c r="Q392" s="357">
        <v>19.05</v>
      </c>
      <c r="R392" s="357">
        <v>34164.9</v>
      </c>
      <c r="S392" s="357">
        <v>29.6</v>
      </c>
      <c r="T392" s="357"/>
      <c r="U392" s="357"/>
      <c r="V392" s="357">
        <v>730.55</v>
      </c>
      <c r="W392" s="357">
        <v>863.37</v>
      </c>
      <c r="X392" s="357">
        <v>10833.16</v>
      </c>
      <c r="Y392" s="357">
        <v>9.0399999999999991</v>
      </c>
      <c r="Z392" s="357">
        <v>37312</v>
      </c>
      <c r="AA392" s="357">
        <v>69</v>
      </c>
      <c r="AB392" s="357"/>
      <c r="AC392" s="357"/>
      <c r="AD392" s="357">
        <v>7856.33</v>
      </c>
      <c r="AE392" s="357">
        <v>0</v>
      </c>
      <c r="AF392" s="357"/>
      <c r="AG392" s="356"/>
      <c r="AH392" s="357">
        <v>227.63</v>
      </c>
      <c r="AI392" s="358">
        <v>0.36</v>
      </c>
      <c r="AJ392" s="357"/>
      <c r="AK392" s="356"/>
      <c r="AL392" s="390">
        <v>42.72</v>
      </c>
      <c r="AM392" s="358">
        <v>6.41</v>
      </c>
      <c r="AN392" s="390"/>
      <c r="AO392" s="358"/>
      <c r="AP392" s="390"/>
      <c r="AQ392" s="358"/>
    </row>
    <row r="393" spans="1:43" ht="15" x14ac:dyDescent="0.2">
      <c r="A393" s="376">
        <f t="shared" si="23"/>
        <v>45754</v>
      </c>
      <c r="B393" s="86" t="s">
        <v>259</v>
      </c>
      <c r="C393" s="94" t="str">
        <f t="shared" si="22"/>
        <v>45754 0000H</v>
      </c>
      <c r="D393" s="254">
        <v>1973.57</v>
      </c>
      <c r="E393" s="255">
        <v>49.69</v>
      </c>
      <c r="F393" s="254">
        <v>1108.67</v>
      </c>
      <c r="G393" s="255">
        <v>6.2</v>
      </c>
      <c r="H393" s="254"/>
      <c r="I393" s="360"/>
      <c r="J393" s="254"/>
      <c r="K393" s="360"/>
      <c r="L393" s="417">
        <v>75408.23</v>
      </c>
      <c r="M393" s="359">
        <v>924.05</v>
      </c>
      <c r="N393" s="359">
        <v>33536.22</v>
      </c>
      <c r="O393" s="255">
        <v>108.93</v>
      </c>
      <c r="P393" s="254">
        <v>6593.23</v>
      </c>
      <c r="Q393" s="359">
        <v>19.05</v>
      </c>
      <c r="R393" s="359">
        <v>34168.5</v>
      </c>
      <c r="S393" s="359">
        <v>29.6</v>
      </c>
      <c r="T393" s="359"/>
      <c r="U393" s="359"/>
      <c r="V393" s="359">
        <v>730.55</v>
      </c>
      <c r="W393" s="359">
        <v>865.23</v>
      </c>
      <c r="X393" s="359">
        <v>10838.44</v>
      </c>
      <c r="Y393" s="359">
        <v>9.0399999999999991</v>
      </c>
      <c r="Z393" s="359">
        <v>37320</v>
      </c>
      <c r="AA393" s="359">
        <v>69</v>
      </c>
      <c r="AB393" s="359"/>
      <c r="AC393" s="359"/>
      <c r="AD393" s="359">
        <v>7863.13</v>
      </c>
      <c r="AE393" s="359">
        <v>0</v>
      </c>
      <c r="AF393" s="359"/>
      <c r="AG393" s="255"/>
      <c r="AH393" s="359">
        <v>227.63</v>
      </c>
      <c r="AI393" s="360">
        <v>0.36</v>
      </c>
      <c r="AJ393" s="359"/>
      <c r="AK393" s="255"/>
      <c r="AL393" s="389">
        <v>46.75</v>
      </c>
      <c r="AM393" s="360">
        <v>6.43</v>
      </c>
      <c r="AN393" s="389"/>
      <c r="AO393" s="360"/>
      <c r="AP393" s="389"/>
      <c r="AQ393" s="360"/>
    </row>
    <row r="394" spans="1:43" ht="15" x14ac:dyDescent="0.2">
      <c r="A394" s="376">
        <f t="shared" si="23"/>
        <v>45754</v>
      </c>
      <c r="B394" s="86" t="s">
        <v>195</v>
      </c>
      <c r="C394" s="94" t="str">
        <f t="shared" si="22"/>
        <v>45754 1200H</v>
      </c>
      <c r="D394" s="355">
        <v>1978.6</v>
      </c>
      <c r="E394" s="356">
        <v>49.69</v>
      </c>
      <c r="F394" s="355">
        <v>1108.67</v>
      </c>
      <c r="G394" s="356">
        <v>6.2</v>
      </c>
      <c r="H394" s="355"/>
      <c r="I394" s="358"/>
      <c r="J394" s="355"/>
      <c r="K394" s="358"/>
      <c r="L394" s="416">
        <v>75417.214000000007</v>
      </c>
      <c r="M394" s="357">
        <v>924.16</v>
      </c>
      <c r="N394" s="357">
        <v>33537.550000000003</v>
      </c>
      <c r="O394" s="356">
        <v>108.97</v>
      </c>
      <c r="P394" s="355">
        <v>6598.98</v>
      </c>
      <c r="Q394" s="357">
        <v>19.05</v>
      </c>
      <c r="R394" s="357">
        <v>34172.1</v>
      </c>
      <c r="S394" s="357">
        <v>29.6</v>
      </c>
      <c r="T394" s="357"/>
      <c r="U394" s="357"/>
      <c r="V394" s="357">
        <v>730.55</v>
      </c>
      <c r="W394" s="357">
        <v>866.81</v>
      </c>
      <c r="X394" s="357">
        <v>10842.95</v>
      </c>
      <c r="Y394" s="357">
        <v>9.0399999999999991</v>
      </c>
      <c r="Z394" s="357">
        <v>37326</v>
      </c>
      <c r="AA394" s="357">
        <v>69</v>
      </c>
      <c r="AB394" s="357"/>
      <c r="AC394" s="357"/>
      <c r="AD394" s="357">
        <v>7866.01</v>
      </c>
      <c r="AE394" s="357">
        <v>0</v>
      </c>
      <c r="AF394" s="357"/>
      <c r="AG394" s="356"/>
      <c r="AH394" s="357">
        <v>227.63</v>
      </c>
      <c r="AI394" s="358">
        <v>0.36</v>
      </c>
      <c r="AJ394" s="357"/>
      <c r="AK394" s="356"/>
      <c r="AL394" s="390">
        <v>48.29</v>
      </c>
      <c r="AM394" s="358">
        <v>6.5</v>
      </c>
      <c r="AN394" s="390"/>
      <c r="AO394" s="358"/>
      <c r="AP394" s="390"/>
      <c r="AQ394" s="358"/>
    </row>
    <row r="395" spans="1:43" ht="15" x14ac:dyDescent="0.2">
      <c r="A395" s="376">
        <f t="shared" si="23"/>
        <v>45755</v>
      </c>
      <c r="B395" s="86" t="s">
        <v>259</v>
      </c>
      <c r="C395" s="94" t="str">
        <f t="shared" si="22"/>
        <v>45755 0000H</v>
      </c>
      <c r="D395" s="254">
        <v>1985.02</v>
      </c>
      <c r="E395" s="255">
        <v>49.69</v>
      </c>
      <c r="F395" s="254">
        <v>1108.67</v>
      </c>
      <c r="G395" s="255">
        <v>6.2</v>
      </c>
      <c r="H395" s="254"/>
      <c r="I395" s="360"/>
      <c r="J395" s="254"/>
      <c r="K395" s="360"/>
      <c r="L395" s="417">
        <v>75431.94</v>
      </c>
      <c r="M395" s="359">
        <v>924.16</v>
      </c>
      <c r="N395" s="359">
        <v>33541.24</v>
      </c>
      <c r="O395" s="255">
        <v>108.97</v>
      </c>
      <c r="P395" s="254">
        <v>6604.72</v>
      </c>
      <c r="Q395" s="359">
        <v>19.05</v>
      </c>
      <c r="R395" s="359">
        <v>34175.5</v>
      </c>
      <c r="S395" s="359">
        <v>29.6</v>
      </c>
      <c r="T395" s="359"/>
      <c r="U395" s="359"/>
      <c r="V395" s="359">
        <v>730.55</v>
      </c>
      <c r="W395" s="359">
        <v>868.7</v>
      </c>
      <c r="X395" s="359">
        <v>10847.95</v>
      </c>
      <c r="Y395" s="359">
        <v>9.0399999999999991</v>
      </c>
      <c r="Z395" s="359">
        <v>37334</v>
      </c>
      <c r="AA395" s="359">
        <v>69</v>
      </c>
      <c r="AB395" s="359"/>
      <c r="AC395" s="359"/>
      <c r="AD395" s="359">
        <v>7875</v>
      </c>
      <c r="AE395" s="359">
        <v>0</v>
      </c>
      <c r="AF395" s="359"/>
      <c r="AG395" s="255"/>
      <c r="AH395" s="359">
        <v>227.63</v>
      </c>
      <c r="AI395" s="360">
        <v>0.36</v>
      </c>
      <c r="AJ395" s="359"/>
      <c r="AK395" s="255"/>
      <c r="AL395" s="389">
        <v>50.43</v>
      </c>
      <c r="AM395" s="360">
        <v>6.53</v>
      </c>
      <c r="AN395" s="389"/>
      <c r="AO395" s="360"/>
      <c r="AP395" s="389"/>
      <c r="AQ395" s="360"/>
    </row>
    <row r="396" spans="1:43" ht="15" x14ac:dyDescent="0.2">
      <c r="A396" s="376">
        <f t="shared" si="23"/>
        <v>45755</v>
      </c>
      <c r="B396" s="86" t="s">
        <v>195</v>
      </c>
      <c r="C396" s="94" t="str">
        <f t="shared" si="22"/>
        <v>45755 1200H</v>
      </c>
      <c r="D396" s="355">
        <v>1989.78</v>
      </c>
      <c r="E396" s="356">
        <v>49.69</v>
      </c>
      <c r="F396" s="355">
        <v>1108.67</v>
      </c>
      <c r="G396" s="356">
        <v>6.2</v>
      </c>
      <c r="H396" s="355"/>
      <c r="I396" s="358"/>
      <c r="J396" s="355"/>
      <c r="K396" s="358"/>
      <c r="L396" s="416">
        <v>75439.23</v>
      </c>
      <c r="M396" s="357">
        <v>924.4</v>
      </c>
      <c r="N396" s="357">
        <v>33542.49</v>
      </c>
      <c r="O396" s="356">
        <v>109.01</v>
      </c>
      <c r="P396" s="355">
        <v>6610.4</v>
      </c>
      <c r="Q396" s="357">
        <v>19.05</v>
      </c>
      <c r="R396" s="357">
        <v>34178.9</v>
      </c>
      <c r="S396" s="357">
        <v>29.6</v>
      </c>
      <c r="T396" s="357"/>
      <c r="U396" s="357"/>
      <c r="V396" s="357">
        <v>730.56</v>
      </c>
      <c r="W396" s="357">
        <v>870.18</v>
      </c>
      <c r="X396" s="357">
        <v>10852.15</v>
      </c>
      <c r="Y396" s="357">
        <v>9.0399999999999991</v>
      </c>
      <c r="Z396" s="357">
        <v>37341</v>
      </c>
      <c r="AA396" s="357">
        <v>69</v>
      </c>
      <c r="AB396" s="357"/>
      <c r="AC396" s="357"/>
      <c r="AD396" s="357">
        <v>7881.5</v>
      </c>
      <c r="AE396" s="357">
        <v>0</v>
      </c>
      <c r="AF396" s="357"/>
      <c r="AG396" s="356"/>
      <c r="AH396" s="357">
        <v>227.63</v>
      </c>
      <c r="AI396" s="358">
        <v>0.36</v>
      </c>
      <c r="AJ396" s="357"/>
      <c r="AK396" s="356"/>
      <c r="AL396" s="390">
        <v>51.86</v>
      </c>
      <c r="AM396" s="358">
        <v>6.6</v>
      </c>
      <c r="AN396" s="390"/>
      <c r="AO396" s="358"/>
      <c r="AP396" s="390"/>
      <c r="AQ396" s="358"/>
    </row>
    <row r="397" spans="1:43" ht="15" x14ac:dyDescent="0.2">
      <c r="A397" s="376">
        <f t="shared" si="23"/>
        <v>45756</v>
      </c>
      <c r="B397" s="86" t="s">
        <v>259</v>
      </c>
      <c r="C397" s="94" t="str">
        <f t="shared" si="22"/>
        <v>45756 0000H</v>
      </c>
      <c r="D397" s="254">
        <v>1995.74</v>
      </c>
      <c r="E397" s="255">
        <v>49.69</v>
      </c>
      <c r="F397" s="254">
        <v>1108.67</v>
      </c>
      <c r="G397" s="255">
        <v>6.2</v>
      </c>
      <c r="H397" s="254"/>
      <c r="I397" s="360"/>
      <c r="J397" s="254"/>
      <c r="K397" s="360"/>
      <c r="L397" s="417">
        <v>75450.28</v>
      </c>
      <c r="M397" s="359">
        <v>924.4</v>
      </c>
      <c r="N397" s="359">
        <v>33546.370000000003</v>
      </c>
      <c r="O397" s="255">
        <v>109.01</v>
      </c>
      <c r="P397" s="254">
        <v>6616.16</v>
      </c>
      <c r="Q397" s="359">
        <v>19.05</v>
      </c>
      <c r="R397" s="359">
        <v>34182.9</v>
      </c>
      <c r="S397" s="359">
        <v>29.6</v>
      </c>
      <c r="T397" s="359"/>
      <c r="U397" s="359"/>
      <c r="V397" s="359">
        <v>730.66</v>
      </c>
      <c r="W397" s="359">
        <v>871.6</v>
      </c>
      <c r="X397" s="359">
        <v>10857.38</v>
      </c>
      <c r="Y397" s="359">
        <v>9.0399999999999991</v>
      </c>
      <c r="Z397" s="359">
        <v>37348</v>
      </c>
      <c r="AA397" s="359">
        <v>69</v>
      </c>
      <c r="AB397" s="359"/>
      <c r="AC397" s="359"/>
      <c r="AD397" s="359">
        <v>7888.52</v>
      </c>
      <c r="AE397" s="359">
        <v>0</v>
      </c>
      <c r="AF397" s="359"/>
      <c r="AG397" s="255"/>
      <c r="AH397" s="359">
        <v>227.63</v>
      </c>
      <c r="AI397" s="360">
        <v>0.36</v>
      </c>
      <c r="AJ397" s="359"/>
      <c r="AK397" s="255"/>
      <c r="AL397" s="389">
        <v>58.15</v>
      </c>
      <c r="AM397" s="360">
        <v>6.6</v>
      </c>
      <c r="AN397" s="389"/>
      <c r="AO397" s="360"/>
      <c r="AP397" s="389"/>
      <c r="AQ397" s="360"/>
    </row>
    <row r="398" spans="1:43" ht="15" x14ac:dyDescent="0.2">
      <c r="A398" s="376">
        <f t="shared" si="23"/>
        <v>45756</v>
      </c>
      <c r="B398" s="86" t="s">
        <v>195</v>
      </c>
      <c r="C398" s="94" t="str">
        <f t="shared" si="22"/>
        <v>45756 1200H</v>
      </c>
      <c r="D398" s="355">
        <v>1999.8</v>
      </c>
      <c r="E398" s="356">
        <v>49.69</v>
      </c>
      <c r="F398" s="355">
        <v>1108.67</v>
      </c>
      <c r="G398" s="356">
        <v>6.2</v>
      </c>
      <c r="H398" s="355"/>
      <c r="I398" s="358"/>
      <c r="J398" s="355"/>
      <c r="K398" s="358"/>
      <c r="L398" s="416">
        <v>75459.92</v>
      </c>
      <c r="M398" s="357">
        <v>924.4</v>
      </c>
      <c r="N398" s="357">
        <v>33549.040000000001</v>
      </c>
      <c r="O398" s="356">
        <v>109.03</v>
      </c>
      <c r="P398" s="355">
        <v>6621.98</v>
      </c>
      <c r="Q398" s="357">
        <v>19.05</v>
      </c>
      <c r="R398" s="357">
        <v>34185</v>
      </c>
      <c r="S398" s="357">
        <v>29.6</v>
      </c>
      <c r="T398" s="357"/>
      <c r="U398" s="357"/>
      <c r="V398" s="357">
        <v>730.79</v>
      </c>
      <c r="W398" s="357">
        <v>872.71</v>
      </c>
      <c r="X398" s="357">
        <v>10861.74</v>
      </c>
      <c r="Y398" s="357">
        <v>9.0399999999999991</v>
      </c>
      <c r="Z398" s="357">
        <v>37355</v>
      </c>
      <c r="AA398" s="357">
        <v>69</v>
      </c>
      <c r="AB398" s="357"/>
      <c r="AC398" s="357"/>
      <c r="AD398" s="357">
        <v>7894.46</v>
      </c>
      <c r="AE398" s="357">
        <v>0</v>
      </c>
      <c r="AF398" s="357"/>
      <c r="AG398" s="356"/>
      <c r="AH398" s="357">
        <v>227.63</v>
      </c>
      <c r="AI398" s="358">
        <v>0.36</v>
      </c>
      <c r="AJ398" s="357"/>
      <c r="AK398" s="356"/>
      <c r="AL398" s="390">
        <v>60.54</v>
      </c>
      <c r="AM398" s="358">
        <v>6.66</v>
      </c>
      <c r="AN398" s="390"/>
      <c r="AO398" s="358"/>
      <c r="AP398" s="390"/>
      <c r="AQ398" s="358"/>
    </row>
    <row r="399" spans="1:43" ht="15" x14ac:dyDescent="0.2">
      <c r="A399" s="376">
        <f t="shared" si="23"/>
        <v>45757</v>
      </c>
      <c r="B399" s="86" t="s">
        <v>259</v>
      </c>
      <c r="C399" s="94" t="str">
        <f t="shared" si="22"/>
        <v>45757 0000H</v>
      </c>
      <c r="D399" s="254">
        <v>2004.98</v>
      </c>
      <c r="E399" s="255">
        <v>49.69</v>
      </c>
      <c r="F399" s="254">
        <v>1108.67</v>
      </c>
      <c r="G399" s="255">
        <v>6.2</v>
      </c>
      <c r="H399" s="254"/>
      <c r="I399" s="360"/>
      <c r="J399" s="254"/>
      <c r="K399" s="360"/>
      <c r="L399" s="417">
        <v>75474.09</v>
      </c>
      <c r="M399" s="359">
        <v>924.4</v>
      </c>
      <c r="N399" s="359">
        <v>33553.040000000001</v>
      </c>
      <c r="O399" s="255">
        <v>109.03</v>
      </c>
      <c r="P399" s="254">
        <v>6627.79</v>
      </c>
      <c r="Q399" s="359">
        <v>19.05</v>
      </c>
      <c r="R399" s="359">
        <v>34188.699999999997</v>
      </c>
      <c r="S399" s="359">
        <v>29.6</v>
      </c>
      <c r="T399" s="359"/>
      <c r="U399" s="359"/>
      <c r="V399" s="359">
        <v>730.8</v>
      </c>
      <c r="W399" s="359">
        <v>874.48</v>
      </c>
      <c r="X399" s="359">
        <v>10867.13</v>
      </c>
      <c r="Y399" s="359">
        <v>9.0399999999999991</v>
      </c>
      <c r="Z399" s="359">
        <v>37363</v>
      </c>
      <c r="AA399" s="359">
        <v>69</v>
      </c>
      <c r="AB399" s="359"/>
      <c r="AC399" s="359"/>
      <c r="AD399" s="359">
        <v>7901.4</v>
      </c>
      <c r="AE399" s="359">
        <v>0</v>
      </c>
      <c r="AF399" s="359"/>
      <c r="AG399" s="255"/>
      <c r="AH399" s="359">
        <v>227.63</v>
      </c>
      <c r="AI399" s="360">
        <v>0.36</v>
      </c>
      <c r="AJ399" s="359"/>
      <c r="AK399" s="255"/>
      <c r="AL399" s="389">
        <v>65.36</v>
      </c>
      <c r="AM399" s="360">
        <v>6.66</v>
      </c>
      <c r="AN399" s="389"/>
      <c r="AO399" s="360"/>
      <c r="AP399" s="389"/>
      <c r="AQ399" s="360"/>
    </row>
    <row r="400" spans="1:43" ht="15" x14ac:dyDescent="0.2">
      <c r="A400" s="376">
        <f t="shared" si="23"/>
        <v>45757</v>
      </c>
      <c r="B400" s="86" t="s">
        <v>195</v>
      </c>
      <c r="C400" s="94" t="str">
        <f t="shared" si="22"/>
        <v>45757 1200H</v>
      </c>
      <c r="D400" s="355">
        <v>2010.11</v>
      </c>
      <c r="E400" s="356">
        <v>49.69</v>
      </c>
      <c r="F400" s="355">
        <v>1108.67</v>
      </c>
      <c r="G400" s="356">
        <v>6.2</v>
      </c>
      <c r="H400" s="355"/>
      <c r="I400" s="358"/>
      <c r="J400" s="355"/>
      <c r="K400" s="358"/>
      <c r="L400" s="416">
        <v>75482.070000000007</v>
      </c>
      <c r="M400" s="357">
        <v>924.63</v>
      </c>
      <c r="N400" s="357">
        <v>33554.620000000003</v>
      </c>
      <c r="O400" s="356">
        <v>109.07</v>
      </c>
      <c r="P400" s="355">
        <v>6633.63</v>
      </c>
      <c r="Q400" s="357">
        <v>19.05</v>
      </c>
      <c r="R400" s="357">
        <v>34192.699999999997</v>
      </c>
      <c r="S400" s="357">
        <v>29.6</v>
      </c>
      <c r="T400" s="357"/>
      <c r="U400" s="357"/>
      <c r="V400" s="357">
        <v>730.8</v>
      </c>
      <c r="W400" s="357">
        <v>875.98</v>
      </c>
      <c r="X400" s="357">
        <v>10871.69</v>
      </c>
      <c r="Y400" s="357">
        <v>9.0399999999999991</v>
      </c>
      <c r="Z400" s="357">
        <v>37370</v>
      </c>
      <c r="AA400" s="357">
        <v>69</v>
      </c>
      <c r="AB400" s="357"/>
      <c r="AC400" s="357"/>
      <c r="AD400" s="357">
        <v>7907.42</v>
      </c>
      <c r="AE400" s="357">
        <v>0</v>
      </c>
      <c r="AF400" s="357"/>
      <c r="AG400" s="356"/>
      <c r="AH400" s="357">
        <v>227.63</v>
      </c>
      <c r="AI400" s="358">
        <v>0.36</v>
      </c>
      <c r="AJ400" s="357"/>
      <c r="AK400" s="356"/>
      <c r="AL400" s="390">
        <v>67.010000000000005</v>
      </c>
      <c r="AM400" s="358">
        <v>6.72</v>
      </c>
      <c r="AN400" s="390"/>
      <c r="AO400" s="358"/>
      <c r="AP400" s="390"/>
      <c r="AQ400" s="358"/>
    </row>
    <row r="401" spans="1:43" ht="15" x14ac:dyDescent="0.2">
      <c r="A401" s="376">
        <f t="shared" si="23"/>
        <v>45758</v>
      </c>
      <c r="B401" s="86" t="s">
        <v>259</v>
      </c>
      <c r="C401" s="94" t="str">
        <f t="shared" ref="C401:C430" si="24">A401 &amp; " " &amp;B401</f>
        <v>45758 0000H</v>
      </c>
      <c r="D401" s="254">
        <v>2016.16</v>
      </c>
      <c r="E401" s="255">
        <v>49.69</v>
      </c>
      <c r="F401" s="254">
        <v>1108.67</v>
      </c>
      <c r="G401" s="255">
        <v>6.2</v>
      </c>
      <c r="H401" s="254"/>
      <c r="I401" s="360"/>
      <c r="J401" s="254"/>
      <c r="K401" s="360"/>
      <c r="L401" s="417">
        <v>75489.7</v>
      </c>
      <c r="M401" s="359">
        <v>924.65</v>
      </c>
      <c r="N401" s="359">
        <v>33558.51</v>
      </c>
      <c r="O401" s="255">
        <v>109.07</v>
      </c>
      <c r="P401" s="254">
        <v>6639.47</v>
      </c>
      <c r="Q401" s="359">
        <v>19.05</v>
      </c>
      <c r="R401" s="359">
        <v>34196.6</v>
      </c>
      <c r="S401" s="359">
        <v>29.6</v>
      </c>
      <c r="T401" s="359"/>
      <c r="U401" s="359"/>
      <c r="V401" s="359">
        <v>731.29</v>
      </c>
      <c r="W401" s="359">
        <v>876.46</v>
      </c>
      <c r="X401" s="359">
        <v>10877.18</v>
      </c>
      <c r="Y401" s="359">
        <v>9.0399999999999991</v>
      </c>
      <c r="Z401" s="359">
        <v>37377</v>
      </c>
      <c r="AA401" s="359">
        <v>69</v>
      </c>
      <c r="AB401" s="359"/>
      <c r="AC401" s="359"/>
      <c r="AD401" s="359">
        <v>7914.53</v>
      </c>
      <c r="AE401" s="359">
        <v>0</v>
      </c>
      <c r="AF401" s="359"/>
      <c r="AG401" s="255"/>
      <c r="AH401" s="359">
        <v>234.53</v>
      </c>
      <c r="AI401" s="360">
        <v>0.37</v>
      </c>
      <c r="AJ401" s="359"/>
      <c r="AK401" s="255"/>
      <c r="AL401" s="389">
        <v>72.44</v>
      </c>
      <c r="AM401" s="360">
        <v>6.73</v>
      </c>
      <c r="AN401" s="389"/>
      <c r="AO401" s="360"/>
      <c r="AP401" s="389"/>
      <c r="AQ401" s="360"/>
    </row>
    <row r="402" spans="1:43" ht="15" x14ac:dyDescent="0.2">
      <c r="A402" s="376">
        <f t="shared" si="23"/>
        <v>45758</v>
      </c>
      <c r="B402" s="86" t="s">
        <v>195</v>
      </c>
      <c r="C402" s="94" t="str">
        <f t="shared" si="24"/>
        <v>45758 1200H</v>
      </c>
      <c r="D402" s="355">
        <v>2021.26</v>
      </c>
      <c r="E402" s="356">
        <v>49.69</v>
      </c>
      <c r="F402" s="355">
        <v>1108.67</v>
      </c>
      <c r="G402" s="356">
        <v>6.2</v>
      </c>
      <c r="H402" s="355"/>
      <c r="I402" s="358"/>
      <c r="J402" s="355"/>
      <c r="K402" s="358"/>
      <c r="L402" s="416">
        <v>75495.710000000006</v>
      </c>
      <c r="M402" s="357">
        <v>924.93</v>
      </c>
      <c r="N402" s="357">
        <v>33560</v>
      </c>
      <c r="O402" s="356">
        <v>109.1</v>
      </c>
      <c r="P402" s="355">
        <v>6645.16</v>
      </c>
      <c r="Q402" s="357">
        <v>19.05</v>
      </c>
      <c r="R402" s="357">
        <v>34200.6</v>
      </c>
      <c r="S402" s="357">
        <v>29.6</v>
      </c>
      <c r="T402" s="357"/>
      <c r="U402" s="357"/>
      <c r="V402" s="357">
        <v>731.35</v>
      </c>
      <c r="W402" s="357">
        <v>877.16</v>
      </c>
      <c r="X402" s="357">
        <v>10881.8</v>
      </c>
      <c r="Y402" s="357">
        <v>9.0399999999999991</v>
      </c>
      <c r="Z402" s="357">
        <v>37384</v>
      </c>
      <c r="AA402" s="357">
        <v>69</v>
      </c>
      <c r="AB402" s="357"/>
      <c r="AC402" s="357"/>
      <c r="AD402" s="357">
        <v>7920.43</v>
      </c>
      <c r="AE402" s="357">
        <v>0</v>
      </c>
      <c r="AF402" s="357"/>
      <c r="AG402" s="356"/>
      <c r="AH402" s="357">
        <v>239.07</v>
      </c>
      <c r="AI402" s="358">
        <v>0.37</v>
      </c>
      <c r="AJ402" s="357"/>
      <c r="AK402" s="356"/>
      <c r="AL402" s="390">
        <v>73.78</v>
      </c>
      <c r="AM402" s="358">
        <v>6.78</v>
      </c>
      <c r="AN402" s="390"/>
      <c r="AO402" s="358"/>
      <c r="AP402" s="390"/>
      <c r="AQ402" s="358"/>
    </row>
    <row r="403" spans="1:43" ht="15" x14ac:dyDescent="0.2">
      <c r="A403" s="376">
        <f t="shared" ref="A403:A430" si="25">A401+1</f>
        <v>45759</v>
      </c>
      <c r="B403" s="86" t="s">
        <v>259</v>
      </c>
      <c r="C403" s="94" t="str">
        <f t="shared" si="24"/>
        <v>45759 0000H</v>
      </c>
      <c r="D403" s="254">
        <v>2026.84</v>
      </c>
      <c r="E403" s="255">
        <v>49.69</v>
      </c>
      <c r="F403" s="254">
        <v>1108.67</v>
      </c>
      <c r="G403" s="255">
        <v>6.2</v>
      </c>
      <c r="H403" s="254"/>
      <c r="I403" s="360"/>
      <c r="J403" s="254"/>
      <c r="K403" s="360"/>
      <c r="L403" s="417">
        <v>75511.990000000005</v>
      </c>
      <c r="M403" s="359">
        <v>924.93</v>
      </c>
      <c r="N403" s="359">
        <v>33563.870000000003</v>
      </c>
      <c r="O403" s="255">
        <v>109.11</v>
      </c>
      <c r="P403" s="254">
        <v>6650.96</v>
      </c>
      <c r="Q403" s="359">
        <v>19.05</v>
      </c>
      <c r="R403" s="359">
        <v>34205.800000000003</v>
      </c>
      <c r="S403" s="359">
        <v>29.6</v>
      </c>
      <c r="T403" s="359"/>
      <c r="U403" s="359"/>
      <c r="V403" s="359">
        <v>731.49</v>
      </c>
      <c r="W403" s="359">
        <v>878.19</v>
      </c>
      <c r="X403" s="359">
        <v>10887.39</v>
      </c>
      <c r="Y403" s="359">
        <v>9.0399999999999991</v>
      </c>
      <c r="Z403" s="359">
        <v>37388</v>
      </c>
      <c r="AA403" s="359">
        <v>69</v>
      </c>
      <c r="AB403" s="359"/>
      <c r="AC403" s="359"/>
      <c r="AD403" s="359">
        <v>7928.16</v>
      </c>
      <c r="AE403" s="359">
        <v>0</v>
      </c>
      <c r="AF403" s="359"/>
      <c r="AG403" s="255"/>
      <c r="AH403" s="359">
        <v>242.71</v>
      </c>
      <c r="AI403" s="360">
        <v>0.38</v>
      </c>
      <c r="AJ403" s="359"/>
      <c r="AK403" s="255"/>
      <c r="AL403" s="389">
        <v>77.22</v>
      </c>
      <c r="AM403" s="360">
        <v>6.84</v>
      </c>
      <c r="AN403" s="389"/>
      <c r="AO403" s="360"/>
      <c r="AP403" s="389"/>
      <c r="AQ403" s="360"/>
    </row>
    <row r="404" spans="1:43" ht="15" x14ac:dyDescent="0.2">
      <c r="A404" s="376">
        <f t="shared" si="25"/>
        <v>45759</v>
      </c>
      <c r="B404" s="86" t="s">
        <v>195</v>
      </c>
      <c r="C404" s="94" t="str">
        <f t="shared" si="24"/>
        <v>45759 1200H</v>
      </c>
      <c r="D404" s="355">
        <v>2031.33</v>
      </c>
      <c r="E404" s="356">
        <v>49.69</v>
      </c>
      <c r="F404" s="355">
        <v>1108.67</v>
      </c>
      <c r="G404" s="356">
        <v>6.2</v>
      </c>
      <c r="H404" s="355"/>
      <c r="I404" s="358"/>
      <c r="J404" s="355"/>
      <c r="K404" s="358"/>
      <c r="L404" s="416">
        <v>75519.12</v>
      </c>
      <c r="M404" s="357">
        <v>925.15</v>
      </c>
      <c r="N404" s="357">
        <v>33565.269999999997</v>
      </c>
      <c r="O404" s="356">
        <v>109.14</v>
      </c>
      <c r="P404" s="355">
        <v>6656.7</v>
      </c>
      <c r="Q404" s="357">
        <v>19.05</v>
      </c>
      <c r="R404" s="357">
        <v>34212.699999999997</v>
      </c>
      <c r="S404" s="357">
        <v>29.6</v>
      </c>
      <c r="T404" s="357"/>
      <c r="U404" s="357"/>
      <c r="V404" s="357">
        <v>731.49</v>
      </c>
      <c r="W404" s="357">
        <v>879.42</v>
      </c>
      <c r="X404" s="357">
        <v>10892.2</v>
      </c>
      <c r="Y404" s="357">
        <v>9.0399999999999991</v>
      </c>
      <c r="Z404" s="357">
        <v>37395</v>
      </c>
      <c r="AA404" s="357">
        <v>69</v>
      </c>
      <c r="AB404" s="357"/>
      <c r="AC404" s="357"/>
      <c r="AD404" s="357">
        <v>7934.73</v>
      </c>
      <c r="AE404" s="357">
        <v>0</v>
      </c>
      <c r="AF404" s="357"/>
      <c r="AG404" s="356"/>
      <c r="AH404" s="357">
        <v>243.21</v>
      </c>
      <c r="AI404" s="358">
        <v>0.38</v>
      </c>
      <c r="AJ404" s="357"/>
      <c r="AK404" s="356"/>
      <c r="AL404" s="390">
        <v>78.459999999999994</v>
      </c>
      <c r="AM404" s="358">
        <v>6.86</v>
      </c>
      <c r="AN404" s="390"/>
      <c r="AO404" s="358"/>
      <c r="AP404" s="390"/>
      <c r="AQ404" s="358"/>
    </row>
    <row r="405" spans="1:43" ht="15" x14ac:dyDescent="0.2">
      <c r="A405" s="376">
        <f t="shared" si="25"/>
        <v>45760</v>
      </c>
      <c r="B405" s="86" t="s">
        <v>259</v>
      </c>
      <c r="C405" s="94" t="str">
        <f t="shared" si="24"/>
        <v>45760 0000H</v>
      </c>
      <c r="D405" s="254">
        <v>2035.87</v>
      </c>
      <c r="E405" s="255">
        <v>49.69</v>
      </c>
      <c r="F405" s="254">
        <v>1108.67</v>
      </c>
      <c r="G405" s="255">
        <v>6.2</v>
      </c>
      <c r="H405" s="254"/>
      <c r="I405" s="360"/>
      <c r="J405" s="254"/>
      <c r="K405" s="360"/>
      <c r="L405" s="417">
        <v>75536.11</v>
      </c>
      <c r="M405" s="359">
        <v>925.15</v>
      </c>
      <c r="N405" s="359">
        <v>33569.29</v>
      </c>
      <c r="O405" s="255">
        <v>109.14</v>
      </c>
      <c r="P405" s="254">
        <v>6662.55</v>
      </c>
      <c r="Q405" s="359">
        <v>19.05</v>
      </c>
      <c r="R405" s="359">
        <v>34216.6</v>
      </c>
      <c r="S405" s="359">
        <v>29.6</v>
      </c>
      <c r="T405" s="359"/>
      <c r="U405" s="359"/>
      <c r="V405" s="359">
        <v>731.55</v>
      </c>
      <c r="W405" s="359">
        <v>880.28</v>
      </c>
      <c r="X405" s="359">
        <v>10898.05</v>
      </c>
      <c r="Y405" s="359">
        <v>9.0399999999999991</v>
      </c>
      <c r="Z405" s="359">
        <v>37402</v>
      </c>
      <c r="AA405" s="359">
        <v>69</v>
      </c>
      <c r="AB405" s="359"/>
      <c r="AC405" s="359"/>
      <c r="AD405" s="359">
        <v>7942.07</v>
      </c>
      <c r="AE405" s="359">
        <v>0</v>
      </c>
      <c r="AF405" s="359"/>
      <c r="AG405" s="255"/>
      <c r="AH405" s="359">
        <v>247.17</v>
      </c>
      <c r="AI405" s="360">
        <v>0.38</v>
      </c>
      <c r="AJ405" s="359"/>
      <c r="AK405" s="255"/>
      <c r="AL405" s="389">
        <v>83.91</v>
      </c>
      <c r="AM405" s="360">
        <v>6.89</v>
      </c>
      <c r="AN405" s="389"/>
      <c r="AO405" s="360"/>
      <c r="AP405" s="389"/>
      <c r="AQ405" s="360"/>
    </row>
    <row r="406" spans="1:43" ht="15" x14ac:dyDescent="0.2">
      <c r="A406" s="376">
        <f t="shared" si="25"/>
        <v>45760</v>
      </c>
      <c r="B406" s="86" t="s">
        <v>195</v>
      </c>
      <c r="C406" s="94" t="str">
        <f t="shared" si="24"/>
        <v>45760 1200H</v>
      </c>
      <c r="D406" s="355">
        <v>2040.72</v>
      </c>
      <c r="E406" s="356">
        <v>49.69</v>
      </c>
      <c r="F406" s="355">
        <v>1108.67</v>
      </c>
      <c r="G406" s="356">
        <v>6.2</v>
      </c>
      <c r="H406" s="355"/>
      <c r="I406" s="358"/>
      <c r="J406" s="355"/>
      <c r="K406" s="358"/>
      <c r="L406" s="416">
        <v>75553.58</v>
      </c>
      <c r="M406" s="357">
        <v>925.39</v>
      </c>
      <c r="N406" s="357">
        <v>33571</v>
      </c>
      <c r="O406" s="356">
        <v>109.18</v>
      </c>
      <c r="P406" s="355">
        <v>6668.33</v>
      </c>
      <c r="Q406" s="357">
        <v>19.05</v>
      </c>
      <c r="R406" s="357">
        <v>34220.400000000001</v>
      </c>
      <c r="S406" s="357">
        <v>29.6</v>
      </c>
      <c r="T406" s="357"/>
      <c r="U406" s="357"/>
      <c r="V406" s="357">
        <v>731.59</v>
      </c>
      <c r="W406" s="357">
        <v>881.17</v>
      </c>
      <c r="X406" s="357">
        <v>10902.78</v>
      </c>
      <c r="Y406" s="357">
        <v>9.0399999999999991</v>
      </c>
      <c r="Z406" s="357">
        <v>37408</v>
      </c>
      <c r="AA406" s="357">
        <v>69</v>
      </c>
      <c r="AB406" s="357"/>
      <c r="AC406" s="357"/>
      <c r="AD406" s="357">
        <v>7948.28</v>
      </c>
      <c r="AE406" s="357">
        <v>0</v>
      </c>
      <c r="AF406" s="357"/>
      <c r="AG406" s="356"/>
      <c r="AH406" s="357">
        <v>251.15</v>
      </c>
      <c r="AI406" s="358">
        <v>0.57999999999999996</v>
      </c>
      <c r="AJ406" s="357"/>
      <c r="AK406" s="356"/>
      <c r="AL406" s="390">
        <v>84.64</v>
      </c>
      <c r="AM406" s="358">
        <v>6.89</v>
      </c>
      <c r="AN406" s="390"/>
      <c r="AO406" s="358"/>
      <c r="AP406" s="390"/>
      <c r="AQ406" s="358"/>
    </row>
    <row r="407" spans="1:43" ht="15" x14ac:dyDescent="0.2">
      <c r="A407" s="376">
        <f t="shared" si="25"/>
        <v>45761</v>
      </c>
      <c r="B407" s="86" t="s">
        <v>259</v>
      </c>
      <c r="C407" s="94" t="str">
        <f t="shared" si="24"/>
        <v>45761 0000H</v>
      </c>
      <c r="D407" s="254">
        <v>2045.72</v>
      </c>
      <c r="E407" s="255">
        <v>49.69</v>
      </c>
      <c r="F407" s="254">
        <v>1108.67</v>
      </c>
      <c r="G407" s="255">
        <v>6.2</v>
      </c>
      <c r="H407" s="254"/>
      <c r="I407" s="360"/>
      <c r="J407" s="254"/>
      <c r="K407" s="360"/>
      <c r="L407" s="417">
        <v>75555.679999999993</v>
      </c>
      <c r="M407" s="359">
        <v>925.39</v>
      </c>
      <c r="N407" s="359">
        <v>33574.81</v>
      </c>
      <c r="O407" s="255">
        <v>109.18</v>
      </c>
      <c r="P407" s="254">
        <v>6674.15</v>
      </c>
      <c r="Q407" s="359">
        <v>19.05</v>
      </c>
      <c r="R407" s="359">
        <v>34223.5</v>
      </c>
      <c r="S407" s="359">
        <v>29.7</v>
      </c>
      <c r="T407" s="359"/>
      <c r="U407" s="359"/>
      <c r="V407" s="359">
        <v>731.6</v>
      </c>
      <c r="W407" s="359">
        <v>882.62</v>
      </c>
      <c r="X407" s="359">
        <v>10908.41</v>
      </c>
      <c r="Y407" s="359">
        <v>9.0399999999999991</v>
      </c>
      <c r="Z407" s="359">
        <v>37416</v>
      </c>
      <c r="AA407" s="359">
        <v>69</v>
      </c>
      <c r="AB407" s="359"/>
      <c r="AC407" s="359"/>
      <c r="AD407" s="359">
        <v>7955.16</v>
      </c>
      <c r="AE407" s="359">
        <v>0</v>
      </c>
      <c r="AF407" s="359"/>
      <c r="AG407" s="255"/>
      <c r="AH407" s="359">
        <v>253.14</v>
      </c>
      <c r="AI407" s="360">
        <v>0.57999999999999996</v>
      </c>
      <c r="AJ407" s="359"/>
      <c r="AK407" s="255"/>
      <c r="AL407" s="389">
        <v>90.04</v>
      </c>
      <c r="AM407" s="360">
        <v>6.94</v>
      </c>
      <c r="AN407" s="389"/>
      <c r="AO407" s="360"/>
      <c r="AP407" s="389"/>
      <c r="AQ407" s="360"/>
    </row>
    <row r="408" spans="1:43" ht="15" x14ac:dyDescent="0.2">
      <c r="A408" s="376">
        <f t="shared" si="25"/>
        <v>45761</v>
      </c>
      <c r="B408" s="86" t="s">
        <v>195</v>
      </c>
      <c r="C408" s="94" t="str">
        <f t="shared" si="24"/>
        <v>45761 1200H</v>
      </c>
      <c r="D408" s="355">
        <v>2049.6</v>
      </c>
      <c r="E408" s="356">
        <v>49.69</v>
      </c>
      <c r="F408" s="355">
        <v>1108.67</v>
      </c>
      <c r="G408" s="356">
        <v>6.2</v>
      </c>
      <c r="H408" s="355"/>
      <c r="I408" s="358"/>
      <c r="J408" s="355"/>
      <c r="K408" s="358"/>
      <c r="L408" s="416">
        <v>75567.97</v>
      </c>
      <c r="M408" s="357">
        <v>925.5</v>
      </c>
      <c r="N408" s="357">
        <v>33578.839999999997</v>
      </c>
      <c r="O408" s="356">
        <v>109.18</v>
      </c>
      <c r="P408" s="355">
        <v>6679.96</v>
      </c>
      <c r="Q408" s="357">
        <v>19.05</v>
      </c>
      <c r="R408" s="357">
        <v>34226.400000000001</v>
      </c>
      <c r="S408" s="357">
        <v>29.7</v>
      </c>
      <c r="T408" s="357"/>
      <c r="U408" s="357"/>
      <c r="V408" s="357">
        <v>731.68</v>
      </c>
      <c r="W408" s="357">
        <v>883.89</v>
      </c>
      <c r="X408" s="357">
        <v>10913.12</v>
      </c>
      <c r="Y408" s="357">
        <v>9.0399999999999991</v>
      </c>
      <c r="Z408" s="357">
        <v>37423</v>
      </c>
      <c r="AA408" s="357">
        <v>69</v>
      </c>
      <c r="AB408" s="357"/>
      <c r="AC408" s="357"/>
      <c r="AD408" s="357">
        <v>7961.33</v>
      </c>
      <c r="AE408" s="357">
        <v>0</v>
      </c>
      <c r="AF408" s="357"/>
      <c r="AG408" s="356"/>
      <c r="AH408" s="357">
        <v>254.24</v>
      </c>
      <c r="AI408" s="358">
        <v>0.4</v>
      </c>
      <c r="AJ408" s="357"/>
      <c r="AK408" s="356"/>
      <c r="AL408" s="390">
        <v>93.56</v>
      </c>
      <c r="AM408" s="358">
        <v>6.97</v>
      </c>
      <c r="AN408" s="390"/>
      <c r="AO408" s="358"/>
      <c r="AP408" s="390"/>
      <c r="AQ408" s="358"/>
    </row>
    <row r="409" spans="1:43" ht="15" x14ac:dyDescent="0.2">
      <c r="A409" s="376">
        <f t="shared" si="25"/>
        <v>45762</v>
      </c>
      <c r="B409" s="86" t="s">
        <v>259</v>
      </c>
      <c r="C409" s="94" t="str">
        <f t="shared" si="24"/>
        <v>45762 0000H</v>
      </c>
      <c r="D409" s="254">
        <v>2055.64</v>
      </c>
      <c r="E409" s="255">
        <v>49.69</v>
      </c>
      <c r="F409" s="254">
        <v>1108.67</v>
      </c>
      <c r="G409" s="255">
        <v>6.2</v>
      </c>
      <c r="H409" s="254"/>
      <c r="I409" s="360"/>
      <c r="J409" s="254"/>
      <c r="K409" s="360"/>
      <c r="L409" s="417">
        <v>75584.710000000006</v>
      </c>
      <c r="M409" s="359">
        <v>925.5</v>
      </c>
      <c r="N409" s="359">
        <v>33582.370000000003</v>
      </c>
      <c r="O409" s="255">
        <v>109.18</v>
      </c>
      <c r="P409" s="254">
        <v>6685.78</v>
      </c>
      <c r="Q409" s="359">
        <v>19.05</v>
      </c>
      <c r="R409" s="359">
        <v>34230.9</v>
      </c>
      <c r="S409" s="359">
        <v>29.7</v>
      </c>
      <c r="T409" s="359"/>
      <c r="U409" s="359"/>
      <c r="V409" s="359">
        <v>731.69</v>
      </c>
      <c r="W409" s="359">
        <v>885.19</v>
      </c>
      <c r="X409" s="359">
        <v>10918.62</v>
      </c>
      <c r="Y409" s="359">
        <v>9.0399999999999991</v>
      </c>
      <c r="Z409" s="359">
        <v>37432</v>
      </c>
      <c r="AA409" s="359">
        <v>69</v>
      </c>
      <c r="AB409" s="359"/>
      <c r="AC409" s="359"/>
      <c r="AD409" s="359">
        <v>7968.74</v>
      </c>
      <c r="AE409" s="359">
        <v>0</v>
      </c>
      <c r="AF409" s="359"/>
      <c r="AG409" s="255"/>
      <c r="AH409" s="359">
        <v>255.9</v>
      </c>
      <c r="AI409" s="360">
        <v>0.4</v>
      </c>
      <c r="AJ409" s="359"/>
      <c r="AK409" s="255"/>
      <c r="AL409" s="389">
        <v>98.49</v>
      </c>
      <c r="AM409" s="360">
        <v>6.98</v>
      </c>
      <c r="AN409" s="389"/>
      <c r="AO409" s="360"/>
      <c r="AP409" s="389"/>
      <c r="AQ409" s="360"/>
    </row>
    <row r="410" spans="1:43" ht="15" x14ac:dyDescent="0.2">
      <c r="A410" s="376">
        <f t="shared" si="25"/>
        <v>45762</v>
      </c>
      <c r="B410" s="86" t="s">
        <v>195</v>
      </c>
      <c r="C410" s="94" t="str">
        <f t="shared" si="24"/>
        <v>45762 1200H</v>
      </c>
      <c r="D410" s="355">
        <v>2059.9</v>
      </c>
      <c r="E410" s="356">
        <v>49.69</v>
      </c>
      <c r="F410" s="355">
        <v>1108.67</v>
      </c>
      <c r="G410" s="356">
        <v>6.2</v>
      </c>
      <c r="H410" s="355"/>
      <c r="I410" s="358"/>
      <c r="J410" s="355"/>
      <c r="K410" s="358"/>
      <c r="L410" s="416">
        <v>75592.67</v>
      </c>
      <c r="M410" s="357">
        <v>925.6</v>
      </c>
      <c r="N410" s="357">
        <v>33583.449999999997</v>
      </c>
      <c r="O410" s="356">
        <v>109.23</v>
      </c>
      <c r="P410" s="355">
        <v>6691.48</v>
      </c>
      <c r="Q410" s="357">
        <v>19.05</v>
      </c>
      <c r="R410" s="357">
        <v>34238.5</v>
      </c>
      <c r="S410" s="357">
        <v>29.7</v>
      </c>
      <c r="T410" s="357"/>
      <c r="U410" s="357"/>
      <c r="V410" s="357">
        <v>731.7</v>
      </c>
      <c r="W410" s="357">
        <v>886.49</v>
      </c>
      <c r="X410" s="357">
        <v>10923.2</v>
      </c>
      <c r="Y410" s="357">
        <v>9.0399999999999991</v>
      </c>
      <c r="Z410" s="357">
        <v>37436</v>
      </c>
      <c r="AA410" s="357">
        <v>69</v>
      </c>
      <c r="AB410" s="357"/>
      <c r="AC410" s="357"/>
      <c r="AD410" s="357">
        <v>7975.23</v>
      </c>
      <c r="AE410" s="357">
        <v>0</v>
      </c>
      <c r="AF410" s="357"/>
      <c r="AG410" s="356"/>
      <c r="AH410" s="357">
        <v>255.9</v>
      </c>
      <c r="AI410" s="358">
        <v>0.4</v>
      </c>
      <c r="AJ410" s="357"/>
      <c r="AK410" s="356"/>
      <c r="AL410" s="390">
        <v>99.29</v>
      </c>
      <c r="AM410" s="358">
        <v>7.03</v>
      </c>
      <c r="AN410" s="390"/>
      <c r="AO410" s="358"/>
      <c r="AP410" s="390"/>
      <c r="AQ410" s="358"/>
    </row>
    <row r="411" spans="1:43" ht="15" x14ac:dyDescent="0.2">
      <c r="A411" s="376">
        <f t="shared" si="25"/>
        <v>45763</v>
      </c>
      <c r="B411" s="86" t="s">
        <v>259</v>
      </c>
      <c r="C411" s="94" t="str">
        <f t="shared" si="24"/>
        <v>45763 0000H</v>
      </c>
      <c r="D411" s="254">
        <v>2064.96</v>
      </c>
      <c r="E411" s="255">
        <v>49.69</v>
      </c>
      <c r="F411" s="254">
        <v>1108.67</v>
      </c>
      <c r="G411" s="255">
        <v>6.2</v>
      </c>
      <c r="H411" s="254"/>
      <c r="I411" s="360"/>
      <c r="J411" s="254"/>
      <c r="K411" s="360"/>
      <c r="L411" s="417">
        <v>75610.12</v>
      </c>
      <c r="M411" s="359">
        <v>925.6</v>
      </c>
      <c r="N411" s="359">
        <v>33586.949999999997</v>
      </c>
      <c r="O411" s="255">
        <v>109.24</v>
      </c>
      <c r="P411" s="254">
        <v>6697.3</v>
      </c>
      <c r="Q411" s="359">
        <v>19.05</v>
      </c>
      <c r="R411" s="359">
        <v>34246.5</v>
      </c>
      <c r="S411" s="359">
        <v>29.7</v>
      </c>
      <c r="T411" s="359"/>
      <c r="U411" s="359"/>
      <c r="V411" s="359">
        <v>731.73</v>
      </c>
      <c r="W411" s="359">
        <v>887.89</v>
      </c>
      <c r="X411" s="359">
        <v>10928.68</v>
      </c>
      <c r="Y411" s="359">
        <v>9.0399999999999991</v>
      </c>
      <c r="Z411" s="359">
        <v>37442</v>
      </c>
      <c r="AA411" s="359">
        <v>69</v>
      </c>
      <c r="AB411" s="359"/>
      <c r="AC411" s="359"/>
      <c r="AD411" s="359">
        <v>7982.54</v>
      </c>
      <c r="AE411" s="359">
        <v>0</v>
      </c>
      <c r="AF411" s="359"/>
      <c r="AG411" s="255"/>
      <c r="AH411" s="359">
        <v>225.9</v>
      </c>
      <c r="AI411" s="360">
        <v>0.4</v>
      </c>
      <c r="AJ411" s="359"/>
      <c r="AK411" s="255"/>
      <c r="AL411" s="389">
        <v>103.95</v>
      </c>
      <c r="AM411" s="360">
        <v>7.04</v>
      </c>
      <c r="AN411" s="389"/>
      <c r="AO411" s="360"/>
      <c r="AP411" s="389"/>
      <c r="AQ411" s="360"/>
    </row>
    <row r="412" spans="1:43" ht="15" x14ac:dyDescent="0.2">
      <c r="A412" s="376">
        <f t="shared" si="25"/>
        <v>45763</v>
      </c>
      <c r="B412" s="86" t="s">
        <v>195</v>
      </c>
      <c r="C412" s="94" t="str">
        <f t="shared" si="24"/>
        <v>45763 1200H</v>
      </c>
      <c r="D412" s="355">
        <v>2068.96</v>
      </c>
      <c r="E412" s="356">
        <v>49.69</v>
      </c>
      <c r="F412" s="355">
        <v>1108.67</v>
      </c>
      <c r="G412" s="356">
        <v>6.2</v>
      </c>
      <c r="H412" s="355"/>
      <c r="I412" s="358"/>
      <c r="J412" s="355"/>
      <c r="K412" s="358"/>
      <c r="L412" s="416">
        <v>75616.58</v>
      </c>
      <c r="M412" s="357">
        <v>925.73</v>
      </c>
      <c r="N412" s="357">
        <v>33588.269999999997</v>
      </c>
      <c r="O412" s="356">
        <v>109.28</v>
      </c>
      <c r="P412" s="355">
        <v>6703</v>
      </c>
      <c r="Q412" s="357">
        <v>19.05</v>
      </c>
      <c r="R412" s="357">
        <v>34253.9</v>
      </c>
      <c r="S412" s="357">
        <v>29.7</v>
      </c>
      <c r="T412" s="357"/>
      <c r="U412" s="357"/>
      <c r="V412" s="357">
        <v>731.73</v>
      </c>
      <c r="W412" s="357">
        <v>889.29</v>
      </c>
      <c r="X412" s="357">
        <v>10933.23</v>
      </c>
      <c r="Y412" s="357">
        <v>9.0399999999999991</v>
      </c>
      <c r="Z412" s="357">
        <v>37450</v>
      </c>
      <c r="AA412" s="357">
        <v>69</v>
      </c>
      <c r="AB412" s="357"/>
      <c r="AC412" s="357"/>
      <c r="AD412" s="357">
        <v>7988.79</v>
      </c>
      <c r="AE412" s="357">
        <v>0</v>
      </c>
      <c r="AF412" s="357"/>
      <c r="AG412" s="356"/>
      <c r="AH412" s="357">
        <v>225.9</v>
      </c>
      <c r="AI412" s="358">
        <v>0.4</v>
      </c>
      <c r="AJ412" s="357"/>
      <c r="AK412" s="356"/>
      <c r="AL412" s="390">
        <v>104.72</v>
      </c>
      <c r="AM412" s="358">
        <v>7.09</v>
      </c>
      <c r="AN412" s="390"/>
      <c r="AO412" s="358"/>
      <c r="AP412" s="390"/>
      <c r="AQ412" s="358"/>
    </row>
    <row r="413" spans="1:43" ht="15" x14ac:dyDescent="0.2">
      <c r="A413" s="376">
        <f t="shared" si="25"/>
        <v>45764</v>
      </c>
      <c r="B413" s="86" t="s">
        <v>259</v>
      </c>
      <c r="C413" s="94" t="str">
        <f t="shared" si="24"/>
        <v>45764 0000H</v>
      </c>
      <c r="D413" s="254">
        <v>2073.85</v>
      </c>
      <c r="E413" s="255">
        <v>49.69</v>
      </c>
      <c r="F413" s="254">
        <v>1108.67</v>
      </c>
      <c r="G413" s="255">
        <v>6.2</v>
      </c>
      <c r="H413" s="254"/>
      <c r="I413" s="360"/>
      <c r="J413" s="254"/>
      <c r="K413" s="360"/>
      <c r="L413" s="417">
        <v>75633.97</v>
      </c>
      <c r="M413" s="359">
        <v>925.73</v>
      </c>
      <c r="N413" s="359">
        <v>33591.65</v>
      </c>
      <c r="O413" s="255">
        <v>109.29</v>
      </c>
      <c r="P413" s="254">
        <v>6708.79</v>
      </c>
      <c r="Q413" s="359">
        <v>19.05</v>
      </c>
      <c r="R413" s="359">
        <v>34261.199999999997</v>
      </c>
      <c r="S413" s="359">
        <v>29.7</v>
      </c>
      <c r="T413" s="359"/>
      <c r="U413" s="359"/>
      <c r="V413" s="359">
        <v>731.73</v>
      </c>
      <c r="W413" s="359">
        <v>891.1</v>
      </c>
      <c r="X413" s="359">
        <v>10938.96</v>
      </c>
      <c r="Y413" s="359">
        <v>9.0399999999999991</v>
      </c>
      <c r="Z413" s="359">
        <v>37458</v>
      </c>
      <c r="AA413" s="359">
        <v>69</v>
      </c>
      <c r="AB413" s="359"/>
      <c r="AC413" s="359"/>
      <c r="AD413" s="359">
        <v>7995.37</v>
      </c>
      <c r="AE413" s="359">
        <v>0</v>
      </c>
      <c r="AF413" s="359"/>
      <c r="AG413" s="255"/>
      <c r="AH413" s="359">
        <v>225.9</v>
      </c>
      <c r="AI413" s="360">
        <v>0.4</v>
      </c>
      <c r="AJ413" s="359"/>
      <c r="AK413" s="255"/>
      <c r="AL413" s="389">
        <v>108.69</v>
      </c>
      <c r="AM413" s="360">
        <v>7.11</v>
      </c>
      <c r="AN413" s="389"/>
      <c r="AO413" s="360"/>
      <c r="AP413" s="389"/>
      <c r="AQ413" s="360"/>
    </row>
    <row r="414" spans="1:43" ht="15" x14ac:dyDescent="0.2">
      <c r="A414" s="376">
        <f t="shared" si="25"/>
        <v>45764</v>
      </c>
      <c r="B414" s="86" t="s">
        <v>195</v>
      </c>
      <c r="C414" s="94" t="str">
        <f t="shared" si="24"/>
        <v>45764 1200H</v>
      </c>
      <c r="D414" s="355">
        <v>2078</v>
      </c>
      <c r="E414" s="356">
        <v>49.69</v>
      </c>
      <c r="F414" s="355">
        <v>1108.67</v>
      </c>
      <c r="G414" s="356">
        <v>6.2</v>
      </c>
      <c r="H414" s="355"/>
      <c r="I414" s="358"/>
      <c r="J414" s="355"/>
      <c r="K414" s="358"/>
      <c r="L414" s="416">
        <v>75640.86</v>
      </c>
      <c r="M414" s="357">
        <v>925.87</v>
      </c>
      <c r="N414" s="357">
        <v>33591.65</v>
      </c>
      <c r="O414" s="356">
        <v>109.32</v>
      </c>
      <c r="P414" s="355">
        <v>6714.42</v>
      </c>
      <c r="Q414" s="357">
        <v>19.05</v>
      </c>
      <c r="R414" s="357">
        <v>34268.400000000001</v>
      </c>
      <c r="S414" s="357">
        <v>29.7</v>
      </c>
      <c r="T414" s="357"/>
      <c r="U414" s="357"/>
      <c r="V414" s="357">
        <v>731.73</v>
      </c>
      <c r="W414" s="357">
        <v>892.6</v>
      </c>
      <c r="X414" s="357">
        <v>10943.52</v>
      </c>
      <c r="Y414" s="357">
        <v>9.0399999999999991</v>
      </c>
      <c r="Z414" s="357">
        <v>37465</v>
      </c>
      <c r="AA414" s="357">
        <v>69</v>
      </c>
      <c r="AB414" s="357"/>
      <c r="AC414" s="357"/>
      <c r="AD414" s="357">
        <v>8001.57</v>
      </c>
      <c r="AE414" s="357">
        <v>0</v>
      </c>
      <c r="AF414" s="357"/>
      <c r="AG414" s="356"/>
      <c r="AH414" s="357">
        <v>225.9</v>
      </c>
      <c r="AI414" s="358">
        <v>0.4</v>
      </c>
      <c r="AJ414" s="357"/>
      <c r="AK414" s="356"/>
      <c r="AL414" s="390">
        <v>108.69</v>
      </c>
      <c r="AM414" s="358">
        <v>7.18</v>
      </c>
      <c r="AN414" s="390"/>
      <c r="AO414" s="358"/>
      <c r="AP414" s="390"/>
      <c r="AQ414" s="358"/>
    </row>
    <row r="415" spans="1:43" ht="15" x14ac:dyDescent="0.2">
      <c r="A415" s="376">
        <f t="shared" si="25"/>
        <v>45765</v>
      </c>
      <c r="B415" s="86" t="s">
        <v>259</v>
      </c>
      <c r="C415" s="94" t="str">
        <f t="shared" si="24"/>
        <v>45765 0000H</v>
      </c>
      <c r="D415" s="254">
        <v>2082.7600000000002</v>
      </c>
      <c r="E415" s="255">
        <v>49.69</v>
      </c>
      <c r="F415" s="254">
        <v>1108.67</v>
      </c>
      <c r="G415" s="255">
        <v>6.2</v>
      </c>
      <c r="H415" s="254"/>
      <c r="I415" s="360"/>
      <c r="J415" s="254"/>
      <c r="K415" s="360"/>
      <c r="L415" s="417">
        <v>75655.14</v>
      </c>
      <c r="M415" s="359">
        <v>925.87</v>
      </c>
      <c r="N415" s="359">
        <v>33594.980000000003</v>
      </c>
      <c r="O415" s="255">
        <v>109.36</v>
      </c>
      <c r="P415" s="254">
        <v>6720.27</v>
      </c>
      <c r="Q415" s="359">
        <v>19.05</v>
      </c>
      <c r="R415" s="359">
        <v>34275.699999999997</v>
      </c>
      <c r="S415" s="359">
        <v>29.7</v>
      </c>
      <c r="T415" s="359"/>
      <c r="U415" s="359"/>
      <c r="V415" s="359">
        <v>731.73</v>
      </c>
      <c r="W415" s="359">
        <v>894.47</v>
      </c>
      <c r="X415" s="359">
        <v>10949.08</v>
      </c>
      <c r="Y415" s="359">
        <v>9.0399999999999991</v>
      </c>
      <c r="Z415" s="359">
        <v>37472</v>
      </c>
      <c r="AA415" s="359">
        <v>69</v>
      </c>
      <c r="AB415" s="359"/>
      <c r="AC415" s="359"/>
      <c r="AD415" s="359">
        <v>8008.82</v>
      </c>
      <c r="AE415" s="359">
        <v>0</v>
      </c>
      <c r="AF415" s="359"/>
      <c r="AG415" s="255"/>
      <c r="AH415" s="359">
        <v>225.95</v>
      </c>
      <c r="AI415" s="360">
        <v>0.4</v>
      </c>
      <c r="AJ415" s="359"/>
      <c r="AK415" s="255"/>
      <c r="AL415" s="389">
        <v>108.69</v>
      </c>
      <c r="AM415" s="360">
        <v>7.26</v>
      </c>
      <c r="AN415" s="389"/>
      <c r="AO415" s="360"/>
      <c r="AP415" s="389"/>
      <c r="AQ415" s="360"/>
    </row>
    <row r="416" spans="1:43" ht="15" x14ac:dyDescent="0.2">
      <c r="A416" s="376">
        <f t="shared" si="25"/>
        <v>45765</v>
      </c>
      <c r="B416" s="86" t="s">
        <v>195</v>
      </c>
      <c r="C416" s="94" t="str">
        <f t="shared" si="24"/>
        <v>45765 1200H</v>
      </c>
      <c r="D416" s="355">
        <v>2086.3200000000002</v>
      </c>
      <c r="E416" s="356">
        <v>49.69</v>
      </c>
      <c r="F416" s="355">
        <v>1108.67</v>
      </c>
      <c r="G416" s="356">
        <v>6.2</v>
      </c>
      <c r="H416" s="355"/>
      <c r="I416" s="358"/>
      <c r="J416" s="355"/>
      <c r="K416" s="358"/>
      <c r="L416" s="416">
        <v>75658.13</v>
      </c>
      <c r="M416" s="357">
        <v>926.5</v>
      </c>
      <c r="N416" s="357">
        <v>33594.980000000003</v>
      </c>
      <c r="O416" s="356">
        <v>109.41</v>
      </c>
      <c r="P416" s="355">
        <v>6726</v>
      </c>
      <c r="Q416" s="357">
        <v>19.05</v>
      </c>
      <c r="R416" s="357">
        <v>34283.300000000003</v>
      </c>
      <c r="S416" s="357">
        <v>29.7</v>
      </c>
      <c r="T416" s="357"/>
      <c r="U416" s="357"/>
      <c r="V416" s="357">
        <v>731.73</v>
      </c>
      <c r="W416" s="357">
        <v>895.91</v>
      </c>
      <c r="X416" s="357">
        <v>10953.58</v>
      </c>
      <c r="Y416" s="357">
        <v>9.0399999999999991</v>
      </c>
      <c r="Z416" s="357">
        <v>37478</v>
      </c>
      <c r="AA416" s="357">
        <v>69</v>
      </c>
      <c r="AB416" s="357"/>
      <c r="AC416" s="357"/>
      <c r="AD416" s="357">
        <v>8014.89</v>
      </c>
      <c r="AE416" s="357">
        <v>0</v>
      </c>
      <c r="AF416" s="357"/>
      <c r="AG416" s="356"/>
      <c r="AH416" s="357">
        <v>225.95</v>
      </c>
      <c r="AI416" s="358">
        <v>0.4</v>
      </c>
      <c r="AJ416" s="357"/>
      <c r="AK416" s="356"/>
      <c r="AL416" s="390">
        <v>108.69</v>
      </c>
      <c r="AM416" s="358">
        <v>7.3</v>
      </c>
      <c r="AN416" s="390"/>
      <c r="AO416" s="358"/>
      <c r="AP416" s="390"/>
      <c r="AQ416" s="358"/>
    </row>
    <row r="417" spans="1:43" ht="15" x14ac:dyDescent="0.2">
      <c r="A417" s="376">
        <f t="shared" si="25"/>
        <v>45766</v>
      </c>
      <c r="B417" s="86" t="s">
        <v>259</v>
      </c>
      <c r="C417" s="94" t="str">
        <f t="shared" si="24"/>
        <v>45766 0000H</v>
      </c>
      <c r="D417" s="254">
        <v>2090.27</v>
      </c>
      <c r="E417" s="255">
        <v>49.69</v>
      </c>
      <c r="F417" s="254">
        <v>1108.67</v>
      </c>
      <c r="G417" s="255">
        <v>6.2</v>
      </c>
      <c r="H417" s="254"/>
      <c r="I417" s="360"/>
      <c r="J417" s="254"/>
      <c r="K417" s="360"/>
      <c r="L417" s="417">
        <v>75666.77</v>
      </c>
      <c r="M417" s="359">
        <v>926.2</v>
      </c>
      <c r="N417" s="359">
        <v>33597.96</v>
      </c>
      <c r="O417" s="255">
        <v>109.43</v>
      </c>
      <c r="P417" s="254">
        <v>6731.79</v>
      </c>
      <c r="Q417" s="359">
        <v>19.05</v>
      </c>
      <c r="R417" s="359">
        <v>34291.300000000003</v>
      </c>
      <c r="S417" s="359">
        <v>29.7</v>
      </c>
      <c r="T417" s="359"/>
      <c r="U417" s="359"/>
      <c r="V417" s="359">
        <v>731.73</v>
      </c>
      <c r="W417" s="359">
        <v>897.2</v>
      </c>
      <c r="X417" s="359">
        <v>10958.99</v>
      </c>
      <c r="Y417" s="359">
        <v>9.0399999999999991</v>
      </c>
      <c r="Z417" s="359">
        <v>37486</v>
      </c>
      <c r="AA417" s="359">
        <v>69</v>
      </c>
      <c r="AB417" s="359"/>
      <c r="AC417" s="359"/>
      <c r="AD417" s="359">
        <v>8021.02</v>
      </c>
      <c r="AE417" s="359">
        <v>0</v>
      </c>
      <c r="AF417" s="359"/>
      <c r="AG417" s="255"/>
      <c r="AH417" s="359">
        <v>225.95</v>
      </c>
      <c r="AI417" s="360">
        <v>0.4</v>
      </c>
      <c r="AJ417" s="359"/>
      <c r="AK417" s="255"/>
      <c r="AL417" s="389">
        <v>108.69</v>
      </c>
      <c r="AM417" s="360">
        <v>7.38</v>
      </c>
      <c r="AN417" s="389"/>
      <c r="AO417" s="360"/>
      <c r="AP417" s="389"/>
      <c r="AQ417" s="360"/>
    </row>
    <row r="418" spans="1:43" ht="15" x14ac:dyDescent="0.2">
      <c r="A418" s="376">
        <f t="shared" si="25"/>
        <v>45766</v>
      </c>
      <c r="B418" s="86" t="s">
        <v>195</v>
      </c>
      <c r="C418" s="94" t="str">
        <f t="shared" si="24"/>
        <v>45766 1200H</v>
      </c>
      <c r="D418" s="355">
        <v>2094.16</v>
      </c>
      <c r="E418" s="356">
        <v>49.69</v>
      </c>
      <c r="F418" s="355">
        <v>1108.67</v>
      </c>
      <c r="G418" s="356">
        <v>6.2</v>
      </c>
      <c r="H418" s="355"/>
      <c r="I418" s="358"/>
      <c r="J418" s="355"/>
      <c r="K418" s="358"/>
      <c r="L418" s="416">
        <v>75671.820000000007</v>
      </c>
      <c r="M418" s="357">
        <v>926.33</v>
      </c>
      <c r="N418" s="357">
        <v>33598.65</v>
      </c>
      <c r="O418" s="356">
        <v>109.47</v>
      </c>
      <c r="P418" s="355">
        <v>6737.55</v>
      </c>
      <c r="Q418" s="357">
        <v>19.05</v>
      </c>
      <c r="R418" s="357">
        <v>34298.5</v>
      </c>
      <c r="S418" s="357">
        <v>29.7</v>
      </c>
      <c r="T418" s="357"/>
      <c r="U418" s="357"/>
      <c r="V418" s="357">
        <v>731.73</v>
      </c>
      <c r="W418" s="357">
        <v>898.58</v>
      </c>
      <c r="X418" s="357">
        <v>10963.89</v>
      </c>
      <c r="Y418" s="357">
        <v>9.0399999999999991</v>
      </c>
      <c r="Z418" s="357">
        <v>37492</v>
      </c>
      <c r="AA418" s="357">
        <v>69</v>
      </c>
      <c r="AB418" s="357"/>
      <c r="AC418" s="357"/>
      <c r="AD418" s="357">
        <v>8027.86</v>
      </c>
      <c r="AE418" s="357">
        <v>0</v>
      </c>
      <c r="AF418" s="357"/>
      <c r="AG418" s="356"/>
      <c r="AH418" s="357">
        <v>225.95</v>
      </c>
      <c r="AI418" s="358">
        <v>0.4</v>
      </c>
      <c r="AJ418" s="357"/>
      <c r="AK418" s="356"/>
      <c r="AL418" s="390">
        <v>108.69</v>
      </c>
      <c r="AM418" s="358">
        <v>7.43</v>
      </c>
      <c r="AN418" s="390"/>
      <c r="AO418" s="358"/>
      <c r="AP418" s="390"/>
      <c r="AQ418" s="358"/>
    </row>
    <row r="419" spans="1:43" ht="15" x14ac:dyDescent="0.2">
      <c r="A419" s="376">
        <f t="shared" si="25"/>
        <v>45767</v>
      </c>
      <c r="B419" s="86" t="s">
        <v>259</v>
      </c>
      <c r="C419" s="94" t="str">
        <f t="shared" si="24"/>
        <v>45767 0000H</v>
      </c>
      <c r="D419" s="254">
        <v>2099.08</v>
      </c>
      <c r="E419" s="255">
        <v>49.69</v>
      </c>
      <c r="F419" s="254">
        <v>1108.67</v>
      </c>
      <c r="G419" s="255">
        <v>6.2</v>
      </c>
      <c r="H419" s="254"/>
      <c r="I419" s="360"/>
      <c r="J419" s="254"/>
      <c r="K419" s="360"/>
      <c r="L419" s="417">
        <v>75687.960000000006</v>
      </c>
      <c r="M419" s="359">
        <v>926.33</v>
      </c>
      <c r="N419" s="359">
        <v>33602.15</v>
      </c>
      <c r="O419" s="255">
        <v>109.48</v>
      </c>
      <c r="P419" s="254">
        <v>6743.34</v>
      </c>
      <c r="Q419" s="359">
        <v>19.05</v>
      </c>
      <c r="R419" s="359">
        <v>34306.5</v>
      </c>
      <c r="S419" s="359">
        <v>29.7</v>
      </c>
      <c r="T419" s="359"/>
      <c r="U419" s="359"/>
      <c r="V419" s="359">
        <v>731.73</v>
      </c>
      <c r="W419" s="359">
        <v>900.18</v>
      </c>
      <c r="X419" s="359">
        <v>10969.6</v>
      </c>
      <c r="Y419" s="359">
        <v>9.0399999999999991</v>
      </c>
      <c r="Z419" s="359">
        <v>37500</v>
      </c>
      <c r="AA419" s="359">
        <v>69</v>
      </c>
      <c r="AB419" s="359"/>
      <c r="AC419" s="359"/>
      <c r="AD419" s="359">
        <v>8035</v>
      </c>
      <c r="AE419" s="359">
        <v>0</v>
      </c>
      <c r="AF419" s="359"/>
      <c r="AG419" s="255"/>
      <c r="AH419" s="359">
        <v>225.95</v>
      </c>
      <c r="AI419" s="360">
        <v>0.4</v>
      </c>
      <c r="AJ419" s="359"/>
      <c r="AK419" s="255"/>
      <c r="AL419" s="389">
        <v>109.35</v>
      </c>
      <c r="AM419" s="360">
        <v>7.46</v>
      </c>
      <c r="AN419" s="389"/>
      <c r="AO419" s="360"/>
      <c r="AP419" s="389"/>
      <c r="AQ419" s="360"/>
    </row>
    <row r="420" spans="1:43" ht="15" x14ac:dyDescent="0.2">
      <c r="A420" s="376">
        <f t="shared" si="25"/>
        <v>45767</v>
      </c>
      <c r="B420" s="86" t="s">
        <v>195</v>
      </c>
      <c r="C420" s="94" t="str">
        <f t="shared" si="24"/>
        <v>45767 1200H</v>
      </c>
      <c r="D420" s="355">
        <v>2104.13</v>
      </c>
      <c r="E420" s="356">
        <v>49.69</v>
      </c>
      <c r="F420" s="355">
        <v>1108.67</v>
      </c>
      <c r="G420" s="356">
        <v>6.2</v>
      </c>
      <c r="H420" s="355"/>
      <c r="I420" s="358"/>
      <c r="J420" s="355"/>
      <c r="K420" s="358"/>
      <c r="L420" s="416">
        <v>75690.899999999994</v>
      </c>
      <c r="M420" s="357">
        <v>926.62</v>
      </c>
      <c r="N420" s="357">
        <v>33602.92</v>
      </c>
      <c r="O420" s="356">
        <v>109.53</v>
      </c>
      <c r="P420" s="355">
        <v>6748.96</v>
      </c>
      <c r="Q420" s="357">
        <v>19.05</v>
      </c>
      <c r="R420" s="357">
        <v>34313.599999999999</v>
      </c>
      <c r="S420" s="357">
        <v>29.7</v>
      </c>
      <c r="T420" s="357"/>
      <c r="U420" s="357"/>
      <c r="V420" s="357">
        <v>731.73</v>
      </c>
      <c r="W420" s="357">
        <v>902.01</v>
      </c>
      <c r="X420" s="357">
        <v>10974.47</v>
      </c>
      <c r="Y420" s="357">
        <v>9.0399999999999991</v>
      </c>
      <c r="Z420" s="357">
        <v>37507</v>
      </c>
      <c r="AA420" s="357">
        <v>69</v>
      </c>
      <c r="AB420" s="357"/>
      <c r="AC420" s="357"/>
      <c r="AD420" s="357">
        <v>8039.58</v>
      </c>
      <c r="AE420" s="357">
        <v>0</v>
      </c>
      <c r="AF420" s="357"/>
      <c r="AG420" s="356"/>
      <c r="AH420" s="357">
        <v>225.95</v>
      </c>
      <c r="AI420" s="358">
        <v>0.4</v>
      </c>
      <c r="AJ420" s="357"/>
      <c r="AK420" s="356"/>
      <c r="AL420" s="390">
        <v>109.35</v>
      </c>
      <c r="AM420" s="358">
        <v>7.53</v>
      </c>
      <c r="AN420" s="390"/>
      <c r="AO420" s="358"/>
      <c r="AP420" s="390"/>
      <c r="AQ420" s="358"/>
    </row>
    <row r="421" spans="1:43" ht="15" x14ac:dyDescent="0.2">
      <c r="A421" s="376">
        <f t="shared" si="25"/>
        <v>45768</v>
      </c>
      <c r="B421" s="86" t="s">
        <v>259</v>
      </c>
      <c r="C421" s="94" t="str">
        <f t="shared" si="24"/>
        <v>45768 0000H</v>
      </c>
      <c r="D421" s="254">
        <v>2108.56</v>
      </c>
      <c r="E421" s="255">
        <v>49.69</v>
      </c>
      <c r="F421" s="254">
        <v>1108.67</v>
      </c>
      <c r="G421" s="255">
        <v>6.2</v>
      </c>
      <c r="H421" s="254"/>
      <c r="I421" s="360"/>
      <c r="J421" s="254"/>
      <c r="K421" s="360"/>
      <c r="L421" s="417">
        <v>75708.600000000006</v>
      </c>
      <c r="M421" s="359">
        <v>926.62</v>
      </c>
      <c r="N421" s="359">
        <v>33606.629999999997</v>
      </c>
      <c r="O421" s="255">
        <v>109.53</v>
      </c>
      <c r="P421" s="254">
        <v>6754.77</v>
      </c>
      <c r="Q421" s="359">
        <v>19.05</v>
      </c>
      <c r="R421" s="359">
        <v>34321.599999999999</v>
      </c>
      <c r="S421" s="359">
        <v>29.7</v>
      </c>
      <c r="T421" s="359"/>
      <c r="U421" s="359"/>
      <c r="V421" s="359">
        <v>731.73</v>
      </c>
      <c r="W421" s="359">
        <v>903.9</v>
      </c>
      <c r="X421" s="359">
        <v>10980.16</v>
      </c>
      <c r="Y421" s="359">
        <v>9.0399999999999991</v>
      </c>
      <c r="Z421" s="359">
        <v>37514</v>
      </c>
      <c r="AA421" s="359">
        <v>69</v>
      </c>
      <c r="AB421" s="359"/>
      <c r="AC421" s="359"/>
      <c r="AD421" s="359">
        <v>8047.12</v>
      </c>
      <c r="AE421" s="359">
        <v>0</v>
      </c>
      <c r="AF421" s="359"/>
      <c r="AG421" s="255"/>
      <c r="AH421" s="359">
        <v>225.95</v>
      </c>
      <c r="AI421" s="360">
        <v>0.4</v>
      </c>
      <c r="AJ421" s="359"/>
      <c r="AK421" s="255"/>
      <c r="AL421" s="389">
        <v>111.37</v>
      </c>
      <c r="AM421" s="360">
        <v>7.56</v>
      </c>
      <c r="AN421" s="389"/>
      <c r="AO421" s="360"/>
      <c r="AP421" s="389"/>
      <c r="AQ421" s="360"/>
    </row>
    <row r="422" spans="1:43" ht="15" x14ac:dyDescent="0.2">
      <c r="A422" s="376">
        <f t="shared" si="25"/>
        <v>45768</v>
      </c>
      <c r="B422" s="86" t="s">
        <v>195</v>
      </c>
      <c r="C422" s="94" t="str">
        <f t="shared" si="24"/>
        <v>45768 1200H</v>
      </c>
      <c r="D422" s="355">
        <v>2112.09</v>
      </c>
      <c r="E422" s="356">
        <v>49.7</v>
      </c>
      <c r="F422" s="355">
        <v>1108.67</v>
      </c>
      <c r="G422" s="356">
        <v>6.2</v>
      </c>
      <c r="H422" s="355"/>
      <c r="I422" s="358"/>
      <c r="J422" s="355"/>
      <c r="K422" s="358"/>
      <c r="L422" s="416">
        <v>75721.31</v>
      </c>
      <c r="M422" s="357">
        <v>926.62</v>
      </c>
      <c r="N422" s="357">
        <v>33609.19</v>
      </c>
      <c r="O422" s="356">
        <v>109.56</v>
      </c>
      <c r="P422" s="355">
        <v>6760.5</v>
      </c>
      <c r="Q422" s="357">
        <v>19.05</v>
      </c>
      <c r="R422" s="357">
        <v>34329.5</v>
      </c>
      <c r="S422" s="357">
        <v>29.7</v>
      </c>
      <c r="T422" s="357"/>
      <c r="U422" s="357"/>
      <c r="V422" s="357">
        <v>731.74</v>
      </c>
      <c r="W422" s="357">
        <v>905.4</v>
      </c>
      <c r="X422" s="357">
        <v>10989.9</v>
      </c>
      <c r="Y422" s="357">
        <v>9.0399999999999991</v>
      </c>
      <c r="Z422" s="357">
        <v>37521</v>
      </c>
      <c r="AA422" s="357">
        <v>69</v>
      </c>
      <c r="AB422" s="357"/>
      <c r="AC422" s="357"/>
      <c r="AD422" s="357">
        <v>8053.19</v>
      </c>
      <c r="AE422" s="357">
        <v>0</v>
      </c>
      <c r="AF422" s="357"/>
      <c r="AG422" s="356"/>
      <c r="AH422" s="357">
        <v>225.95</v>
      </c>
      <c r="AI422" s="358">
        <v>0.4</v>
      </c>
      <c r="AJ422" s="357"/>
      <c r="AK422" s="356"/>
      <c r="AL422" s="390">
        <v>113.33</v>
      </c>
      <c r="AM422" s="358">
        <v>7.61</v>
      </c>
      <c r="AN422" s="390"/>
      <c r="AO422" s="358"/>
      <c r="AP422" s="390"/>
      <c r="AQ422" s="358"/>
    </row>
    <row r="423" spans="1:43" ht="15" x14ac:dyDescent="0.2">
      <c r="A423" s="376">
        <f t="shared" si="25"/>
        <v>45769</v>
      </c>
      <c r="B423" s="86" t="s">
        <v>259</v>
      </c>
      <c r="C423" s="94" t="str">
        <f t="shared" si="24"/>
        <v>45769 0000H</v>
      </c>
      <c r="D423" s="254">
        <v>2118.4299999999998</v>
      </c>
      <c r="E423" s="255">
        <v>49.7</v>
      </c>
      <c r="F423" s="254">
        <v>1108.67</v>
      </c>
      <c r="G423" s="255">
        <v>6.2</v>
      </c>
      <c r="H423" s="254"/>
      <c r="I423" s="360"/>
      <c r="J423" s="254"/>
      <c r="K423" s="360"/>
      <c r="L423" s="417">
        <v>75738.37</v>
      </c>
      <c r="M423" s="359">
        <v>926.62</v>
      </c>
      <c r="N423" s="359">
        <v>33612.800000000003</v>
      </c>
      <c r="O423" s="255">
        <v>109.56</v>
      </c>
      <c r="P423" s="254">
        <v>6766.26</v>
      </c>
      <c r="Q423" s="359">
        <v>19.05</v>
      </c>
      <c r="R423" s="359">
        <v>34337.1</v>
      </c>
      <c r="S423" s="359">
        <v>29.7</v>
      </c>
      <c r="T423" s="359"/>
      <c r="U423" s="359"/>
      <c r="V423" s="359">
        <v>732</v>
      </c>
      <c r="W423" s="359">
        <v>906.32</v>
      </c>
      <c r="X423" s="359">
        <v>10991.03</v>
      </c>
      <c r="Y423" s="359">
        <v>9.0399999999999991</v>
      </c>
      <c r="Z423" s="359">
        <v>37529</v>
      </c>
      <c r="AA423" s="359">
        <v>69</v>
      </c>
      <c r="AB423" s="359"/>
      <c r="AC423" s="359"/>
      <c r="AD423" s="359">
        <v>8061.82</v>
      </c>
      <c r="AE423" s="359">
        <v>0</v>
      </c>
      <c r="AF423" s="359"/>
      <c r="AG423" s="255"/>
      <c r="AH423" s="359">
        <v>258.67</v>
      </c>
      <c r="AI423" s="360">
        <v>0.4</v>
      </c>
      <c r="AJ423" s="359"/>
      <c r="AK423" s="255"/>
      <c r="AL423" s="389">
        <v>114.69</v>
      </c>
      <c r="AM423" s="360">
        <v>7.69</v>
      </c>
      <c r="AN423" s="389"/>
      <c r="AO423" s="360"/>
      <c r="AP423" s="389"/>
      <c r="AQ423" s="360"/>
    </row>
    <row r="424" spans="1:43" ht="15" x14ac:dyDescent="0.2">
      <c r="A424" s="376">
        <f t="shared" si="25"/>
        <v>45769</v>
      </c>
      <c r="B424" s="86" t="s">
        <v>195</v>
      </c>
      <c r="C424" s="94" t="str">
        <f t="shared" si="24"/>
        <v>45769 1200H</v>
      </c>
      <c r="D424" s="355">
        <v>2123.5</v>
      </c>
      <c r="E424" s="356">
        <v>49.7</v>
      </c>
      <c r="F424" s="355">
        <v>1108.67</v>
      </c>
      <c r="G424" s="356">
        <v>6.2</v>
      </c>
      <c r="H424" s="355"/>
      <c r="I424" s="358"/>
      <c r="J424" s="355"/>
      <c r="K424" s="358"/>
      <c r="L424" s="416">
        <v>75743.81</v>
      </c>
      <c r="M424" s="357">
        <v>926.98</v>
      </c>
      <c r="N424" s="357">
        <v>33614.269999999997</v>
      </c>
      <c r="O424" s="356">
        <v>109.6</v>
      </c>
      <c r="P424" s="355">
        <v>6772.07</v>
      </c>
      <c r="Q424" s="357">
        <v>19.05</v>
      </c>
      <c r="R424" s="357">
        <v>34344.800000000003</v>
      </c>
      <c r="S424" s="357">
        <v>29.7</v>
      </c>
      <c r="T424" s="357"/>
      <c r="U424" s="357"/>
      <c r="V424" s="357">
        <v>732</v>
      </c>
      <c r="W424" s="357">
        <v>907.85</v>
      </c>
      <c r="X424" s="357">
        <v>10996.05</v>
      </c>
      <c r="Y424" s="357">
        <v>9.0399999999999991</v>
      </c>
      <c r="Z424" s="357">
        <v>37537</v>
      </c>
      <c r="AA424" s="357">
        <v>69</v>
      </c>
      <c r="AB424" s="357"/>
      <c r="AC424" s="357"/>
      <c r="AD424" s="357">
        <v>8068.55</v>
      </c>
      <c r="AE424" s="357">
        <v>0</v>
      </c>
      <c r="AF424" s="357"/>
      <c r="AG424" s="356"/>
      <c r="AH424" s="357">
        <v>258.67</v>
      </c>
      <c r="AI424" s="358">
        <v>0.4</v>
      </c>
      <c r="AJ424" s="357"/>
      <c r="AK424" s="356"/>
      <c r="AL424" s="390">
        <v>115.92</v>
      </c>
      <c r="AM424" s="358">
        <v>7.76</v>
      </c>
      <c r="AN424" s="390"/>
      <c r="AO424" s="358"/>
      <c r="AP424" s="390"/>
      <c r="AQ424" s="358"/>
    </row>
    <row r="425" spans="1:43" ht="15" x14ac:dyDescent="0.2">
      <c r="A425" s="376">
        <f t="shared" si="25"/>
        <v>45770</v>
      </c>
      <c r="B425" s="86" t="s">
        <v>259</v>
      </c>
      <c r="C425" s="94" t="str">
        <f t="shared" si="24"/>
        <v>45770 0000H</v>
      </c>
      <c r="D425" s="254">
        <v>2129.87</v>
      </c>
      <c r="E425" s="255">
        <v>49.7</v>
      </c>
      <c r="F425" s="254">
        <v>1108.67</v>
      </c>
      <c r="G425" s="255">
        <v>6.2</v>
      </c>
      <c r="H425" s="254"/>
      <c r="I425" s="360"/>
      <c r="J425" s="254"/>
      <c r="K425" s="360"/>
      <c r="L425" s="417">
        <v>75759.98</v>
      </c>
      <c r="M425" s="359">
        <v>926.98</v>
      </c>
      <c r="N425" s="359">
        <v>33617.93</v>
      </c>
      <c r="O425" s="255">
        <v>109.6</v>
      </c>
      <c r="P425" s="254">
        <v>6777.82</v>
      </c>
      <c r="Q425" s="359">
        <v>19.05</v>
      </c>
      <c r="R425" s="359">
        <v>34352.1</v>
      </c>
      <c r="S425" s="359">
        <v>29.7</v>
      </c>
      <c r="T425" s="359"/>
      <c r="U425" s="359"/>
      <c r="V425" s="359">
        <v>732.01</v>
      </c>
      <c r="W425" s="359">
        <v>909.26</v>
      </c>
      <c r="X425" s="359">
        <v>11002.9</v>
      </c>
      <c r="Y425" s="359">
        <v>9.0399999999999991</v>
      </c>
      <c r="Z425" s="359">
        <v>37545</v>
      </c>
      <c r="AA425" s="359">
        <v>69</v>
      </c>
      <c r="AB425" s="359"/>
      <c r="AC425" s="359"/>
      <c r="AD425" s="359">
        <v>8076.09</v>
      </c>
      <c r="AE425" s="359">
        <v>0</v>
      </c>
      <c r="AF425" s="359"/>
      <c r="AG425" s="255"/>
      <c r="AH425" s="359">
        <v>259.82</v>
      </c>
      <c r="AI425" s="360">
        <v>0.41</v>
      </c>
      <c r="AJ425" s="359"/>
      <c r="AK425" s="255"/>
      <c r="AL425" s="389">
        <v>119.22</v>
      </c>
      <c r="AM425" s="360">
        <v>7.78</v>
      </c>
      <c r="AN425" s="389"/>
      <c r="AO425" s="360"/>
      <c r="AP425" s="389"/>
      <c r="AQ425" s="360"/>
    </row>
    <row r="426" spans="1:43" ht="15" x14ac:dyDescent="0.2">
      <c r="A426" s="376">
        <f t="shared" si="25"/>
        <v>45770</v>
      </c>
      <c r="B426" s="86" t="s">
        <v>195</v>
      </c>
      <c r="C426" s="94" t="str">
        <f t="shared" si="24"/>
        <v>45770 1200H</v>
      </c>
      <c r="D426" s="355">
        <v>2134.81</v>
      </c>
      <c r="E426" s="356">
        <v>49.7</v>
      </c>
      <c r="F426" s="355">
        <v>1108.67</v>
      </c>
      <c r="G426" s="356">
        <v>6.2</v>
      </c>
      <c r="H426" s="355"/>
      <c r="I426" s="358"/>
      <c r="J426" s="355"/>
      <c r="K426" s="358"/>
      <c r="L426" s="416">
        <v>75768.23</v>
      </c>
      <c r="M426" s="357">
        <v>927.18</v>
      </c>
      <c r="N426" s="357">
        <v>33619.269999999997</v>
      </c>
      <c r="O426" s="356">
        <v>109.64</v>
      </c>
      <c r="P426" s="355">
        <v>6783.59</v>
      </c>
      <c r="Q426" s="357">
        <v>19.05</v>
      </c>
      <c r="R426" s="357">
        <v>34359.199999999997</v>
      </c>
      <c r="S426" s="357">
        <v>29.7</v>
      </c>
      <c r="T426" s="357"/>
      <c r="U426" s="357"/>
      <c r="V426" s="357">
        <v>732.02</v>
      </c>
      <c r="W426" s="357">
        <v>910.69</v>
      </c>
      <c r="X426" s="357">
        <v>11006.84</v>
      </c>
      <c r="Y426" s="357">
        <v>9.0399999999999991</v>
      </c>
      <c r="Z426" s="357">
        <v>37552</v>
      </c>
      <c r="AA426" s="357">
        <v>69</v>
      </c>
      <c r="AB426" s="357"/>
      <c r="AC426" s="357"/>
      <c r="AD426" s="357">
        <v>8082.54</v>
      </c>
      <c r="AE426" s="357">
        <v>0</v>
      </c>
      <c r="AF426" s="357"/>
      <c r="AG426" s="356"/>
      <c r="AH426" s="357">
        <v>259.82</v>
      </c>
      <c r="AI426" s="358">
        <v>0.41</v>
      </c>
      <c r="AJ426" s="357"/>
      <c r="AK426" s="356"/>
      <c r="AL426" s="390">
        <v>120.28</v>
      </c>
      <c r="AM426" s="358">
        <v>7.86</v>
      </c>
      <c r="AN426" s="390"/>
      <c r="AO426" s="358"/>
      <c r="AP426" s="390"/>
      <c r="AQ426" s="358"/>
    </row>
    <row r="427" spans="1:43" ht="15" x14ac:dyDescent="0.2">
      <c r="A427" s="376">
        <f t="shared" si="25"/>
        <v>45771</v>
      </c>
      <c r="B427" s="86" t="s">
        <v>259</v>
      </c>
      <c r="C427" s="94" t="str">
        <f t="shared" si="24"/>
        <v>45771 0000H</v>
      </c>
      <c r="D427" s="254">
        <v>2141.13</v>
      </c>
      <c r="E427" s="255">
        <v>49.7</v>
      </c>
      <c r="F427" s="254">
        <v>1108.67</v>
      </c>
      <c r="G427" s="255">
        <v>6.2</v>
      </c>
      <c r="H427" s="254"/>
      <c r="I427" s="360"/>
      <c r="J427" s="254"/>
      <c r="K427" s="360"/>
      <c r="L427" s="417">
        <v>75785.39</v>
      </c>
      <c r="M427" s="359">
        <v>927.18</v>
      </c>
      <c r="N427" s="359">
        <v>33622.980000000003</v>
      </c>
      <c r="O427" s="255">
        <v>109.64</v>
      </c>
      <c r="P427" s="254">
        <v>6789.33</v>
      </c>
      <c r="Q427" s="359">
        <v>19.05</v>
      </c>
      <c r="R427" s="359">
        <v>34366.199999999997</v>
      </c>
      <c r="S427" s="359">
        <v>29.7</v>
      </c>
      <c r="T427" s="359"/>
      <c r="U427" s="359"/>
      <c r="V427" s="359">
        <v>732.04</v>
      </c>
      <c r="W427" s="359">
        <v>911.83</v>
      </c>
      <c r="X427" s="359">
        <v>11012.41</v>
      </c>
      <c r="Y427" s="359">
        <v>9.0399999999999991</v>
      </c>
      <c r="Z427" s="359">
        <v>37557</v>
      </c>
      <c r="AA427" s="359">
        <v>69</v>
      </c>
      <c r="AB427" s="359"/>
      <c r="AC427" s="359"/>
      <c r="AD427" s="359">
        <v>8089.8</v>
      </c>
      <c r="AE427" s="359">
        <v>0</v>
      </c>
      <c r="AF427" s="359"/>
      <c r="AG427" s="255"/>
      <c r="AH427" s="359">
        <v>261.27</v>
      </c>
      <c r="AI427" s="360">
        <v>0.41</v>
      </c>
      <c r="AJ427" s="359"/>
      <c r="AK427" s="255"/>
      <c r="AL427" s="389">
        <v>122.41</v>
      </c>
      <c r="AM427" s="360">
        <v>7.88</v>
      </c>
      <c r="AN427" s="389"/>
      <c r="AO427" s="360"/>
      <c r="AP427" s="389"/>
      <c r="AQ427" s="360"/>
    </row>
    <row r="428" spans="1:43" ht="15" x14ac:dyDescent="0.2">
      <c r="A428" s="376">
        <f t="shared" si="25"/>
        <v>45771</v>
      </c>
      <c r="B428" s="86" t="s">
        <v>195</v>
      </c>
      <c r="C428" s="94" t="str">
        <f t="shared" si="24"/>
        <v>45771 1200H</v>
      </c>
      <c r="D428" s="355">
        <v>2146.4299999999998</v>
      </c>
      <c r="E428" s="356">
        <v>49.7</v>
      </c>
      <c r="F428" s="355">
        <v>1108.67</v>
      </c>
      <c r="G428" s="356">
        <v>6.2</v>
      </c>
      <c r="H428" s="355"/>
      <c r="I428" s="358"/>
      <c r="J428" s="355"/>
      <c r="K428" s="358"/>
      <c r="L428" s="416">
        <v>75788.27</v>
      </c>
      <c r="M428" s="357">
        <v>927.5</v>
      </c>
      <c r="N428" s="357">
        <v>33626.65</v>
      </c>
      <c r="O428" s="356">
        <v>109.64</v>
      </c>
      <c r="P428" s="355">
        <v>6794.88</v>
      </c>
      <c r="Q428" s="357">
        <v>19.05</v>
      </c>
      <c r="R428" s="357">
        <v>34371</v>
      </c>
      <c r="S428" s="357">
        <v>29.7</v>
      </c>
      <c r="T428" s="357"/>
      <c r="U428" s="357"/>
      <c r="V428" s="357">
        <v>732.17</v>
      </c>
      <c r="W428" s="357">
        <v>912.97</v>
      </c>
      <c r="X428" s="357">
        <v>11017.27</v>
      </c>
      <c r="Y428" s="357">
        <v>9.0399999999999991</v>
      </c>
      <c r="Z428" s="357">
        <v>37565</v>
      </c>
      <c r="AA428" s="357">
        <v>69</v>
      </c>
      <c r="AB428" s="357"/>
      <c r="AC428" s="357"/>
      <c r="AD428" s="357">
        <v>8096.03</v>
      </c>
      <c r="AE428" s="357">
        <v>0</v>
      </c>
      <c r="AF428" s="357"/>
      <c r="AG428" s="356"/>
      <c r="AH428" s="357">
        <v>263</v>
      </c>
      <c r="AI428" s="358">
        <v>0.42</v>
      </c>
      <c r="AJ428" s="357"/>
      <c r="AK428" s="356"/>
      <c r="AL428" s="390">
        <v>124</v>
      </c>
      <c r="AM428" s="358">
        <v>7.94</v>
      </c>
      <c r="AN428" s="390"/>
      <c r="AO428" s="358"/>
      <c r="AP428" s="390"/>
      <c r="AQ428" s="358"/>
    </row>
    <row r="429" spans="1:43" ht="15" x14ac:dyDescent="0.2">
      <c r="A429" s="376">
        <f t="shared" si="25"/>
        <v>45772</v>
      </c>
      <c r="B429" s="86" t="s">
        <v>259</v>
      </c>
      <c r="C429" s="94" t="str">
        <f t="shared" si="24"/>
        <v>45772 0000H</v>
      </c>
      <c r="D429" s="254">
        <v>2152.7399999999998</v>
      </c>
      <c r="E429" s="255">
        <v>49.7</v>
      </c>
      <c r="F429" s="254">
        <v>1108.67</v>
      </c>
      <c r="G429" s="255">
        <v>6.2</v>
      </c>
      <c r="H429" s="254"/>
      <c r="I429" s="360"/>
      <c r="J429" s="254"/>
      <c r="K429" s="360"/>
      <c r="L429" s="417">
        <v>75805.289999999994</v>
      </c>
      <c r="M429" s="359">
        <v>927.5</v>
      </c>
      <c r="N429" s="359">
        <v>33629.29</v>
      </c>
      <c r="O429" s="255">
        <v>109.66</v>
      </c>
      <c r="P429" s="254">
        <v>6800.62</v>
      </c>
      <c r="Q429" s="359">
        <v>19.05</v>
      </c>
      <c r="R429" s="359">
        <v>34377.699999999997</v>
      </c>
      <c r="S429" s="359">
        <v>29.7</v>
      </c>
      <c r="T429" s="359"/>
      <c r="U429" s="359"/>
      <c r="V429" s="359">
        <v>732.42</v>
      </c>
      <c r="W429" s="359">
        <v>914.16</v>
      </c>
      <c r="X429" s="359">
        <v>11023.35</v>
      </c>
      <c r="Y429" s="359">
        <v>9.0399999999999991</v>
      </c>
      <c r="Z429" s="359">
        <v>37570</v>
      </c>
      <c r="AA429" s="359">
        <v>69</v>
      </c>
      <c r="AB429" s="359"/>
      <c r="AC429" s="359"/>
      <c r="AD429" s="359">
        <v>8103.58</v>
      </c>
      <c r="AE429" s="359">
        <v>0</v>
      </c>
      <c r="AF429" s="359"/>
      <c r="AG429" s="255"/>
      <c r="AH429" s="359">
        <v>266.64999999999998</v>
      </c>
      <c r="AI429" s="360">
        <v>0.42</v>
      </c>
      <c r="AJ429" s="359"/>
      <c r="AK429" s="255"/>
      <c r="AL429" s="389">
        <v>127.27</v>
      </c>
      <c r="AM429" s="360">
        <v>7.96</v>
      </c>
      <c r="AN429" s="389"/>
      <c r="AO429" s="360"/>
      <c r="AP429" s="389"/>
      <c r="AQ429" s="360"/>
    </row>
    <row r="430" spans="1:43" ht="15.75" thickBot="1" x14ac:dyDescent="0.25">
      <c r="A430" s="382">
        <f t="shared" si="25"/>
        <v>45772</v>
      </c>
      <c r="B430" s="383" t="s">
        <v>195</v>
      </c>
      <c r="C430" s="384" t="str">
        <f t="shared" si="24"/>
        <v>45772 1200H</v>
      </c>
      <c r="D430" s="385">
        <v>2157.6799999999998</v>
      </c>
      <c r="E430" s="386">
        <v>49.7</v>
      </c>
      <c r="F430" s="385">
        <v>1108.67</v>
      </c>
      <c r="G430" s="386">
        <v>6.2</v>
      </c>
      <c r="H430" s="385"/>
      <c r="I430" s="388"/>
      <c r="J430" s="385"/>
      <c r="K430" s="388"/>
      <c r="L430" s="437">
        <v>75812.899999999994</v>
      </c>
      <c r="M430" s="387">
        <v>927.27</v>
      </c>
      <c r="N430" s="387">
        <v>33630.57</v>
      </c>
      <c r="O430" s="386">
        <v>109.7</v>
      </c>
      <c r="P430" s="385">
        <v>6806.46</v>
      </c>
      <c r="Q430" s="387">
        <v>19.05</v>
      </c>
      <c r="R430" s="387">
        <v>34385.1</v>
      </c>
      <c r="S430" s="387">
        <v>29.7</v>
      </c>
      <c r="T430" s="387"/>
      <c r="U430" s="387"/>
      <c r="V430" s="387">
        <v>732.43</v>
      </c>
      <c r="W430" s="387">
        <v>915.77</v>
      </c>
      <c r="X430" s="387">
        <v>11028.63</v>
      </c>
      <c r="Y430" s="387">
        <v>9.0399999999999991</v>
      </c>
      <c r="Z430" s="387">
        <v>37580</v>
      </c>
      <c r="AA430" s="387">
        <v>69</v>
      </c>
      <c r="AB430" s="387"/>
      <c r="AC430" s="387"/>
      <c r="AD430" s="387">
        <v>8109.98</v>
      </c>
      <c r="AE430" s="387">
        <v>0</v>
      </c>
      <c r="AF430" s="387"/>
      <c r="AG430" s="386"/>
      <c r="AH430" s="387">
        <v>266.77999999999997</v>
      </c>
      <c r="AI430" s="388">
        <v>0.42</v>
      </c>
      <c r="AJ430" s="387"/>
      <c r="AK430" s="386"/>
      <c r="AL430" s="397">
        <v>129.21</v>
      </c>
      <c r="AM430" s="388">
        <v>8</v>
      </c>
      <c r="AN430" s="397"/>
      <c r="AO430" s="388"/>
      <c r="AP430" s="397"/>
      <c r="AQ430" s="388"/>
    </row>
    <row r="431" spans="1:43" s="363" customFormat="1" ht="15.75" thickBot="1" x14ac:dyDescent="0.25">
      <c r="A431" s="361"/>
      <c r="B431" s="361"/>
      <c r="C431" s="361"/>
      <c r="D431" s="362"/>
      <c r="E431" s="362"/>
      <c r="F431" s="362"/>
      <c r="G431" s="362"/>
      <c r="H431" s="362"/>
      <c r="I431" s="362"/>
      <c r="J431" s="362"/>
      <c r="K431" s="362"/>
      <c r="L431" s="362"/>
      <c r="M431" s="362"/>
      <c r="N431" s="362"/>
      <c r="O431" s="362"/>
      <c r="P431" s="362"/>
      <c r="Q431" s="362"/>
      <c r="R431" s="362"/>
      <c r="S431" s="362"/>
      <c r="T431" s="362"/>
      <c r="U431" s="362"/>
      <c r="V431" s="362"/>
      <c r="W431" s="362"/>
      <c r="X431" s="362"/>
      <c r="Y431" s="362"/>
      <c r="Z431" s="362"/>
      <c r="AA431" s="362"/>
      <c r="AB431" s="362"/>
      <c r="AC431" s="362"/>
      <c r="AD431" s="362"/>
      <c r="AE431" s="362"/>
      <c r="AF431" s="362"/>
      <c r="AG431" s="362"/>
      <c r="AH431" s="362"/>
      <c r="AI431" s="362"/>
      <c r="AJ431" s="362"/>
      <c r="AK431" s="362"/>
      <c r="AL431" s="395"/>
      <c r="AM431" s="396"/>
      <c r="AN431" s="395"/>
      <c r="AO431" s="396"/>
      <c r="AP431" s="395"/>
      <c r="AQ431" s="396"/>
    </row>
    <row r="432" spans="1:43" ht="15" x14ac:dyDescent="0.2">
      <c r="A432" s="369">
        <f>A429+1</f>
        <v>45773</v>
      </c>
      <c r="B432" s="370" t="s">
        <v>259</v>
      </c>
      <c r="C432" s="371" t="str">
        <f t="shared" ref="C432:C463" si="26">A432 &amp; " " &amp;B432</f>
        <v>45773 0000H</v>
      </c>
      <c r="D432" s="372">
        <v>2163.6999999999998</v>
      </c>
      <c r="E432" s="373">
        <v>49.7</v>
      </c>
      <c r="F432" s="372">
        <v>1108.67</v>
      </c>
      <c r="G432" s="373">
        <v>6.2</v>
      </c>
      <c r="H432" s="372"/>
      <c r="I432" s="375"/>
      <c r="J432" s="372"/>
      <c r="K432" s="375"/>
      <c r="L432" s="415">
        <v>75829.33</v>
      </c>
      <c r="M432" s="374">
        <v>927.72</v>
      </c>
      <c r="N432" s="374">
        <v>33634.080000000002</v>
      </c>
      <c r="O432" s="373">
        <v>109.7</v>
      </c>
      <c r="P432" s="372">
        <v>6812.2</v>
      </c>
      <c r="Q432" s="374">
        <v>19.05</v>
      </c>
      <c r="R432" s="374">
        <v>34392.6</v>
      </c>
      <c r="S432" s="374">
        <v>29.7</v>
      </c>
      <c r="T432" s="374"/>
      <c r="U432" s="374"/>
      <c r="V432" s="374">
        <v>732.43</v>
      </c>
      <c r="W432" s="374">
        <v>917.75</v>
      </c>
      <c r="X432" s="374">
        <v>11034.41</v>
      </c>
      <c r="Y432" s="374">
        <v>9.0399999999999991</v>
      </c>
      <c r="Z432" s="374">
        <v>37589</v>
      </c>
      <c r="AA432" s="374">
        <v>69</v>
      </c>
      <c r="AB432" s="374"/>
      <c r="AC432" s="374"/>
      <c r="AD432" s="374">
        <v>8117.67</v>
      </c>
      <c r="AE432" s="374">
        <v>0</v>
      </c>
      <c r="AF432" s="374"/>
      <c r="AG432" s="373"/>
      <c r="AH432" s="374">
        <v>266.77999999999997</v>
      </c>
      <c r="AI432" s="375">
        <v>0.42</v>
      </c>
      <c r="AJ432" s="374"/>
      <c r="AK432" s="373"/>
      <c r="AL432" s="393">
        <v>131.49</v>
      </c>
      <c r="AM432" s="375">
        <v>8.0299999999999994</v>
      </c>
      <c r="AN432" s="393"/>
      <c r="AO432" s="375"/>
      <c r="AP432" s="393"/>
      <c r="AQ432" s="375"/>
    </row>
    <row r="433" spans="1:43" ht="15" x14ac:dyDescent="0.2">
      <c r="A433" s="376">
        <f>A430+1</f>
        <v>45773</v>
      </c>
      <c r="B433" s="86" t="s">
        <v>195</v>
      </c>
      <c r="C433" s="94" t="str">
        <f t="shared" si="26"/>
        <v>45773 1200H</v>
      </c>
      <c r="D433" s="355">
        <v>2169</v>
      </c>
      <c r="E433" s="356">
        <v>49.7</v>
      </c>
      <c r="F433" s="355">
        <v>1108.67</v>
      </c>
      <c r="G433" s="356">
        <v>6.2</v>
      </c>
      <c r="H433" s="355"/>
      <c r="I433" s="358"/>
      <c r="J433" s="355"/>
      <c r="K433" s="358"/>
      <c r="L433" s="416">
        <v>75834.259999999995</v>
      </c>
      <c r="M433" s="357">
        <v>927.89</v>
      </c>
      <c r="N433" s="357">
        <v>33635.1</v>
      </c>
      <c r="O433" s="356">
        <v>109.75</v>
      </c>
      <c r="P433" s="355">
        <v>6817.82</v>
      </c>
      <c r="Q433" s="357">
        <v>19.05</v>
      </c>
      <c r="R433" s="357">
        <v>34399.5</v>
      </c>
      <c r="S433" s="357">
        <v>29.7</v>
      </c>
      <c r="T433" s="357"/>
      <c r="U433" s="357"/>
      <c r="V433" s="357">
        <v>732.43</v>
      </c>
      <c r="W433" s="357">
        <v>919.67</v>
      </c>
      <c r="X433" s="357">
        <v>11039.38</v>
      </c>
      <c r="Y433" s="357">
        <v>9.0399999999999991</v>
      </c>
      <c r="Z433" s="357">
        <v>37596</v>
      </c>
      <c r="AA433" s="357">
        <v>69</v>
      </c>
      <c r="AB433" s="357"/>
      <c r="AC433" s="357"/>
      <c r="AD433" s="357">
        <v>8124.22</v>
      </c>
      <c r="AE433" s="357">
        <v>0</v>
      </c>
      <c r="AF433" s="357"/>
      <c r="AG433" s="356"/>
      <c r="AH433" s="357">
        <v>266.77999999999997</v>
      </c>
      <c r="AI433" s="358">
        <v>0.42</v>
      </c>
      <c r="AJ433" s="357"/>
      <c r="AK433" s="356"/>
      <c r="AL433" s="390">
        <v>131.49</v>
      </c>
      <c r="AM433" s="358">
        <v>8.08</v>
      </c>
      <c r="AN433" s="390"/>
      <c r="AO433" s="358"/>
      <c r="AP433" s="390"/>
      <c r="AQ433" s="358"/>
    </row>
    <row r="434" spans="1:43" ht="15" x14ac:dyDescent="0.2">
      <c r="A434" s="376">
        <f t="shared" ref="A434:A465" si="27">A432+1</f>
        <v>45774</v>
      </c>
      <c r="B434" s="86" t="s">
        <v>259</v>
      </c>
      <c r="C434" s="94" t="str">
        <f t="shared" si="26"/>
        <v>45774 0000H</v>
      </c>
      <c r="D434" s="254">
        <v>2174.79</v>
      </c>
      <c r="E434" s="255">
        <v>49.7</v>
      </c>
      <c r="F434" s="254">
        <v>1108.67</v>
      </c>
      <c r="G434" s="255">
        <v>6.2</v>
      </c>
      <c r="H434" s="254"/>
      <c r="I434" s="360"/>
      <c r="J434" s="254"/>
      <c r="K434" s="360"/>
      <c r="L434" s="417">
        <v>75844.31</v>
      </c>
      <c r="M434" s="359">
        <v>927.89</v>
      </c>
      <c r="N434" s="359">
        <v>33638.519999999997</v>
      </c>
      <c r="O434" s="255">
        <v>109.7</v>
      </c>
      <c r="P434" s="254">
        <v>6823.61</v>
      </c>
      <c r="Q434" s="359">
        <v>19.05</v>
      </c>
      <c r="R434" s="359">
        <v>34406.9</v>
      </c>
      <c r="S434" s="359">
        <v>29.7</v>
      </c>
      <c r="T434" s="359"/>
      <c r="U434" s="359"/>
      <c r="V434" s="359">
        <v>732.43</v>
      </c>
      <c r="W434" s="359">
        <v>921.47</v>
      </c>
      <c r="X434" s="359">
        <v>11044.98</v>
      </c>
      <c r="Y434" s="359">
        <v>9.0399999999999991</v>
      </c>
      <c r="Z434" s="359">
        <v>37604</v>
      </c>
      <c r="AA434" s="359">
        <v>69</v>
      </c>
      <c r="AB434" s="359"/>
      <c r="AC434" s="359"/>
      <c r="AD434" s="359">
        <v>8131.66</v>
      </c>
      <c r="AE434" s="359">
        <v>0</v>
      </c>
      <c r="AF434" s="359"/>
      <c r="AG434" s="255"/>
      <c r="AH434" s="359">
        <v>266.77999999999997</v>
      </c>
      <c r="AI434" s="360">
        <v>0.42</v>
      </c>
      <c r="AJ434" s="359"/>
      <c r="AK434" s="255"/>
      <c r="AL434" s="389">
        <v>131.49</v>
      </c>
      <c r="AM434" s="360">
        <v>8.19</v>
      </c>
      <c r="AN434" s="389"/>
      <c r="AO434" s="360"/>
      <c r="AP434" s="389"/>
      <c r="AQ434" s="360"/>
    </row>
    <row r="435" spans="1:43" ht="15" x14ac:dyDescent="0.2">
      <c r="A435" s="376">
        <f t="shared" si="27"/>
        <v>45774</v>
      </c>
      <c r="B435" s="86" t="s">
        <v>195</v>
      </c>
      <c r="C435" s="94" t="str">
        <f t="shared" si="26"/>
        <v>45774 1200H</v>
      </c>
      <c r="D435" s="355">
        <v>2177.6799999999998</v>
      </c>
      <c r="E435" s="356">
        <v>49.7</v>
      </c>
      <c r="F435" s="355">
        <v>1108.67</v>
      </c>
      <c r="G435" s="356">
        <v>6.2</v>
      </c>
      <c r="H435" s="355"/>
      <c r="I435" s="358"/>
      <c r="J435" s="355"/>
      <c r="K435" s="358"/>
      <c r="L435" s="416">
        <v>75854.62</v>
      </c>
      <c r="M435" s="357">
        <v>927.9</v>
      </c>
      <c r="N435" s="357">
        <v>33638.720000000001</v>
      </c>
      <c r="O435" s="356">
        <v>109.8</v>
      </c>
      <c r="P435" s="355">
        <v>6829.09</v>
      </c>
      <c r="Q435" s="357">
        <v>19.05</v>
      </c>
      <c r="R435" s="357">
        <v>34414</v>
      </c>
      <c r="S435" s="357">
        <v>29.7</v>
      </c>
      <c r="T435" s="357"/>
      <c r="U435" s="357"/>
      <c r="V435" s="357">
        <v>732.45</v>
      </c>
      <c r="W435" s="357">
        <v>923.04</v>
      </c>
      <c r="X435" s="357">
        <v>11049.49</v>
      </c>
      <c r="Y435" s="357">
        <v>9.0399999999999991</v>
      </c>
      <c r="Z435" s="357">
        <v>37610</v>
      </c>
      <c r="AA435" s="357">
        <v>69</v>
      </c>
      <c r="AB435" s="357"/>
      <c r="AC435" s="357"/>
      <c r="AD435" s="357">
        <v>8138.1</v>
      </c>
      <c r="AE435" s="357">
        <v>0</v>
      </c>
      <c r="AF435" s="357"/>
      <c r="AG435" s="356"/>
      <c r="AH435" s="357">
        <v>266.77999999999997</v>
      </c>
      <c r="AI435" s="358">
        <v>0.42</v>
      </c>
      <c r="AJ435" s="357"/>
      <c r="AK435" s="356"/>
      <c r="AL435" s="390">
        <v>131.49</v>
      </c>
      <c r="AM435" s="358">
        <v>8.3000000000000007</v>
      </c>
      <c r="AN435" s="390"/>
      <c r="AO435" s="358"/>
      <c r="AP435" s="390"/>
      <c r="AQ435" s="358"/>
    </row>
    <row r="436" spans="1:43" ht="15" x14ac:dyDescent="0.2">
      <c r="A436" s="376">
        <f t="shared" si="27"/>
        <v>45775</v>
      </c>
      <c r="B436" s="86" t="s">
        <v>259</v>
      </c>
      <c r="C436" s="94" t="str">
        <f t="shared" si="26"/>
        <v>45775 0000H</v>
      </c>
      <c r="D436" s="254">
        <v>2182.52</v>
      </c>
      <c r="E436" s="255">
        <v>49.71</v>
      </c>
      <c r="F436" s="254">
        <v>1108.67</v>
      </c>
      <c r="G436" s="255">
        <v>6.2</v>
      </c>
      <c r="H436" s="254"/>
      <c r="I436" s="360"/>
      <c r="J436" s="254"/>
      <c r="K436" s="360"/>
      <c r="L436" s="417">
        <v>75867.31</v>
      </c>
      <c r="M436" s="359">
        <v>927.91</v>
      </c>
      <c r="N436" s="359">
        <v>33638.720000000001</v>
      </c>
      <c r="O436" s="255">
        <v>109.84</v>
      </c>
      <c r="P436" s="254">
        <v>6834.89</v>
      </c>
      <c r="Q436" s="359">
        <v>19.05</v>
      </c>
      <c r="R436" s="359">
        <v>34421.5</v>
      </c>
      <c r="S436" s="359">
        <v>29.7</v>
      </c>
      <c r="T436" s="359"/>
      <c r="U436" s="359"/>
      <c r="V436" s="359">
        <v>732.45</v>
      </c>
      <c r="W436" s="359">
        <v>924.59</v>
      </c>
      <c r="X436" s="359">
        <v>11054.47</v>
      </c>
      <c r="Y436" s="359">
        <v>9.0399999999999991</v>
      </c>
      <c r="Z436" s="359">
        <v>37617</v>
      </c>
      <c r="AA436" s="359">
        <v>69</v>
      </c>
      <c r="AB436" s="359"/>
      <c r="AC436" s="359"/>
      <c r="AD436" s="359">
        <v>8145.24</v>
      </c>
      <c r="AE436" s="359">
        <v>0</v>
      </c>
      <c r="AF436" s="359"/>
      <c r="AG436" s="255"/>
      <c r="AH436" s="359">
        <v>266.77999999999997</v>
      </c>
      <c r="AI436" s="360">
        <v>0.42</v>
      </c>
      <c r="AJ436" s="359"/>
      <c r="AK436" s="255"/>
      <c r="AL436" s="389">
        <v>132.99</v>
      </c>
      <c r="AM436" s="360">
        <v>8.33</v>
      </c>
      <c r="AN436" s="389"/>
      <c r="AO436" s="360"/>
      <c r="AP436" s="389"/>
      <c r="AQ436" s="360"/>
    </row>
    <row r="437" spans="1:43" ht="15" x14ac:dyDescent="0.2">
      <c r="A437" s="376">
        <f t="shared" si="27"/>
        <v>45775</v>
      </c>
      <c r="B437" s="86" t="s">
        <v>195</v>
      </c>
      <c r="C437" s="94" t="str">
        <f t="shared" si="26"/>
        <v>45775 1200H</v>
      </c>
      <c r="D437" s="355">
        <v>2186.38</v>
      </c>
      <c r="E437" s="356">
        <v>49.71</v>
      </c>
      <c r="F437" s="355">
        <v>1108.67</v>
      </c>
      <c r="G437" s="356">
        <v>6.2</v>
      </c>
      <c r="H437" s="355"/>
      <c r="I437" s="358"/>
      <c r="J437" s="355"/>
      <c r="K437" s="358"/>
      <c r="L437" s="416">
        <v>75872.72</v>
      </c>
      <c r="M437" s="357">
        <v>928.16</v>
      </c>
      <c r="N437" s="357">
        <v>33638.720000000001</v>
      </c>
      <c r="O437" s="356">
        <v>109.94</v>
      </c>
      <c r="P437" s="355">
        <v>6840.55</v>
      </c>
      <c r="Q437" s="357">
        <v>19.05</v>
      </c>
      <c r="R437" s="357">
        <v>34428.6</v>
      </c>
      <c r="S437" s="357">
        <v>29.7</v>
      </c>
      <c r="T437" s="357"/>
      <c r="U437" s="357"/>
      <c r="V437" s="357">
        <v>732.45</v>
      </c>
      <c r="W437" s="357">
        <v>926.09</v>
      </c>
      <c r="X437" s="357">
        <v>11058.81</v>
      </c>
      <c r="Y437" s="357">
        <v>9.0399999999999991</v>
      </c>
      <c r="Z437" s="357">
        <v>37624</v>
      </c>
      <c r="AA437" s="357">
        <v>69</v>
      </c>
      <c r="AB437" s="357"/>
      <c r="AC437" s="357"/>
      <c r="AD437" s="357">
        <v>8151.5</v>
      </c>
      <c r="AE437" s="357">
        <v>0</v>
      </c>
      <c r="AF437" s="357"/>
      <c r="AG437" s="356"/>
      <c r="AH437" s="357">
        <v>266.77999999999997</v>
      </c>
      <c r="AI437" s="358">
        <v>0.42</v>
      </c>
      <c r="AJ437" s="357"/>
      <c r="AK437" s="356"/>
      <c r="AL437" s="390">
        <v>134.4</v>
      </c>
      <c r="AM437" s="358">
        <v>8.39</v>
      </c>
      <c r="AN437" s="390"/>
      <c r="AO437" s="358"/>
      <c r="AP437" s="390"/>
      <c r="AQ437" s="358"/>
    </row>
    <row r="438" spans="1:43" ht="15" x14ac:dyDescent="0.2">
      <c r="A438" s="376">
        <f t="shared" si="27"/>
        <v>45776</v>
      </c>
      <c r="B438" s="86" t="s">
        <v>259</v>
      </c>
      <c r="C438" s="94" t="str">
        <f t="shared" si="26"/>
        <v>45776 0000H</v>
      </c>
      <c r="D438" s="254">
        <v>2191.98</v>
      </c>
      <c r="E438" s="255">
        <v>49.71</v>
      </c>
      <c r="F438" s="254">
        <v>1108.67</v>
      </c>
      <c r="G438" s="255">
        <v>6.2</v>
      </c>
      <c r="H438" s="254"/>
      <c r="I438" s="360"/>
      <c r="J438" s="254"/>
      <c r="K438" s="360"/>
      <c r="L438" s="417">
        <v>75887.28</v>
      </c>
      <c r="M438" s="359">
        <v>928.16</v>
      </c>
      <c r="N438" s="359">
        <v>33641.61</v>
      </c>
      <c r="O438" s="255">
        <v>109.96</v>
      </c>
      <c r="P438" s="254">
        <v>6846.28</v>
      </c>
      <c r="Q438" s="359">
        <v>19.05</v>
      </c>
      <c r="R438" s="359">
        <v>34435.9</v>
      </c>
      <c r="S438" s="359">
        <v>29.7</v>
      </c>
      <c r="T438" s="359"/>
      <c r="U438" s="359"/>
      <c r="V438" s="359">
        <v>732.45</v>
      </c>
      <c r="W438" s="359">
        <v>928.19</v>
      </c>
      <c r="X438" s="359">
        <v>11064.14</v>
      </c>
      <c r="Y438" s="359">
        <v>9.0399999999999991</v>
      </c>
      <c r="Z438" s="359">
        <v>37632</v>
      </c>
      <c r="AA438" s="359">
        <v>69</v>
      </c>
      <c r="AB438" s="359"/>
      <c r="AC438" s="359"/>
      <c r="AD438" s="359">
        <v>8158.95</v>
      </c>
      <c r="AE438" s="359">
        <v>0</v>
      </c>
      <c r="AF438" s="359"/>
      <c r="AG438" s="255"/>
      <c r="AH438" s="359">
        <v>266.77999999999997</v>
      </c>
      <c r="AI438" s="360">
        <v>0.42</v>
      </c>
      <c r="AJ438" s="359"/>
      <c r="AK438" s="255"/>
      <c r="AL438" s="389">
        <v>135.33000000000001</v>
      </c>
      <c r="AM438" s="360">
        <v>8.43</v>
      </c>
      <c r="AN438" s="389"/>
      <c r="AO438" s="360"/>
      <c r="AP438" s="389"/>
      <c r="AQ438" s="360"/>
    </row>
    <row r="439" spans="1:43" ht="15" x14ac:dyDescent="0.2">
      <c r="A439" s="376">
        <f t="shared" si="27"/>
        <v>45776</v>
      </c>
      <c r="B439" s="86" t="s">
        <v>195</v>
      </c>
      <c r="C439" s="94" t="str">
        <f t="shared" si="26"/>
        <v>45776 1200H</v>
      </c>
      <c r="D439" s="355">
        <v>2196.15</v>
      </c>
      <c r="E439" s="356">
        <v>49.71</v>
      </c>
      <c r="F439" s="355">
        <v>1108.67</v>
      </c>
      <c r="G439" s="356">
        <v>6.2</v>
      </c>
      <c r="H439" s="355"/>
      <c r="I439" s="358"/>
      <c r="J439" s="355"/>
      <c r="K439" s="358"/>
      <c r="L439" s="416">
        <v>75893.62</v>
      </c>
      <c r="M439" s="357">
        <v>928.38</v>
      </c>
      <c r="N439" s="357">
        <v>33642.47</v>
      </c>
      <c r="O439" s="356">
        <v>110</v>
      </c>
      <c r="P439" s="355">
        <v>6851.88</v>
      </c>
      <c r="Q439" s="357">
        <v>19.05</v>
      </c>
      <c r="R439" s="357">
        <v>34443.300000000003</v>
      </c>
      <c r="S439" s="357">
        <v>29.7</v>
      </c>
      <c r="T439" s="357"/>
      <c r="U439" s="357"/>
      <c r="V439" s="357">
        <v>732.45</v>
      </c>
      <c r="W439" s="357">
        <v>929.7</v>
      </c>
      <c r="X439" s="357">
        <v>11068.7</v>
      </c>
      <c r="Y439" s="357">
        <v>9.0399999999999991</v>
      </c>
      <c r="Z439" s="357">
        <v>37639</v>
      </c>
      <c r="AA439" s="357">
        <v>69</v>
      </c>
      <c r="AB439" s="357"/>
      <c r="AC439" s="357"/>
      <c r="AD439" s="357">
        <v>8165.41</v>
      </c>
      <c r="AE439" s="357">
        <v>0</v>
      </c>
      <c r="AF439" s="357"/>
      <c r="AG439" s="356"/>
      <c r="AH439" s="357">
        <v>266.77999999999997</v>
      </c>
      <c r="AI439" s="358">
        <v>0.42</v>
      </c>
      <c r="AJ439" s="357"/>
      <c r="AK439" s="356"/>
      <c r="AL439" s="390">
        <v>135.66999999999999</v>
      </c>
      <c r="AM439" s="358">
        <v>8.51</v>
      </c>
      <c r="AN439" s="390"/>
      <c r="AO439" s="358"/>
      <c r="AP439" s="390"/>
      <c r="AQ439" s="358"/>
    </row>
    <row r="440" spans="1:43" ht="15" x14ac:dyDescent="0.2">
      <c r="A440" s="376">
        <f t="shared" si="27"/>
        <v>45777</v>
      </c>
      <c r="B440" s="86" t="s">
        <v>259</v>
      </c>
      <c r="C440" s="94" t="str">
        <f t="shared" si="26"/>
        <v>45777 0000H</v>
      </c>
      <c r="D440" s="254">
        <v>2202.36</v>
      </c>
      <c r="E440" s="255">
        <v>49.71</v>
      </c>
      <c r="F440" s="254">
        <v>1108.67</v>
      </c>
      <c r="G440" s="255">
        <v>6.2</v>
      </c>
      <c r="H440" s="254"/>
      <c r="I440" s="360"/>
      <c r="J440" s="254"/>
      <c r="K440" s="360"/>
      <c r="L440" s="417">
        <v>75906.539999999994</v>
      </c>
      <c r="M440" s="359">
        <v>928.38</v>
      </c>
      <c r="N440" s="359">
        <v>33645.75</v>
      </c>
      <c r="O440" s="255">
        <v>110.02</v>
      </c>
      <c r="P440" s="254">
        <v>6857.43</v>
      </c>
      <c r="Q440" s="359">
        <v>19.05</v>
      </c>
      <c r="R440" s="359">
        <v>34450</v>
      </c>
      <c r="S440" s="359">
        <v>29.7</v>
      </c>
      <c r="T440" s="359"/>
      <c r="U440" s="359"/>
      <c r="V440" s="359">
        <v>732.45</v>
      </c>
      <c r="W440" s="359">
        <v>931.64</v>
      </c>
      <c r="X440" s="359">
        <v>11073.82</v>
      </c>
      <c r="Y440" s="359">
        <v>9.0399999999999991</v>
      </c>
      <c r="Z440" s="359">
        <v>37647</v>
      </c>
      <c r="AA440" s="359">
        <v>69</v>
      </c>
      <c r="AB440" s="359"/>
      <c r="AC440" s="359"/>
      <c r="AD440" s="359">
        <v>8173.14</v>
      </c>
      <c r="AE440" s="359">
        <v>0</v>
      </c>
      <c r="AF440" s="359"/>
      <c r="AG440" s="255"/>
      <c r="AH440" s="359">
        <v>266.77999999999997</v>
      </c>
      <c r="AI440" s="360">
        <v>0.42</v>
      </c>
      <c r="AJ440" s="359"/>
      <c r="AK440" s="255"/>
      <c r="AL440" s="389">
        <v>135.66999999999999</v>
      </c>
      <c r="AM440" s="360">
        <v>8.58</v>
      </c>
      <c r="AN440" s="389"/>
      <c r="AO440" s="360"/>
      <c r="AP440" s="389"/>
      <c r="AQ440" s="360"/>
    </row>
    <row r="441" spans="1:43" ht="15" x14ac:dyDescent="0.2">
      <c r="A441" s="376">
        <f t="shared" si="27"/>
        <v>45777</v>
      </c>
      <c r="B441" s="86" t="s">
        <v>195</v>
      </c>
      <c r="C441" s="94" t="str">
        <f t="shared" si="26"/>
        <v>45777 1200H</v>
      </c>
      <c r="D441" s="355">
        <v>2206.4899999999998</v>
      </c>
      <c r="E441" s="356">
        <v>49.71</v>
      </c>
      <c r="F441" s="355">
        <v>1108.67</v>
      </c>
      <c r="G441" s="356">
        <v>6.2</v>
      </c>
      <c r="H441" s="355"/>
      <c r="I441" s="358"/>
      <c r="J441" s="355"/>
      <c r="K441" s="358"/>
      <c r="L441" s="416">
        <v>75913.06</v>
      </c>
      <c r="M441" s="357">
        <v>928.54</v>
      </c>
      <c r="N441" s="357">
        <v>33646.58</v>
      </c>
      <c r="O441" s="356">
        <v>110.06</v>
      </c>
      <c r="P441" s="355">
        <v>6863.11</v>
      </c>
      <c r="Q441" s="357">
        <v>19.05</v>
      </c>
      <c r="R441" s="357">
        <v>34458.1</v>
      </c>
      <c r="S441" s="357">
        <v>29.7</v>
      </c>
      <c r="T441" s="357"/>
      <c r="U441" s="357"/>
      <c r="V441" s="357">
        <v>732.45</v>
      </c>
      <c r="W441" s="357">
        <v>933.06</v>
      </c>
      <c r="X441" s="357">
        <v>11078.29</v>
      </c>
      <c r="Y441" s="357">
        <v>9.0399999999999991</v>
      </c>
      <c r="Z441" s="357">
        <v>37653</v>
      </c>
      <c r="AA441" s="357">
        <v>69</v>
      </c>
      <c r="AB441" s="357"/>
      <c r="AC441" s="357"/>
      <c r="AD441" s="357">
        <v>8179.66</v>
      </c>
      <c r="AE441" s="357">
        <v>0</v>
      </c>
      <c r="AF441" s="357"/>
      <c r="AG441" s="356"/>
      <c r="AH441" s="357">
        <v>266.77999999999997</v>
      </c>
      <c r="AI441" s="358">
        <v>0.42</v>
      </c>
      <c r="AJ441" s="357"/>
      <c r="AK441" s="356"/>
      <c r="AL441" s="390">
        <v>135.72999999999999</v>
      </c>
      <c r="AM441" s="358">
        <v>8.64</v>
      </c>
      <c r="AN441" s="390"/>
      <c r="AO441" s="358"/>
      <c r="AP441" s="390"/>
      <c r="AQ441" s="358"/>
    </row>
    <row r="442" spans="1:43" ht="15" x14ac:dyDescent="0.2">
      <c r="A442" s="376">
        <f t="shared" si="27"/>
        <v>45778</v>
      </c>
      <c r="B442" s="86" t="s">
        <v>259</v>
      </c>
      <c r="C442" s="94" t="str">
        <f t="shared" si="26"/>
        <v>45778 0000H</v>
      </c>
      <c r="D442" s="254">
        <v>2212.4699999999998</v>
      </c>
      <c r="E442" s="255">
        <v>49.71</v>
      </c>
      <c r="F442" s="254">
        <v>1108.67</v>
      </c>
      <c r="G442" s="255">
        <v>6.2</v>
      </c>
      <c r="H442" s="254"/>
      <c r="I442" s="360"/>
      <c r="J442" s="254"/>
      <c r="K442" s="360"/>
      <c r="L442" s="417">
        <v>75925.86</v>
      </c>
      <c r="M442" s="359">
        <v>928.56</v>
      </c>
      <c r="N442" s="359">
        <v>33649.839999999997</v>
      </c>
      <c r="O442" s="255">
        <v>110.07</v>
      </c>
      <c r="P442" s="254">
        <v>6868.69</v>
      </c>
      <c r="Q442" s="359">
        <v>19.05</v>
      </c>
      <c r="R442" s="359">
        <v>34464.199999999997</v>
      </c>
      <c r="S442" s="359">
        <v>29.7</v>
      </c>
      <c r="T442" s="359"/>
      <c r="U442" s="359"/>
      <c r="V442" s="359">
        <v>732.45</v>
      </c>
      <c r="W442" s="359">
        <v>935.08</v>
      </c>
      <c r="X442" s="359">
        <v>11083.54</v>
      </c>
      <c r="Y442" s="359">
        <v>9.0399999999999991</v>
      </c>
      <c r="Z442" s="359">
        <v>37661</v>
      </c>
      <c r="AA442" s="359">
        <v>69</v>
      </c>
      <c r="AB442" s="359"/>
      <c r="AC442" s="359"/>
      <c r="AD442" s="359">
        <v>8186.64</v>
      </c>
      <c r="AE442" s="359">
        <v>0</v>
      </c>
      <c r="AF442" s="359"/>
      <c r="AG442" s="255"/>
      <c r="AH442" s="359">
        <v>266.77999999999997</v>
      </c>
      <c r="AI442" s="360">
        <v>0.42</v>
      </c>
      <c r="AJ442" s="359"/>
      <c r="AK442" s="255"/>
      <c r="AL442" s="389">
        <v>137.16</v>
      </c>
      <c r="AM442" s="360">
        <v>8.68</v>
      </c>
      <c r="AN442" s="389"/>
      <c r="AO442" s="360"/>
      <c r="AP442" s="389"/>
      <c r="AQ442" s="360"/>
    </row>
    <row r="443" spans="1:43" ht="15" x14ac:dyDescent="0.2">
      <c r="A443" s="376">
        <f t="shared" si="27"/>
        <v>45778</v>
      </c>
      <c r="B443" s="86" t="s">
        <v>195</v>
      </c>
      <c r="C443" s="94" t="str">
        <f t="shared" si="26"/>
        <v>45778 1200H</v>
      </c>
      <c r="D443" s="355">
        <v>2216.69</v>
      </c>
      <c r="E443" s="356">
        <v>49.71</v>
      </c>
      <c r="F443" s="355">
        <v>1108.67</v>
      </c>
      <c r="G443" s="356">
        <v>6.2</v>
      </c>
      <c r="H443" s="355"/>
      <c r="I443" s="358"/>
      <c r="J443" s="355"/>
      <c r="K443" s="358"/>
      <c r="L443" s="416">
        <v>75928.3</v>
      </c>
      <c r="M443" s="357">
        <v>928.82</v>
      </c>
      <c r="N443" s="357">
        <v>33649.839999999997</v>
      </c>
      <c r="O443" s="356">
        <v>110.12</v>
      </c>
      <c r="P443" s="355">
        <v>6874.38</v>
      </c>
      <c r="Q443" s="357">
        <v>19.05</v>
      </c>
      <c r="R443" s="357">
        <v>34471.5</v>
      </c>
      <c r="S443" s="357">
        <v>29.7</v>
      </c>
      <c r="T443" s="357"/>
      <c r="U443" s="357"/>
      <c r="V443" s="357">
        <v>732.45</v>
      </c>
      <c r="W443" s="357">
        <v>936.49</v>
      </c>
      <c r="X443" s="357">
        <v>11087.88</v>
      </c>
      <c r="Y443" s="357">
        <v>9.0399999999999991</v>
      </c>
      <c r="Z443" s="357">
        <v>37668</v>
      </c>
      <c r="AA443" s="357">
        <v>69</v>
      </c>
      <c r="AB443" s="357"/>
      <c r="AC443" s="357"/>
      <c r="AD443" s="357">
        <v>8192.7999999999993</v>
      </c>
      <c r="AE443" s="357">
        <v>0</v>
      </c>
      <c r="AF443" s="357"/>
      <c r="AG443" s="356"/>
      <c r="AH443" s="357">
        <v>266.77999999999997</v>
      </c>
      <c r="AI443" s="358">
        <v>0.42</v>
      </c>
      <c r="AJ443" s="357"/>
      <c r="AK443" s="356"/>
      <c r="AL443" s="390">
        <v>137.16</v>
      </c>
      <c r="AM443" s="358">
        <v>8.73</v>
      </c>
      <c r="AN443" s="390"/>
      <c r="AO443" s="358"/>
      <c r="AP443" s="390"/>
      <c r="AQ443" s="358"/>
    </row>
    <row r="444" spans="1:43" ht="15" x14ac:dyDescent="0.2">
      <c r="A444" s="376">
        <f t="shared" si="27"/>
        <v>45779</v>
      </c>
      <c r="B444" s="86" t="s">
        <v>259</v>
      </c>
      <c r="C444" s="94" t="str">
        <f t="shared" si="26"/>
        <v>45779 0000H</v>
      </c>
      <c r="D444" s="254">
        <v>2222.54</v>
      </c>
      <c r="E444" s="255">
        <v>49.71</v>
      </c>
      <c r="F444" s="254">
        <v>1108.67</v>
      </c>
      <c r="G444" s="255">
        <v>6.2</v>
      </c>
      <c r="H444" s="254"/>
      <c r="I444" s="360"/>
      <c r="J444" s="254"/>
      <c r="K444" s="360"/>
      <c r="L444" s="417">
        <v>75939.64</v>
      </c>
      <c r="M444" s="359">
        <v>928.85</v>
      </c>
      <c r="N444" s="359">
        <v>33649.839999999997</v>
      </c>
      <c r="O444" s="255">
        <v>110.15</v>
      </c>
      <c r="P444" s="254">
        <v>6880.18</v>
      </c>
      <c r="Q444" s="359">
        <v>19.05</v>
      </c>
      <c r="R444" s="359">
        <v>34477.699999999997</v>
      </c>
      <c r="S444" s="359">
        <v>29.7</v>
      </c>
      <c r="T444" s="359"/>
      <c r="U444" s="359"/>
      <c r="V444" s="359">
        <v>732.45</v>
      </c>
      <c r="W444" s="359">
        <v>938.28</v>
      </c>
      <c r="X444" s="359">
        <v>11093.13</v>
      </c>
      <c r="Y444" s="359">
        <v>9.0399999999999991</v>
      </c>
      <c r="Z444" s="359">
        <v>37675</v>
      </c>
      <c r="AA444" s="359">
        <v>69</v>
      </c>
      <c r="AB444" s="359"/>
      <c r="AC444" s="359"/>
      <c r="AD444" s="359">
        <v>8199.68</v>
      </c>
      <c r="AE444" s="359">
        <v>0</v>
      </c>
      <c r="AF444" s="359"/>
      <c r="AG444" s="255"/>
      <c r="AH444" s="359">
        <v>266.77999999999997</v>
      </c>
      <c r="AI444" s="360">
        <v>0.42</v>
      </c>
      <c r="AJ444" s="359"/>
      <c r="AK444" s="255"/>
      <c r="AL444" s="389">
        <v>138.72</v>
      </c>
      <c r="AM444" s="360">
        <v>8.7799999999999994</v>
      </c>
      <c r="AN444" s="389"/>
      <c r="AO444" s="360"/>
      <c r="AP444" s="389"/>
      <c r="AQ444" s="360"/>
    </row>
    <row r="445" spans="1:43" ht="15" x14ac:dyDescent="0.2">
      <c r="A445" s="376">
        <f t="shared" si="27"/>
        <v>45779</v>
      </c>
      <c r="B445" s="86" t="s">
        <v>195</v>
      </c>
      <c r="C445" s="94" t="str">
        <f t="shared" si="26"/>
        <v>45779 1200H</v>
      </c>
      <c r="D445" s="355">
        <v>2227.0700000000002</v>
      </c>
      <c r="E445" s="356">
        <v>49.71</v>
      </c>
      <c r="F445" s="355">
        <v>1108.67</v>
      </c>
      <c r="G445" s="356">
        <v>6.2</v>
      </c>
      <c r="H445" s="355"/>
      <c r="I445" s="358"/>
      <c r="J445" s="355"/>
      <c r="K445" s="358"/>
      <c r="L445" s="416">
        <v>75941.740000000005</v>
      </c>
      <c r="M445" s="357">
        <v>929.2</v>
      </c>
      <c r="N445" s="357">
        <v>33650.65</v>
      </c>
      <c r="O445" s="356">
        <v>110.18</v>
      </c>
      <c r="P445" s="355">
        <v>6885.93</v>
      </c>
      <c r="Q445" s="357">
        <v>19.05</v>
      </c>
      <c r="R445" s="357">
        <v>34485.1</v>
      </c>
      <c r="S445" s="357">
        <v>29.7</v>
      </c>
      <c r="T445" s="357"/>
      <c r="U445" s="357"/>
      <c r="V445" s="357">
        <v>732.46</v>
      </c>
      <c r="W445" s="357">
        <v>939.67</v>
      </c>
      <c r="X445" s="357">
        <v>11097.48</v>
      </c>
      <c r="Y445" s="357">
        <v>9.0399999999999991</v>
      </c>
      <c r="Z445" s="357">
        <v>37682</v>
      </c>
      <c r="AA445" s="357">
        <v>69</v>
      </c>
      <c r="AB445" s="357"/>
      <c r="AC445" s="357"/>
      <c r="AD445" s="357">
        <v>8205.7000000000007</v>
      </c>
      <c r="AE445" s="357">
        <v>0</v>
      </c>
      <c r="AF445" s="357"/>
      <c r="AG445" s="356"/>
      <c r="AH445" s="357">
        <v>266.77999999999997</v>
      </c>
      <c r="AI445" s="358">
        <v>0.42</v>
      </c>
      <c r="AJ445" s="357"/>
      <c r="AK445" s="356"/>
      <c r="AL445" s="390">
        <v>139.69999999999999</v>
      </c>
      <c r="AM445" s="358">
        <v>8.82</v>
      </c>
      <c r="AN445" s="390"/>
      <c r="AO445" s="358"/>
      <c r="AP445" s="390"/>
      <c r="AQ445" s="358"/>
    </row>
    <row r="446" spans="1:43" ht="15" x14ac:dyDescent="0.2">
      <c r="A446" s="376">
        <f t="shared" si="27"/>
        <v>45780</v>
      </c>
      <c r="B446" s="86" t="s">
        <v>259</v>
      </c>
      <c r="C446" s="94" t="str">
        <f t="shared" si="26"/>
        <v>45780 0000H</v>
      </c>
      <c r="D446" s="254">
        <v>2233.0300000000002</v>
      </c>
      <c r="E446" s="255">
        <v>49.71</v>
      </c>
      <c r="F446" s="254">
        <v>1108.67</v>
      </c>
      <c r="G446" s="255">
        <v>6.2</v>
      </c>
      <c r="H446" s="254"/>
      <c r="I446" s="360"/>
      <c r="J446" s="254"/>
      <c r="K446" s="360"/>
      <c r="L446" s="417">
        <v>75956.039999999994</v>
      </c>
      <c r="M446" s="359">
        <v>929.21</v>
      </c>
      <c r="N446" s="359">
        <v>33654.089999999997</v>
      </c>
      <c r="O446" s="255">
        <v>110.19</v>
      </c>
      <c r="P446" s="254">
        <v>6891.65</v>
      </c>
      <c r="Q446" s="359">
        <v>19.05</v>
      </c>
      <c r="R446" s="359">
        <v>34492</v>
      </c>
      <c r="S446" s="359">
        <v>29.7</v>
      </c>
      <c r="T446" s="359"/>
      <c r="U446" s="359"/>
      <c r="V446" s="359">
        <v>732.46</v>
      </c>
      <c r="W446" s="359">
        <v>941.72</v>
      </c>
      <c r="X446" s="359">
        <v>11102.91</v>
      </c>
      <c r="Y446" s="359">
        <v>9.0399999999999991</v>
      </c>
      <c r="Z446" s="359">
        <v>37689</v>
      </c>
      <c r="AA446" s="359">
        <v>69</v>
      </c>
      <c r="AB446" s="359"/>
      <c r="AC446" s="359"/>
      <c r="AD446" s="359">
        <v>8213</v>
      </c>
      <c r="AE446" s="359">
        <v>0</v>
      </c>
      <c r="AF446" s="359"/>
      <c r="AG446" s="255"/>
      <c r="AH446" s="359">
        <v>266.77999999999997</v>
      </c>
      <c r="AI446" s="360">
        <v>0.42</v>
      </c>
      <c r="AJ446" s="359"/>
      <c r="AK446" s="255"/>
      <c r="AL446" s="389">
        <v>141.05000000000001</v>
      </c>
      <c r="AM446" s="360">
        <v>8.86</v>
      </c>
      <c r="AN446" s="389"/>
      <c r="AO446" s="360"/>
      <c r="AP446" s="389"/>
      <c r="AQ446" s="360"/>
    </row>
    <row r="447" spans="1:43" ht="15" x14ac:dyDescent="0.2">
      <c r="A447" s="376">
        <f t="shared" si="27"/>
        <v>45780</v>
      </c>
      <c r="B447" s="86" t="s">
        <v>195</v>
      </c>
      <c r="C447" s="94" t="str">
        <f t="shared" si="26"/>
        <v>45780 1200H</v>
      </c>
      <c r="D447" s="355">
        <v>2236.9699999999998</v>
      </c>
      <c r="E447" s="356">
        <v>49.71</v>
      </c>
      <c r="F447" s="355">
        <v>1108.67</v>
      </c>
      <c r="G447" s="356">
        <v>6.2</v>
      </c>
      <c r="H447" s="355"/>
      <c r="I447" s="358"/>
      <c r="J447" s="355"/>
      <c r="K447" s="358"/>
      <c r="L447" s="416">
        <v>75961.600000000006</v>
      </c>
      <c r="M447" s="357">
        <v>929.38</v>
      </c>
      <c r="N447" s="357">
        <v>33654.67</v>
      </c>
      <c r="O447" s="356">
        <v>110.21</v>
      </c>
      <c r="P447" s="355">
        <v>6897.44</v>
      </c>
      <c r="Q447" s="357">
        <v>19.05</v>
      </c>
      <c r="R447" s="357">
        <v>34500.300000000003</v>
      </c>
      <c r="S447" s="357">
        <v>29.7</v>
      </c>
      <c r="T447" s="357"/>
      <c r="U447" s="357"/>
      <c r="V447" s="357">
        <v>732.46</v>
      </c>
      <c r="W447" s="357">
        <v>943.06</v>
      </c>
      <c r="X447" s="357">
        <v>11107.6</v>
      </c>
      <c r="Y447" s="357">
        <v>9.0399999999999991</v>
      </c>
      <c r="Z447" s="357">
        <v>37695</v>
      </c>
      <c r="AA447" s="357">
        <v>69</v>
      </c>
      <c r="AB447" s="357"/>
      <c r="AC447" s="357"/>
      <c r="AD447" s="357">
        <v>8219.2900000000009</v>
      </c>
      <c r="AE447" s="357">
        <v>0</v>
      </c>
      <c r="AF447" s="357"/>
      <c r="AG447" s="356"/>
      <c r="AH447" s="357">
        <v>266.77999999999997</v>
      </c>
      <c r="AI447" s="358">
        <v>0.42</v>
      </c>
      <c r="AJ447" s="357"/>
      <c r="AK447" s="356"/>
      <c r="AL447" s="390">
        <v>141.05000000000001</v>
      </c>
      <c r="AM447" s="358">
        <v>8.92</v>
      </c>
      <c r="AN447" s="390"/>
      <c r="AO447" s="358"/>
      <c r="AP447" s="390"/>
      <c r="AQ447" s="358"/>
    </row>
    <row r="448" spans="1:43" ht="15" x14ac:dyDescent="0.2">
      <c r="A448" s="376">
        <f t="shared" si="27"/>
        <v>45781</v>
      </c>
      <c r="B448" s="86" t="s">
        <v>259</v>
      </c>
      <c r="C448" s="94" t="str">
        <f t="shared" si="26"/>
        <v>45781 0000H</v>
      </c>
      <c r="D448" s="254">
        <v>2241.81</v>
      </c>
      <c r="E448" s="255">
        <v>49.71</v>
      </c>
      <c r="F448" s="254">
        <v>1108.67</v>
      </c>
      <c r="G448" s="255">
        <v>6.2</v>
      </c>
      <c r="H448" s="254"/>
      <c r="I448" s="360"/>
      <c r="J448" s="254"/>
      <c r="K448" s="360"/>
      <c r="L448" s="417">
        <v>75971.63</v>
      </c>
      <c r="M448" s="359">
        <v>929.42</v>
      </c>
      <c r="N448" s="359">
        <v>33657.51</v>
      </c>
      <c r="O448" s="255">
        <v>110.22</v>
      </c>
      <c r="P448" s="254">
        <v>6903.24</v>
      </c>
      <c r="Q448" s="359">
        <v>19.05</v>
      </c>
      <c r="R448" s="359">
        <v>34507.9</v>
      </c>
      <c r="S448" s="359">
        <v>29.7</v>
      </c>
      <c r="T448" s="359"/>
      <c r="U448" s="359"/>
      <c r="V448" s="359">
        <v>732.46</v>
      </c>
      <c r="W448" s="359">
        <v>944.79</v>
      </c>
      <c r="X448" s="359">
        <v>11112.71</v>
      </c>
      <c r="Y448" s="359">
        <v>9.0399999999999991</v>
      </c>
      <c r="Z448" s="359">
        <v>37703</v>
      </c>
      <c r="AA448" s="359">
        <v>69</v>
      </c>
      <c r="AB448" s="359"/>
      <c r="AC448" s="359"/>
      <c r="AD448" s="359">
        <v>8226.57</v>
      </c>
      <c r="AE448" s="359">
        <v>0</v>
      </c>
      <c r="AF448" s="359"/>
      <c r="AG448" s="255"/>
      <c r="AH448" s="359">
        <v>266.77999999999997</v>
      </c>
      <c r="AI448" s="360">
        <v>0.42</v>
      </c>
      <c r="AJ448" s="359"/>
      <c r="AK448" s="255"/>
      <c r="AL448" s="389">
        <v>141.05000000000001</v>
      </c>
      <c r="AM448" s="360">
        <v>8.98</v>
      </c>
      <c r="AN448" s="389"/>
      <c r="AO448" s="360"/>
      <c r="AP448" s="389"/>
      <c r="AQ448" s="360"/>
    </row>
    <row r="449" spans="1:43" ht="15" x14ac:dyDescent="0.2">
      <c r="A449" s="376">
        <f t="shared" si="27"/>
        <v>45781</v>
      </c>
      <c r="B449" s="86" t="s">
        <v>195</v>
      </c>
      <c r="C449" s="94" t="str">
        <f t="shared" si="26"/>
        <v>45781 1200H</v>
      </c>
      <c r="D449" s="355">
        <v>2245.6999999999998</v>
      </c>
      <c r="E449" s="356">
        <v>49.71</v>
      </c>
      <c r="F449" s="355">
        <v>1108.67</v>
      </c>
      <c r="G449" s="356">
        <v>6.2</v>
      </c>
      <c r="H449" s="355"/>
      <c r="I449" s="358"/>
      <c r="J449" s="355"/>
      <c r="K449" s="358"/>
      <c r="L449" s="416">
        <v>75974.789999999994</v>
      </c>
      <c r="M449" s="357">
        <v>929.65</v>
      </c>
      <c r="N449" s="357">
        <v>33657.51</v>
      </c>
      <c r="O449" s="356">
        <v>110.26</v>
      </c>
      <c r="P449" s="355">
        <v>6908.99</v>
      </c>
      <c r="Q449" s="357">
        <v>19.05</v>
      </c>
      <c r="R449" s="357">
        <v>34515.699999999997</v>
      </c>
      <c r="S449" s="357">
        <v>29.7</v>
      </c>
      <c r="T449" s="357"/>
      <c r="U449" s="357"/>
      <c r="V449" s="357">
        <v>732.42</v>
      </c>
      <c r="W449" s="357">
        <v>946.19</v>
      </c>
      <c r="X449" s="357">
        <v>11117.1</v>
      </c>
      <c r="Y449" s="357">
        <v>9.0399999999999991</v>
      </c>
      <c r="Z449" s="357">
        <v>37709</v>
      </c>
      <c r="AA449" s="357">
        <v>69</v>
      </c>
      <c r="AB449" s="357"/>
      <c r="AC449" s="357"/>
      <c r="AD449" s="357">
        <v>8232.69</v>
      </c>
      <c r="AE449" s="357">
        <v>0</v>
      </c>
      <c r="AF449" s="357"/>
      <c r="AG449" s="356"/>
      <c r="AH449" s="357">
        <v>266.77999999999997</v>
      </c>
      <c r="AI449" s="358">
        <v>0.42</v>
      </c>
      <c r="AJ449" s="357"/>
      <c r="AK449" s="356"/>
      <c r="AL449" s="390">
        <v>141.05000000000001</v>
      </c>
      <c r="AM449" s="358">
        <v>9.0299999999999994</v>
      </c>
      <c r="AN449" s="390"/>
      <c r="AO449" s="358"/>
      <c r="AP449" s="390"/>
      <c r="AQ449" s="358"/>
    </row>
    <row r="450" spans="1:43" ht="15" x14ac:dyDescent="0.2">
      <c r="A450" s="376">
        <f t="shared" si="27"/>
        <v>45782</v>
      </c>
      <c r="B450" s="86" t="s">
        <v>259</v>
      </c>
      <c r="C450" s="94" t="str">
        <f t="shared" si="26"/>
        <v>45782 0000H</v>
      </c>
      <c r="D450" s="254">
        <v>2250.3000000000002</v>
      </c>
      <c r="E450" s="255">
        <v>49.71</v>
      </c>
      <c r="F450" s="254">
        <v>1108.67</v>
      </c>
      <c r="G450" s="255">
        <v>6.2</v>
      </c>
      <c r="H450" s="254"/>
      <c r="I450" s="360"/>
      <c r="J450" s="254"/>
      <c r="K450" s="360"/>
      <c r="L450" s="417">
        <v>75983.97</v>
      </c>
      <c r="M450" s="359">
        <v>929.77</v>
      </c>
      <c r="N450" s="359">
        <v>33658.58</v>
      </c>
      <c r="O450" s="255">
        <v>110.31</v>
      </c>
      <c r="P450" s="254">
        <v>6914.72</v>
      </c>
      <c r="Q450" s="359">
        <v>19.05</v>
      </c>
      <c r="R450" s="359">
        <v>34523.4</v>
      </c>
      <c r="S450" s="359">
        <v>29.7</v>
      </c>
      <c r="T450" s="359"/>
      <c r="U450" s="359"/>
      <c r="V450" s="359">
        <v>732.46</v>
      </c>
      <c r="W450" s="359">
        <v>947.81</v>
      </c>
      <c r="X450" s="359">
        <v>11121.8</v>
      </c>
      <c r="Y450" s="359">
        <v>9.0399999999999991</v>
      </c>
      <c r="Z450" s="359">
        <v>37716</v>
      </c>
      <c r="AA450" s="359">
        <v>69</v>
      </c>
      <c r="AB450" s="359"/>
      <c r="AC450" s="359"/>
      <c r="AD450" s="359">
        <v>8238.73</v>
      </c>
      <c r="AE450" s="359">
        <v>0</v>
      </c>
      <c r="AF450" s="359"/>
      <c r="AG450" s="255"/>
      <c r="AH450" s="359">
        <v>266.77999999999997</v>
      </c>
      <c r="AI450" s="360">
        <v>0.42</v>
      </c>
      <c r="AJ450" s="359"/>
      <c r="AK450" s="255"/>
      <c r="AL450" s="389">
        <v>141.05000000000001</v>
      </c>
      <c r="AM450" s="360">
        <v>9.0299999999999994</v>
      </c>
      <c r="AN450" s="389"/>
      <c r="AO450" s="360"/>
      <c r="AP450" s="389"/>
      <c r="AQ450" s="360"/>
    </row>
    <row r="451" spans="1:43" ht="15" x14ac:dyDescent="0.2">
      <c r="A451" s="376">
        <f t="shared" si="27"/>
        <v>45782</v>
      </c>
      <c r="B451" s="86" t="s">
        <v>195</v>
      </c>
      <c r="C451" s="94" t="str">
        <f t="shared" si="26"/>
        <v>45782 1200H</v>
      </c>
      <c r="D451" s="355">
        <v>2254.4499999999998</v>
      </c>
      <c r="E451" s="356">
        <v>49.71</v>
      </c>
      <c r="F451" s="355">
        <v>1108.67</v>
      </c>
      <c r="G451" s="356">
        <v>6.2</v>
      </c>
      <c r="H451" s="355"/>
      <c r="I451" s="358"/>
      <c r="J451" s="355"/>
      <c r="K451" s="358"/>
      <c r="L451" s="416">
        <v>75985.52</v>
      </c>
      <c r="M451" s="357">
        <v>930.1</v>
      </c>
      <c r="N451" s="357">
        <v>33659.26</v>
      </c>
      <c r="O451" s="356">
        <v>110.36</v>
      </c>
      <c r="P451" s="355">
        <v>6920.39</v>
      </c>
      <c r="Q451" s="357">
        <v>19.05</v>
      </c>
      <c r="R451" s="357">
        <v>34530.800000000003</v>
      </c>
      <c r="S451" s="357">
        <v>29.7</v>
      </c>
      <c r="T451" s="357"/>
      <c r="U451" s="357"/>
      <c r="V451" s="357">
        <v>732.53</v>
      </c>
      <c r="W451" s="357">
        <v>948.99</v>
      </c>
      <c r="X451" s="357">
        <v>11125.65</v>
      </c>
      <c r="Y451" s="357">
        <v>9.0399999999999991</v>
      </c>
      <c r="Z451" s="357">
        <v>37722</v>
      </c>
      <c r="AA451" s="357">
        <v>69</v>
      </c>
      <c r="AB451" s="357"/>
      <c r="AC451" s="357"/>
      <c r="AD451" s="357">
        <v>8244.67</v>
      </c>
      <c r="AE451" s="357">
        <v>0</v>
      </c>
      <c r="AF451" s="357"/>
      <c r="AG451" s="356"/>
      <c r="AH451" s="357">
        <v>266.95</v>
      </c>
      <c r="AI451" s="358">
        <v>0.42</v>
      </c>
      <c r="AJ451" s="357"/>
      <c r="AK451" s="356"/>
      <c r="AL451" s="390">
        <v>141.31</v>
      </c>
      <c r="AM451" s="358">
        <v>9.1999999999999993</v>
      </c>
      <c r="AN451" s="390"/>
      <c r="AO451" s="358"/>
      <c r="AP451" s="390"/>
      <c r="AQ451" s="358"/>
    </row>
    <row r="452" spans="1:43" ht="15" x14ac:dyDescent="0.2">
      <c r="A452" s="376">
        <f t="shared" si="27"/>
        <v>45783</v>
      </c>
      <c r="B452" s="86" t="s">
        <v>259</v>
      </c>
      <c r="C452" s="94" t="str">
        <f t="shared" si="26"/>
        <v>45783 0000H</v>
      </c>
      <c r="D452" s="254">
        <v>2260.66</v>
      </c>
      <c r="E452" s="255">
        <v>49.71</v>
      </c>
      <c r="F452" s="254">
        <v>1108.67</v>
      </c>
      <c r="G452" s="255">
        <v>6.2</v>
      </c>
      <c r="H452" s="254"/>
      <c r="I452" s="360"/>
      <c r="J452" s="254"/>
      <c r="K452" s="360"/>
      <c r="L452" s="417">
        <v>75990.16</v>
      </c>
      <c r="M452" s="359">
        <v>930.18</v>
      </c>
      <c r="N452" s="359">
        <v>33662.870000000003</v>
      </c>
      <c r="O452" s="255">
        <v>110.36</v>
      </c>
      <c r="P452" s="254">
        <v>6926.19</v>
      </c>
      <c r="Q452" s="359">
        <v>19.05</v>
      </c>
      <c r="R452" s="359">
        <v>34538.400000000001</v>
      </c>
      <c r="S452" s="359">
        <v>29.7</v>
      </c>
      <c r="T452" s="359"/>
      <c r="U452" s="359"/>
      <c r="V452" s="359">
        <v>732.53</v>
      </c>
      <c r="W452" s="359">
        <v>950.69</v>
      </c>
      <c r="X452" s="359">
        <v>11130.55</v>
      </c>
      <c r="Y452" s="359">
        <v>9.0399999999999991</v>
      </c>
      <c r="Z452" s="359">
        <v>37730</v>
      </c>
      <c r="AA452" s="359">
        <v>69</v>
      </c>
      <c r="AB452" s="359"/>
      <c r="AC452" s="359"/>
      <c r="AD452" s="359">
        <v>8251.84</v>
      </c>
      <c r="AE452" s="359">
        <v>0</v>
      </c>
      <c r="AF452" s="359"/>
      <c r="AG452" s="255"/>
      <c r="AH452" s="359">
        <v>267.07</v>
      </c>
      <c r="AI452" s="360">
        <v>0.43</v>
      </c>
      <c r="AJ452" s="359"/>
      <c r="AK452" s="255"/>
      <c r="AL452" s="389">
        <v>143.13999999999999</v>
      </c>
      <c r="AM452" s="360">
        <v>9.23</v>
      </c>
      <c r="AN452" s="389"/>
      <c r="AO452" s="360"/>
      <c r="AP452" s="389"/>
      <c r="AQ452" s="360"/>
    </row>
    <row r="453" spans="1:43" ht="15" x14ac:dyDescent="0.2">
      <c r="A453" s="376">
        <f t="shared" si="27"/>
        <v>45783</v>
      </c>
      <c r="B453" s="86" t="s">
        <v>195</v>
      </c>
      <c r="C453" s="94" t="str">
        <f t="shared" si="26"/>
        <v>45783 1200H</v>
      </c>
      <c r="D453" s="355">
        <v>2265.0100000000002</v>
      </c>
      <c r="E453" s="356">
        <v>49.71</v>
      </c>
      <c r="F453" s="355">
        <v>1108.67</v>
      </c>
      <c r="G453" s="356">
        <v>6.2</v>
      </c>
      <c r="H453" s="355"/>
      <c r="I453" s="358"/>
      <c r="J453" s="355"/>
      <c r="K453" s="358"/>
      <c r="L453" s="416">
        <v>75991.850000000006</v>
      </c>
      <c r="M453" s="357">
        <v>930.45</v>
      </c>
      <c r="N453" s="357">
        <v>33663.21</v>
      </c>
      <c r="O453" s="356">
        <v>110.4</v>
      </c>
      <c r="P453" s="355">
        <v>6931.94</v>
      </c>
      <c r="Q453" s="357">
        <v>19.05</v>
      </c>
      <c r="R453" s="357">
        <v>34546.400000000001</v>
      </c>
      <c r="S453" s="357">
        <v>29.7</v>
      </c>
      <c r="T453" s="357"/>
      <c r="U453" s="357"/>
      <c r="V453" s="357">
        <v>732.53</v>
      </c>
      <c r="W453" s="357">
        <v>951.78</v>
      </c>
      <c r="X453" s="357">
        <v>11134.95</v>
      </c>
      <c r="Y453" s="357">
        <v>9.0399999999999991</v>
      </c>
      <c r="Z453" s="357">
        <v>37737</v>
      </c>
      <c r="AA453" s="357">
        <v>69</v>
      </c>
      <c r="AB453" s="357"/>
      <c r="AC453" s="357"/>
      <c r="AD453" s="357">
        <v>8257.99</v>
      </c>
      <c r="AE453" s="357">
        <v>0</v>
      </c>
      <c r="AF453" s="357"/>
      <c r="AG453" s="356"/>
      <c r="AH453" s="357">
        <v>267.25</v>
      </c>
      <c r="AI453" s="358">
        <v>0.43</v>
      </c>
      <c r="AJ453" s="357"/>
      <c r="AK453" s="356"/>
      <c r="AL453" s="390">
        <v>143.88</v>
      </c>
      <c r="AM453" s="358">
        <v>9.31</v>
      </c>
      <c r="AN453" s="390"/>
      <c r="AO453" s="358"/>
      <c r="AP453" s="390"/>
      <c r="AQ453" s="358"/>
    </row>
    <row r="454" spans="1:43" ht="15" x14ac:dyDescent="0.2">
      <c r="A454" s="376">
        <f t="shared" si="27"/>
        <v>45784</v>
      </c>
      <c r="B454" s="86" t="s">
        <v>259</v>
      </c>
      <c r="C454" s="94" t="str">
        <f t="shared" si="26"/>
        <v>45784 0000H</v>
      </c>
      <c r="D454" s="254">
        <v>2271.2399999999998</v>
      </c>
      <c r="E454" s="255">
        <v>49.71</v>
      </c>
      <c r="F454" s="254">
        <v>1108.67</v>
      </c>
      <c r="G454" s="255">
        <v>6.2</v>
      </c>
      <c r="H454" s="254"/>
      <c r="I454" s="360"/>
      <c r="J454" s="254"/>
      <c r="K454" s="360"/>
      <c r="L454" s="417">
        <v>75998.36</v>
      </c>
      <c r="M454" s="359">
        <v>930.45</v>
      </c>
      <c r="N454" s="359">
        <v>33665.699999999997</v>
      </c>
      <c r="O454" s="255">
        <v>110.44</v>
      </c>
      <c r="P454" s="254">
        <v>6937.71</v>
      </c>
      <c r="Q454" s="359">
        <v>19.05</v>
      </c>
      <c r="R454" s="359">
        <v>34553.9</v>
      </c>
      <c r="S454" s="359">
        <v>29.7</v>
      </c>
      <c r="T454" s="359"/>
      <c r="U454" s="359"/>
      <c r="V454" s="359">
        <v>732.53</v>
      </c>
      <c r="W454" s="359">
        <v>953.56</v>
      </c>
      <c r="X454" s="359">
        <v>11140.25</v>
      </c>
      <c r="Y454" s="359">
        <v>9.0399999999999991</v>
      </c>
      <c r="Z454" s="359">
        <v>37745</v>
      </c>
      <c r="AA454" s="359">
        <v>69</v>
      </c>
      <c r="AB454" s="359"/>
      <c r="AC454" s="359"/>
      <c r="AD454" s="359">
        <v>8265.4599999999991</v>
      </c>
      <c r="AE454" s="359">
        <v>0</v>
      </c>
      <c r="AF454" s="359"/>
      <c r="AG454" s="255"/>
      <c r="AH454" s="359">
        <v>267.41000000000003</v>
      </c>
      <c r="AI454" s="360">
        <v>0.43</v>
      </c>
      <c r="AJ454" s="359"/>
      <c r="AK454" s="255"/>
      <c r="AL454" s="389">
        <v>146.15</v>
      </c>
      <c r="AM454" s="360">
        <v>9.33</v>
      </c>
      <c r="AN454" s="389"/>
      <c r="AO454" s="360"/>
      <c r="AP454" s="389"/>
      <c r="AQ454" s="360"/>
    </row>
    <row r="455" spans="1:43" ht="15" x14ac:dyDescent="0.2">
      <c r="A455" s="376">
        <f t="shared" si="27"/>
        <v>45784</v>
      </c>
      <c r="B455" s="86" t="s">
        <v>195</v>
      </c>
      <c r="C455" s="94" t="str">
        <f t="shared" si="26"/>
        <v>45784 1200H</v>
      </c>
      <c r="D455" s="355">
        <v>2275.4499999999998</v>
      </c>
      <c r="E455" s="356">
        <v>49.71</v>
      </c>
      <c r="F455" s="355">
        <v>1108.67</v>
      </c>
      <c r="G455" s="356">
        <v>6.2</v>
      </c>
      <c r="H455" s="355"/>
      <c r="I455" s="358"/>
      <c r="J455" s="355"/>
      <c r="K455" s="358"/>
      <c r="L455" s="416">
        <v>75999.81</v>
      </c>
      <c r="M455" s="357">
        <v>930.78</v>
      </c>
      <c r="N455" s="357">
        <v>33667.589999999997</v>
      </c>
      <c r="O455" s="356">
        <v>110.46</v>
      </c>
      <c r="P455" s="355">
        <v>6943.49</v>
      </c>
      <c r="Q455" s="357">
        <v>19.05</v>
      </c>
      <c r="R455" s="357">
        <v>34561.5</v>
      </c>
      <c r="S455" s="357">
        <v>29.7</v>
      </c>
      <c r="T455" s="357"/>
      <c r="U455" s="357"/>
      <c r="V455" s="357">
        <v>732.53</v>
      </c>
      <c r="W455" s="357">
        <v>955.02</v>
      </c>
      <c r="X455" s="357">
        <v>11144.66</v>
      </c>
      <c r="Y455" s="357">
        <v>9.0399999999999991</v>
      </c>
      <c r="Z455" s="357">
        <v>37752</v>
      </c>
      <c r="AA455" s="357">
        <v>69</v>
      </c>
      <c r="AB455" s="357"/>
      <c r="AC455" s="357"/>
      <c r="AD455" s="357">
        <v>8271.9</v>
      </c>
      <c r="AE455" s="357">
        <v>0</v>
      </c>
      <c r="AF455" s="357"/>
      <c r="AG455" s="356"/>
      <c r="AH455" s="357">
        <v>267.41000000000003</v>
      </c>
      <c r="AI455" s="358">
        <v>0.43</v>
      </c>
      <c r="AJ455" s="357"/>
      <c r="AK455" s="356"/>
      <c r="AL455" s="390">
        <v>146.62</v>
      </c>
      <c r="AM455" s="358">
        <v>9.4</v>
      </c>
      <c r="AN455" s="390"/>
      <c r="AO455" s="358"/>
      <c r="AP455" s="390"/>
      <c r="AQ455" s="358"/>
    </row>
    <row r="456" spans="1:43" ht="15" x14ac:dyDescent="0.2">
      <c r="A456" s="376">
        <f t="shared" si="27"/>
        <v>45785</v>
      </c>
      <c r="B456" s="86" t="s">
        <v>259</v>
      </c>
      <c r="C456" s="94" t="str">
        <f t="shared" si="26"/>
        <v>45785 0000H</v>
      </c>
      <c r="D456" s="254">
        <v>2280.66</v>
      </c>
      <c r="E456" s="255">
        <v>49.71</v>
      </c>
      <c r="F456" s="254">
        <v>1108.67</v>
      </c>
      <c r="G456" s="255">
        <v>6.2</v>
      </c>
      <c r="H456" s="254"/>
      <c r="I456" s="360"/>
      <c r="J456" s="254"/>
      <c r="K456" s="360"/>
      <c r="L456" s="417">
        <v>76003.87</v>
      </c>
      <c r="M456" s="359">
        <v>930.93</v>
      </c>
      <c r="N456" s="359">
        <v>33668.17</v>
      </c>
      <c r="O456" s="255">
        <v>110.47</v>
      </c>
      <c r="P456" s="254">
        <v>6946.99</v>
      </c>
      <c r="Q456" s="359">
        <v>19.05</v>
      </c>
      <c r="R456" s="359">
        <v>34566.300000000003</v>
      </c>
      <c r="S456" s="359">
        <v>29.7</v>
      </c>
      <c r="T456" s="359"/>
      <c r="U456" s="359"/>
      <c r="V456" s="359">
        <v>732.53</v>
      </c>
      <c r="W456" s="359">
        <v>955.99</v>
      </c>
      <c r="X456" s="359">
        <v>11148.82</v>
      </c>
      <c r="Y456" s="359">
        <v>9.0399999999999991</v>
      </c>
      <c r="Z456" s="359">
        <v>37760</v>
      </c>
      <c r="AA456" s="359">
        <v>69</v>
      </c>
      <c r="AB456" s="359"/>
      <c r="AC456" s="359"/>
      <c r="AD456" s="359">
        <v>8279.33</v>
      </c>
      <c r="AE456" s="359">
        <v>0</v>
      </c>
      <c r="AF456" s="359"/>
      <c r="AG456" s="255"/>
      <c r="AH456" s="359">
        <v>267.41000000000003</v>
      </c>
      <c r="AI456" s="360">
        <v>0.43</v>
      </c>
      <c r="AJ456" s="359"/>
      <c r="AK456" s="255"/>
      <c r="AL456" s="389">
        <v>147.52000000000001</v>
      </c>
      <c r="AM456" s="360">
        <v>9.42</v>
      </c>
      <c r="AN456" s="389"/>
      <c r="AO456" s="360"/>
      <c r="AP456" s="389"/>
      <c r="AQ456" s="360"/>
    </row>
    <row r="457" spans="1:43" ht="15" x14ac:dyDescent="0.2">
      <c r="A457" s="376">
        <f t="shared" si="27"/>
        <v>45785</v>
      </c>
      <c r="B457" s="86" t="s">
        <v>195</v>
      </c>
      <c r="C457" s="94" t="str">
        <f t="shared" si="26"/>
        <v>45785 1200H</v>
      </c>
      <c r="D457" s="355">
        <v>2284.8000000000002</v>
      </c>
      <c r="E457" s="356">
        <v>49.71</v>
      </c>
      <c r="F457" s="355">
        <v>1108.67</v>
      </c>
      <c r="G457" s="356">
        <v>6.2</v>
      </c>
      <c r="H457" s="355"/>
      <c r="I457" s="358"/>
      <c r="J457" s="355"/>
      <c r="K457" s="358"/>
      <c r="L457" s="416">
        <v>76005.33</v>
      </c>
      <c r="M457" s="357">
        <v>931.36</v>
      </c>
      <c r="N457" s="357">
        <v>33669.19</v>
      </c>
      <c r="O457" s="356">
        <v>110.51</v>
      </c>
      <c r="P457" s="355">
        <v>6952.63</v>
      </c>
      <c r="Q457" s="357">
        <v>19.05</v>
      </c>
      <c r="R457" s="357">
        <v>34573.9</v>
      </c>
      <c r="S457" s="357">
        <v>29.7</v>
      </c>
      <c r="T457" s="357"/>
      <c r="U457" s="357"/>
      <c r="V457" s="357">
        <v>732.54</v>
      </c>
      <c r="W457" s="357">
        <v>957.05</v>
      </c>
      <c r="X457" s="357">
        <v>11153.09</v>
      </c>
      <c r="Y457" s="357">
        <v>9.0399999999999991</v>
      </c>
      <c r="Z457" s="357">
        <v>37766</v>
      </c>
      <c r="AA457" s="357">
        <v>69</v>
      </c>
      <c r="AB457" s="357"/>
      <c r="AC457" s="357"/>
      <c r="AD457" s="357">
        <v>8285.75</v>
      </c>
      <c r="AE457" s="357">
        <v>0</v>
      </c>
      <c r="AF457" s="357"/>
      <c r="AG457" s="356"/>
      <c r="AH457" s="357">
        <v>267.41000000000003</v>
      </c>
      <c r="AI457" s="358">
        <v>0.43</v>
      </c>
      <c r="AJ457" s="357"/>
      <c r="AK457" s="356"/>
      <c r="AL457" s="390">
        <v>148.44</v>
      </c>
      <c r="AM457" s="358">
        <v>9.4600000000000009</v>
      </c>
      <c r="AN457" s="390"/>
      <c r="AO457" s="358"/>
      <c r="AP457" s="390"/>
      <c r="AQ457" s="358"/>
    </row>
    <row r="458" spans="1:43" ht="15" x14ac:dyDescent="0.2">
      <c r="A458" s="376">
        <f t="shared" si="27"/>
        <v>45786</v>
      </c>
      <c r="B458" s="86" t="s">
        <v>259</v>
      </c>
      <c r="C458" s="94" t="str">
        <f t="shared" si="26"/>
        <v>45786 0000H</v>
      </c>
      <c r="D458" s="254">
        <v>2291.06</v>
      </c>
      <c r="E458" s="255">
        <v>49.71</v>
      </c>
      <c r="F458" s="254">
        <v>1108.67</v>
      </c>
      <c r="G458" s="255">
        <v>6.2</v>
      </c>
      <c r="H458" s="254"/>
      <c r="I458" s="360"/>
      <c r="J458" s="254"/>
      <c r="K458" s="360"/>
      <c r="L458" s="417">
        <v>76012.27</v>
      </c>
      <c r="M458" s="359">
        <v>931.45</v>
      </c>
      <c r="N458" s="359">
        <v>33671.83</v>
      </c>
      <c r="O458" s="255">
        <v>110.53</v>
      </c>
      <c r="P458" s="254">
        <v>6958.42</v>
      </c>
      <c r="Q458" s="359">
        <v>19.05</v>
      </c>
      <c r="R458" s="359">
        <v>34581.699999999997</v>
      </c>
      <c r="S458" s="359">
        <v>29.7</v>
      </c>
      <c r="T458" s="359"/>
      <c r="U458" s="359"/>
      <c r="V458" s="359">
        <v>732.54</v>
      </c>
      <c r="W458" s="359">
        <v>958.73</v>
      </c>
      <c r="X458" s="359">
        <v>11158.38</v>
      </c>
      <c r="Y458" s="359">
        <v>9.0399999999999991</v>
      </c>
      <c r="Z458" s="359">
        <v>37774</v>
      </c>
      <c r="AA458" s="359">
        <v>69</v>
      </c>
      <c r="AB458" s="359"/>
      <c r="AC458" s="359"/>
      <c r="AD458" s="359">
        <v>8292.73</v>
      </c>
      <c r="AE458" s="359">
        <v>0</v>
      </c>
      <c r="AF458" s="359"/>
      <c r="AG458" s="255"/>
      <c r="AH458" s="359">
        <v>267.41000000000003</v>
      </c>
      <c r="AI458" s="360">
        <v>0.43</v>
      </c>
      <c r="AJ458" s="359"/>
      <c r="AK458" s="255"/>
      <c r="AL458" s="389">
        <v>149.91999999999999</v>
      </c>
      <c r="AM458" s="360">
        <v>9.48</v>
      </c>
      <c r="AN458" s="389"/>
      <c r="AO458" s="360"/>
      <c r="AP458" s="389"/>
      <c r="AQ458" s="360"/>
    </row>
    <row r="459" spans="1:43" ht="15" x14ac:dyDescent="0.2">
      <c r="A459" s="376">
        <f t="shared" si="27"/>
        <v>45786</v>
      </c>
      <c r="B459" s="86" t="s">
        <v>195</v>
      </c>
      <c r="C459" s="94" t="str">
        <f t="shared" si="26"/>
        <v>45786 1200H</v>
      </c>
      <c r="D459" s="355">
        <v>2295.5700000000002</v>
      </c>
      <c r="E459" s="356">
        <v>49.71</v>
      </c>
      <c r="F459" s="355">
        <v>1108.67</v>
      </c>
      <c r="G459" s="356">
        <v>6.2</v>
      </c>
      <c r="H459" s="355"/>
      <c r="I459" s="358"/>
      <c r="J459" s="355"/>
      <c r="K459" s="358"/>
      <c r="L459" s="416">
        <v>76015.259999999995</v>
      </c>
      <c r="M459" s="357">
        <v>931.75</v>
      </c>
      <c r="N459" s="357">
        <v>33671.980000000003</v>
      </c>
      <c r="O459" s="356">
        <v>110.6</v>
      </c>
      <c r="P459" s="355">
        <v>6964.17</v>
      </c>
      <c r="Q459" s="357">
        <v>19.05</v>
      </c>
      <c r="R459" s="357">
        <v>34589.599999999999</v>
      </c>
      <c r="S459" s="357">
        <v>29.7</v>
      </c>
      <c r="T459" s="357"/>
      <c r="U459" s="357"/>
      <c r="V459" s="357">
        <v>732.54</v>
      </c>
      <c r="W459" s="357">
        <v>960.34</v>
      </c>
      <c r="X459" s="357">
        <v>11162.84</v>
      </c>
      <c r="Y459" s="357">
        <v>9.0399999999999991</v>
      </c>
      <c r="Z459" s="357">
        <v>37781</v>
      </c>
      <c r="AA459" s="357">
        <v>69</v>
      </c>
      <c r="AB459" s="357"/>
      <c r="AC459" s="357"/>
      <c r="AD459" s="357">
        <v>8299.0400000000009</v>
      </c>
      <c r="AE459" s="357">
        <v>0</v>
      </c>
      <c r="AF459" s="357"/>
      <c r="AG459" s="356"/>
      <c r="AH459" s="357">
        <v>267.41000000000003</v>
      </c>
      <c r="AI459" s="358">
        <v>0.43</v>
      </c>
      <c r="AJ459" s="357"/>
      <c r="AK459" s="356"/>
      <c r="AL459" s="390">
        <v>150.16999999999999</v>
      </c>
      <c r="AM459" s="358">
        <v>9.5399999999999991</v>
      </c>
      <c r="AN459" s="390"/>
      <c r="AO459" s="358"/>
      <c r="AP459" s="390"/>
      <c r="AQ459" s="358"/>
    </row>
    <row r="460" spans="1:43" ht="15" x14ac:dyDescent="0.2">
      <c r="A460" s="376">
        <f t="shared" si="27"/>
        <v>45787</v>
      </c>
      <c r="B460" s="86" t="s">
        <v>259</v>
      </c>
      <c r="C460" s="94" t="str">
        <f t="shared" si="26"/>
        <v>45787 0000H</v>
      </c>
      <c r="D460" s="254">
        <v>2301.7199999999998</v>
      </c>
      <c r="E460" s="255">
        <v>49.71</v>
      </c>
      <c r="F460" s="254">
        <v>1108.67</v>
      </c>
      <c r="G460" s="255">
        <v>6.2</v>
      </c>
      <c r="H460" s="254"/>
      <c r="I460" s="360"/>
      <c r="J460" s="254"/>
      <c r="K460" s="360"/>
      <c r="L460" s="417">
        <v>76024.38</v>
      </c>
      <c r="M460" s="359">
        <v>931.91</v>
      </c>
      <c r="N460" s="359">
        <v>33674.44</v>
      </c>
      <c r="O460" s="255">
        <v>110.64</v>
      </c>
      <c r="P460" s="254">
        <v>6969.91</v>
      </c>
      <c r="Q460" s="359">
        <v>19.05</v>
      </c>
      <c r="R460" s="359">
        <v>34596.9</v>
      </c>
      <c r="S460" s="359">
        <v>29.7</v>
      </c>
      <c r="T460" s="359"/>
      <c r="U460" s="359"/>
      <c r="V460" s="359">
        <v>732.54</v>
      </c>
      <c r="W460" s="359">
        <v>962.34</v>
      </c>
      <c r="X460" s="359">
        <v>11168.07</v>
      </c>
      <c r="Y460" s="359">
        <v>9.0399999999999991</v>
      </c>
      <c r="Z460" s="359">
        <v>37789</v>
      </c>
      <c r="AA460" s="359">
        <v>69</v>
      </c>
      <c r="AB460" s="359"/>
      <c r="AC460" s="359"/>
      <c r="AD460" s="359">
        <v>8306.11</v>
      </c>
      <c r="AE460" s="359">
        <v>0</v>
      </c>
      <c r="AF460" s="359"/>
      <c r="AG460" s="255"/>
      <c r="AH460" s="359">
        <v>267.41000000000003</v>
      </c>
      <c r="AI460" s="360">
        <v>0.43</v>
      </c>
      <c r="AJ460" s="359"/>
      <c r="AK460" s="255"/>
      <c r="AL460" s="389">
        <v>150.16999999999999</v>
      </c>
      <c r="AM460" s="360">
        <v>9.58</v>
      </c>
      <c r="AN460" s="389"/>
      <c r="AO460" s="360"/>
      <c r="AP460" s="389"/>
      <c r="AQ460" s="360"/>
    </row>
    <row r="461" spans="1:43" ht="15" x14ac:dyDescent="0.2">
      <c r="A461" s="376">
        <f t="shared" si="27"/>
        <v>45787</v>
      </c>
      <c r="B461" s="86" t="s">
        <v>195</v>
      </c>
      <c r="C461" s="94" t="str">
        <f t="shared" si="26"/>
        <v>45787 1200H</v>
      </c>
      <c r="D461" s="355">
        <v>2305.65</v>
      </c>
      <c r="E461" s="356">
        <v>49.71</v>
      </c>
      <c r="F461" s="355">
        <v>1108.67</v>
      </c>
      <c r="G461" s="356">
        <v>6.2</v>
      </c>
      <c r="H461" s="355"/>
      <c r="I461" s="358"/>
      <c r="J461" s="355"/>
      <c r="K461" s="358"/>
      <c r="L461" s="416">
        <v>76026.899999999994</v>
      </c>
      <c r="M461" s="357">
        <v>932.13</v>
      </c>
      <c r="N461" s="357">
        <v>33674.57</v>
      </c>
      <c r="O461" s="356">
        <v>110.69</v>
      </c>
      <c r="P461" s="355">
        <v>6975.61</v>
      </c>
      <c r="Q461" s="357">
        <v>19.05</v>
      </c>
      <c r="R461" s="357">
        <v>34604.5</v>
      </c>
      <c r="S461" s="357">
        <v>29.7</v>
      </c>
      <c r="T461" s="357"/>
      <c r="U461" s="357"/>
      <c r="V461" s="357">
        <v>732.54</v>
      </c>
      <c r="W461" s="357">
        <v>963.72</v>
      </c>
      <c r="X461" s="357">
        <v>11172.23</v>
      </c>
      <c r="Y461" s="357">
        <v>9.0399999999999991</v>
      </c>
      <c r="Z461" s="357">
        <v>37795</v>
      </c>
      <c r="AA461" s="357">
        <v>69</v>
      </c>
      <c r="AB461" s="357"/>
      <c r="AC461" s="357"/>
      <c r="AD461" s="357">
        <v>8312.34</v>
      </c>
      <c r="AE461" s="357">
        <v>0</v>
      </c>
      <c r="AF461" s="357"/>
      <c r="AG461" s="356"/>
      <c r="AH461" s="357">
        <v>267.41000000000003</v>
      </c>
      <c r="AI461" s="358">
        <v>0.43</v>
      </c>
      <c r="AJ461" s="357"/>
      <c r="AK461" s="356"/>
      <c r="AL461" s="390">
        <v>150.16999999999999</v>
      </c>
      <c r="AM461" s="358">
        <v>9.58</v>
      </c>
      <c r="AN461" s="390"/>
      <c r="AO461" s="358"/>
      <c r="AP461" s="390"/>
      <c r="AQ461" s="358"/>
    </row>
    <row r="462" spans="1:43" ht="15" x14ac:dyDescent="0.2">
      <c r="A462" s="376">
        <f t="shared" si="27"/>
        <v>45788</v>
      </c>
      <c r="B462" s="86" t="s">
        <v>259</v>
      </c>
      <c r="C462" s="94" t="str">
        <f t="shared" si="26"/>
        <v>45788 0000H</v>
      </c>
      <c r="D462" s="254">
        <v>2311.7800000000002</v>
      </c>
      <c r="E462" s="255">
        <v>49.71</v>
      </c>
      <c r="F462" s="254">
        <v>1108.67</v>
      </c>
      <c r="G462" s="255">
        <v>6.2</v>
      </c>
      <c r="H462" s="254"/>
      <c r="I462" s="360"/>
      <c r="J462" s="254"/>
      <c r="K462" s="360"/>
      <c r="L462" s="417">
        <v>76030.720000000001</v>
      </c>
      <c r="M462" s="359">
        <v>932.29</v>
      </c>
      <c r="N462" s="359">
        <v>33676.15</v>
      </c>
      <c r="O462" s="255">
        <v>110.72</v>
      </c>
      <c r="P462" s="254">
        <v>6981.29</v>
      </c>
      <c r="Q462" s="359">
        <v>19.05</v>
      </c>
      <c r="R462" s="359">
        <v>34611.800000000003</v>
      </c>
      <c r="S462" s="359">
        <v>29.7</v>
      </c>
      <c r="T462" s="359"/>
      <c r="U462" s="359"/>
      <c r="V462" s="359">
        <v>732.54</v>
      </c>
      <c r="W462" s="359">
        <v>965.61</v>
      </c>
      <c r="X462" s="359">
        <v>11177.37</v>
      </c>
      <c r="Y462" s="359">
        <v>9.0399999999999991</v>
      </c>
      <c r="Z462" s="359">
        <v>37803</v>
      </c>
      <c r="AA462" s="359">
        <v>69</v>
      </c>
      <c r="AB462" s="359"/>
      <c r="AC462" s="359"/>
      <c r="AD462" s="359">
        <v>8319.23</v>
      </c>
      <c r="AE462" s="359">
        <v>0</v>
      </c>
      <c r="AF462" s="359"/>
      <c r="AG462" s="255"/>
      <c r="AH462" s="359">
        <v>267.41000000000003</v>
      </c>
      <c r="AI462" s="360">
        <v>0.43</v>
      </c>
      <c r="AJ462" s="359"/>
      <c r="AK462" s="255"/>
      <c r="AL462" s="389">
        <v>150.16999999999999</v>
      </c>
      <c r="AM462" s="360">
        <v>9.68</v>
      </c>
      <c r="AN462" s="389"/>
      <c r="AO462" s="360"/>
      <c r="AP462" s="389"/>
      <c r="AQ462" s="360"/>
    </row>
    <row r="463" spans="1:43" ht="15" x14ac:dyDescent="0.2">
      <c r="A463" s="376">
        <f t="shared" si="27"/>
        <v>45788</v>
      </c>
      <c r="B463" s="86" t="s">
        <v>195</v>
      </c>
      <c r="C463" s="94" t="str">
        <f t="shared" si="26"/>
        <v>45788 1200H</v>
      </c>
      <c r="D463" s="355">
        <v>2315.56</v>
      </c>
      <c r="E463" s="356">
        <v>49.71</v>
      </c>
      <c r="F463" s="355">
        <v>1108.67</v>
      </c>
      <c r="G463" s="356">
        <v>6.2</v>
      </c>
      <c r="H463" s="355"/>
      <c r="I463" s="358"/>
      <c r="J463" s="355"/>
      <c r="K463" s="358"/>
      <c r="L463" s="416">
        <v>76034.899999999994</v>
      </c>
      <c r="M463" s="357">
        <v>932.51</v>
      </c>
      <c r="N463" s="357">
        <v>33676.15</v>
      </c>
      <c r="O463" s="356">
        <v>110.77</v>
      </c>
      <c r="P463" s="355">
        <v>6987.04</v>
      </c>
      <c r="Q463" s="357">
        <v>19.05</v>
      </c>
      <c r="R463" s="357">
        <v>34619</v>
      </c>
      <c r="S463" s="357">
        <v>29.7</v>
      </c>
      <c r="T463" s="357"/>
      <c r="U463" s="357"/>
      <c r="V463" s="357">
        <v>732.54</v>
      </c>
      <c r="W463" s="357">
        <v>937.18</v>
      </c>
      <c r="X463" s="357">
        <v>11181.45</v>
      </c>
      <c r="Y463" s="357">
        <v>9.0399999999999991</v>
      </c>
      <c r="Z463" s="357">
        <v>37809</v>
      </c>
      <c r="AA463" s="357">
        <v>69</v>
      </c>
      <c r="AB463" s="357"/>
      <c r="AC463" s="357"/>
      <c r="AD463" s="357">
        <v>8325.4</v>
      </c>
      <c r="AE463" s="357">
        <v>0</v>
      </c>
      <c r="AF463" s="357"/>
      <c r="AG463" s="356"/>
      <c r="AH463" s="357">
        <v>267.41000000000003</v>
      </c>
      <c r="AI463" s="358">
        <v>0.43</v>
      </c>
      <c r="AJ463" s="357"/>
      <c r="AK463" s="356"/>
      <c r="AL463" s="390">
        <v>150.16999999999999</v>
      </c>
      <c r="AM463" s="358">
        <v>9.68</v>
      </c>
      <c r="AN463" s="390"/>
      <c r="AO463" s="358"/>
      <c r="AP463" s="390"/>
      <c r="AQ463" s="358"/>
    </row>
    <row r="464" spans="1:43" ht="15" x14ac:dyDescent="0.2">
      <c r="A464" s="376">
        <f t="shared" si="27"/>
        <v>45789</v>
      </c>
      <c r="B464" s="86" t="s">
        <v>259</v>
      </c>
      <c r="C464" s="94" t="str">
        <f t="shared" ref="C464:C491" si="28">A464 &amp; " " &amp;B464</f>
        <v>45789 0000H</v>
      </c>
      <c r="D464" s="254">
        <v>2321.08</v>
      </c>
      <c r="E464" s="255">
        <v>49.71</v>
      </c>
      <c r="F464" s="254">
        <v>1108.67</v>
      </c>
      <c r="G464" s="255">
        <v>6.2</v>
      </c>
      <c r="H464" s="254"/>
      <c r="I464" s="360"/>
      <c r="J464" s="254"/>
      <c r="K464" s="360"/>
      <c r="L464" s="417">
        <v>76043.05</v>
      </c>
      <c r="M464" s="359">
        <v>932.63</v>
      </c>
      <c r="N464" s="359">
        <v>33677.919999999998</v>
      </c>
      <c r="O464" s="255">
        <v>110.81</v>
      </c>
      <c r="P464" s="254">
        <v>6992.79</v>
      </c>
      <c r="Q464" s="359">
        <v>19.05</v>
      </c>
      <c r="R464" s="359">
        <v>34626.6</v>
      </c>
      <c r="S464" s="359">
        <v>29.7</v>
      </c>
      <c r="T464" s="359"/>
      <c r="U464" s="359"/>
      <c r="V464" s="359">
        <v>732.55</v>
      </c>
      <c r="W464" s="359">
        <v>968.55</v>
      </c>
      <c r="X464" s="359">
        <v>11186.65</v>
      </c>
      <c r="Y464" s="359">
        <v>9.0399999999999991</v>
      </c>
      <c r="Z464" s="359">
        <v>37816</v>
      </c>
      <c r="AA464" s="359">
        <v>69</v>
      </c>
      <c r="AB464" s="359"/>
      <c r="AC464" s="359"/>
      <c r="AD464" s="359">
        <v>8332.66</v>
      </c>
      <c r="AE464" s="359">
        <v>0</v>
      </c>
      <c r="AF464" s="359"/>
      <c r="AG464" s="255"/>
      <c r="AH464" s="359">
        <v>267.41000000000003</v>
      </c>
      <c r="AI464" s="360">
        <v>0.43</v>
      </c>
      <c r="AJ464" s="359"/>
      <c r="AK464" s="255"/>
      <c r="AL464" s="389">
        <v>150.16999999999999</v>
      </c>
      <c r="AM464" s="360">
        <v>9.81</v>
      </c>
      <c r="AN464" s="389"/>
      <c r="AO464" s="360"/>
      <c r="AP464" s="389"/>
      <c r="AQ464" s="360"/>
    </row>
    <row r="465" spans="1:43" ht="15" x14ac:dyDescent="0.2">
      <c r="A465" s="376">
        <f t="shared" si="27"/>
        <v>45789</v>
      </c>
      <c r="B465" s="86" t="s">
        <v>195</v>
      </c>
      <c r="C465" s="94" t="str">
        <f t="shared" si="28"/>
        <v>45789 1200H</v>
      </c>
      <c r="D465" s="355">
        <v>2324.34</v>
      </c>
      <c r="E465" s="356">
        <v>49.71</v>
      </c>
      <c r="F465" s="355">
        <v>1108.67</v>
      </c>
      <c r="G465" s="356">
        <v>6.2</v>
      </c>
      <c r="H465" s="355"/>
      <c r="I465" s="358"/>
      <c r="J465" s="355"/>
      <c r="K465" s="358"/>
      <c r="L465" s="416">
        <v>76047.06</v>
      </c>
      <c r="M465" s="357">
        <v>932.18</v>
      </c>
      <c r="N465" s="357">
        <v>33677.919999999998</v>
      </c>
      <c r="O465" s="356">
        <v>110.81</v>
      </c>
      <c r="P465" s="355">
        <v>6998.62</v>
      </c>
      <c r="Q465" s="357">
        <v>19.05</v>
      </c>
      <c r="R465" s="357">
        <v>34634.300000000003</v>
      </c>
      <c r="S465" s="357">
        <v>29.7</v>
      </c>
      <c r="T465" s="357"/>
      <c r="U465" s="357"/>
      <c r="V465" s="357">
        <v>732.55</v>
      </c>
      <c r="W465" s="357">
        <v>969.74</v>
      </c>
      <c r="X465" s="357">
        <v>11190.34</v>
      </c>
      <c r="Y465" s="357">
        <v>9.0399999999999991</v>
      </c>
      <c r="Z465" s="357">
        <v>37822</v>
      </c>
      <c r="AA465" s="357">
        <v>69</v>
      </c>
      <c r="AB465" s="357"/>
      <c r="AC465" s="357"/>
      <c r="AD465" s="357">
        <v>8338.84</v>
      </c>
      <c r="AE465" s="357">
        <v>0</v>
      </c>
      <c r="AF465" s="357"/>
      <c r="AG465" s="356"/>
      <c r="AH465" s="357">
        <v>267.41000000000003</v>
      </c>
      <c r="AI465" s="358">
        <v>0.43</v>
      </c>
      <c r="AJ465" s="357"/>
      <c r="AK465" s="356"/>
      <c r="AL465" s="390">
        <v>150.16999999999999</v>
      </c>
      <c r="AM465" s="358">
        <v>9.81</v>
      </c>
      <c r="AN465" s="390"/>
      <c r="AO465" s="358"/>
      <c r="AP465" s="390"/>
      <c r="AQ465" s="358"/>
    </row>
    <row r="466" spans="1:43" ht="15" x14ac:dyDescent="0.2">
      <c r="A466" s="376">
        <f t="shared" ref="A466:A491" si="29">A464+1</f>
        <v>45790</v>
      </c>
      <c r="B466" s="86" t="s">
        <v>259</v>
      </c>
      <c r="C466" s="94" t="str">
        <f t="shared" si="28"/>
        <v>45790 0000H</v>
      </c>
      <c r="D466" s="254">
        <v>2329.36</v>
      </c>
      <c r="E466" s="255">
        <v>49.71</v>
      </c>
      <c r="F466" s="254">
        <v>1108.67</v>
      </c>
      <c r="G466" s="255">
        <v>6.2</v>
      </c>
      <c r="H466" s="254"/>
      <c r="I466" s="360"/>
      <c r="J466" s="254"/>
      <c r="K466" s="360"/>
      <c r="L466" s="417">
        <v>76056.55</v>
      </c>
      <c r="M466" s="359">
        <v>932.94</v>
      </c>
      <c r="N466" s="359">
        <v>33680.959999999999</v>
      </c>
      <c r="O466" s="255">
        <v>110.86</v>
      </c>
      <c r="P466" s="254">
        <v>7004.36</v>
      </c>
      <c r="Q466" s="359">
        <v>19.05</v>
      </c>
      <c r="R466" s="359">
        <v>34641.699999999997</v>
      </c>
      <c r="S466" s="359">
        <v>29.7</v>
      </c>
      <c r="T466" s="359"/>
      <c r="U466" s="359"/>
      <c r="V466" s="359">
        <v>732.55</v>
      </c>
      <c r="W466" s="359">
        <v>971.22</v>
      </c>
      <c r="X466" s="359">
        <v>11195.29</v>
      </c>
      <c r="Y466" s="359">
        <v>9.0399999999999991</v>
      </c>
      <c r="Z466" s="359">
        <v>37829</v>
      </c>
      <c r="AA466" s="359">
        <v>69</v>
      </c>
      <c r="AB466" s="359"/>
      <c r="AC466" s="359"/>
      <c r="AD466" s="359">
        <v>8346.09</v>
      </c>
      <c r="AE466" s="359">
        <v>0</v>
      </c>
      <c r="AF466" s="359"/>
      <c r="AG466" s="255"/>
      <c r="AH466" s="359">
        <v>267.41000000000003</v>
      </c>
      <c r="AI466" s="360">
        <v>0.43</v>
      </c>
      <c r="AJ466" s="359"/>
      <c r="AK466" s="255"/>
      <c r="AL466" s="389">
        <v>150.1</v>
      </c>
      <c r="AM466" s="360">
        <v>9.91</v>
      </c>
      <c r="AN466" s="389"/>
      <c r="AO466" s="360"/>
      <c r="AP466" s="389"/>
      <c r="AQ466" s="360"/>
    </row>
    <row r="467" spans="1:43" ht="15" x14ac:dyDescent="0.2">
      <c r="A467" s="376">
        <f t="shared" si="29"/>
        <v>45790</v>
      </c>
      <c r="B467" s="86" t="s">
        <v>195</v>
      </c>
      <c r="C467" s="94" t="str">
        <f t="shared" si="28"/>
        <v>45790 1200H</v>
      </c>
      <c r="D467" s="355">
        <v>2333.7800000000002</v>
      </c>
      <c r="E467" s="356">
        <v>49.71</v>
      </c>
      <c r="F467" s="355">
        <v>1108.67</v>
      </c>
      <c r="G467" s="356">
        <v>6.2</v>
      </c>
      <c r="H467" s="355"/>
      <c r="I467" s="358"/>
      <c r="J467" s="355"/>
      <c r="K467" s="358"/>
      <c r="L467" s="416">
        <v>76058.75</v>
      </c>
      <c r="M467" s="357">
        <v>933.22</v>
      </c>
      <c r="N467" s="357">
        <v>33681.980000000003</v>
      </c>
      <c r="O467" s="356">
        <v>110.9</v>
      </c>
      <c r="P467" s="355">
        <v>7010.18</v>
      </c>
      <c r="Q467" s="357">
        <v>19.05</v>
      </c>
      <c r="R467" s="357">
        <v>34649.4</v>
      </c>
      <c r="S467" s="357">
        <v>29.7</v>
      </c>
      <c r="T467" s="357"/>
      <c r="U467" s="357"/>
      <c r="V467" s="357">
        <v>732.55</v>
      </c>
      <c r="W467" s="357">
        <v>972.54</v>
      </c>
      <c r="X467" s="357">
        <v>11199.26</v>
      </c>
      <c r="Y467" s="357">
        <v>9.0399999999999991</v>
      </c>
      <c r="Z467" s="357">
        <v>37837</v>
      </c>
      <c r="AA467" s="357">
        <v>69</v>
      </c>
      <c r="AB467" s="357"/>
      <c r="AC467" s="357"/>
      <c r="AD467" s="357">
        <v>8352.5300000000007</v>
      </c>
      <c r="AE467" s="357">
        <v>0</v>
      </c>
      <c r="AF467" s="357"/>
      <c r="AG467" s="356"/>
      <c r="AH467" s="357">
        <v>267.41000000000003</v>
      </c>
      <c r="AI467" s="358">
        <v>0.43</v>
      </c>
      <c r="AJ467" s="357"/>
      <c r="AK467" s="356"/>
      <c r="AL467" s="390">
        <v>150.1</v>
      </c>
      <c r="AM467" s="358">
        <v>9.91</v>
      </c>
      <c r="AN467" s="390"/>
      <c r="AO467" s="358"/>
      <c r="AP467" s="390"/>
      <c r="AQ467" s="358"/>
    </row>
    <row r="468" spans="1:43" ht="15" x14ac:dyDescent="0.2">
      <c r="A468" s="376">
        <f t="shared" si="29"/>
        <v>45791</v>
      </c>
      <c r="B468" s="86" t="s">
        <v>259</v>
      </c>
      <c r="C468" s="94" t="str">
        <f t="shared" si="28"/>
        <v>45791 0000H</v>
      </c>
      <c r="D468" s="254">
        <v>2340.1</v>
      </c>
      <c r="E468" s="255">
        <v>49.71</v>
      </c>
      <c r="F468" s="254">
        <v>1108.67</v>
      </c>
      <c r="G468" s="255">
        <v>6.2</v>
      </c>
      <c r="H468" s="254"/>
      <c r="I468" s="360"/>
      <c r="J468" s="254"/>
      <c r="K468" s="360"/>
      <c r="L468" s="417">
        <v>76067.66</v>
      </c>
      <c r="M468" s="359">
        <v>933.3</v>
      </c>
      <c r="N468" s="359">
        <v>33685.64</v>
      </c>
      <c r="O468" s="255">
        <v>110.9</v>
      </c>
      <c r="P468" s="254">
        <v>7015.94</v>
      </c>
      <c r="Q468" s="359">
        <v>19.05</v>
      </c>
      <c r="R468" s="359">
        <v>34656.800000000003</v>
      </c>
      <c r="S468" s="359">
        <v>29.7</v>
      </c>
      <c r="T468" s="359"/>
      <c r="U468" s="359"/>
      <c r="V468" s="359">
        <v>732.55</v>
      </c>
      <c r="W468" s="359">
        <v>974.44</v>
      </c>
      <c r="X468" s="359">
        <v>11205.03</v>
      </c>
      <c r="Y468" s="359">
        <v>9.0399999999999991</v>
      </c>
      <c r="Z468" s="359">
        <v>37845</v>
      </c>
      <c r="AA468" s="359">
        <v>69</v>
      </c>
      <c r="AB468" s="359"/>
      <c r="AC468" s="359"/>
      <c r="AD468" s="359">
        <v>8359.92</v>
      </c>
      <c r="AE468" s="359">
        <v>0</v>
      </c>
      <c r="AF468" s="359"/>
      <c r="AG468" s="255"/>
      <c r="AH468" s="359">
        <v>267.41000000000003</v>
      </c>
      <c r="AI468" s="360">
        <v>0.43</v>
      </c>
      <c r="AJ468" s="359"/>
      <c r="AK468" s="255"/>
      <c r="AL468" s="389">
        <v>154.04</v>
      </c>
      <c r="AM468" s="360">
        <v>9.9600000000000009</v>
      </c>
      <c r="AN468" s="389"/>
      <c r="AO468" s="360"/>
      <c r="AP468" s="389"/>
      <c r="AQ468" s="360"/>
    </row>
    <row r="469" spans="1:43" ht="15" x14ac:dyDescent="0.2">
      <c r="A469" s="376">
        <f t="shared" si="29"/>
        <v>45791</v>
      </c>
      <c r="B469" s="86" t="s">
        <v>195</v>
      </c>
      <c r="C469" s="94" t="str">
        <f t="shared" si="28"/>
        <v>45791 1200H</v>
      </c>
      <c r="D469" s="355">
        <v>2344.84</v>
      </c>
      <c r="E469" s="356">
        <v>49.71</v>
      </c>
      <c r="F469" s="355">
        <v>1108.67</v>
      </c>
      <c r="G469" s="356">
        <v>6.2</v>
      </c>
      <c r="H469" s="355"/>
      <c r="I469" s="358"/>
      <c r="J469" s="355"/>
      <c r="K469" s="358"/>
      <c r="L469" s="416">
        <v>76071.05</v>
      </c>
      <c r="M469" s="357">
        <v>933.57</v>
      </c>
      <c r="N469" s="357">
        <v>33686.51</v>
      </c>
      <c r="O469" s="356">
        <v>110.95</v>
      </c>
      <c r="P469" s="355">
        <v>7021.74</v>
      </c>
      <c r="Q469" s="357">
        <v>19.05</v>
      </c>
      <c r="R469" s="357">
        <v>34664.5</v>
      </c>
      <c r="S469" s="357">
        <v>29.7</v>
      </c>
      <c r="T469" s="357"/>
      <c r="U469" s="357"/>
      <c r="V469" s="357">
        <v>732.6</v>
      </c>
      <c r="W469" s="357">
        <v>975.41</v>
      </c>
      <c r="X469" s="357">
        <v>11209.65</v>
      </c>
      <c r="Y469" s="357">
        <v>9.0399999999999991</v>
      </c>
      <c r="Z469" s="357">
        <v>37852</v>
      </c>
      <c r="AA469" s="357">
        <v>69</v>
      </c>
      <c r="AB469" s="357"/>
      <c r="AC469" s="357"/>
      <c r="AD469" s="357">
        <v>8366.2900000000009</v>
      </c>
      <c r="AE469" s="357">
        <v>0</v>
      </c>
      <c r="AF469" s="357"/>
      <c r="AG469" s="356"/>
      <c r="AH469" s="357">
        <v>267.41000000000003</v>
      </c>
      <c r="AI469" s="358">
        <v>0.43</v>
      </c>
      <c r="AJ469" s="357"/>
      <c r="AK469" s="356"/>
      <c r="AL469" s="390">
        <v>154.04</v>
      </c>
      <c r="AM469" s="358">
        <v>9.9600000000000009</v>
      </c>
      <c r="AN469" s="390"/>
      <c r="AO469" s="358"/>
      <c r="AP469" s="390"/>
      <c r="AQ469" s="358"/>
    </row>
    <row r="470" spans="1:43" ht="15" x14ac:dyDescent="0.2">
      <c r="A470" s="376">
        <f t="shared" si="29"/>
        <v>45792</v>
      </c>
      <c r="B470" s="86" t="s">
        <v>259</v>
      </c>
      <c r="C470" s="94" t="str">
        <f t="shared" si="28"/>
        <v>45792 0000H</v>
      </c>
      <c r="D470" s="254">
        <v>2351.1</v>
      </c>
      <c r="E470" s="255">
        <v>49.71</v>
      </c>
      <c r="F470" s="254">
        <v>1108.67</v>
      </c>
      <c r="G470" s="255">
        <v>6.2</v>
      </c>
      <c r="H470" s="254"/>
      <c r="I470" s="360"/>
      <c r="J470" s="254"/>
      <c r="K470" s="360"/>
      <c r="L470" s="417">
        <v>76077.289999999994</v>
      </c>
      <c r="M470" s="359">
        <v>933.59</v>
      </c>
      <c r="N470" s="359">
        <v>33690.36</v>
      </c>
      <c r="O470" s="255">
        <v>110.95</v>
      </c>
      <c r="P470" s="254">
        <v>7027.53</v>
      </c>
      <c r="Q470" s="359">
        <v>19.05</v>
      </c>
      <c r="R470" s="359">
        <v>34672.300000000003</v>
      </c>
      <c r="S470" s="359">
        <v>29.7</v>
      </c>
      <c r="T470" s="359"/>
      <c r="U470" s="359"/>
      <c r="V470" s="359">
        <v>732.86</v>
      </c>
      <c r="W470" s="359">
        <v>976.6</v>
      </c>
      <c r="X470" s="359">
        <v>11215.6</v>
      </c>
      <c r="Y470" s="359">
        <v>9.0399999999999991</v>
      </c>
      <c r="Z470" s="359">
        <v>37860</v>
      </c>
      <c r="AA470" s="359">
        <v>69</v>
      </c>
      <c r="AB470" s="359"/>
      <c r="AC470" s="359"/>
      <c r="AD470" s="359">
        <v>8373.73</v>
      </c>
      <c r="AE470" s="359">
        <v>0</v>
      </c>
      <c r="AF470" s="359"/>
      <c r="AG470" s="255"/>
      <c r="AH470" s="359">
        <v>268.42</v>
      </c>
      <c r="AI470" s="360">
        <v>0.44</v>
      </c>
      <c r="AJ470" s="359"/>
      <c r="AK470" s="255"/>
      <c r="AL470" s="389">
        <v>158.30000000000001</v>
      </c>
      <c r="AM470" s="360">
        <v>10.02</v>
      </c>
      <c r="AN470" s="389"/>
      <c r="AO470" s="360"/>
      <c r="AP470" s="389"/>
      <c r="AQ470" s="360"/>
    </row>
    <row r="471" spans="1:43" ht="15" x14ac:dyDescent="0.2">
      <c r="A471" s="376">
        <f t="shared" si="29"/>
        <v>45792</v>
      </c>
      <c r="B471" s="86" t="s">
        <v>195</v>
      </c>
      <c r="C471" s="94" t="str">
        <f t="shared" si="28"/>
        <v>45792 1200H</v>
      </c>
      <c r="D471" s="355">
        <v>2355.23</v>
      </c>
      <c r="E471" s="356">
        <v>49.71</v>
      </c>
      <c r="F471" s="355">
        <v>1108.67</v>
      </c>
      <c r="G471" s="356">
        <v>6.2</v>
      </c>
      <c r="H471" s="355"/>
      <c r="I471" s="358"/>
      <c r="J471" s="355"/>
      <c r="K471" s="358"/>
      <c r="L471" s="416">
        <v>76081.33</v>
      </c>
      <c r="M471" s="357">
        <v>933.71</v>
      </c>
      <c r="N471" s="357">
        <v>33691.64</v>
      </c>
      <c r="O471" s="356">
        <v>110.98</v>
      </c>
      <c r="P471" s="355">
        <v>7033.35</v>
      </c>
      <c r="Q471" s="357">
        <v>19.05</v>
      </c>
      <c r="R471" s="357">
        <v>34680</v>
      </c>
      <c r="S471" s="357">
        <v>29.7</v>
      </c>
      <c r="T471" s="357"/>
      <c r="U471" s="357"/>
      <c r="V471" s="357">
        <v>732.98</v>
      </c>
      <c r="W471" s="357">
        <v>977.56</v>
      </c>
      <c r="X471" s="357">
        <v>11220.33</v>
      </c>
      <c r="Y471" s="357">
        <v>9.0399999999999991</v>
      </c>
      <c r="Z471" s="357">
        <v>37867</v>
      </c>
      <c r="AA471" s="357">
        <v>69</v>
      </c>
      <c r="AB471" s="357"/>
      <c r="AC471" s="357"/>
      <c r="AD471" s="357">
        <v>8380.01</v>
      </c>
      <c r="AE471" s="357">
        <v>0</v>
      </c>
      <c r="AF471" s="357"/>
      <c r="AG471" s="356"/>
      <c r="AH471" s="357">
        <v>268.79000000000002</v>
      </c>
      <c r="AI471" s="358">
        <v>0.44</v>
      </c>
      <c r="AJ471" s="357"/>
      <c r="AK471" s="356"/>
      <c r="AL471" s="390">
        <v>159.55000000000001</v>
      </c>
      <c r="AM471" s="358">
        <v>10.06</v>
      </c>
      <c r="AN471" s="390"/>
      <c r="AO471" s="358"/>
      <c r="AP471" s="390"/>
      <c r="AQ471" s="358"/>
    </row>
    <row r="472" spans="1:43" ht="15" x14ac:dyDescent="0.2">
      <c r="A472" s="376">
        <f t="shared" si="29"/>
        <v>45793</v>
      </c>
      <c r="B472" s="86" t="s">
        <v>259</v>
      </c>
      <c r="C472" s="94" t="str">
        <f t="shared" si="28"/>
        <v>45793 0000H</v>
      </c>
      <c r="D472" s="254">
        <v>2361.7800000000002</v>
      </c>
      <c r="E472" s="255">
        <v>49.71</v>
      </c>
      <c r="F472" s="254">
        <v>1108.67</v>
      </c>
      <c r="G472" s="255">
        <v>6.2</v>
      </c>
      <c r="H472" s="254"/>
      <c r="I472" s="360"/>
      <c r="J472" s="254"/>
      <c r="K472" s="360"/>
      <c r="L472" s="417">
        <v>76088.740000000005</v>
      </c>
      <c r="M472" s="359">
        <v>933.74</v>
      </c>
      <c r="N472" s="359">
        <v>33694.5</v>
      </c>
      <c r="O472" s="255">
        <v>111.01</v>
      </c>
      <c r="P472" s="254">
        <v>7038.98</v>
      </c>
      <c r="Q472" s="359">
        <v>19.05</v>
      </c>
      <c r="R472" s="359">
        <v>34687.800000000003</v>
      </c>
      <c r="S472" s="359">
        <v>29.7</v>
      </c>
      <c r="T472" s="359"/>
      <c r="U472" s="359"/>
      <c r="V472" s="359">
        <v>733.01</v>
      </c>
      <c r="W472" s="359">
        <v>979.01</v>
      </c>
      <c r="X472" s="359">
        <v>11225.52</v>
      </c>
      <c r="Y472" s="359">
        <v>9.0399999999999991</v>
      </c>
      <c r="Z472" s="359">
        <v>37875</v>
      </c>
      <c r="AA472" s="359">
        <v>69</v>
      </c>
      <c r="AB472" s="359"/>
      <c r="AC472" s="359"/>
      <c r="AD472" s="359">
        <v>8387.4599999999991</v>
      </c>
      <c r="AE472" s="359">
        <v>0</v>
      </c>
      <c r="AF472" s="359"/>
      <c r="AG472" s="255"/>
      <c r="AH472" s="359">
        <v>268.89999999999998</v>
      </c>
      <c r="AI472" s="360">
        <v>0.44</v>
      </c>
      <c r="AJ472" s="359"/>
      <c r="AK472" s="255"/>
      <c r="AL472" s="389">
        <v>161.31</v>
      </c>
      <c r="AM472" s="360">
        <v>10.08</v>
      </c>
      <c r="AN472" s="389"/>
      <c r="AO472" s="360"/>
      <c r="AP472" s="389"/>
      <c r="AQ472" s="360"/>
    </row>
    <row r="473" spans="1:43" ht="15" x14ac:dyDescent="0.2">
      <c r="A473" s="376">
        <f t="shared" si="29"/>
        <v>45793</v>
      </c>
      <c r="B473" s="86" t="s">
        <v>195</v>
      </c>
      <c r="C473" s="94" t="str">
        <f t="shared" si="28"/>
        <v>45793 1200H</v>
      </c>
      <c r="D473" s="355">
        <v>2366.4899999999998</v>
      </c>
      <c r="E473" s="356">
        <v>49.71</v>
      </c>
      <c r="F473" s="355">
        <v>1108.67</v>
      </c>
      <c r="G473" s="356">
        <v>6.2</v>
      </c>
      <c r="H473" s="355"/>
      <c r="I473" s="358"/>
      <c r="J473" s="355"/>
      <c r="K473" s="358"/>
      <c r="L473" s="416">
        <v>76095.960000000006</v>
      </c>
      <c r="M473" s="357">
        <v>933.89</v>
      </c>
      <c r="N473" s="357">
        <v>33695.199999999997</v>
      </c>
      <c r="O473" s="356">
        <v>111.06</v>
      </c>
      <c r="P473" s="355">
        <v>7044.78</v>
      </c>
      <c r="Q473" s="357">
        <v>19.05</v>
      </c>
      <c r="R473" s="357">
        <v>34698.300000000003</v>
      </c>
      <c r="S473" s="357">
        <v>29.7</v>
      </c>
      <c r="T473" s="357"/>
      <c r="U473" s="357"/>
      <c r="V473" s="357">
        <v>733.02</v>
      </c>
      <c r="W473" s="357">
        <v>980.28</v>
      </c>
      <c r="X473" s="357">
        <v>11230.3</v>
      </c>
      <c r="Y473" s="357">
        <v>9.0399999999999991</v>
      </c>
      <c r="Z473" s="357">
        <v>37882</v>
      </c>
      <c r="AA473" s="357">
        <v>69</v>
      </c>
      <c r="AB473" s="357"/>
      <c r="AC473" s="357"/>
      <c r="AD473" s="357">
        <v>8393.9</v>
      </c>
      <c r="AE473" s="357">
        <v>0</v>
      </c>
      <c r="AF473" s="357"/>
      <c r="AG473" s="356"/>
      <c r="AH473" s="357">
        <v>268.89999999999998</v>
      </c>
      <c r="AI473" s="358">
        <v>0.44</v>
      </c>
      <c r="AJ473" s="357"/>
      <c r="AK473" s="356"/>
      <c r="AL473" s="390">
        <v>161.31</v>
      </c>
      <c r="AM473" s="358">
        <v>10.08</v>
      </c>
      <c r="AN473" s="390"/>
      <c r="AO473" s="358"/>
      <c r="AP473" s="390"/>
      <c r="AQ473" s="358"/>
    </row>
    <row r="474" spans="1:43" ht="15" x14ac:dyDescent="0.2">
      <c r="A474" s="376">
        <f t="shared" si="29"/>
        <v>45794</v>
      </c>
      <c r="B474" s="86" t="s">
        <v>259</v>
      </c>
      <c r="C474" s="94" t="str">
        <f t="shared" si="28"/>
        <v>45794 0000H</v>
      </c>
      <c r="D474" s="254">
        <v>2372.8000000000002</v>
      </c>
      <c r="E474" s="255">
        <v>49.71</v>
      </c>
      <c r="F474" s="254">
        <v>1108.67</v>
      </c>
      <c r="G474" s="255">
        <v>6.2</v>
      </c>
      <c r="H474" s="254"/>
      <c r="I474" s="360"/>
      <c r="J474" s="254"/>
      <c r="K474" s="360"/>
      <c r="L474" s="417">
        <v>76109.039999999994</v>
      </c>
      <c r="M474" s="359">
        <v>933.94</v>
      </c>
      <c r="N474" s="359">
        <v>33698.269999999997</v>
      </c>
      <c r="O474" s="255">
        <v>111.09</v>
      </c>
      <c r="P474" s="254">
        <v>7050.4</v>
      </c>
      <c r="Q474" s="359">
        <v>19.05</v>
      </c>
      <c r="R474" s="359">
        <v>34702.699999999997</v>
      </c>
      <c r="S474" s="359">
        <v>29.7</v>
      </c>
      <c r="T474" s="359"/>
      <c r="U474" s="359"/>
      <c r="V474" s="359">
        <v>733.02</v>
      </c>
      <c r="W474" s="359">
        <v>928.31</v>
      </c>
      <c r="X474" s="359">
        <v>11235.8</v>
      </c>
      <c r="Y474" s="359">
        <v>9.0399999999999991</v>
      </c>
      <c r="Z474" s="359">
        <v>37891</v>
      </c>
      <c r="AA474" s="359">
        <v>69</v>
      </c>
      <c r="AB474" s="359"/>
      <c r="AC474" s="359"/>
      <c r="AD474" s="359">
        <v>8401.2999999999993</v>
      </c>
      <c r="AE474" s="359">
        <v>0</v>
      </c>
      <c r="AF474" s="359"/>
      <c r="AG474" s="255"/>
      <c r="AH474" s="359">
        <v>268.89999999999998</v>
      </c>
      <c r="AI474" s="360">
        <v>0.44</v>
      </c>
      <c r="AJ474" s="359"/>
      <c r="AK474" s="255"/>
      <c r="AL474" s="389">
        <v>162.58000000000001</v>
      </c>
      <c r="AM474" s="360">
        <v>10.16</v>
      </c>
      <c r="AN474" s="389"/>
      <c r="AO474" s="360"/>
      <c r="AP474" s="389"/>
      <c r="AQ474" s="360"/>
    </row>
    <row r="475" spans="1:43" ht="15" x14ac:dyDescent="0.2">
      <c r="A475" s="376">
        <f t="shared" si="29"/>
        <v>45794</v>
      </c>
      <c r="B475" s="86" t="s">
        <v>195</v>
      </c>
      <c r="C475" s="94" t="str">
        <f t="shared" si="28"/>
        <v>45794 1200H</v>
      </c>
      <c r="D475" s="355">
        <v>2376.92</v>
      </c>
      <c r="E475" s="356">
        <v>49.71</v>
      </c>
      <c r="F475" s="355">
        <v>1108.67</v>
      </c>
      <c r="G475" s="356">
        <v>6.2</v>
      </c>
      <c r="H475" s="355"/>
      <c r="I475" s="358"/>
      <c r="J475" s="355"/>
      <c r="K475" s="358"/>
      <c r="L475" s="416">
        <v>76114</v>
      </c>
      <c r="M475" s="357">
        <v>934.09</v>
      </c>
      <c r="N475" s="357">
        <v>33699.53</v>
      </c>
      <c r="O475" s="356">
        <v>111.11</v>
      </c>
      <c r="P475" s="355">
        <v>7056.2</v>
      </c>
      <c r="Q475" s="357">
        <v>19.05</v>
      </c>
      <c r="R475" s="357">
        <v>34710.400000000001</v>
      </c>
      <c r="S475" s="357">
        <v>29.7</v>
      </c>
      <c r="T475" s="357"/>
      <c r="U475" s="357"/>
      <c r="V475" s="357">
        <v>733.02</v>
      </c>
      <c r="W475" s="357">
        <v>983.75</v>
      </c>
      <c r="X475" s="357">
        <v>11240.53</v>
      </c>
      <c r="Y475" s="357">
        <v>9.0399999999999991</v>
      </c>
      <c r="Z475" s="357">
        <v>37898</v>
      </c>
      <c r="AA475" s="357">
        <v>69</v>
      </c>
      <c r="AB475" s="357"/>
      <c r="AC475" s="357"/>
      <c r="AD475" s="357">
        <v>8407.7999999999993</v>
      </c>
      <c r="AE475" s="357">
        <v>0</v>
      </c>
      <c r="AF475" s="357"/>
      <c r="AG475" s="356"/>
      <c r="AH475" s="357">
        <v>268.89999999999998</v>
      </c>
      <c r="AI475" s="358">
        <v>0.44</v>
      </c>
      <c r="AJ475" s="357"/>
      <c r="AK475" s="356"/>
      <c r="AL475" s="390">
        <v>162.58000000000001</v>
      </c>
      <c r="AM475" s="358">
        <v>10.16</v>
      </c>
      <c r="AN475" s="390"/>
      <c r="AO475" s="358"/>
      <c r="AP475" s="390"/>
      <c r="AQ475" s="358"/>
    </row>
    <row r="476" spans="1:43" ht="15" x14ac:dyDescent="0.2">
      <c r="A476" s="376">
        <f t="shared" si="29"/>
        <v>45795</v>
      </c>
      <c r="B476" s="86" t="s">
        <v>259</v>
      </c>
      <c r="C476" s="94" t="str">
        <f t="shared" si="28"/>
        <v>45795 0000H</v>
      </c>
      <c r="D476" s="254">
        <v>2383.15</v>
      </c>
      <c r="E476" s="255">
        <v>49.71</v>
      </c>
      <c r="F476" s="254">
        <v>1108.67</v>
      </c>
      <c r="G476" s="255">
        <v>6.2</v>
      </c>
      <c r="H476" s="254"/>
      <c r="I476" s="360"/>
      <c r="J476" s="254"/>
      <c r="K476" s="360"/>
      <c r="L476" s="417">
        <v>76124.17</v>
      </c>
      <c r="M476" s="359">
        <v>934.12</v>
      </c>
      <c r="N476" s="359">
        <v>33701.31</v>
      </c>
      <c r="O476" s="255">
        <v>111.14</v>
      </c>
      <c r="P476" s="254">
        <v>7061.67</v>
      </c>
      <c r="Q476" s="359">
        <v>19.05</v>
      </c>
      <c r="R476" s="359">
        <v>34717.5</v>
      </c>
      <c r="S476" s="359">
        <v>29.7</v>
      </c>
      <c r="T476" s="359"/>
      <c r="U476" s="359"/>
      <c r="V476" s="359">
        <v>733.02</v>
      </c>
      <c r="W476" s="359">
        <v>985.71</v>
      </c>
      <c r="X476" s="359">
        <v>11245.79</v>
      </c>
      <c r="Y476" s="359">
        <v>9.0399999999999991</v>
      </c>
      <c r="Z476" s="359">
        <v>37906</v>
      </c>
      <c r="AA476" s="359">
        <v>69</v>
      </c>
      <c r="AB476" s="359"/>
      <c r="AC476" s="359"/>
      <c r="AD476" s="359">
        <v>8415.2999999999993</v>
      </c>
      <c r="AE476" s="359">
        <v>0</v>
      </c>
      <c r="AF476" s="359"/>
      <c r="AG476" s="255"/>
      <c r="AH476" s="359">
        <v>268.89999999999998</v>
      </c>
      <c r="AI476" s="360">
        <v>0.44</v>
      </c>
      <c r="AJ476" s="359"/>
      <c r="AK476" s="255"/>
      <c r="AL476" s="389">
        <v>162.58000000000001</v>
      </c>
      <c r="AM476" s="360">
        <v>10.28</v>
      </c>
      <c r="AN476" s="389"/>
      <c r="AO476" s="360"/>
      <c r="AP476" s="389"/>
      <c r="AQ476" s="360"/>
    </row>
    <row r="477" spans="1:43" ht="15" x14ac:dyDescent="0.2">
      <c r="A477" s="376">
        <f t="shared" si="29"/>
        <v>45795</v>
      </c>
      <c r="B477" s="86" t="s">
        <v>195</v>
      </c>
      <c r="C477" s="94" t="str">
        <f t="shared" si="28"/>
        <v>45795 1200H</v>
      </c>
      <c r="D477" s="355">
        <v>2386.67</v>
      </c>
      <c r="E477" s="356">
        <v>49.71</v>
      </c>
      <c r="F477" s="355">
        <v>1108.67</v>
      </c>
      <c r="G477" s="356">
        <v>6.2</v>
      </c>
      <c r="H477" s="355"/>
      <c r="I477" s="358"/>
      <c r="J477" s="355"/>
      <c r="K477" s="358"/>
      <c r="L477" s="416">
        <v>79127.48</v>
      </c>
      <c r="M477" s="357">
        <v>934.46</v>
      </c>
      <c r="N477" s="357">
        <v>33701.67</v>
      </c>
      <c r="O477" s="356">
        <v>111.19</v>
      </c>
      <c r="P477" s="355">
        <v>7067.46</v>
      </c>
      <c r="Q477" s="357">
        <v>19.05</v>
      </c>
      <c r="R477" s="357">
        <v>34724.400000000001</v>
      </c>
      <c r="S477" s="357">
        <v>29.7</v>
      </c>
      <c r="T477" s="357"/>
      <c r="U477" s="357"/>
      <c r="V477" s="357">
        <v>733.02</v>
      </c>
      <c r="W477" s="357">
        <v>987.03</v>
      </c>
      <c r="X477" s="357">
        <v>11249.98</v>
      </c>
      <c r="Y477" s="357">
        <v>9.0399999999999991</v>
      </c>
      <c r="Z477" s="357">
        <v>37913</v>
      </c>
      <c r="AA477" s="357">
        <v>69</v>
      </c>
      <c r="AB477" s="357"/>
      <c r="AC477" s="357"/>
      <c r="AD477" s="357">
        <v>8421.73</v>
      </c>
      <c r="AE477" s="357">
        <v>0</v>
      </c>
      <c r="AF477" s="357"/>
      <c r="AG477" s="356"/>
      <c r="AH477" s="357">
        <v>268.89999999999998</v>
      </c>
      <c r="AI477" s="358">
        <v>0.44</v>
      </c>
      <c r="AJ477" s="357"/>
      <c r="AK477" s="356"/>
      <c r="AL477" s="390">
        <v>162.58000000000001</v>
      </c>
      <c r="AM477" s="358">
        <v>10.32</v>
      </c>
      <c r="AN477" s="390"/>
      <c r="AO477" s="358"/>
      <c r="AP477" s="390"/>
      <c r="AQ477" s="358"/>
    </row>
    <row r="478" spans="1:43" ht="15" x14ac:dyDescent="0.2">
      <c r="A478" s="376">
        <f t="shared" si="29"/>
        <v>45796</v>
      </c>
      <c r="B478" s="86" t="s">
        <v>259</v>
      </c>
      <c r="C478" s="94" t="str">
        <f t="shared" si="28"/>
        <v>45796 0000H</v>
      </c>
      <c r="D478" s="254">
        <v>2390.2600000000002</v>
      </c>
      <c r="E478" s="255">
        <v>49.71</v>
      </c>
      <c r="F478" s="254">
        <v>1108.67</v>
      </c>
      <c r="G478" s="255">
        <v>6.2</v>
      </c>
      <c r="H478" s="254"/>
      <c r="I478" s="360"/>
      <c r="J478" s="254"/>
      <c r="K478" s="360"/>
      <c r="L478" s="417">
        <v>76142.86</v>
      </c>
      <c r="M478" s="359">
        <v>934.47</v>
      </c>
      <c r="N478" s="359">
        <v>33705.440000000002</v>
      </c>
      <c r="O478" s="255">
        <v>111.19</v>
      </c>
      <c r="P478" s="254">
        <v>7073.83</v>
      </c>
      <c r="Q478" s="359">
        <v>19.05</v>
      </c>
      <c r="R478" s="359">
        <v>34732.1</v>
      </c>
      <c r="S478" s="359">
        <v>29.7</v>
      </c>
      <c r="T478" s="359"/>
      <c r="U478" s="359"/>
      <c r="V478" s="359">
        <v>733.04</v>
      </c>
      <c r="W478" s="359">
        <v>988.75</v>
      </c>
      <c r="X478" s="359">
        <v>11255.33</v>
      </c>
      <c r="Y478" s="359">
        <v>9.0399999999999991</v>
      </c>
      <c r="Z478" s="359">
        <v>37920</v>
      </c>
      <c r="AA478" s="359">
        <v>69</v>
      </c>
      <c r="AB478" s="359"/>
      <c r="AC478" s="359"/>
      <c r="AD478" s="359">
        <v>8428.92</v>
      </c>
      <c r="AE478" s="359">
        <v>0</v>
      </c>
      <c r="AF478" s="359"/>
      <c r="AG478" s="255"/>
      <c r="AH478" s="359">
        <v>268.89999999999998</v>
      </c>
      <c r="AI478" s="360">
        <v>0.44</v>
      </c>
      <c r="AJ478" s="359"/>
      <c r="AK478" s="255"/>
      <c r="AL478" s="389">
        <v>165.41</v>
      </c>
      <c r="AM478" s="360">
        <v>10.35</v>
      </c>
      <c r="AN478" s="389"/>
      <c r="AO478" s="360"/>
      <c r="AP478" s="389"/>
      <c r="AQ478" s="360"/>
    </row>
    <row r="479" spans="1:43" ht="15" x14ac:dyDescent="0.2">
      <c r="A479" s="376">
        <f t="shared" si="29"/>
        <v>45796</v>
      </c>
      <c r="B479" s="86" t="s">
        <v>195</v>
      </c>
      <c r="C479" s="94" t="str">
        <f t="shared" si="28"/>
        <v>45796 1200H</v>
      </c>
      <c r="D479" s="355">
        <v>2394.1999999999998</v>
      </c>
      <c r="E479" s="356">
        <v>49.71</v>
      </c>
      <c r="F479" s="355">
        <v>1108.67</v>
      </c>
      <c r="G479" s="356">
        <v>6.2</v>
      </c>
      <c r="H479" s="355"/>
      <c r="I479" s="358"/>
      <c r="J479" s="355"/>
      <c r="K479" s="358"/>
      <c r="L479" s="416">
        <v>76146.37</v>
      </c>
      <c r="M479" s="357">
        <v>934.83</v>
      </c>
      <c r="N479" s="357">
        <v>33706.26</v>
      </c>
      <c r="O479" s="356">
        <v>111.24</v>
      </c>
      <c r="P479" s="355">
        <v>7078.26</v>
      </c>
      <c r="Q479" s="357">
        <v>19.05</v>
      </c>
      <c r="R479" s="357">
        <v>34738.6</v>
      </c>
      <c r="S479" s="357">
        <v>29.7</v>
      </c>
      <c r="T479" s="357"/>
      <c r="U479" s="357"/>
      <c r="V479" s="357">
        <v>733.04</v>
      </c>
      <c r="W479" s="357">
        <v>919.4</v>
      </c>
      <c r="X479" s="357">
        <v>11259.43</v>
      </c>
      <c r="Y479" s="357">
        <v>9.0399999999999991</v>
      </c>
      <c r="Z479" s="357">
        <v>37927</v>
      </c>
      <c r="AA479" s="357">
        <v>69</v>
      </c>
      <c r="AB479" s="357"/>
      <c r="AC479" s="357"/>
      <c r="AD479" s="357">
        <v>8435.1</v>
      </c>
      <c r="AE479" s="357">
        <v>0</v>
      </c>
      <c r="AF479" s="357"/>
      <c r="AG479" s="356"/>
      <c r="AH479" s="357">
        <v>268.89999999999998</v>
      </c>
      <c r="AI479" s="358">
        <v>0.44</v>
      </c>
      <c r="AJ479" s="357"/>
      <c r="AK479" s="356"/>
      <c r="AL479" s="390">
        <v>165.41</v>
      </c>
      <c r="AM479" s="358">
        <v>10.41</v>
      </c>
      <c r="AN479" s="390"/>
      <c r="AO479" s="358"/>
      <c r="AP479" s="390"/>
      <c r="AQ479" s="358"/>
    </row>
    <row r="480" spans="1:43" ht="15" x14ac:dyDescent="0.2">
      <c r="A480" s="376">
        <f t="shared" si="29"/>
        <v>45797</v>
      </c>
      <c r="B480" s="86" t="s">
        <v>259</v>
      </c>
      <c r="C480" s="94" t="str">
        <f t="shared" si="28"/>
        <v>45797 0000H</v>
      </c>
      <c r="D480" s="254">
        <v>2399.06</v>
      </c>
      <c r="E480" s="255">
        <v>49.71</v>
      </c>
      <c r="F480" s="254">
        <v>1108.67</v>
      </c>
      <c r="G480" s="255">
        <v>6.2</v>
      </c>
      <c r="H480" s="254"/>
      <c r="I480" s="360"/>
      <c r="J480" s="254"/>
      <c r="K480" s="360"/>
      <c r="L480" s="417">
        <v>76159.100000000006</v>
      </c>
      <c r="M480" s="359">
        <v>934.85</v>
      </c>
      <c r="N480" s="359">
        <v>33709.39</v>
      </c>
      <c r="O480" s="255">
        <v>111.26</v>
      </c>
      <c r="P480" s="254">
        <v>7084.03</v>
      </c>
      <c r="Q480" s="359">
        <v>19.05</v>
      </c>
      <c r="R480" s="359">
        <v>34746.199999999997</v>
      </c>
      <c r="S480" s="359">
        <v>29.7</v>
      </c>
      <c r="T480" s="359"/>
      <c r="U480" s="359"/>
      <c r="V480" s="359">
        <v>733.04</v>
      </c>
      <c r="W480" s="359">
        <v>992.05</v>
      </c>
      <c r="X480" s="359">
        <v>11264.59</v>
      </c>
      <c r="Y480" s="359">
        <v>9.0399999999999991</v>
      </c>
      <c r="Z480" s="359">
        <v>37935</v>
      </c>
      <c r="AA480" s="359">
        <v>69</v>
      </c>
      <c r="AB480" s="359"/>
      <c r="AC480" s="359"/>
      <c r="AD480" s="359">
        <v>8441.77</v>
      </c>
      <c r="AE480" s="359">
        <v>0</v>
      </c>
      <c r="AF480" s="359"/>
      <c r="AG480" s="255"/>
      <c r="AH480" s="359">
        <v>268.89999999999998</v>
      </c>
      <c r="AI480" s="360">
        <v>0.44</v>
      </c>
      <c r="AJ480" s="359"/>
      <c r="AK480" s="255"/>
      <c r="AL480" s="389">
        <v>166.62</v>
      </c>
      <c r="AM480" s="360">
        <v>10.44</v>
      </c>
      <c r="AN480" s="389"/>
      <c r="AO480" s="360"/>
      <c r="AP480" s="389"/>
      <c r="AQ480" s="360"/>
    </row>
    <row r="481" spans="1:43" ht="15" x14ac:dyDescent="0.2">
      <c r="A481" s="376">
        <f t="shared" si="29"/>
        <v>45797</v>
      </c>
      <c r="B481" s="86" t="s">
        <v>195</v>
      </c>
      <c r="C481" s="94" t="str">
        <f t="shared" si="28"/>
        <v>45797 1200H</v>
      </c>
      <c r="D481" s="355">
        <v>2403.0700000000002</v>
      </c>
      <c r="E481" s="356">
        <v>49.71</v>
      </c>
      <c r="F481" s="355">
        <v>1108.67</v>
      </c>
      <c r="G481" s="356">
        <v>6.2</v>
      </c>
      <c r="H481" s="355"/>
      <c r="I481" s="358"/>
      <c r="J481" s="355"/>
      <c r="K481" s="358"/>
      <c r="L481" s="416">
        <v>76161.94</v>
      </c>
      <c r="M481" s="357">
        <v>935.17</v>
      </c>
      <c r="N481" s="357">
        <v>33710.400000000001</v>
      </c>
      <c r="O481" s="356">
        <v>111.29</v>
      </c>
      <c r="P481" s="355">
        <v>7089.6</v>
      </c>
      <c r="Q481" s="357">
        <v>19.05</v>
      </c>
      <c r="R481" s="357">
        <v>34753.800000000003</v>
      </c>
      <c r="S481" s="357">
        <v>29.7</v>
      </c>
      <c r="T481" s="357"/>
      <c r="U481" s="357"/>
      <c r="V481" s="357">
        <v>733.04</v>
      </c>
      <c r="W481" s="357">
        <v>993.45</v>
      </c>
      <c r="X481" s="357">
        <v>11268.9</v>
      </c>
      <c r="Y481" s="357">
        <v>9.0399999999999991</v>
      </c>
      <c r="Z481" s="357">
        <v>37941</v>
      </c>
      <c r="AA481" s="357">
        <v>69</v>
      </c>
      <c r="AB481" s="357"/>
      <c r="AC481" s="357"/>
      <c r="AD481" s="357">
        <v>8447.64</v>
      </c>
      <c r="AE481" s="357">
        <v>0</v>
      </c>
      <c r="AF481" s="357"/>
      <c r="AG481" s="356"/>
      <c r="AH481" s="357">
        <v>268.89999999999998</v>
      </c>
      <c r="AI481" s="358">
        <v>0.44</v>
      </c>
      <c r="AJ481" s="357"/>
      <c r="AK481" s="356"/>
      <c r="AL481" s="390">
        <v>167.61</v>
      </c>
      <c r="AM481" s="358">
        <v>10.48</v>
      </c>
      <c r="AN481" s="390"/>
      <c r="AO481" s="358"/>
      <c r="AP481" s="390"/>
      <c r="AQ481" s="358"/>
    </row>
    <row r="482" spans="1:43" ht="15" x14ac:dyDescent="0.2">
      <c r="A482" s="376">
        <f t="shared" si="29"/>
        <v>45798</v>
      </c>
      <c r="B482" s="86" t="s">
        <v>259</v>
      </c>
      <c r="C482" s="94" t="str">
        <f t="shared" si="28"/>
        <v>45798 0000H</v>
      </c>
      <c r="D482" s="254">
        <v>2407.75</v>
      </c>
      <c r="E482" s="255">
        <v>49.71</v>
      </c>
      <c r="F482" s="254">
        <v>1108.67</v>
      </c>
      <c r="G482" s="255">
        <v>6.2</v>
      </c>
      <c r="H482" s="254"/>
      <c r="I482" s="360"/>
      <c r="J482" s="254"/>
      <c r="K482" s="360"/>
      <c r="L482" s="417">
        <v>76171.759999999995</v>
      </c>
      <c r="M482" s="359">
        <v>935.17</v>
      </c>
      <c r="N482" s="359">
        <v>33714.160000000003</v>
      </c>
      <c r="O482" s="255">
        <v>111.29</v>
      </c>
      <c r="P482" s="254">
        <v>7095.6</v>
      </c>
      <c r="Q482" s="359">
        <v>19.05</v>
      </c>
      <c r="R482" s="359">
        <v>34761.599999999999</v>
      </c>
      <c r="S482" s="359">
        <v>29.7</v>
      </c>
      <c r="T482" s="359"/>
      <c r="U482" s="359"/>
      <c r="V482" s="359">
        <v>733.04</v>
      </c>
      <c r="W482" s="359">
        <v>994.96</v>
      </c>
      <c r="X482" s="359">
        <v>11273.71</v>
      </c>
      <c r="Y482" s="359">
        <v>9.0399999999999991</v>
      </c>
      <c r="Z482" s="359">
        <v>37950</v>
      </c>
      <c r="AA482" s="359">
        <v>69</v>
      </c>
      <c r="AB482" s="359"/>
      <c r="AC482" s="359"/>
      <c r="AD482" s="359">
        <v>8454.61</v>
      </c>
      <c r="AE482" s="359">
        <v>0</v>
      </c>
      <c r="AF482" s="359"/>
      <c r="AG482" s="255"/>
      <c r="AH482" s="359">
        <v>268.89999999999998</v>
      </c>
      <c r="AI482" s="360">
        <v>0.44</v>
      </c>
      <c r="AJ482" s="359"/>
      <c r="AK482" s="255"/>
      <c r="AL482" s="389">
        <v>173.27</v>
      </c>
      <c r="AM482" s="360">
        <v>10.49</v>
      </c>
      <c r="AN482" s="389"/>
      <c r="AO482" s="360"/>
      <c r="AP482" s="389"/>
      <c r="AQ482" s="360"/>
    </row>
    <row r="483" spans="1:43" ht="15" x14ac:dyDescent="0.2">
      <c r="A483" s="376">
        <f t="shared" si="29"/>
        <v>45798</v>
      </c>
      <c r="B483" s="86" t="s">
        <v>195</v>
      </c>
      <c r="C483" s="94" t="str">
        <f t="shared" si="28"/>
        <v>45798 1200H</v>
      </c>
      <c r="D483" s="355">
        <v>2410.73</v>
      </c>
      <c r="E483" s="356">
        <v>49.73</v>
      </c>
      <c r="F483" s="355">
        <v>1108.67</v>
      </c>
      <c r="G483" s="356">
        <v>6.2</v>
      </c>
      <c r="H483" s="355"/>
      <c r="I483" s="358"/>
      <c r="J483" s="355"/>
      <c r="K483" s="358"/>
      <c r="L483" s="416">
        <v>76178.539999999994</v>
      </c>
      <c r="M483" s="357">
        <v>935.21</v>
      </c>
      <c r="N483" s="357">
        <v>33715.78</v>
      </c>
      <c r="O483" s="356">
        <v>111.33</v>
      </c>
      <c r="P483" s="355">
        <v>7101.21</v>
      </c>
      <c r="Q483" s="357">
        <v>19.05</v>
      </c>
      <c r="R483" s="357">
        <v>34766.9</v>
      </c>
      <c r="S483" s="357">
        <v>29.7</v>
      </c>
      <c r="T483" s="357"/>
      <c r="U483" s="357"/>
      <c r="V483" s="357">
        <v>733.09</v>
      </c>
      <c r="W483" s="357">
        <v>995.99</v>
      </c>
      <c r="X483" s="357">
        <v>11278.11</v>
      </c>
      <c r="Y483" s="357">
        <v>9.0399999999999991</v>
      </c>
      <c r="Z483" s="357">
        <v>37956</v>
      </c>
      <c r="AA483" s="357">
        <v>69</v>
      </c>
      <c r="AB483" s="357"/>
      <c r="AC483" s="357"/>
      <c r="AD483" s="357">
        <v>8460.16</v>
      </c>
      <c r="AE483" s="357">
        <v>0</v>
      </c>
      <c r="AF483" s="357"/>
      <c r="AG483" s="356"/>
      <c r="AH483" s="357">
        <v>268.89999999999998</v>
      </c>
      <c r="AI483" s="358">
        <v>0.44</v>
      </c>
      <c r="AJ483" s="357"/>
      <c r="AK483" s="356"/>
      <c r="AL483" s="390">
        <v>174.86</v>
      </c>
      <c r="AM483" s="358">
        <v>10.53</v>
      </c>
      <c r="AN483" s="390"/>
      <c r="AO483" s="358"/>
      <c r="AP483" s="390"/>
      <c r="AQ483" s="358"/>
    </row>
    <row r="484" spans="1:43" ht="15" x14ac:dyDescent="0.2">
      <c r="A484" s="376">
        <f t="shared" si="29"/>
        <v>45799</v>
      </c>
      <c r="B484" s="86" t="s">
        <v>259</v>
      </c>
      <c r="C484" s="94" t="str">
        <f t="shared" si="28"/>
        <v>45799 0000H</v>
      </c>
      <c r="D484" s="254">
        <v>2415.5300000000002</v>
      </c>
      <c r="E484" s="255">
        <v>49.73</v>
      </c>
      <c r="F484" s="254">
        <v>1108.67</v>
      </c>
      <c r="G484" s="255">
        <v>6.2</v>
      </c>
      <c r="H484" s="254"/>
      <c r="I484" s="360"/>
      <c r="J484" s="254"/>
      <c r="K484" s="360"/>
      <c r="L484" s="417">
        <v>76188.479999999996</v>
      </c>
      <c r="M484" s="359">
        <v>935.21</v>
      </c>
      <c r="N484" s="359">
        <v>33719.019999999997</v>
      </c>
      <c r="O484" s="255">
        <v>111.34</v>
      </c>
      <c r="P484" s="254">
        <v>7107.05</v>
      </c>
      <c r="Q484" s="359">
        <v>19.05</v>
      </c>
      <c r="R484" s="359">
        <v>34774.6</v>
      </c>
      <c r="S484" s="359">
        <v>29.7</v>
      </c>
      <c r="T484" s="359"/>
      <c r="U484" s="359"/>
      <c r="V484" s="359">
        <v>733.13</v>
      </c>
      <c r="W484" s="359">
        <v>996.87</v>
      </c>
      <c r="X484" s="359">
        <v>11283.67</v>
      </c>
      <c r="Y484" s="359">
        <v>9.0399999999999991</v>
      </c>
      <c r="Z484" s="359">
        <v>37965</v>
      </c>
      <c r="AA484" s="359">
        <v>69</v>
      </c>
      <c r="AB484" s="359"/>
      <c r="AC484" s="359"/>
      <c r="AD484" s="359">
        <v>8467.73</v>
      </c>
      <c r="AE484" s="359">
        <v>0</v>
      </c>
      <c r="AF484" s="359"/>
      <c r="AG484" s="255"/>
      <c r="AH484" s="359">
        <v>268.89999999999998</v>
      </c>
      <c r="AI484" s="360">
        <v>0.44</v>
      </c>
      <c r="AJ484" s="359"/>
      <c r="AK484" s="255"/>
      <c r="AL484" s="389">
        <v>179.23</v>
      </c>
      <c r="AM484" s="360">
        <v>10.54</v>
      </c>
      <c r="AN484" s="389"/>
      <c r="AO484" s="360"/>
      <c r="AP484" s="389"/>
      <c r="AQ484" s="360"/>
    </row>
    <row r="485" spans="1:43" ht="15" x14ac:dyDescent="0.2">
      <c r="A485" s="376">
        <f t="shared" si="29"/>
        <v>45799</v>
      </c>
      <c r="B485" s="86" t="s">
        <v>195</v>
      </c>
      <c r="C485" s="94" t="str">
        <f t="shared" si="28"/>
        <v>45799 1200H</v>
      </c>
      <c r="D485" s="355">
        <v>2419.41</v>
      </c>
      <c r="E485" s="356">
        <v>49.73</v>
      </c>
      <c r="F485" s="355">
        <v>1108.67</v>
      </c>
      <c r="G485" s="356">
        <v>6.2</v>
      </c>
      <c r="H485" s="355"/>
      <c r="I485" s="358"/>
      <c r="J485" s="355"/>
      <c r="K485" s="358"/>
      <c r="L485" s="416">
        <v>76193.81</v>
      </c>
      <c r="M485" s="357">
        <v>935.36</v>
      </c>
      <c r="N485" s="357">
        <v>33720.03</v>
      </c>
      <c r="O485" s="356">
        <v>111.37</v>
      </c>
      <c r="P485" s="355">
        <v>7112.88</v>
      </c>
      <c r="Q485" s="357">
        <v>19.05</v>
      </c>
      <c r="R485" s="357">
        <v>34782.5</v>
      </c>
      <c r="S485" s="357">
        <v>29.7</v>
      </c>
      <c r="T485" s="357"/>
      <c r="U485" s="357"/>
      <c r="V485" s="357">
        <v>733.21</v>
      </c>
      <c r="W485" s="357">
        <v>997.91</v>
      </c>
      <c r="X485" s="357">
        <v>11288.13</v>
      </c>
      <c r="Y485" s="357">
        <v>9.0399999999999991</v>
      </c>
      <c r="Z485" s="357">
        <v>37972</v>
      </c>
      <c r="AA485" s="357">
        <v>69</v>
      </c>
      <c r="AB485" s="357"/>
      <c r="AC485" s="357"/>
      <c r="AD485" s="357">
        <v>8474.3700000000008</v>
      </c>
      <c r="AE485" s="357">
        <v>0</v>
      </c>
      <c r="AF485" s="357"/>
      <c r="AG485" s="356"/>
      <c r="AH485" s="357">
        <v>268.89999999999998</v>
      </c>
      <c r="AI485" s="358">
        <v>0.44</v>
      </c>
      <c r="AJ485" s="357"/>
      <c r="AK485" s="356"/>
      <c r="AL485" s="390">
        <v>180.82</v>
      </c>
      <c r="AM485" s="358">
        <v>10.59</v>
      </c>
      <c r="AN485" s="390"/>
      <c r="AO485" s="358"/>
      <c r="AP485" s="390"/>
      <c r="AQ485" s="358"/>
    </row>
    <row r="486" spans="1:43" ht="15" x14ac:dyDescent="0.2">
      <c r="A486" s="376">
        <f t="shared" si="29"/>
        <v>45800</v>
      </c>
      <c r="B486" s="86" t="s">
        <v>259</v>
      </c>
      <c r="C486" s="94" t="str">
        <f t="shared" si="28"/>
        <v>45800 0000H</v>
      </c>
      <c r="D486" s="254">
        <v>2424.33</v>
      </c>
      <c r="E486" s="255">
        <v>49.73</v>
      </c>
      <c r="F486" s="254">
        <v>1108.67</v>
      </c>
      <c r="G486" s="255">
        <v>6.2</v>
      </c>
      <c r="H486" s="254"/>
      <c r="I486" s="360"/>
      <c r="J486" s="254"/>
      <c r="K486" s="360"/>
      <c r="L486" s="417">
        <v>76201.919999999998</v>
      </c>
      <c r="M486" s="359">
        <v>935.43</v>
      </c>
      <c r="N486" s="359">
        <v>33723.54</v>
      </c>
      <c r="O486" s="255">
        <v>111.37</v>
      </c>
      <c r="P486" s="254">
        <v>7118.7</v>
      </c>
      <c r="Q486" s="359">
        <v>19.05</v>
      </c>
      <c r="R486" s="359">
        <v>34790.199999999997</v>
      </c>
      <c r="S486" s="359">
        <v>29.7</v>
      </c>
      <c r="T486" s="359"/>
      <c r="U486" s="359"/>
      <c r="V486" s="359">
        <v>733.6</v>
      </c>
      <c r="W486" s="359">
        <v>998.48</v>
      </c>
      <c r="X486" s="359">
        <v>11293.88</v>
      </c>
      <c r="Y486" s="359">
        <v>9.0399999999999991</v>
      </c>
      <c r="Z486" s="359">
        <v>37980</v>
      </c>
      <c r="AA486" s="359">
        <v>69</v>
      </c>
      <c r="AB486" s="359"/>
      <c r="AC486" s="359"/>
      <c r="AD486" s="359">
        <v>8481.93</v>
      </c>
      <c r="AE486" s="359">
        <v>0</v>
      </c>
      <c r="AF486" s="359"/>
      <c r="AG486" s="255"/>
      <c r="AH486" s="359">
        <v>270.38</v>
      </c>
      <c r="AI486" s="360">
        <v>0.45</v>
      </c>
      <c r="AJ486" s="359"/>
      <c r="AK486" s="255"/>
      <c r="AL486" s="389">
        <v>185.72</v>
      </c>
      <c r="AM486" s="360">
        <v>10.6</v>
      </c>
      <c r="AN486" s="389"/>
      <c r="AO486" s="360"/>
      <c r="AP486" s="389"/>
      <c r="AQ486" s="360"/>
    </row>
    <row r="487" spans="1:43" ht="15" x14ac:dyDescent="0.2">
      <c r="A487" s="376">
        <f t="shared" si="29"/>
        <v>45800</v>
      </c>
      <c r="B487" s="86" t="s">
        <v>195</v>
      </c>
      <c r="C487" s="94" t="str">
        <f t="shared" si="28"/>
        <v>45800 1200H</v>
      </c>
      <c r="D487" s="355">
        <v>2428.54</v>
      </c>
      <c r="E487" s="356">
        <v>49.73</v>
      </c>
      <c r="F487" s="355">
        <v>1108.67</v>
      </c>
      <c r="G487" s="356">
        <v>6.2</v>
      </c>
      <c r="H487" s="355"/>
      <c r="I487" s="358"/>
      <c r="J487" s="355"/>
      <c r="K487" s="358"/>
      <c r="L487" s="416">
        <v>76204.77</v>
      </c>
      <c r="M487" s="357">
        <v>935.73</v>
      </c>
      <c r="N487" s="357">
        <v>33725.47</v>
      </c>
      <c r="O487" s="356">
        <v>111.39</v>
      </c>
      <c r="P487" s="355">
        <v>7124.5</v>
      </c>
      <c r="Q487" s="357">
        <v>19.05</v>
      </c>
      <c r="R487" s="357">
        <v>34797.800000000003</v>
      </c>
      <c r="S487" s="357">
        <v>29.7</v>
      </c>
      <c r="T487" s="357"/>
      <c r="U487" s="357"/>
      <c r="V487" s="357">
        <v>733.6</v>
      </c>
      <c r="W487" s="357">
        <v>999.6</v>
      </c>
      <c r="X487" s="357">
        <v>11298.37</v>
      </c>
      <c r="Y487" s="357">
        <v>9.0399999999999991</v>
      </c>
      <c r="Z487" s="357">
        <v>37987</v>
      </c>
      <c r="AA487" s="357">
        <v>69</v>
      </c>
      <c r="AB487" s="357"/>
      <c r="AC487" s="357"/>
      <c r="AD487" s="357">
        <v>8486.9599999999991</v>
      </c>
      <c r="AE487" s="357">
        <v>0</v>
      </c>
      <c r="AF487" s="357"/>
      <c r="AG487" s="356"/>
      <c r="AH487" s="357">
        <v>270.38</v>
      </c>
      <c r="AI487" s="358">
        <v>0.45</v>
      </c>
      <c r="AJ487" s="357"/>
      <c r="AK487" s="356"/>
      <c r="AL487" s="390">
        <v>186.56</v>
      </c>
      <c r="AM487" s="358">
        <v>10.68</v>
      </c>
      <c r="AN487" s="390"/>
      <c r="AO487" s="358"/>
      <c r="AP487" s="390"/>
      <c r="AQ487" s="358"/>
    </row>
    <row r="488" spans="1:43" ht="15" x14ac:dyDescent="0.2">
      <c r="A488" s="376">
        <f t="shared" si="29"/>
        <v>45801</v>
      </c>
      <c r="B488" s="86" t="s">
        <v>259</v>
      </c>
      <c r="C488" s="94" t="str">
        <f t="shared" si="28"/>
        <v>45801 0000H</v>
      </c>
      <c r="D488" s="254">
        <v>2433.35</v>
      </c>
      <c r="E488" s="255">
        <v>49.73</v>
      </c>
      <c r="F488" s="254">
        <v>1108.67</v>
      </c>
      <c r="G488" s="255">
        <v>6.2</v>
      </c>
      <c r="H488" s="254"/>
      <c r="I488" s="360"/>
      <c r="J488" s="254"/>
      <c r="K488" s="360"/>
      <c r="L488" s="417">
        <v>76214.350000000006</v>
      </c>
      <c r="M488" s="359">
        <v>935.74</v>
      </c>
      <c r="N488" s="359">
        <v>33729</v>
      </c>
      <c r="O488" s="255">
        <v>111.39</v>
      </c>
      <c r="P488" s="254">
        <v>7130.37</v>
      </c>
      <c r="Q488" s="359">
        <v>19.05</v>
      </c>
      <c r="R488" s="359">
        <v>34805.4</v>
      </c>
      <c r="S488" s="359">
        <v>29.7</v>
      </c>
      <c r="T488" s="359"/>
      <c r="U488" s="359"/>
      <c r="V488" s="359">
        <v>733.99</v>
      </c>
      <c r="W488" s="359">
        <v>1000.55</v>
      </c>
      <c r="X488" s="359">
        <v>11303.94</v>
      </c>
      <c r="Y488" s="359">
        <v>9.0399999999999991</v>
      </c>
      <c r="Z488" s="359">
        <v>37995</v>
      </c>
      <c r="AA488" s="359">
        <v>69</v>
      </c>
      <c r="AB488" s="359"/>
      <c r="AC488" s="359"/>
      <c r="AD488" s="359">
        <v>8491.6299999999992</v>
      </c>
      <c r="AE488" s="359">
        <v>0</v>
      </c>
      <c r="AF488" s="359"/>
      <c r="AG488" s="255"/>
      <c r="AH488" s="359">
        <v>271.7</v>
      </c>
      <c r="AI488" s="360">
        <v>0.47</v>
      </c>
      <c r="AJ488" s="359"/>
      <c r="AK488" s="255"/>
      <c r="AL488" s="389">
        <v>191.65</v>
      </c>
      <c r="AM488" s="360">
        <v>10.68</v>
      </c>
      <c r="AN488" s="389"/>
      <c r="AO488" s="360"/>
      <c r="AP488" s="389"/>
      <c r="AQ488" s="360"/>
    </row>
    <row r="489" spans="1:43" ht="15" x14ac:dyDescent="0.2">
      <c r="A489" s="376">
        <f t="shared" si="29"/>
        <v>45801</v>
      </c>
      <c r="B489" s="86" t="s">
        <v>195</v>
      </c>
      <c r="C489" s="94" t="str">
        <f t="shared" si="28"/>
        <v>45801 1200H</v>
      </c>
      <c r="D489" s="355">
        <v>2437.44</v>
      </c>
      <c r="E489" s="356">
        <v>49.73</v>
      </c>
      <c r="F489" s="355">
        <v>1108.67</v>
      </c>
      <c r="G489" s="356">
        <v>6.2</v>
      </c>
      <c r="H489" s="355"/>
      <c r="I489" s="358"/>
      <c r="J489" s="355"/>
      <c r="K489" s="358"/>
      <c r="L489" s="416">
        <v>76219.22</v>
      </c>
      <c r="M489" s="357">
        <v>935.9</v>
      </c>
      <c r="N489" s="357">
        <v>33729.39</v>
      </c>
      <c r="O489" s="356">
        <v>111.44</v>
      </c>
      <c r="P489" s="355">
        <v>7136.06</v>
      </c>
      <c r="Q489" s="357">
        <v>19.05</v>
      </c>
      <c r="R489" s="357">
        <v>34812.9</v>
      </c>
      <c r="S489" s="357">
        <v>29.7</v>
      </c>
      <c r="T489" s="357"/>
      <c r="U489" s="357"/>
      <c r="V489" s="357">
        <v>733.99</v>
      </c>
      <c r="W489" s="357">
        <v>1001.93</v>
      </c>
      <c r="X489" s="357">
        <v>11308.24</v>
      </c>
      <c r="Y489" s="357">
        <v>9.0399999999999991</v>
      </c>
      <c r="Z489" s="357">
        <v>38002</v>
      </c>
      <c r="AA489" s="357">
        <v>69</v>
      </c>
      <c r="AB489" s="357"/>
      <c r="AC489" s="357"/>
      <c r="AD489" s="357">
        <v>8498.35</v>
      </c>
      <c r="AE489" s="357">
        <v>0</v>
      </c>
      <c r="AF489" s="357"/>
      <c r="AG489" s="356"/>
      <c r="AH489" s="357">
        <v>271.7</v>
      </c>
      <c r="AI489" s="358">
        <v>0.47</v>
      </c>
      <c r="AJ489" s="357"/>
      <c r="AK489" s="356"/>
      <c r="AL489" s="390">
        <v>191.65</v>
      </c>
      <c r="AM489" s="358">
        <v>10.75</v>
      </c>
      <c r="AN489" s="390"/>
      <c r="AO489" s="358"/>
      <c r="AP489" s="390"/>
      <c r="AQ489" s="358"/>
    </row>
    <row r="490" spans="1:43" ht="15" x14ac:dyDescent="0.2">
      <c r="A490" s="376">
        <f t="shared" si="29"/>
        <v>45802</v>
      </c>
      <c r="B490" s="86" t="s">
        <v>259</v>
      </c>
      <c r="C490" s="94" t="str">
        <f t="shared" si="28"/>
        <v>45802 0000H</v>
      </c>
      <c r="D490" s="254">
        <v>2442.1999999999998</v>
      </c>
      <c r="E490" s="255">
        <v>49.73</v>
      </c>
      <c r="F490" s="254">
        <v>1108.67</v>
      </c>
      <c r="G490" s="255">
        <v>6.2</v>
      </c>
      <c r="H490" s="254"/>
      <c r="I490" s="360"/>
      <c r="J490" s="254"/>
      <c r="K490" s="360"/>
      <c r="L490" s="417">
        <v>76229.119999999995</v>
      </c>
      <c r="M490" s="359">
        <v>935.91</v>
      </c>
      <c r="N490" s="359">
        <v>33732.5</v>
      </c>
      <c r="O490" s="255">
        <v>111.45</v>
      </c>
      <c r="P490" s="254">
        <v>7141.89</v>
      </c>
      <c r="Q490" s="359">
        <v>19.05</v>
      </c>
      <c r="R490" s="359">
        <v>34820.699999999997</v>
      </c>
      <c r="S490" s="359">
        <v>29.7</v>
      </c>
      <c r="T490" s="359"/>
      <c r="U490" s="359"/>
      <c r="V490" s="359">
        <v>734.01</v>
      </c>
      <c r="W490" s="359">
        <v>1003.08</v>
      </c>
      <c r="X490" s="359">
        <v>11313.59</v>
      </c>
      <c r="Y490" s="359">
        <v>9.0399999999999991</v>
      </c>
      <c r="Z490" s="359">
        <v>38009</v>
      </c>
      <c r="AA490" s="359">
        <v>69</v>
      </c>
      <c r="AB490" s="359"/>
      <c r="AC490" s="359"/>
      <c r="AD490" s="359">
        <v>8505.74</v>
      </c>
      <c r="AE490" s="359">
        <v>0</v>
      </c>
      <c r="AF490" s="359"/>
      <c r="AG490" s="255"/>
      <c r="AH490" s="359">
        <v>271.7</v>
      </c>
      <c r="AI490" s="360">
        <v>0.47</v>
      </c>
      <c r="AJ490" s="359"/>
      <c r="AK490" s="255"/>
      <c r="AL490" s="389">
        <v>193.07</v>
      </c>
      <c r="AM490" s="360">
        <v>10.79</v>
      </c>
      <c r="AN490" s="389"/>
      <c r="AO490" s="360"/>
      <c r="AP490" s="389"/>
      <c r="AQ490" s="360"/>
    </row>
    <row r="491" spans="1:43" ht="15.75" thickBot="1" x14ac:dyDescent="0.25">
      <c r="A491" s="382">
        <f t="shared" si="29"/>
        <v>45802</v>
      </c>
      <c r="B491" s="383" t="s">
        <v>195</v>
      </c>
      <c r="C491" s="384" t="str">
        <f t="shared" si="28"/>
        <v>45802 1200H</v>
      </c>
      <c r="D491" s="385">
        <v>2446.08</v>
      </c>
      <c r="E491" s="386">
        <v>49.73</v>
      </c>
      <c r="F491" s="385">
        <v>1108.67</v>
      </c>
      <c r="G491" s="386">
        <v>6.2</v>
      </c>
      <c r="H491" s="385"/>
      <c r="I491" s="388"/>
      <c r="J491" s="385"/>
      <c r="K491" s="388"/>
      <c r="L491" s="437">
        <v>76230.11</v>
      </c>
      <c r="M491" s="387">
        <v>936.32</v>
      </c>
      <c r="N491" s="387">
        <v>33732.93</v>
      </c>
      <c r="O491" s="386">
        <v>111.49</v>
      </c>
      <c r="P491" s="385">
        <v>7147.75</v>
      </c>
      <c r="Q491" s="387">
        <v>19.05</v>
      </c>
      <c r="R491" s="387">
        <v>34828.199999999997</v>
      </c>
      <c r="S491" s="387">
        <v>29.7</v>
      </c>
      <c r="T491" s="387"/>
      <c r="U491" s="387"/>
      <c r="V491" s="387">
        <v>734.01</v>
      </c>
      <c r="W491" s="387">
        <v>1004.5</v>
      </c>
      <c r="X491" s="387">
        <v>11317.61</v>
      </c>
      <c r="Y491" s="387">
        <v>9.0399999999999991</v>
      </c>
      <c r="Z491" s="387">
        <v>38015</v>
      </c>
      <c r="AA491" s="387">
        <v>69</v>
      </c>
      <c r="AB491" s="387"/>
      <c r="AC491" s="387"/>
      <c r="AD491" s="387">
        <v>8511.9599999999991</v>
      </c>
      <c r="AE491" s="387">
        <v>0</v>
      </c>
      <c r="AF491" s="387"/>
      <c r="AG491" s="386"/>
      <c r="AH491" s="387">
        <v>271.7</v>
      </c>
      <c r="AI491" s="388">
        <v>0.47</v>
      </c>
      <c r="AJ491" s="387"/>
      <c r="AK491" s="386"/>
      <c r="AL491" s="397">
        <v>193.07</v>
      </c>
      <c r="AM491" s="388">
        <v>10.84</v>
      </c>
      <c r="AN491" s="397"/>
      <c r="AO491" s="388"/>
      <c r="AP491" s="397"/>
      <c r="AQ491" s="388"/>
    </row>
    <row r="492" spans="1:43" s="363" customFormat="1" ht="15.75" thickBot="1" x14ac:dyDescent="0.25">
      <c r="A492" s="361"/>
      <c r="B492" s="361"/>
      <c r="C492" s="361"/>
      <c r="D492" s="362"/>
      <c r="E492" s="362"/>
      <c r="F492" s="362"/>
      <c r="G492" s="362"/>
      <c r="H492" s="362"/>
      <c r="I492" s="362"/>
      <c r="J492" s="362"/>
      <c r="K492" s="362"/>
      <c r="L492" s="362"/>
      <c r="M492" s="362"/>
      <c r="N492" s="362"/>
      <c r="O492" s="362"/>
      <c r="P492" s="362"/>
      <c r="Q492" s="362"/>
      <c r="R492" s="362"/>
      <c r="S492" s="362"/>
      <c r="T492" s="362"/>
      <c r="U492" s="362"/>
      <c r="V492" s="362"/>
      <c r="W492" s="362"/>
      <c r="X492" s="362"/>
      <c r="Y492" s="362"/>
      <c r="Z492" s="362"/>
      <c r="AA492" s="362"/>
      <c r="AB492" s="362"/>
      <c r="AC492" s="362"/>
      <c r="AD492" s="362"/>
      <c r="AE492" s="362"/>
      <c r="AF492" s="362"/>
      <c r="AG492" s="362"/>
      <c r="AH492" s="362"/>
      <c r="AI492" s="362"/>
      <c r="AJ492" s="362"/>
      <c r="AK492" s="362"/>
      <c r="AL492" s="395"/>
      <c r="AM492" s="396"/>
      <c r="AN492" s="395"/>
      <c r="AO492" s="396"/>
      <c r="AP492" s="395"/>
      <c r="AQ492" s="396"/>
    </row>
    <row r="493" spans="1:43" ht="15" x14ac:dyDescent="0.2">
      <c r="A493" s="369">
        <f>A490+1</f>
        <v>45803</v>
      </c>
      <c r="B493" s="370" t="s">
        <v>259</v>
      </c>
      <c r="C493" s="371" t="str">
        <f t="shared" ref="C493:C524" si="30">A493 &amp; " " &amp;B493</f>
        <v>45803 0000H</v>
      </c>
      <c r="D493" s="372">
        <v>2449.4899999999998</v>
      </c>
      <c r="E493" s="373">
        <v>49.73</v>
      </c>
      <c r="F493" s="372">
        <v>1108.67</v>
      </c>
      <c r="G493" s="373">
        <v>6.2</v>
      </c>
      <c r="H493" s="372"/>
      <c r="I493" s="375"/>
      <c r="J493" s="372"/>
      <c r="K493" s="375"/>
      <c r="L493" s="415">
        <v>76232.17</v>
      </c>
      <c r="M493" s="374">
        <v>936.55</v>
      </c>
      <c r="N493" s="374">
        <v>33734.370000000003</v>
      </c>
      <c r="O493" s="373">
        <v>111.51</v>
      </c>
      <c r="P493" s="372">
        <v>7150.95</v>
      </c>
      <c r="Q493" s="374">
        <v>19.05</v>
      </c>
      <c r="R493" s="374">
        <v>34833.300000000003</v>
      </c>
      <c r="S493" s="374">
        <v>29.7</v>
      </c>
      <c r="T493" s="374"/>
      <c r="U493" s="374"/>
      <c r="V493" s="374">
        <v>734.03</v>
      </c>
      <c r="W493" s="374">
        <v>1005.44</v>
      </c>
      <c r="X493" s="374">
        <v>11320.43</v>
      </c>
      <c r="Y493" s="374">
        <v>9.0399999999999991</v>
      </c>
      <c r="Z493" s="374">
        <v>38023</v>
      </c>
      <c r="AA493" s="374">
        <v>69</v>
      </c>
      <c r="AB493" s="374"/>
      <c r="AC493" s="374"/>
      <c r="AD493" s="374">
        <v>8519.15</v>
      </c>
      <c r="AE493" s="374">
        <v>0</v>
      </c>
      <c r="AF493" s="374"/>
      <c r="AG493" s="373"/>
      <c r="AH493" s="374">
        <v>271.7</v>
      </c>
      <c r="AI493" s="375">
        <v>0.47</v>
      </c>
      <c r="AJ493" s="374"/>
      <c r="AK493" s="373"/>
      <c r="AL493" s="393">
        <v>193.07</v>
      </c>
      <c r="AM493" s="375">
        <v>10.84</v>
      </c>
      <c r="AN493" s="393"/>
      <c r="AO493" s="375"/>
      <c r="AP493" s="393"/>
      <c r="AQ493" s="375"/>
    </row>
    <row r="494" spans="1:43" ht="15" x14ac:dyDescent="0.2">
      <c r="A494" s="376">
        <f>A491+1</f>
        <v>45803</v>
      </c>
      <c r="B494" s="86" t="s">
        <v>195</v>
      </c>
      <c r="C494" s="94" t="str">
        <f t="shared" si="30"/>
        <v>45803 1200H</v>
      </c>
      <c r="D494" s="355">
        <v>2453.5300000000002</v>
      </c>
      <c r="E494" s="356">
        <v>49.73</v>
      </c>
      <c r="F494" s="355">
        <v>1108.67</v>
      </c>
      <c r="G494" s="356">
        <v>6.2</v>
      </c>
      <c r="H494" s="355"/>
      <c r="I494" s="358"/>
      <c r="J494" s="355"/>
      <c r="K494" s="358"/>
      <c r="L494" s="416">
        <v>76235.3</v>
      </c>
      <c r="M494" s="357">
        <v>936.76</v>
      </c>
      <c r="N494" s="357">
        <v>33735.26</v>
      </c>
      <c r="O494" s="356">
        <v>111.54</v>
      </c>
      <c r="P494" s="355">
        <v>7156.68</v>
      </c>
      <c r="Q494" s="357">
        <v>19.05</v>
      </c>
      <c r="R494" s="357">
        <v>34840.6</v>
      </c>
      <c r="S494" s="357">
        <v>29.7</v>
      </c>
      <c r="T494" s="357"/>
      <c r="U494" s="357"/>
      <c r="V494" s="357">
        <v>734.15</v>
      </c>
      <c r="W494" s="357">
        <v>1006.42</v>
      </c>
      <c r="X494" s="357">
        <v>11324.53</v>
      </c>
      <c r="Y494" s="357">
        <v>9.0399999999999991</v>
      </c>
      <c r="Z494" s="357">
        <v>38029</v>
      </c>
      <c r="AA494" s="357">
        <v>69</v>
      </c>
      <c r="AB494" s="357"/>
      <c r="AC494" s="357"/>
      <c r="AD494" s="357">
        <v>8525.6299999999992</v>
      </c>
      <c r="AE494" s="357">
        <v>0</v>
      </c>
      <c r="AF494" s="357"/>
      <c r="AG494" s="356"/>
      <c r="AH494" s="357">
        <v>271.7</v>
      </c>
      <c r="AI494" s="358">
        <v>0.47</v>
      </c>
      <c r="AJ494" s="357"/>
      <c r="AK494" s="356"/>
      <c r="AL494" s="390">
        <v>193.94</v>
      </c>
      <c r="AM494" s="358">
        <v>10.93</v>
      </c>
      <c r="AN494" s="390"/>
      <c r="AO494" s="358"/>
      <c r="AP494" s="390"/>
      <c r="AQ494" s="358"/>
    </row>
    <row r="495" spans="1:43" ht="15" x14ac:dyDescent="0.2">
      <c r="A495" s="376">
        <f t="shared" ref="A495:A526" si="31">A493+1</f>
        <v>45804</v>
      </c>
      <c r="B495" s="86" t="s">
        <v>259</v>
      </c>
      <c r="C495" s="94" t="str">
        <f t="shared" si="30"/>
        <v>45804 0000H</v>
      </c>
      <c r="D495" s="254">
        <v>2458.38</v>
      </c>
      <c r="E495" s="255">
        <v>49.73</v>
      </c>
      <c r="F495" s="254">
        <v>1108.67</v>
      </c>
      <c r="G495" s="255">
        <v>6.2</v>
      </c>
      <c r="H495" s="254"/>
      <c r="I495" s="360"/>
      <c r="J495" s="254"/>
      <c r="K495" s="360"/>
      <c r="L495" s="417">
        <v>76245.350000000006</v>
      </c>
      <c r="M495" s="359">
        <v>936.76</v>
      </c>
      <c r="N495" s="359">
        <v>33737.910000000003</v>
      </c>
      <c r="O495" s="255">
        <v>111.55</v>
      </c>
      <c r="P495" s="254">
        <v>7162.52</v>
      </c>
      <c r="Q495" s="359">
        <v>19.05</v>
      </c>
      <c r="R495" s="359">
        <v>34847.800000000003</v>
      </c>
      <c r="S495" s="359">
        <v>29.7</v>
      </c>
      <c r="T495" s="359"/>
      <c r="U495" s="359"/>
      <c r="V495" s="359">
        <v>734.4</v>
      </c>
      <c r="W495" s="359">
        <v>1007.73</v>
      </c>
      <c r="X495" s="359">
        <v>11329.83</v>
      </c>
      <c r="Y495" s="359">
        <v>9.0399999999999991</v>
      </c>
      <c r="Z495" s="359">
        <v>38037</v>
      </c>
      <c r="AA495" s="359">
        <v>69</v>
      </c>
      <c r="AB495" s="359"/>
      <c r="AC495" s="359"/>
      <c r="AD495" s="359">
        <v>8533.0400000000009</v>
      </c>
      <c r="AE495" s="359">
        <v>0</v>
      </c>
      <c r="AF495" s="359"/>
      <c r="AG495" s="255"/>
      <c r="AH495" s="359">
        <v>272.3</v>
      </c>
      <c r="AI495" s="360">
        <v>0.47</v>
      </c>
      <c r="AJ495" s="359"/>
      <c r="AK495" s="255"/>
      <c r="AL495" s="389">
        <v>197.68</v>
      </c>
      <c r="AM495" s="360">
        <v>10.68</v>
      </c>
      <c r="AN495" s="389"/>
      <c r="AO495" s="360"/>
      <c r="AP495" s="389"/>
      <c r="AQ495" s="360"/>
    </row>
    <row r="496" spans="1:43" ht="15" x14ac:dyDescent="0.2">
      <c r="A496" s="376">
        <f t="shared" si="31"/>
        <v>45804</v>
      </c>
      <c r="B496" s="86" t="s">
        <v>195</v>
      </c>
      <c r="C496" s="94" t="str">
        <f t="shared" si="30"/>
        <v>45804 1200H</v>
      </c>
      <c r="D496" s="355">
        <v>2462.3000000000002</v>
      </c>
      <c r="E496" s="356">
        <v>49.73</v>
      </c>
      <c r="F496" s="355">
        <v>1108.67</v>
      </c>
      <c r="G496" s="356">
        <v>6.2</v>
      </c>
      <c r="H496" s="355"/>
      <c r="I496" s="358"/>
      <c r="J496" s="355"/>
      <c r="K496" s="358"/>
      <c r="L496" s="416">
        <v>76255.11</v>
      </c>
      <c r="M496" s="357">
        <v>936.76</v>
      </c>
      <c r="N496" s="357">
        <v>33739.480000000003</v>
      </c>
      <c r="O496" s="356">
        <v>111.57</v>
      </c>
      <c r="P496" s="355">
        <v>7168.25</v>
      </c>
      <c r="Q496" s="357">
        <v>19.05</v>
      </c>
      <c r="R496" s="357">
        <v>34851.199999999997</v>
      </c>
      <c r="S496" s="357">
        <v>29.7</v>
      </c>
      <c r="T496" s="357"/>
      <c r="U496" s="357"/>
      <c r="V496" s="357">
        <v>734.69</v>
      </c>
      <c r="W496" s="357">
        <v>1008.72</v>
      </c>
      <c r="X496" s="357">
        <v>11333.84</v>
      </c>
      <c r="Y496" s="357">
        <v>9.0399999999999991</v>
      </c>
      <c r="Z496" s="357">
        <v>38044</v>
      </c>
      <c r="AA496" s="357">
        <v>69</v>
      </c>
      <c r="AB496" s="357"/>
      <c r="AC496" s="357"/>
      <c r="AD496" s="357">
        <v>8539.33</v>
      </c>
      <c r="AE496" s="357">
        <v>0</v>
      </c>
      <c r="AF496" s="357"/>
      <c r="AG496" s="356"/>
      <c r="AH496" s="357">
        <v>273.14999999999998</v>
      </c>
      <c r="AI496" s="358">
        <v>0.47</v>
      </c>
      <c r="AJ496" s="357"/>
      <c r="AK496" s="356"/>
      <c r="AL496" s="390">
        <v>199.76</v>
      </c>
      <c r="AM496" s="358">
        <v>10.99</v>
      </c>
      <c r="AN496" s="390"/>
      <c r="AO496" s="358"/>
      <c r="AP496" s="390"/>
      <c r="AQ496" s="358"/>
    </row>
    <row r="497" spans="1:43" ht="15" x14ac:dyDescent="0.2">
      <c r="A497" s="376">
        <f t="shared" si="31"/>
        <v>45805</v>
      </c>
      <c r="B497" s="86" t="s">
        <v>259</v>
      </c>
      <c r="C497" s="94" t="str">
        <f t="shared" si="30"/>
        <v>45805 0000H</v>
      </c>
      <c r="D497" s="254">
        <v>2467.06</v>
      </c>
      <c r="E497" s="255">
        <v>49.73</v>
      </c>
      <c r="F497" s="254">
        <v>1108.67</v>
      </c>
      <c r="G497" s="255">
        <v>6.2</v>
      </c>
      <c r="H497" s="254"/>
      <c r="I497" s="360"/>
      <c r="J497" s="254"/>
      <c r="K497" s="360"/>
      <c r="L497" s="417">
        <v>76264.98</v>
      </c>
      <c r="M497" s="359">
        <v>936.76</v>
      </c>
      <c r="N497" s="359">
        <v>33742.76</v>
      </c>
      <c r="O497" s="255">
        <v>111.57</v>
      </c>
      <c r="P497" s="254">
        <v>7174.07</v>
      </c>
      <c r="Q497" s="359">
        <v>19.05</v>
      </c>
      <c r="R497" s="359">
        <v>34855.1</v>
      </c>
      <c r="S497" s="359">
        <v>29.7</v>
      </c>
      <c r="T497" s="359"/>
      <c r="U497" s="359"/>
      <c r="V497" s="359">
        <v>735.7</v>
      </c>
      <c r="W497" s="359">
        <v>1009.18</v>
      </c>
      <c r="X497" s="359">
        <v>11338.81</v>
      </c>
      <c r="Y497" s="359">
        <v>9.0399999999999991</v>
      </c>
      <c r="Z497" s="359">
        <v>38052</v>
      </c>
      <c r="AA497" s="359">
        <v>69</v>
      </c>
      <c r="AB497" s="359"/>
      <c r="AC497" s="359"/>
      <c r="AD497" s="359">
        <v>8546.7900000000009</v>
      </c>
      <c r="AE497" s="359">
        <v>0</v>
      </c>
      <c r="AF497" s="359"/>
      <c r="AG497" s="255"/>
      <c r="AH497" s="359">
        <v>276.35000000000002</v>
      </c>
      <c r="AI497" s="360">
        <v>0.48</v>
      </c>
      <c r="AJ497" s="359"/>
      <c r="AK497" s="255"/>
      <c r="AL497" s="389">
        <v>207.12</v>
      </c>
      <c r="AM497" s="360">
        <v>10.99</v>
      </c>
      <c r="AN497" s="389">
        <v>50.12</v>
      </c>
      <c r="AO497" s="360">
        <v>0</v>
      </c>
      <c r="AP497" s="389">
        <v>5.33</v>
      </c>
      <c r="AQ497" s="360">
        <v>0</v>
      </c>
    </row>
    <row r="498" spans="1:43" ht="15" x14ac:dyDescent="0.2">
      <c r="A498" s="376">
        <f t="shared" si="31"/>
        <v>45805</v>
      </c>
      <c r="B498" s="86" t="s">
        <v>195</v>
      </c>
      <c r="C498" s="94" t="str">
        <f t="shared" si="30"/>
        <v>45805 1200H</v>
      </c>
      <c r="D498" s="355">
        <v>2470.67</v>
      </c>
      <c r="E498" s="356">
        <v>49.73</v>
      </c>
      <c r="F498" s="355">
        <v>1108.67</v>
      </c>
      <c r="G498" s="356">
        <v>6.2</v>
      </c>
      <c r="H498" s="355"/>
      <c r="I498" s="358"/>
      <c r="J498" s="355"/>
      <c r="K498" s="358"/>
      <c r="L498" s="416">
        <v>76274.78</v>
      </c>
      <c r="M498" s="357">
        <v>936.7</v>
      </c>
      <c r="N498" s="357">
        <v>33743.93</v>
      </c>
      <c r="O498" s="356">
        <v>111.62</v>
      </c>
      <c r="P498" s="355">
        <v>7179.72</v>
      </c>
      <c r="Q498" s="357">
        <v>19.05</v>
      </c>
      <c r="R498" s="357">
        <v>34858.800000000003</v>
      </c>
      <c r="S498" s="357">
        <v>29.7</v>
      </c>
      <c r="T498" s="357"/>
      <c r="U498" s="357"/>
      <c r="V498" s="357">
        <v>735.93</v>
      </c>
      <c r="W498" s="357">
        <v>1009.74</v>
      </c>
      <c r="X498" s="357">
        <v>11342.88</v>
      </c>
      <c r="Y498" s="357">
        <v>9.0399999999999991</v>
      </c>
      <c r="Z498" s="357">
        <v>38059</v>
      </c>
      <c r="AA498" s="357">
        <v>69</v>
      </c>
      <c r="AB498" s="357"/>
      <c r="AC498" s="357"/>
      <c r="AD498" s="357">
        <v>8553.57</v>
      </c>
      <c r="AE498" s="357">
        <v>0</v>
      </c>
      <c r="AF498" s="357"/>
      <c r="AG498" s="356"/>
      <c r="AH498" s="357">
        <v>276.35000000000002</v>
      </c>
      <c r="AI498" s="358">
        <v>0.48</v>
      </c>
      <c r="AJ498" s="357"/>
      <c r="AK498" s="356"/>
      <c r="AL498" s="390">
        <v>210.98</v>
      </c>
      <c r="AM498" s="358">
        <v>11.03</v>
      </c>
      <c r="AN498" s="390">
        <v>50.37</v>
      </c>
      <c r="AO498" s="358">
        <v>0</v>
      </c>
      <c r="AP498" s="390">
        <v>6.21</v>
      </c>
      <c r="AQ498" s="358">
        <v>0</v>
      </c>
    </row>
    <row r="499" spans="1:43" ht="15" x14ac:dyDescent="0.2">
      <c r="A499" s="376">
        <f t="shared" si="31"/>
        <v>45806</v>
      </c>
      <c r="B499" s="86" t="s">
        <v>259</v>
      </c>
      <c r="C499" s="94" t="str">
        <f t="shared" si="30"/>
        <v>45806 0000H</v>
      </c>
      <c r="D499" s="254">
        <v>2475.11</v>
      </c>
      <c r="E499" s="255">
        <v>49.73</v>
      </c>
      <c r="F499" s="254">
        <v>1108.67</v>
      </c>
      <c r="G499" s="255">
        <v>6.2</v>
      </c>
      <c r="H499" s="254"/>
      <c r="I499" s="360"/>
      <c r="J499" s="254"/>
      <c r="K499" s="360"/>
      <c r="L499" s="417">
        <v>76284.14</v>
      </c>
      <c r="M499" s="359">
        <v>936.79</v>
      </c>
      <c r="N499" s="359">
        <v>33746.910000000003</v>
      </c>
      <c r="O499" s="255">
        <v>111.63</v>
      </c>
      <c r="P499" s="254">
        <v>7183.81</v>
      </c>
      <c r="Q499" s="359">
        <v>19.05</v>
      </c>
      <c r="R499" s="359">
        <v>34862.400000000001</v>
      </c>
      <c r="S499" s="359">
        <v>29.7</v>
      </c>
      <c r="T499" s="359"/>
      <c r="U499" s="359"/>
      <c r="V499" s="359">
        <v>736.14</v>
      </c>
      <c r="W499" s="359">
        <v>1010.54</v>
      </c>
      <c r="X499" s="359">
        <v>11347.7</v>
      </c>
      <c r="Y499" s="359">
        <v>9.0399999999999991</v>
      </c>
      <c r="Z499" s="359">
        <v>38067</v>
      </c>
      <c r="AA499" s="359">
        <v>69</v>
      </c>
      <c r="AB499" s="359"/>
      <c r="AC499" s="359"/>
      <c r="AD499" s="359">
        <v>8560.32</v>
      </c>
      <c r="AE499" s="359">
        <v>0</v>
      </c>
      <c r="AF499" s="359"/>
      <c r="AG499" s="255"/>
      <c r="AH499" s="359">
        <v>276.75</v>
      </c>
      <c r="AI499" s="360">
        <v>0.48</v>
      </c>
      <c r="AJ499" s="359"/>
      <c r="AK499" s="255"/>
      <c r="AL499" s="389">
        <v>220.88</v>
      </c>
      <c r="AM499" s="360">
        <v>11.03</v>
      </c>
      <c r="AN499" s="389">
        <v>51.37</v>
      </c>
      <c r="AO499" s="360">
        <v>0</v>
      </c>
      <c r="AP499" s="389">
        <v>8.0399999999999991</v>
      </c>
      <c r="AQ499" s="360">
        <v>0</v>
      </c>
    </row>
    <row r="500" spans="1:43" ht="15" x14ac:dyDescent="0.2">
      <c r="A500" s="376">
        <f t="shared" si="31"/>
        <v>45806</v>
      </c>
      <c r="B500" s="86" t="s">
        <v>195</v>
      </c>
      <c r="C500" s="94" t="str">
        <f t="shared" si="30"/>
        <v>45806 1200H</v>
      </c>
      <c r="D500" s="355">
        <v>2478.31</v>
      </c>
      <c r="E500" s="356">
        <v>49.73</v>
      </c>
      <c r="F500" s="355">
        <v>1108.67</v>
      </c>
      <c r="G500" s="356">
        <v>6.2</v>
      </c>
      <c r="H500" s="355"/>
      <c r="I500" s="358"/>
      <c r="J500" s="355"/>
      <c r="K500" s="358"/>
      <c r="L500" s="416">
        <v>76293.73</v>
      </c>
      <c r="M500" s="357">
        <v>936.79</v>
      </c>
      <c r="N500" s="357">
        <v>33748.050000000003</v>
      </c>
      <c r="O500" s="356">
        <v>111.66</v>
      </c>
      <c r="P500" s="355">
        <v>7189.55</v>
      </c>
      <c r="Q500" s="357">
        <v>19.05</v>
      </c>
      <c r="R500" s="357">
        <v>34865.199999999997</v>
      </c>
      <c r="S500" s="357">
        <v>29.7</v>
      </c>
      <c r="T500" s="357"/>
      <c r="U500" s="357"/>
      <c r="V500" s="357">
        <v>736.14</v>
      </c>
      <c r="W500" s="357">
        <v>1011.81</v>
      </c>
      <c r="X500" s="357">
        <v>11351.76</v>
      </c>
      <c r="Y500" s="357">
        <v>9.0399999999999991</v>
      </c>
      <c r="Z500" s="357">
        <v>38074</v>
      </c>
      <c r="AA500" s="357">
        <v>69</v>
      </c>
      <c r="AB500" s="357"/>
      <c r="AC500" s="357"/>
      <c r="AD500" s="357">
        <v>8566.2000000000007</v>
      </c>
      <c r="AE500" s="357">
        <v>0</v>
      </c>
      <c r="AF500" s="357"/>
      <c r="AG500" s="356"/>
      <c r="AH500" s="357"/>
      <c r="AI500" s="358"/>
      <c r="AJ500" s="357"/>
      <c r="AK500" s="356"/>
      <c r="AL500" s="390">
        <v>226.26</v>
      </c>
      <c r="AM500" s="358">
        <v>11.03</v>
      </c>
      <c r="AN500" s="390">
        <v>51.4</v>
      </c>
      <c r="AO500" s="358">
        <v>0</v>
      </c>
      <c r="AP500" s="390">
        <v>9.59</v>
      </c>
      <c r="AQ500" s="358">
        <v>0</v>
      </c>
    </row>
    <row r="501" spans="1:43" ht="15" x14ac:dyDescent="0.2">
      <c r="A501" s="376">
        <f t="shared" si="31"/>
        <v>45807</v>
      </c>
      <c r="B501" s="86" t="s">
        <v>259</v>
      </c>
      <c r="C501" s="94" t="str">
        <f t="shared" si="30"/>
        <v>45807 0000H</v>
      </c>
      <c r="D501" s="254">
        <v>2481.52</v>
      </c>
      <c r="E501" s="255">
        <v>49.73</v>
      </c>
      <c r="F501" s="254">
        <v>1108.67</v>
      </c>
      <c r="G501" s="255">
        <v>6.2</v>
      </c>
      <c r="H501" s="254"/>
      <c r="I501" s="360"/>
      <c r="J501" s="254"/>
      <c r="K501" s="360"/>
      <c r="L501" s="417">
        <v>76303.47</v>
      </c>
      <c r="M501" s="359">
        <v>936.79</v>
      </c>
      <c r="N501" s="359">
        <v>33751.019999999997</v>
      </c>
      <c r="O501" s="255">
        <v>111.67</v>
      </c>
      <c r="P501" s="254">
        <v>7195.3</v>
      </c>
      <c r="Q501" s="359">
        <v>19.05</v>
      </c>
      <c r="R501" s="359">
        <v>34869.199999999997</v>
      </c>
      <c r="S501" s="359">
        <v>29.7</v>
      </c>
      <c r="T501" s="359"/>
      <c r="U501" s="359"/>
      <c r="V501" s="359">
        <v>736.34</v>
      </c>
      <c r="W501" s="359">
        <v>1012.68</v>
      </c>
      <c r="X501" s="359">
        <v>11356.39</v>
      </c>
      <c r="Y501" s="359">
        <v>9.0399999999999991</v>
      </c>
      <c r="Z501" s="359">
        <v>38082</v>
      </c>
      <c r="AA501" s="359">
        <v>69</v>
      </c>
      <c r="AB501" s="359"/>
      <c r="AC501" s="359"/>
      <c r="AD501" s="359">
        <v>8572.98</v>
      </c>
      <c r="AE501" s="359">
        <v>0</v>
      </c>
      <c r="AF501" s="359"/>
      <c r="AG501" s="255"/>
      <c r="AH501" s="359">
        <f>AH500</f>
        <v>0</v>
      </c>
      <c r="AI501" s="360">
        <f>AI500</f>
        <v>0</v>
      </c>
      <c r="AJ501" s="359"/>
      <c r="AK501" s="255"/>
      <c r="AL501" s="389">
        <v>235.6</v>
      </c>
      <c r="AM501" s="360">
        <v>11.03</v>
      </c>
      <c r="AN501" s="389">
        <v>52.56</v>
      </c>
      <c r="AO501" s="360">
        <v>0</v>
      </c>
      <c r="AP501" s="389">
        <v>13.1</v>
      </c>
      <c r="AQ501" s="360">
        <v>0</v>
      </c>
    </row>
    <row r="502" spans="1:43" ht="15" x14ac:dyDescent="0.2">
      <c r="A502" s="376">
        <f t="shared" si="31"/>
        <v>45807</v>
      </c>
      <c r="B502" s="86" t="s">
        <v>195</v>
      </c>
      <c r="C502" s="94" t="str">
        <f t="shared" si="30"/>
        <v>45807 1200H</v>
      </c>
      <c r="D502" s="355">
        <v>2484.87</v>
      </c>
      <c r="E502" s="356">
        <v>49.73</v>
      </c>
      <c r="F502" s="355">
        <v>1108.67</v>
      </c>
      <c r="G502" s="356">
        <v>6.2</v>
      </c>
      <c r="H502" s="355"/>
      <c r="I502" s="358"/>
      <c r="J502" s="355"/>
      <c r="K502" s="358"/>
      <c r="L502" s="416">
        <v>76307.94</v>
      </c>
      <c r="M502" s="357">
        <v>937</v>
      </c>
      <c r="N502" s="357">
        <v>33751.99</v>
      </c>
      <c r="O502" s="356">
        <v>111.72</v>
      </c>
      <c r="P502" s="355">
        <v>7201.04</v>
      </c>
      <c r="Q502" s="357">
        <v>19.05</v>
      </c>
      <c r="R502" s="357">
        <v>34872.699999999997</v>
      </c>
      <c r="S502" s="357">
        <v>29.7</v>
      </c>
      <c r="T502" s="357"/>
      <c r="U502" s="357"/>
      <c r="V502" s="357">
        <v>736.69</v>
      </c>
      <c r="W502" s="357">
        <v>1013.69</v>
      </c>
      <c r="X502" s="357">
        <v>11360.41</v>
      </c>
      <c r="Y502" s="357">
        <v>9.0399999999999991</v>
      </c>
      <c r="Z502" s="357">
        <v>38089</v>
      </c>
      <c r="AA502" s="357">
        <v>69</v>
      </c>
      <c r="AB502" s="357"/>
      <c r="AC502" s="357"/>
      <c r="AD502" s="357">
        <v>8579.0499999999993</v>
      </c>
      <c r="AE502" s="357">
        <v>0</v>
      </c>
      <c r="AF502" s="357"/>
      <c r="AG502" s="356"/>
      <c r="AH502" s="357">
        <v>277.17</v>
      </c>
      <c r="AI502" s="358">
        <v>0.48</v>
      </c>
      <c r="AJ502" s="357"/>
      <c r="AK502" s="356"/>
      <c r="AL502" s="390"/>
      <c r="AM502" s="358"/>
      <c r="AN502" s="390">
        <v>52.5</v>
      </c>
      <c r="AO502" s="358">
        <v>0</v>
      </c>
      <c r="AP502" s="390">
        <v>13.1</v>
      </c>
      <c r="AQ502" s="358">
        <v>0</v>
      </c>
    </row>
    <row r="503" spans="1:43" ht="15" x14ac:dyDescent="0.2">
      <c r="A503" s="376">
        <f t="shared" si="31"/>
        <v>45808</v>
      </c>
      <c r="B503" s="86" t="s">
        <v>259</v>
      </c>
      <c r="C503" s="94" t="str">
        <f t="shared" si="30"/>
        <v>45808 0000H</v>
      </c>
      <c r="D503" s="254">
        <v>2488.9699999999998</v>
      </c>
      <c r="E503" s="255">
        <v>49.73</v>
      </c>
      <c r="F503" s="254">
        <v>1108.67</v>
      </c>
      <c r="G503" s="255">
        <v>6.2</v>
      </c>
      <c r="H503" s="254"/>
      <c r="I503" s="360"/>
      <c r="J503" s="254"/>
      <c r="K503" s="360"/>
      <c r="L503" s="417">
        <v>76317.37</v>
      </c>
      <c r="M503" s="359">
        <v>937</v>
      </c>
      <c r="N503" s="359">
        <v>33755.11</v>
      </c>
      <c r="O503" s="255">
        <v>111.72</v>
      </c>
      <c r="P503" s="254">
        <v>7206.69</v>
      </c>
      <c r="Q503" s="359">
        <v>19.05</v>
      </c>
      <c r="R503" s="359">
        <v>34876.6</v>
      </c>
      <c r="S503" s="359">
        <v>29.7</v>
      </c>
      <c r="T503" s="359"/>
      <c r="U503" s="359"/>
      <c r="V503" s="359">
        <v>736.9</v>
      </c>
      <c r="W503" s="359">
        <v>1014.93</v>
      </c>
      <c r="X503" s="359">
        <v>11365.15</v>
      </c>
      <c r="Y503" s="359">
        <v>9.0399999999999991</v>
      </c>
      <c r="Z503" s="359">
        <v>38096</v>
      </c>
      <c r="AA503" s="359">
        <v>69</v>
      </c>
      <c r="AB503" s="359"/>
      <c r="AC503" s="359"/>
      <c r="AD503" s="359">
        <v>8586.15</v>
      </c>
      <c r="AE503" s="359">
        <v>0</v>
      </c>
      <c r="AF503" s="359"/>
      <c r="AG503" s="255"/>
      <c r="AH503" s="359">
        <v>278.27</v>
      </c>
      <c r="AI503" s="360">
        <v>0.49</v>
      </c>
      <c r="AJ503" s="359"/>
      <c r="AK503" s="255"/>
      <c r="AL503" s="389"/>
      <c r="AM503" s="360"/>
      <c r="AN503" s="389">
        <v>53.1</v>
      </c>
      <c r="AO503" s="360">
        <v>0</v>
      </c>
      <c r="AP503" s="389">
        <v>14.89</v>
      </c>
      <c r="AQ503" s="360">
        <v>0</v>
      </c>
    </row>
    <row r="504" spans="1:43" ht="15" x14ac:dyDescent="0.2">
      <c r="A504" s="376">
        <f t="shared" si="31"/>
        <v>45808</v>
      </c>
      <c r="B504" s="86" t="s">
        <v>195</v>
      </c>
      <c r="C504" s="94" t="str">
        <f t="shared" si="30"/>
        <v>45808 1200H</v>
      </c>
      <c r="D504" s="355">
        <v>2492.6999999999998</v>
      </c>
      <c r="E504" s="356">
        <v>49.73</v>
      </c>
      <c r="F504" s="355">
        <v>1108.67</v>
      </c>
      <c r="G504" s="356">
        <v>6.2</v>
      </c>
      <c r="H504" s="355"/>
      <c r="I504" s="358"/>
      <c r="J504" s="355"/>
      <c r="K504" s="358"/>
      <c r="L504" s="416">
        <v>76319.710000000006</v>
      </c>
      <c r="M504" s="357">
        <v>937.37</v>
      </c>
      <c r="N504" s="357">
        <v>33722.339999999997</v>
      </c>
      <c r="O504" s="356">
        <v>111.75</v>
      </c>
      <c r="P504" s="355">
        <v>7212.52</v>
      </c>
      <c r="Q504" s="357">
        <v>19.05</v>
      </c>
      <c r="R504" s="357">
        <v>34879.1</v>
      </c>
      <c r="S504" s="357">
        <v>29.7</v>
      </c>
      <c r="T504" s="357"/>
      <c r="U504" s="357"/>
      <c r="V504" s="357">
        <v>736.91</v>
      </c>
      <c r="W504" s="357">
        <v>1016.22</v>
      </c>
      <c r="X504" s="357">
        <v>11369.04</v>
      </c>
      <c r="Y504" s="357">
        <v>9.0399999999999991</v>
      </c>
      <c r="Z504" s="357">
        <v>38102</v>
      </c>
      <c r="AA504" s="357">
        <v>69</v>
      </c>
      <c r="AB504" s="357"/>
      <c r="AC504" s="357"/>
      <c r="AD504" s="357">
        <v>8591.2900000000009</v>
      </c>
      <c r="AE504" s="357">
        <v>0</v>
      </c>
      <c r="AF504" s="357"/>
      <c r="AG504" s="356"/>
      <c r="AH504" s="357">
        <v>278.27</v>
      </c>
      <c r="AI504" s="358">
        <v>0.49</v>
      </c>
      <c r="AJ504" s="357"/>
      <c r="AK504" s="356"/>
      <c r="AL504" s="390"/>
      <c r="AM504" s="358"/>
      <c r="AN504" s="390">
        <v>53.1</v>
      </c>
      <c r="AO504" s="358">
        <v>0</v>
      </c>
      <c r="AP504" s="390">
        <v>16.47</v>
      </c>
      <c r="AQ504" s="358">
        <v>0</v>
      </c>
    </row>
    <row r="505" spans="1:43" ht="15" x14ac:dyDescent="0.2">
      <c r="A505" s="376">
        <f t="shared" si="31"/>
        <v>45809</v>
      </c>
      <c r="B505" s="86" t="s">
        <v>259</v>
      </c>
      <c r="C505" s="94" t="str">
        <f t="shared" si="30"/>
        <v>45809 0000H</v>
      </c>
      <c r="D505" s="254">
        <v>2497.1799999999998</v>
      </c>
      <c r="E505" s="255">
        <v>49.73</v>
      </c>
      <c r="F505" s="254">
        <v>1108.67</v>
      </c>
      <c r="G505" s="255">
        <v>6.2</v>
      </c>
      <c r="H505" s="254"/>
      <c r="I505" s="360"/>
      <c r="J505" s="254"/>
      <c r="K505" s="360"/>
      <c r="L505" s="417">
        <v>76329.56</v>
      </c>
      <c r="M505" s="359">
        <v>937.37</v>
      </c>
      <c r="N505" s="359">
        <v>33758.67</v>
      </c>
      <c r="O505" s="255">
        <v>111.75</v>
      </c>
      <c r="P505" s="254">
        <v>7218.29</v>
      </c>
      <c r="Q505" s="359">
        <v>19.05</v>
      </c>
      <c r="R505" s="359">
        <v>34882.800000000003</v>
      </c>
      <c r="S505" s="359">
        <v>29.8</v>
      </c>
      <c r="T505" s="359"/>
      <c r="U505" s="359"/>
      <c r="V505" s="359">
        <v>736.94</v>
      </c>
      <c r="W505" s="359">
        <v>1017.48</v>
      </c>
      <c r="X505" s="359">
        <v>11373.91</v>
      </c>
      <c r="Y505" s="359">
        <v>9.0399999999999991</v>
      </c>
      <c r="Z505" s="359">
        <v>38110</v>
      </c>
      <c r="AA505" s="359">
        <v>69</v>
      </c>
      <c r="AB505" s="359"/>
      <c r="AC505" s="359"/>
      <c r="AD505" s="359">
        <v>8596.61</v>
      </c>
      <c r="AE505" s="359">
        <v>0</v>
      </c>
      <c r="AF505" s="359"/>
      <c r="AG505" s="255"/>
      <c r="AH505" s="359">
        <v>278.27</v>
      </c>
      <c r="AI505" s="360">
        <v>0.49</v>
      </c>
      <c r="AJ505" s="359"/>
      <c r="AK505" s="255"/>
      <c r="AL505" s="389">
        <v>262.63</v>
      </c>
      <c r="AM505" s="360">
        <v>11.03</v>
      </c>
      <c r="AN505" s="389">
        <v>53.1</v>
      </c>
      <c r="AO505" s="360">
        <v>0</v>
      </c>
      <c r="AP505" s="389">
        <v>18.329999999999998</v>
      </c>
      <c r="AQ505" s="360">
        <v>0</v>
      </c>
    </row>
    <row r="506" spans="1:43" ht="15" x14ac:dyDescent="0.2">
      <c r="A506" s="376">
        <f t="shared" si="31"/>
        <v>45809</v>
      </c>
      <c r="B506" s="86" t="s">
        <v>195</v>
      </c>
      <c r="C506" s="94" t="str">
        <f t="shared" si="30"/>
        <v>45809 1200H</v>
      </c>
      <c r="D506" s="355"/>
      <c r="E506" s="356"/>
      <c r="F506" s="355">
        <v>1111.57</v>
      </c>
      <c r="G506" s="356">
        <v>6.2</v>
      </c>
      <c r="H506" s="355"/>
      <c r="I506" s="358"/>
      <c r="J506" s="355"/>
      <c r="K506" s="358"/>
      <c r="L506" s="416">
        <v>76336.009999999995</v>
      </c>
      <c r="M506" s="357">
        <v>937.48</v>
      </c>
      <c r="N506" s="357">
        <v>33760.449999999997</v>
      </c>
      <c r="O506" s="356">
        <v>111.78</v>
      </c>
      <c r="P506" s="355">
        <v>7223.75</v>
      </c>
      <c r="Q506" s="357">
        <v>19.05</v>
      </c>
      <c r="R506" s="357">
        <v>34885.699999999997</v>
      </c>
      <c r="S506" s="357">
        <v>29.8</v>
      </c>
      <c r="T506" s="357"/>
      <c r="U506" s="357"/>
      <c r="V506" s="357">
        <v>737.02</v>
      </c>
      <c r="W506" s="357">
        <v>1018.87</v>
      </c>
      <c r="X506" s="357">
        <v>11377.91</v>
      </c>
      <c r="Y506" s="357">
        <v>9.0399999999999991</v>
      </c>
      <c r="Z506" s="357">
        <v>38115</v>
      </c>
      <c r="AA506" s="357">
        <v>69</v>
      </c>
      <c r="AB506" s="357"/>
      <c r="AC506" s="357"/>
      <c r="AD506" s="357">
        <v>8604.82</v>
      </c>
      <c r="AE506" s="357">
        <v>0</v>
      </c>
      <c r="AF506" s="357"/>
      <c r="AG506" s="356"/>
      <c r="AH506" s="357">
        <v>278.27</v>
      </c>
      <c r="AI506" s="358">
        <v>0.49</v>
      </c>
      <c r="AJ506" s="357"/>
      <c r="AK506" s="356"/>
      <c r="AL506" s="390">
        <v>265.83</v>
      </c>
      <c r="AM506" s="358">
        <v>11.03</v>
      </c>
      <c r="AN506" s="390">
        <v>53.1</v>
      </c>
      <c r="AO506" s="358">
        <v>0</v>
      </c>
      <c r="AP506" s="390">
        <v>19.559999999999999</v>
      </c>
      <c r="AQ506" s="358">
        <v>0</v>
      </c>
    </row>
    <row r="507" spans="1:43" ht="15" x14ac:dyDescent="0.2">
      <c r="A507" s="376">
        <f t="shared" si="31"/>
        <v>45810</v>
      </c>
      <c r="B507" s="86" t="s">
        <v>259</v>
      </c>
      <c r="C507" s="94" t="str">
        <f t="shared" si="30"/>
        <v>45810 0000H</v>
      </c>
      <c r="D507" s="254">
        <v>2500.6999999999998</v>
      </c>
      <c r="E507" s="255">
        <v>49.74</v>
      </c>
      <c r="F507" s="254">
        <v>1113.8699999999999</v>
      </c>
      <c r="G507" s="255">
        <v>6.2</v>
      </c>
      <c r="H507" s="254"/>
      <c r="I507" s="360"/>
      <c r="J507" s="254"/>
      <c r="K507" s="360"/>
      <c r="L507" s="417">
        <v>76344.12</v>
      </c>
      <c r="M507" s="359">
        <v>937.52</v>
      </c>
      <c r="N507" s="359">
        <v>33761.64</v>
      </c>
      <c r="O507" s="255">
        <v>111.83</v>
      </c>
      <c r="P507" s="254">
        <v>7229.5</v>
      </c>
      <c r="Q507" s="359">
        <v>19.05</v>
      </c>
      <c r="R507" s="359">
        <v>34889.300000000003</v>
      </c>
      <c r="S507" s="359">
        <v>29.8</v>
      </c>
      <c r="T507" s="359"/>
      <c r="U507" s="359"/>
      <c r="V507" s="359">
        <v>737.02</v>
      </c>
      <c r="W507" s="359">
        <v>1020.74</v>
      </c>
      <c r="X507" s="359">
        <v>11382.95</v>
      </c>
      <c r="Y507" s="359">
        <v>9.0399999999999991</v>
      </c>
      <c r="Z507" s="359">
        <v>38123</v>
      </c>
      <c r="AA507" s="359">
        <v>69</v>
      </c>
      <c r="AB507" s="359"/>
      <c r="AC507" s="359"/>
      <c r="AD507" s="359">
        <v>8612.19</v>
      </c>
      <c r="AE507" s="359">
        <v>0</v>
      </c>
      <c r="AF507" s="359"/>
      <c r="AG507" s="255"/>
      <c r="AH507" s="359">
        <v>278.27</v>
      </c>
      <c r="AI507" s="360">
        <v>0.49</v>
      </c>
      <c r="AJ507" s="359"/>
      <c r="AK507" s="255"/>
      <c r="AL507" s="389">
        <v>269.76</v>
      </c>
      <c r="AM507" s="360">
        <v>11.08</v>
      </c>
      <c r="AN507" s="389">
        <v>53.31</v>
      </c>
      <c r="AO507" s="360">
        <v>0</v>
      </c>
      <c r="AP507" s="389">
        <v>20.190000000000001</v>
      </c>
      <c r="AQ507" s="360">
        <v>0</v>
      </c>
    </row>
    <row r="508" spans="1:43" ht="15" x14ac:dyDescent="0.2">
      <c r="A508" s="376">
        <f t="shared" si="31"/>
        <v>45810</v>
      </c>
      <c r="B508" s="86" t="s">
        <v>195</v>
      </c>
      <c r="C508" s="94" t="str">
        <f t="shared" si="30"/>
        <v>45810 1200H</v>
      </c>
      <c r="D508" s="355">
        <v>2504.66</v>
      </c>
      <c r="E508" s="356">
        <v>49.74</v>
      </c>
      <c r="F508" s="355">
        <v>1113.8699999999999</v>
      </c>
      <c r="G508" s="356">
        <v>6.2</v>
      </c>
      <c r="H508" s="355"/>
      <c r="I508" s="358"/>
      <c r="J508" s="355"/>
      <c r="K508" s="358"/>
      <c r="L508" s="416">
        <v>76346.929999999993</v>
      </c>
      <c r="M508" s="357">
        <v>937.82</v>
      </c>
      <c r="N508" s="357">
        <v>33762.449999999997</v>
      </c>
      <c r="O508" s="356">
        <v>111.86</v>
      </c>
      <c r="P508" s="355">
        <v>7235.36</v>
      </c>
      <c r="Q508" s="357">
        <v>19.05</v>
      </c>
      <c r="R508" s="357">
        <v>34892.9</v>
      </c>
      <c r="S508" s="357">
        <v>29.8</v>
      </c>
      <c r="T508" s="357"/>
      <c r="U508" s="357"/>
      <c r="V508" s="357">
        <v>737.22</v>
      </c>
      <c r="W508" s="357">
        <v>1021.82</v>
      </c>
      <c r="X508" s="357">
        <v>11386.93</v>
      </c>
      <c r="Y508" s="357">
        <v>9.0399999999999991</v>
      </c>
      <c r="Z508" s="357">
        <v>38129</v>
      </c>
      <c r="AA508" s="357">
        <v>69</v>
      </c>
      <c r="AB508" s="357"/>
      <c r="AC508" s="357"/>
      <c r="AD508" s="357">
        <v>8618.56</v>
      </c>
      <c r="AE508" s="357">
        <v>0</v>
      </c>
      <c r="AF508" s="357"/>
      <c r="AG508" s="356"/>
      <c r="AH508" s="357">
        <v>278.27</v>
      </c>
      <c r="AI508" s="358">
        <v>0.49</v>
      </c>
      <c r="AJ508" s="357"/>
      <c r="AK508" s="356"/>
      <c r="AL508" s="390">
        <v>276.27999999999997</v>
      </c>
      <c r="AM508" s="358">
        <v>11.08</v>
      </c>
      <c r="AN508" s="390">
        <v>53.56</v>
      </c>
      <c r="AO508" s="358">
        <v>0</v>
      </c>
      <c r="AP508" s="390">
        <v>21.83</v>
      </c>
      <c r="AQ508" s="358">
        <v>0</v>
      </c>
    </row>
    <row r="509" spans="1:43" ht="15" x14ac:dyDescent="0.2">
      <c r="A509" s="376">
        <f t="shared" si="31"/>
        <v>45811</v>
      </c>
      <c r="B509" s="86" t="s">
        <v>259</v>
      </c>
      <c r="C509" s="94" t="str">
        <f t="shared" si="30"/>
        <v>45811 0000H</v>
      </c>
      <c r="D509" s="254">
        <v>2509.5300000000002</v>
      </c>
      <c r="E509" s="255">
        <v>49.74</v>
      </c>
      <c r="F509" s="254">
        <v>1113.8699999999999</v>
      </c>
      <c r="G509" s="255">
        <v>6.2</v>
      </c>
      <c r="H509" s="254"/>
      <c r="I509" s="360"/>
      <c r="J509" s="254"/>
      <c r="K509" s="360"/>
      <c r="L509" s="417">
        <v>76356.72</v>
      </c>
      <c r="M509" s="359">
        <v>937.82</v>
      </c>
      <c r="N509" s="359">
        <v>33765.46</v>
      </c>
      <c r="O509" s="255">
        <v>111.87</v>
      </c>
      <c r="P509" s="254">
        <v>7241.14</v>
      </c>
      <c r="Q509" s="359">
        <v>19.05</v>
      </c>
      <c r="R509" s="359">
        <v>34896.300000000003</v>
      </c>
      <c r="S509" s="359">
        <v>29.8</v>
      </c>
      <c r="T509" s="359"/>
      <c r="U509" s="359"/>
      <c r="V509" s="359">
        <v>737.81</v>
      </c>
      <c r="W509" s="359">
        <v>1022.43</v>
      </c>
      <c r="X509" s="359">
        <v>11391.94</v>
      </c>
      <c r="Y509" s="359">
        <v>9.0399999999999991</v>
      </c>
      <c r="Z509" s="359">
        <v>38137</v>
      </c>
      <c r="AA509" s="359">
        <v>69</v>
      </c>
      <c r="AB509" s="359"/>
      <c r="AC509" s="359"/>
      <c r="AD509" s="359">
        <v>8626.0400000000009</v>
      </c>
      <c r="AE509" s="359">
        <v>0</v>
      </c>
      <c r="AF509" s="359"/>
      <c r="AG509" s="255"/>
      <c r="AH509" s="359">
        <v>278.27</v>
      </c>
      <c r="AI509" s="360">
        <v>0.49</v>
      </c>
      <c r="AJ509" s="359"/>
      <c r="AK509" s="255"/>
      <c r="AL509" s="389">
        <v>285.51</v>
      </c>
      <c r="AM509" s="360">
        <v>11.08</v>
      </c>
      <c r="AN509" s="389">
        <v>54.37</v>
      </c>
      <c r="AO509" s="360">
        <v>0</v>
      </c>
      <c r="AP509" s="389">
        <v>23.69</v>
      </c>
      <c r="AQ509" s="360">
        <v>0</v>
      </c>
    </row>
    <row r="510" spans="1:43" ht="15" x14ac:dyDescent="0.2">
      <c r="A510" s="376">
        <f t="shared" si="31"/>
        <v>45811</v>
      </c>
      <c r="B510" s="86" t="s">
        <v>195</v>
      </c>
      <c r="C510" s="94" t="str">
        <f t="shared" si="30"/>
        <v>45811 1200H</v>
      </c>
      <c r="D510" s="355">
        <v>2513.48</v>
      </c>
      <c r="E510" s="356">
        <v>49.74</v>
      </c>
      <c r="F510" s="355">
        <v>1113.8699999999999</v>
      </c>
      <c r="G510" s="356">
        <v>6.2</v>
      </c>
      <c r="H510" s="355"/>
      <c r="I510" s="358"/>
      <c r="J510" s="355"/>
      <c r="K510" s="358"/>
      <c r="L510" s="416">
        <v>76362.73</v>
      </c>
      <c r="M510" s="357">
        <v>938.03</v>
      </c>
      <c r="N510" s="357">
        <v>33766.379999999997</v>
      </c>
      <c r="O510" s="356">
        <v>111.9</v>
      </c>
      <c r="P510" s="355">
        <v>7247</v>
      </c>
      <c r="Q510" s="357">
        <v>19.05</v>
      </c>
      <c r="R510" s="357">
        <v>34900</v>
      </c>
      <c r="S510" s="357">
        <v>29.8</v>
      </c>
      <c r="T510" s="357"/>
      <c r="U510" s="357"/>
      <c r="V510" s="357">
        <v>737.83</v>
      </c>
      <c r="W510" s="357">
        <v>1023.38</v>
      </c>
      <c r="X510" s="357">
        <v>11396.04</v>
      </c>
      <c r="Y510" s="357">
        <v>9.0399999999999991</v>
      </c>
      <c r="Z510" s="357">
        <v>38144</v>
      </c>
      <c r="AA510" s="357">
        <v>69</v>
      </c>
      <c r="AB510" s="357"/>
      <c r="AC510" s="357"/>
      <c r="AD510" s="357">
        <v>8632.75</v>
      </c>
      <c r="AE510" s="357">
        <v>0</v>
      </c>
      <c r="AF510" s="357"/>
      <c r="AG510" s="356"/>
      <c r="AH510" s="357">
        <v>278.27</v>
      </c>
      <c r="AI510" s="358">
        <v>0.49</v>
      </c>
      <c r="AJ510" s="357"/>
      <c r="AK510" s="356"/>
      <c r="AL510" s="390">
        <v>293.08999999999997</v>
      </c>
      <c r="AM510" s="358">
        <v>11.08</v>
      </c>
      <c r="AN510" s="390">
        <v>54.74</v>
      </c>
      <c r="AO510" s="358">
        <v>0</v>
      </c>
      <c r="AP510" s="390">
        <v>25.48</v>
      </c>
      <c r="AQ510" s="358">
        <v>0</v>
      </c>
    </row>
    <row r="511" spans="1:43" ht="15" x14ac:dyDescent="0.2">
      <c r="A511" s="376">
        <f t="shared" si="31"/>
        <v>45812</v>
      </c>
      <c r="B511" s="86" t="s">
        <v>259</v>
      </c>
      <c r="C511" s="94" t="str">
        <f t="shared" si="30"/>
        <v>45812 0000H</v>
      </c>
      <c r="D511" s="254">
        <v>2518.39</v>
      </c>
      <c r="E511" s="255">
        <v>49.74</v>
      </c>
      <c r="F511" s="254">
        <v>1113.8699999999999</v>
      </c>
      <c r="G511" s="255">
        <v>6.2</v>
      </c>
      <c r="H511" s="254"/>
      <c r="I511" s="360"/>
      <c r="J511" s="254"/>
      <c r="K511" s="360"/>
      <c r="L511" s="417">
        <v>76379.28</v>
      </c>
      <c r="M511" s="359">
        <v>938.03</v>
      </c>
      <c r="N511" s="359">
        <v>33769.07</v>
      </c>
      <c r="O511" s="255">
        <v>111.92</v>
      </c>
      <c r="P511" s="254">
        <v>7252.7</v>
      </c>
      <c r="Q511" s="359">
        <v>19.05</v>
      </c>
      <c r="R511" s="359">
        <v>34903.800000000003</v>
      </c>
      <c r="S511" s="359">
        <v>29.8</v>
      </c>
      <c r="T511" s="359"/>
      <c r="U511" s="359"/>
      <c r="V511" s="359">
        <v>737.88</v>
      </c>
      <c r="W511" s="359">
        <v>1024.83</v>
      </c>
      <c r="X511" s="359">
        <v>11401.65</v>
      </c>
      <c r="Y511" s="359">
        <v>9.0399999999999991</v>
      </c>
      <c r="Z511" s="359">
        <v>38153</v>
      </c>
      <c r="AA511" s="359">
        <v>69</v>
      </c>
      <c r="AB511" s="359"/>
      <c r="AC511" s="359"/>
      <c r="AD511" s="359">
        <v>8640.44</v>
      </c>
      <c r="AE511" s="359">
        <v>0</v>
      </c>
      <c r="AF511" s="359"/>
      <c r="AG511" s="255"/>
      <c r="AH511" s="359">
        <v>278.27</v>
      </c>
      <c r="AI511" s="360">
        <v>0.49</v>
      </c>
      <c r="AJ511" s="359"/>
      <c r="AK511" s="255"/>
      <c r="AL511" s="389">
        <v>303.25</v>
      </c>
      <c r="AM511" s="360">
        <v>11.09</v>
      </c>
      <c r="AN511" s="389">
        <v>55.95</v>
      </c>
      <c r="AO511" s="360">
        <v>0</v>
      </c>
      <c r="AP511" s="389">
        <v>27.17</v>
      </c>
      <c r="AQ511" s="360">
        <v>0</v>
      </c>
    </row>
    <row r="512" spans="1:43" ht="15" x14ac:dyDescent="0.2">
      <c r="A512" s="376">
        <f t="shared" si="31"/>
        <v>45812</v>
      </c>
      <c r="B512" s="86" t="s">
        <v>195</v>
      </c>
      <c r="C512" s="94" t="str">
        <f t="shared" si="30"/>
        <v>45812 1200H</v>
      </c>
      <c r="D512" s="355">
        <v>2523.12</v>
      </c>
      <c r="E512" s="356">
        <v>49.74</v>
      </c>
      <c r="F512" s="355">
        <v>1113.8699999999999</v>
      </c>
      <c r="G512" s="356">
        <v>6.2</v>
      </c>
      <c r="H512" s="355"/>
      <c r="I512" s="358"/>
      <c r="J512" s="355"/>
      <c r="K512" s="358"/>
      <c r="L512" s="416">
        <v>76385.56</v>
      </c>
      <c r="M512" s="357">
        <v>938.29</v>
      </c>
      <c r="N512" s="357">
        <v>33769.949999999997</v>
      </c>
      <c r="O512" s="356">
        <v>111.95</v>
      </c>
      <c r="P512" s="355">
        <v>7258.35</v>
      </c>
      <c r="Q512" s="357">
        <v>19.05</v>
      </c>
      <c r="R512" s="357">
        <v>34908.5</v>
      </c>
      <c r="S512" s="357">
        <v>29.8</v>
      </c>
      <c r="T512" s="357"/>
      <c r="U512" s="357"/>
      <c r="V512" s="357">
        <v>737.88</v>
      </c>
      <c r="W512" s="357">
        <v>1026.45</v>
      </c>
      <c r="X512" s="357">
        <v>11406.16</v>
      </c>
      <c r="Y512" s="357">
        <v>9.0399999999999991</v>
      </c>
      <c r="Z512" s="357">
        <v>38159</v>
      </c>
      <c r="AA512" s="357">
        <v>69</v>
      </c>
      <c r="AB512" s="357"/>
      <c r="AC512" s="357"/>
      <c r="AD512" s="357">
        <v>8646.99</v>
      </c>
      <c r="AE512" s="357">
        <v>0</v>
      </c>
      <c r="AF512" s="357"/>
      <c r="AG512" s="356"/>
      <c r="AH512" s="357">
        <v>278.27</v>
      </c>
      <c r="AI512" s="358">
        <v>0.49</v>
      </c>
      <c r="AJ512" s="357"/>
      <c r="AK512" s="356"/>
      <c r="AL512" s="390">
        <v>307.76</v>
      </c>
      <c r="AM512" s="358">
        <v>11.11</v>
      </c>
      <c r="AN512" s="390">
        <v>56.29</v>
      </c>
      <c r="AO512" s="358">
        <v>0</v>
      </c>
      <c r="AP512" s="390">
        <v>28.1</v>
      </c>
      <c r="AQ512" s="358">
        <v>0</v>
      </c>
    </row>
    <row r="513" spans="1:43" ht="15" x14ac:dyDescent="0.2">
      <c r="A513" s="376">
        <f t="shared" si="31"/>
        <v>45813</v>
      </c>
      <c r="B513" s="86" t="s">
        <v>259</v>
      </c>
      <c r="C513" s="94" t="str">
        <f t="shared" si="30"/>
        <v>45813 0000H</v>
      </c>
      <c r="D513" s="254">
        <v>2528.15</v>
      </c>
      <c r="E513" s="255">
        <v>49.74</v>
      </c>
      <c r="F513" s="254">
        <v>1113.8699999999999</v>
      </c>
      <c r="G513" s="255">
        <v>6.2</v>
      </c>
      <c r="H513" s="254"/>
      <c r="I513" s="360"/>
      <c r="J513" s="254"/>
      <c r="K513" s="360"/>
      <c r="L513" s="417">
        <v>76398.81</v>
      </c>
      <c r="M513" s="359">
        <v>938.35</v>
      </c>
      <c r="N513" s="359">
        <v>33771.97</v>
      </c>
      <c r="O513" s="255">
        <v>111.98</v>
      </c>
      <c r="P513" s="254">
        <v>7264.21</v>
      </c>
      <c r="Q513" s="359">
        <v>19.05</v>
      </c>
      <c r="R513" s="359">
        <v>34912.1</v>
      </c>
      <c r="S513" s="359">
        <v>29.8</v>
      </c>
      <c r="T513" s="359"/>
      <c r="U513" s="359"/>
      <c r="V513" s="359">
        <v>737.97</v>
      </c>
      <c r="W513" s="359">
        <v>1027.8</v>
      </c>
      <c r="X513" s="359">
        <v>11411.6</v>
      </c>
      <c r="Y513" s="359">
        <v>9.0399999999999991</v>
      </c>
      <c r="Z513" s="359">
        <v>38167</v>
      </c>
      <c r="AA513" s="359">
        <v>69</v>
      </c>
      <c r="AB513" s="359"/>
      <c r="AC513" s="359"/>
      <c r="AD513" s="359">
        <v>8654</v>
      </c>
      <c r="AE513" s="359">
        <v>0</v>
      </c>
      <c r="AF513" s="359"/>
      <c r="AG513" s="255"/>
      <c r="AH513" s="359">
        <v>278.27</v>
      </c>
      <c r="AI513" s="360">
        <v>0.49</v>
      </c>
      <c r="AJ513" s="359"/>
      <c r="AK513" s="255"/>
      <c r="AL513" s="389">
        <v>319.82</v>
      </c>
      <c r="AM513" s="360">
        <v>11.11</v>
      </c>
      <c r="AN513" s="389">
        <v>57.84</v>
      </c>
      <c r="AO513" s="360">
        <v>0</v>
      </c>
      <c r="AP513" s="389">
        <v>30.04</v>
      </c>
      <c r="AQ513" s="360">
        <v>0</v>
      </c>
    </row>
    <row r="514" spans="1:43" ht="15" x14ac:dyDescent="0.2">
      <c r="A514" s="376">
        <f t="shared" si="31"/>
        <v>45813</v>
      </c>
      <c r="B514" s="86" t="s">
        <v>195</v>
      </c>
      <c r="C514" s="94" t="str">
        <f t="shared" si="30"/>
        <v>45813 1200H</v>
      </c>
      <c r="D514" s="355">
        <v>2531.2600000000002</v>
      </c>
      <c r="E514" s="356">
        <v>49.74</v>
      </c>
      <c r="F514" s="355">
        <v>1113.8699999999999</v>
      </c>
      <c r="G514" s="356">
        <v>6.2</v>
      </c>
      <c r="H514" s="355"/>
      <c r="I514" s="358"/>
      <c r="J514" s="355"/>
      <c r="K514" s="358"/>
      <c r="L514" s="416">
        <v>76404.2</v>
      </c>
      <c r="M514" s="357">
        <v>938.47</v>
      </c>
      <c r="N514" s="357">
        <v>33772.300000000003</v>
      </c>
      <c r="O514" s="356">
        <v>112.02</v>
      </c>
      <c r="P514" s="355">
        <v>7270.01</v>
      </c>
      <c r="Q514" s="357">
        <v>19.05</v>
      </c>
      <c r="R514" s="357">
        <v>34916.5</v>
      </c>
      <c r="S514" s="357">
        <v>29.8</v>
      </c>
      <c r="T514" s="357"/>
      <c r="U514" s="357"/>
      <c r="V514" s="357">
        <v>738.13</v>
      </c>
      <c r="W514" s="357">
        <v>1028.75</v>
      </c>
      <c r="X514" s="357">
        <v>11415.94</v>
      </c>
      <c r="Y514" s="357">
        <v>9.0399999999999991</v>
      </c>
      <c r="Z514" s="357">
        <v>38173</v>
      </c>
      <c r="AA514" s="357">
        <v>69</v>
      </c>
      <c r="AB514" s="357"/>
      <c r="AC514" s="357"/>
      <c r="AD514" s="357">
        <v>8660.2000000000007</v>
      </c>
      <c r="AE514" s="357">
        <v>0</v>
      </c>
      <c r="AF514" s="357"/>
      <c r="AG514" s="356"/>
      <c r="AH514" s="357">
        <v>278.27</v>
      </c>
      <c r="AI514" s="358">
        <v>0.49</v>
      </c>
      <c r="AJ514" s="357"/>
      <c r="AK514" s="356"/>
      <c r="AL514" s="390">
        <v>328.93</v>
      </c>
      <c r="AM514" s="358">
        <v>11.11</v>
      </c>
      <c r="AN514" s="390">
        <v>58.52</v>
      </c>
      <c r="AO514" s="358">
        <v>0</v>
      </c>
      <c r="AP514" s="390">
        <v>31.96</v>
      </c>
      <c r="AQ514" s="358">
        <v>0</v>
      </c>
    </row>
    <row r="515" spans="1:43" ht="15" x14ac:dyDescent="0.2">
      <c r="A515" s="376">
        <f t="shared" si="31"/>
        <v>45814</v>
      </c>
      <c r="B515" s="86" t="s">
        <v>259</v>
      </c>
      <c r="C515" s="94" t="str">
        <f t="shared" si="30"/>
        <v>45814 0000H</v>
      </c>
      <c r="D515" s="254">
        <v>2535.65</v>
      </c>
      <c r="E515" s="255">
        <v>49.74</v>
      </c>
      <c r="F515" s="254">
        <v>1113.8699999999999</v>
      </c>
      <c r="G515" s="255">
        <v>6.2</v>
      </c>
      <c r="H515" s="254"/>
      <c r="I515" s="360"/>
      <c r="J515" s="254"/>
      <c r="K515" s="360"/>
      <c r="L515" s="417">
        <v>76416.42</v>
      </c>
      <c r="M515" s="359">
        <v>938.59</v>
      </c>
      <c r="N515" s="359">
        <v>33775.480000000003</v>
      </c>
      <c r="O515" s="255">
        <v>112.03</v>
      </c>
      <c r="P515" s="254">
        <v>7275.68</v>
      </c>
      <c r="Q515" s="359">
        <v>19.05</v>
      </c>
      <c r="R515" s="359">
        <v>34920</v>
      </c>
      <c r="S515" s="359">
        <v>29.8</v>
      </c>
      <c r="T515" s="359"/>
      <c r="U515" s="359"/>
      <c r="V515" s="359">
        <v>738.4</v>
      </c>
      <c r="W515" s="359">
        <v>1029.52</v>
      </c>
      <c r="X515" s="193">
        <v>11419.9</v>
      </c>
      <c r="Y515" s="193">
        <v>9.0399999999999991</v>
      </c>
      <c r="Z515" s="359">
        <v>38181</v>
      </c>
      <c r="AA515" s="359">
        <v>69</v>
      </c>
      <c r="AB515" s="359"/>
      <c r="AC515" s="359"/>
      <c r="AD515" s="359">
        <v>8666.5400000000009</v>
      </c>
      <c r="AE515" s="359">
        <v>0</v>
      </c>
      <c r="AF515" s="359"/>
      <c r="AG515" s="255"/>
      <c r="AH515" s="359">
        <v>278.27</v>
      </c>
      <c r="AI515" s="360">
        <v>0.49</v>
      </c>
      <c r="AJ515" s="359"/>
      <c r="AK515" s="255"/>
      <c r="AL515" s="389">
        <v>338.41</v>
      </c>
      <c r="AM515" s="360">
        <v>11.11</v>
      </c>
      <c r="AN515" s="389">
        <v>59.47</v>
      </c>
      <c r="AO515" s="360">
        <v>0</v>
      </c>
      <c r="AP515" s="389">
        <v>33.729999999999997</v>
      </c>
      <c r="AQ515" s="360">
        <v>0</v>
      </c>
    </row>
    <row r="516" spans="1:43" ht="15" x14ac:dyDescent="0.2">
      <c r="A516" s="376">
        <f t="shared" si="31"/>
        <v>45814</v>
      </c>
      <c r="B516" s="86" t="s">
        <v>195</v>
      </c>
      <c r="C516" s="94" t="str">
        <f t="shared" si="30"/>
        <v>45814 1200H</v>
      </c>
      <c r="D516" s="355">
        <v>2539.3200000000002</v>
      </c>
      <c r="E516" s="356">
        <v>49.74</v>
      </c>
      <c r="F516" s="355">
        <v>1113.8699999999999</v>
      </c>
      <c r="G516" s="356">
        <v>6.2</v>
      </c>
      <c r="H516" s="355"/>
      <c r="I516" s="358"/>
      <c r="J516" s="355"/>
      <c r="K516" s="358"/>
      <c r="L516" s="416">
        <v>76420.28</v>
      </c>
      <c r="M516" s="357">
        <v>938.99</v>
      </c>
      <c r="N516" s="357">
        <v>33775.480000000003</v>
      </c>
      <c r="O516" s="356">
        <v>112.03</v>
      </c>
      <c r="P516" s="355">
        <v>7281.46</v>
      </c>
      <c r="Q516" s="357">
        <v>19.05</v>
      </c>
      <c r="R516" s="357">
        <v>34923.699999999997</v>
      </c>
      <c r="S516" s="357">
        <v>29.8</v>
      </c>
      <c r="T516" s="357"/>
      <c r="U516" s="357"/>
      <c r="V516" s="357">
        <v>738.4</v>
      </c>
      <c r="W516" s="357">
        <v>1030.07</v>
      </c>
      <c r="X516" s="357">
        <v>11421.69</v>
      </c>
      <c r="Y516" s="357">
        <v>9.0399999999999991</v>
      </c>
      <c r="Z516" s="357">
        <v>38186</v>
      </c>
      <c r="AA516" s="357">
        <v>69</v>
      </c>
      <c r="AB516" s="357"/>
      <c r="AC516" s="357"/>
      <c r="AD516" s="357">
        <v>8671.98</v>
      </c>
      <c r="AE516" s="357">
        <v>0</v>
      </c>
      <c r="AF516" s="357"/>
      <c r="AG516" s="356"/>
      <c r="AH516" s="357">
        <v>278.27</v>
      </c>
      <c r="AI516" s="358">
        <v>0.49</v>
      </c>
      <c r="AJ516" s="357"/>
      <c r="AK516" s="356"/>
      <c r="AL516" s="390">
        <v>344.09</v>
      </c>
      <c r="AM516" s="358">
        <v>11.11</v>
      </c>
      <c r="AN516" s="390">
        <v>59.47</v>
      </c>
      <c r="AO516" s="358">
        <v>0</v>
      </c>
      <c r="AP516" s="390">
        <v>35.369999999999997</v>
      </c>
      <c r="AQ516" s="358">
        <v>0</v>
      </c>
    </row>
    <row r="517" spans="1:43" ht="15" x14ac:dyDescent="0.2">
      <c r="A517" s="376">
        <f t="shared" si="31"/>
        <v>45815</v>
      </c>
      <c r="B517" s="86" t="s">
        <v>259</v>
      </c>
      <c r="C517" s="94" t="str">
        <f t="shared" si="30"/>
        <v>45815 0000H</v>
      </c>
      <c r="D517" s="254">
        <v>2544.17</v>
      </c>
      <c r="E517" s="255">
        <v>49.74</v>
      </c>
      <c r="F517" s="254">
        <v>1113.8699999999999</v>
      </c>
      <c r="G517" s="255">
        <v>6.2</v>
      </c>
      <c r="H517" s="254"/>
      <c r="I517" s="360"/>
      <c r="J517" s="254"/>
      <c r="K517" s="360"/>
      <c r="L517" s="417">
        <v>76432.59</v>
      </c>
      <c r="M517" s="359">
        <v>939.08</v>
      </c>
      <c r="N517" s="359">
        <v>33775.480000000003</v>
      </c>
      <c r="O517" s="255">
        <v>112.11</v>
      </c>
      <c r="P517" s="398">
        <v>7287.26</v>
      </c>
      <c r="Q517" s="193">
        <v>19.05</v>
      </c>
      <c r="R517" s="359">
        <v>34927.300000000003</v>
      </c>
      <c r="S517" s="359">
        <v>29.8</v>
      </c>
      <c r="T517" s="359"/>
      <c r="U517" s="359"/>
      <c r="V517" s="359">
        <v>738.4</v>
      </c>
      <c r="W517" s="359">
        <v>1031.82</v>
      </c>
      <c r="X517" s="359">
        <v>11426.37</v>
      </c>
      <c r="Y517" s="359">
        <v>9.0399999999999991</v>
      </c>
      <c r="Z517" s="359">
        <v>38192</v>
      </c>
      <c r="AA517" s="359">
        <v>69</v>
      </c>
      <c r="AB517" s="359"/>
      <c r="AC517" s="359"/>
      <c r="AD517" s="359">
        <v>8677.14</v>
      </c>
      <c r="AE517" s="359">
        <v>0</v>
      </c>
      <c r="AF517" s="359"/>
      <c r="AG517" s="255"/>
      <c r="AH517" s="359">
        <v>278.27</v>
      </c>
      <c r="AI517" s="360">
        <v>0.49</v>
      </c>
      <c r="AJ517" s="359"/>
      <c r="AK517" s="255"/>
      <c r="AL517" s="389">
        <v>350.65</v>
      </c>
      <c r="AM517" s="360">
        <v>11.11</v>
      </c>
      <c r="AN517" s="389">
        <v>59.47</v>
      </c>
      <c r="AO517" s="360">
        <v>0</v>
      </c>
      <c r="AP517" s="389">
        <v>37.24</v>
      </c>
      <c r="AQ517" s="360">
        <v>0</v>
      </c>
    </row>
    <row r="518" spans="1:43" ht="15" x14ac:dyDescent="0.2">
      <c r="A518" s="376">
        <f t="shared" si="31"/>
        <v>45815</v>
      </c>
      <c r="B518" s="86" t="s">
        <v>195</v>
      </c>
      <c r="C518" s="94" t="str">
        <f t="shared" si="30"/>
        <v>45815 1200H</v>
      </c>
      <c r="D518" s="355">
        <v>2547.8000000000002</v>
      </c>
      <c r="E518" s="356">
        <v>49.74</v>
      </c>
      <c r="F518" s="355">
        <v>1113.8699999999999</v>
      </c>
      <c r="G518" s="356">
        <v>6.2</v>
      </c>
      <c r="H518" s="355"/>
      <c r="I518" s="358"/>
      <c r="J518" s="355"/>
      <c r="K518" s="358"/>
      <c r="L518" s="416">
        <v>76435.31</v>
      </c>
      <c r="M518" s="357">
        <v>939.5</v>
      </c>
      <c r="N518" s="357">
        <v>33775.480000000003</v>
      </c>
      <c r="O518" s="356">
        <v>112.16</v>
      </c>
      <c r="P518" s="355">
        <v>7292.9</v>
      </c>
      <c r="Q518" s="357">
        <v>19.05</v>
      </c>
      <c r="R518" s="357">
        <v>34930.800000000003</v>
      </c>
      <c r="S518" s="357">
        <v>29.8</v>
      </c>
      <c r="T518" s="357"/>
      <c r="U518" s="357"/>
      <c r="V518" s="357">
        <v>738.4</v>
      </c>
      <c r="W518" s="357">
        <v>1032.8499999999999</v>
      </c>
      <c r="X518" s="357">
        <v>11429.5</v>
      </c>
      <c r="Y518" s="357">
        <v>9.0399999999999991</v>
      </c>
      <c r="Z518" s="357">
        <v>38198</v>
      </c>
      <c r="AA518" s="357">
        <v>69</v>
      </c>
      <c r="AB518" s="357"/>
      <c r="AC518" s="357"/>
      <c r="AD518" s="357">
        <v>8682.6</v>
      </c>
      <c r="AE518" s="357">
        <v>0</v>
      </c>
      <c r="AF518" s="357"/>
      <c r="AG518" s="356"/>
      <c r="AH518" s="357">
        <v>278.27</v>
      </c>
      <c r="AI518" s="358">
        <v>0.49</v>
      </c>
      <c r="AJ518" s="357"/>
      <c r="AK518" s="356"/>
      <c r="AL518" s="390">
        <v>355.56</v>
      </c>
      <c r="AM518" s="358">
        <v>11.11</v>
      </c>
      <c r="AN518" s="390">
        <v>59.47</v>
      </c>
      <c r="AO518" s="358">
        <v>0</v>
      </c>
      <c r="AP518" s="390">
        <v>38.65</v>
      </c>
      <c r="AQ518" s="358">
        <v>0</v>
      </c>
    </row>
    <row r="519" spans="1:43" ht="15" x14ac:dyDescent="0.2">
      <c r="A519" s="376">
        <f t="shared" si="31"/>
        <v>45816</v>
      </c>
      <c r="B519" s="86" t="s">
        <v>259</v>
      </c>
      <c r="C519" s="94" t="str">
        <f t="shared" si="30"/>
        <v>45816 0000H</v>
      </c>
      <c r="D519" s="254">
        <v>2552.5</v>
      </c>
      <c r="E519" s="255">
        <v>49.74</v>
      </c>
      <c r="F519" s="254">
        <v>1113.8699999999999</v>
      </c>
      <c r="G519" s="255">
        <v>6.2</v>
      </c>
      <c r="H519" s="254"/>
      <c r="I519" s="360"/>
      <c r="J519" s="254"/>
      <c r="K519" s="360"/>
      <c r="L519" s="417">
        <v>76443.679999999993</v>
      </c>
      <c r="M519" s="359">
        <v>939.63</v>
      </c>
      <c r="N519" s="359">
        <v>33775.480000000003</v>
      </c>
      <c r="O519" s="255">
        <v>112.22</v>
      </c>
      <c r="P519" s="254">
        <v>7298.78</v>
      </c>
      <c r="Q519" s="359">
        <v>19.05</v>
      </c>
      <c r="R519" s="359">
        <v>34934.300000000003</v>
      </c>
      <c r="S519" s="359">
        <v>29.8</v>
      </c>
      <c r="T519" s="359"/>
      <c r="U519" s="359"/>
      <c r="V519" s="359">
        <v>738.4</v>
      </c>
      <c r="W519" s="359">
        <v>1034.68</v>
      </c>
      <c r="X519" s="359">
        <v>11434.01</v>
      </c>
      <c r="Y519" s="359">
        <v>9.0399999999999991</v>
      </c>
      <c r="Z519" s="359">
        <v>38204</v>
      </c>
      <c r="AA519" s="359">
        <v>69</v>
      </c>
      <c r="AB519" s="359"/>
      <c r="AC519" s="359"/>
      <c r="AD519" s="359">
        <v>8688.5</v>
      </c>
      <c r="AE519" s="359">
        <v>0</v>
      </c>
      <c r="AF519" s="359"/>
      <c r="AG519" s="255"/>
      <c r="AH519" s="359">
        <v>278.27</v>
      </c>
      <c r="AI519" s="360">
        <v>0.49</v>
      </c>
      <c r="AJ519" s="359"/>
      <c r="AK519" s="255"/>
      <c r="AL519" s="389">
        <v>361.15</v>
      </c>
      <c r="AM519" s="360">
        <v>11.11</v>
      </c>
      <c r="AN519" s="389">
        <v>59.47</v>
      </c>
      <c r="AO519" s="360">
        <v>0</v>
      </c>
      <c r="AP519" s="389">
        <v>40.28</v>
      </c>
      <c r="AQ519" s="360">
        <v>0</v>
      </c>
    </row>
    <row r="520" spans="1:43" ht="15" x14ac:dyDescent="0.2">
      <c r="A520" s="376">
        <f t="shared" si="31"/>
        <v>45816</v>
      </c>
      <c r="B520" s="86" t="s">
        <v>195</v>
      </c>
      <c r="C520" s="94" t="str">
        <f t="shared" si="30"/>
        <v>45816 1200H</v>
      </c>
      <c r="D520" s="355">
        <v>2555.92</v>
      </c>
      <c r="E520" s="356">
        <v>49.74</v>
      </c>
      <c r="F520" s="355">
        <v>1113.8699999999999</v>
      </c>
      <c r="G520" s="356">
        <v>6.2</v>
      </c>
      <c r="H520" s="355"/>
      <c r="I520" s="358"/>
      <c r="J520" s="355"/>
      <c r="K520" s="358"/>
      <c r="L520" s="416">
        <v>76443.679999999993</v>
      </c>
      <c r="M520" s="357">
        <v>940.01</v>
      </c>
      <c r="N520" s="357">
        <v>33775.480000000003</v>
      </c>
      <c r="O520" s="356">
        <v>112.25</v>
      </c>
      <c r="P520" s="355">
        <v>7304.27</v>
      </c>
      <c r="Q520" s="357">
        <v>19.05</v>
      </c>
      <c r="R520" s="357">
        <v>34936.199999999997</v>
      </c>
      <c r="S520" s="357">
        <v>29.9</v>
      </c>
      <c r="T520" s="357"/>
      <c r="U520" s="357"/>
      <c r="V520" s="357">
        <v>738.4</v>
      </c>
      <c r="W520" s="357">
        <v>1036.08</v>
      </c>
      <c r="X520" s="357">
        <v>11437.81</v>
      </c>
      <c r="Y520" s="357">
        <v>9.0399999999999991</v>
      </c>
      <c r="Z520" s="357">
        <v>38209</v>
      </c>
      <c r="AA520" s="357">
        <v>69</v>
      </c>
      <c r="AB520" s="357"/>
      <c r="AC520" s="357"/>
      <c r="AD520" s="357">
        <v>8692.6299999999992</v>
      </c>
      <c r="AE520" s="357">
        <v>0</v>
      </c>
      <c r="AF520" s="357"/>
      <c r="AG520" s="356"/>
      <c r="AH520" s="357">
        <v>278.27</v>
      </c>
      <c r="AI520" s="358">
        <v>0.49</v>
      </c>
      <c r="AJ520" s="357"/>
      <c r="AK520" s="356"/>
      <c r="AL520" s="390">
        <v>366.13</v>
      </c>
      <c r="AM520" s="358">
        <v>11.11</v>
      </c>
      <c r="AN520" s="390">
        <v>59.47</v>
      </c>
      <c r="AO520" s="358">
        <v>0</v>
      </c>
      <c r="AP520" s="390">
        <v>41.72</v>
      </c>
      <c r="AQ520" s="358">
        <v>0</v>
      </c>
    </row>
    <row r="521" spans="1:43" ht="15" x14ac:dyDescent="0.2">
      <c r="A521" s="376">
        <f t="shared" si="31"/>
        <v>45817</v>
      </c>
      <c r="B521" s="86" t="s">
        <v>259</v>
      </c>
      <c r="C521" s="94" t="str">
        <f t="shared" si="30"/>
        <v>45817 0000H</v>
      </c>
      <c r="D521" s="254">
        <v>2560.7199999999998</v>
      </c>
      <c r="E521" s="255">
        <v>49.74</v>
      </c>
      <c r="F521" s="254">
        <v>1113.8699999999999</v>
      </c>
      <c r="G521" s="255">
        <v>6.2</v>
      </c>
      <c r="H521" s="254"/>
      <c r="I521" s="360"/>
      <c r="J521" s="254"/>
      <c r="K521" s="360"/>
      <c r="L521" s="417">
        <v>76445.789999999994</v>
      </c>
      <c r="M521" s="359">
        <v>940.43</v>
      </c>
      <c r="N521" s="359">
        <v>33775.480000000003</v>
      </c>
      <c r="O521" s="255">
        <v>112.29</v>
      </c>
      <c r="P521" s="254">
        <v>7309.84</v>
      </c>
      <c r="Q521" s="359">
        <v>19.05</v>
      </c>
      <c r="R521" s="359">
        <v>34938.199999999997</v>
      </c>
      <c r="S521" s="359">
        <v>29.9</v>
      </c>
      <c r="T521" s="359"/>
      <c r="U521" s="359"/>
      <c r="V521" s="359">
        <v>738.54</v>
      </c>
      <c r="W521" s="359">
        <v>1037.23</v>
      </c>
      <c r="X521" s="359">
        <v>11441.96</v>
      </c>
      <c r="Y521" s="359">
        <v>9.0399999999999991</v>
      </c>
      <c r="Z521" s="359">
        <v>38215</v>
      </c>
      <c r="AA521" s="359">
        <v>69</v>
      </c>
      <c r="AB521" s="359"/>
      <c r="AC521" s="359"/>
      <c r="AD521" s="359">
        <v>8698.61</v>
      </c>
      <c r="AE521" s="359">
        <v>0</v>
      </c>
      <c r="AF521" s="359"/>
      <c r="AG521" s="255"/>
      <c r="AH521" s="359">
        <v>278.27</v>
      </c>
      <c r="AI521" s="360">
        <v>0.49</v>
      </c>
      <c r="AJ521" s="359"/>
      <c r="AK521" s="255"/>
      <c r="AL521" s="389">
        <v>371.01</v>
      </c>
      <c r="AM521" s="360">
        <v>11.2</v>
      </c>
      <c r="AN521" s="389">
        <v>59.47</v>
      </c>
      <c r="AO521" s="360">
        <v>0</v>
      </c>
      <c r="AP521" s="389">
        <v>43.13</v>
      </c>
      <c r="AQ521" s="360">
        <v>0</v>
      </c>
    </row>
    <row r="522" spans="1:43" ht="15" x14ac:dyDescent="0.2">
      <c r="A522" s="376">
        <f t="shared" si="31"/>
        <v>45817</v>
      </c>
      <c r="B522" s="86" t="s">
        <v>195</v>
      </c>
      <c r="C522" s="94" t="str">
        <f t="shared" si="30"/>
        <v>45817 1200H</v>
      </c>
      <c r="D522" s="355">
        <v>2565.44</v>
      </c>
      <c r="E522" s="356">
        <v>49.74</v>
      </c>
      <c r="F522" s="355">
        <v>1113.8699999999999</v>
      </c>
      <c r="G522" s="356">
        <v>6.2</v>
      </c>
      <c r="H522" s="355"/>
      <c r="I522" s="358"/>
      <c r="J522" s="355"/>
      <c r="K522" s="358"/>
      <c r="L522" s="416">
        <v>76455.31</v>
      </c>
      <c r="M522" s="357">
        <v>940.43</v>
      </c>
      <c r="N522" s="357">
        <v>33776.519999999997</v>
      </c>
      <c r="O522" s="356">
        <v>112.32</v>
      </c>
      <c r="P522" s="355">
        <v>7313.12</v>
      </c>
      <c r="Q522" s="357">
        <v>19.05</v>
      </c>
      <c r="R522" s="357">
        <v>34938.6</v>
      </c>
      <c r="S522" s="357">
        <v>29.9</v>
      </c>
      <c r="T522" s="357"/>
      <c r="U522" s="357"/>
      <c r="V522" s="357">
        <v>738.61</v>
      </c>
      <c r="W522" s="357">
        <v>1038.1199999999999</v>
      </c>
      <c r="X522" s="357">
        <v>11445.64</v>
      </c>
      <c r="Y522" s="357">
        <v>9.0399999999999991</v>
      </c>
      <c r="Z522" s="357">
        <v>38220</v>
      </c>
      <c r="AA522" s="357">
        <v>69</v>
      </c>
      <c r="AB522" s="357"/>
      <c r="AC522" s="357"/>
      <c r="AD522" s="357">
        <v>8704.11</v>
      </c>
      <c r="AE522" s="357">
        <v>0</v>
      </c>
      <c r="AF522" s="357"/>
      <c r="AG522" s="356"/>
      <c r="AH522" s="357">
        <v>278.27</v>
      </c>
      <c r="AI522" s="358">
        <v>0.49</v>
      </c>
      <c r="AJ522" s="357"/>
      <c r="AK522" s="356"/>
      <c r="AL522" s="390">
        <v>373.46</v>
      </c>
      <c r="AM522" s="358">
        <v>11.13</v>
      </c>
      <c r="AN522" s="390">
        <v>59.47</v>
      </c>
      <c r="AO522" s="358">
        <v>0</v>
      </c>
      <c r="AP522" s="390">
        <v>43.85</v>
      </c>
      <c r="AQ522" s="358">
        <v>0</v>
      </c>
    </row>
    <row r="523" spans="1:43" ht="15" x14ac:dyDescent="0.2">
      <c r="A523" s="376">
        <f t="shared" si="31"/>
        <v>45818</v>
      </c>
      <c r="B523" s="86" t="s">
        <v>259</v>
      </c>
      <c r="C523" s="94" t="str">
        <f t="shared" si="30"/>
        <v>45818 0000H</v>
      </c>
      <c r="D523" s="254">
        <v>2570.11</v>
      </c>
      <c r="E523" s="255">
        <v>49.74</v>
      </c>
      <c r="F523" s="254">
        <v>1113.8699999999999</v>
      </c>
      <c r="G523" s="255">
        <v>6.2</v>
      </c>
      <c r="H523" s="254"/>
      <c r="I523" s="360"/>
      <c r="J523" s="254"/>
      <c r="K523" s="360"/>
      <c r="L523" s="417">
        <v>76462.759999999995</v>
      </c>
      <c r="M523" s="359">
        <v>940.52</v>
      </c>
      <c r="N523" s="359">
        <v>33779.040000000001</v>
      </c>
      <c r="O523" s="255">
        <v>112.34</v>
      </c>
      <c r="P523" s="254">
        <v>7318.92</v>
      </c>
      <c r="Q523" s="359">
        <v>19.05</v>
      </c>
      <c r="R523" s="359">
        <v>34942.300000000003</v>
      </c>
      <c r="S523" s="359">
        <v>29.9</v>
      </c>
      <c r="T523" s="359"/>
      <c r="U523" s="359"/>
      <c r="V523" s="359">
        <v>738.61</v>
      </c>
      <c r="W523" s="359">
        <v>1039.45</v>
      </c>
      <c r="X523" s="359">
        <v>11450.03</v>
      </c>
      <c r="Y523" s="359">
        <v>9.0399999999999991</v>
      </c>
      <c r="Z523" s="359">
        <v>38227</v>
      </c>
      <c r="AA523" s="359">
        <v>69</v>
      </c>
      <c r="AB523" s="359"/>
      <c r="AC523" s="359"/>
      <c r="AD523" s="359">
        <v>8709.19</v>
      </c>
      <c r="AE523" s="359">
        <v>0</v>
      </c>
      <c r="AF523" s="359"/>
      <c r="AG523" s="255"/>
      <c r="AH523" s="359">
        <v>278.27</v>
      </c>
      <c r="AI523" s="360">
        <v>0.49</v>
      </c>
      <c r="AJ523" s="359"/>
      <c r="AK523" s="255"/>
      <c r="AL523" s="389">
        <v>379.63</v>
      </c>
      <c r="AM523" s="360">
        <v>11.3</v>
      </c>
      <c r="AN523" s="389"/>
      <c r="AO523" s="360"/>
      <c r="AP523" s="389"/>
      <c r="AQ523" s="360"/>
    </row>
    <row r="524" spans="1:43" ht="15" x14ac:dyDescent="0.2">
      <c r="A524" s="376">
        <f t="shared" si="31"/>
        <v>45818</v>
      </c>
      <c r="B524" s="86" t="s">
        <v>195</v>
      </c>
      <c r="C524" s="94" t="str">
        <f t="shared" si="30"/>
        <v>45818 1200H</v>
      </c>
      <c r="D524" s="355">
        <v>2573.79</v>
      </c>
      <c r="E524" s="356">
        <v>49.74</v>
      </c>
      <c r="F524" s="355">
        <v>1113.8699999999999</v>
      </c>
      <c r="G524" s="356">
        <v>6.2</v>
      </c>
      <c r="H524" s="355"/>
      <c r="I524" s="358"/>
      <c r="J524" s="355"/>
      <c r="K524" s="358"/>
      <c r="L524" s="416">
        <v>76467.86</v>
      </c>
      <c r="M524" s="357">
        <v>940.76</v>
      </c>
      <c r="N524" s="357">
        <v>33779.040000000001</v>
      </c>
      <c r="O524" s="356">
        <v>112.38</v>
      </c>
      <c r="P524" s="355">
        <v>7324.7</v>
      </c>
      <c r="Q524" s="357">
        <v>19.05</v>
      </c>
      <c r="R524" s="357">
        <v>34944.300000000003</v>
      </c>
      <c r="S524" s="357">
        <v>29.9</v>
      </c>
      <c r="T524" s="357"/>
      <c r="U524" s="357"/>
      <c r="V524" s="357">
        <v>738.61</v>
      </c>
      <c r="W524" s="357">
        <v>1040.71</v>
      </c>
      <c r="X524" s="357">
        <v>11453.57</v>
      </c>
      <c r="Y524" s="357">
        <v>9.0399999999999991</v>
      </c>
      <c r="Z524" s="357">
        <v>38233</v>
      </c>
      <c r="AA524" s="357">
        <v>69</v>
      </c>
      <c r="AB524" s="357"/>
      <c r="AC524" s="357"/>
      <c r="AD524" s="357">
        <v>8714.3700000000008</v>
      </c>
      <c r="AE524" s="357">
        <v>0</v>
      </c>
      <c r="AF524" s="357"/>
      <c r="AG524" s="356"/>
      <c r="AH524" s="357">
        <v>278.27</v>
      </c>
      <c r="AI524" s="358">
        <v>0.49</v>
      </c>
      <c r="AJ524" s="357"/>
      <c r="AK524" s="356"/>
      <c r="AL524" s="390">
        <v>385.51</v>
      </c>
      <c r="AM524" s="358">
        <v>11.13</v>
      </c>
      <c r="AN524" s="390">
        <v>59.61</v>
      </c>
      <c r="AO524" s="358">
        <v>0</v>
      </c>
      <c r="AP524" s="390">
        <v>47.18</v>
      </c>
      <c r="AQ524" s="358">
        <v>0</v>
      </c>
    </row>
    <row r="525" spans="1:43" ht="15" x14ac:dyDescent="0.2">
      <c r="A525" s="376">
        <f t="shared" si="31"/>
        <v>45819</v>
      </c>
      <c r="B525" s="86" t="s">
        <v>259</v>
      </c>
      <c r="C525" s="94" t="str">
        <f t="shared" ref="C525:C554" si="32">A525 &amp; " " &amp;B525</f>
        <v>45819 0000H</v>
      </c>
      <c r="D525" s="254">
        <v>2578.33</v>
      </c>
      <c r="E525" s="255">
        <v>49.74</v>
      </c>
      <c r="F525" s="254">
        <v>1113.8699999999999</v>
      </c>
      <c r="G525" s="255">
        <v>6.2</v>
      </c>
      <c r="H525" s="254"/>
      <c r="I525" s="360"/>
      <c r="J525" s="254"/>
      <c r="K525" s="360"/>
      <c r="L525" s="417">
        <v>76482.73</v>
      </c>
      <c r="M525" s="359">
        <v>940.75</v>
      </c>
      <c r="N525" s="359">
        <v>33779.040000000001</v>
      </c>
      <c r="O525" s="255">
        <v>112.41</v>
      </c>
      <c r="P525" s="254">
        <v>7330.52</v>
      </c>
      <c r="Q525" s="359">
        <v>19.05</v>
      </c>
      <c r="R525" s="359">
        <v>34947.800000000003</v>
      </c>
      <c r="S525" s="359">
        <v>29.9</v>
      </c>
      <c r="T525" s="359"/>
      <c r="U525" s="359"/>
      <c r="V525" s="359">
        <v>738.61</v>
      </c>
      <c r="W525" s="359">
        <v>1042.4000000000001</v>
      </c>
      <c r="X525" s="359">
        <v>11458.19</v>
      </c>
      <c r="Y525" s="359">
        <v>9.0399999999999991</v>
      </c>
      <c r="Z525" s="359">
        <v>38239</v>
      </c>
      <c r="AA525" s="359">
        <v>69</v>
      </c>
      <c r="AB525" s="359"/>
      <c r="AC525" s="359"/>
      <c r="AD525" s="359">
        <v>8720.14</v>
      </c>
      <c r="AE525" s="359">
        <v>0</v>
      </c>
      <c r="AF525" s="359"/>
      <c r="AG525" s="255"/>
      <c r="AH525" s="359">
        <v>278.27</v>
      </c>
      <c r="AI525" s="360">
        <v>0.49</v>
      </c>
      <c r="AJ525" s="359"/>
      <c r="AK525" s="255"/>
      <c r="AL525" s="389">
        <v>396.14</v>
      </c>
      <c r="AM525" s="360">
        <v>11.13</v>
      </c>
      <c r="AN525" s="389">
        <v>60.57</v>
      </c>
      <c r="AO525" s="360">
        <v>0</v>
      </c>
      <c r="AP525" s="389">
        <v>49.26</v>
      </c>
      <c r="AQ525" s="360">
        <v>0</v>
      </c>
    </row>
    <row r="526" spans="1:43" ht="15" x14ac:dyDescent="0.2">
      <c r="A526" s="376">
        <f t="shared" si="31"/>
        <v>45819</v>
      </c>
      <c r="B526" s="86" t="s">
        <v>195</v>
      </c>
      <c r="C526" s="94" t="str">
        <f t="shared" si="32"/>
        <v>45819 1200H</v>
      </c>
      <c r="D526" s="355">
        <v>2582.04</v>
      </c>
      <c r="E526" s="356">
        <v>49.74</v>
      </c>
      <c r="F526" s="355">
        <v>1113.8699999999999</v>
      </c>
      <c r="G526" s="356">
        <v>6.2</v>
      </c>
      <c r="H526" s="355"/>
      <c r="I526" s="358"/>
      <c r="J526" s="355"/>
      <c r="K526" s="358"/>
      <c r="L526" s="416">
        <v>76489.789999999994</v>
      </c>
      <c r="M526" s="357">
        <v>940.9</v>
      </c>
      <c r="N526" s="357">
        <v>33779.040000000001</v>
      </c>
      <c r="O526" s="356">
        <v>112.51</v>
      </c>
      <c r="P526" s="355">
        <v>7336.3</v>
      </c>
      <c r="Q526" s="357">
        <v>19.05</v>
      </c>
      <c r="R526" s="357">
        <v>34952.300000000003</v>
      </c>
      <c r="S526" s="357">
        <v>30</v>
      </c>
      <c r="T526" s="357"/>
      <c r="U526" s="357"/>
      <c r="V526" s="357">
        <v>738.62</v>
      </c>
      <c r="W526" s="357">
        <v>1043.67</v>
      </c>
      <c r="X526" s="357">
        <v>11461.59</v>
      </c>
      <c r="Y526" s="357">
        <v>9.0399999999999991</v>
      </c>
      <c r="Z526" s="357">
        <v>38246</v>
      </c>
      <c r="AA526" s="357">
        <v>69</v>
      </c>
      <c r="AB526" s="357"/>
      <c r="AC526" s="357"/>
      <c r="AD526" s="357">
        <v>8724.66</v>
      </c>
      <c r="AE526" s="357">
        <v>0</v>
      </c>
      <c r="AF526" s="357"/>
      <c r="AG526" s="356"/>
      <c r="AH526" s="357">
        <v>278.27</v>
      </c>
      <c r="AI526" s="358">
        <v>0.49</v>
      </c>
      <c r="AJ526" s="357"/>
      <c r="AK526" s="356"/>
      <c r="AL526" s="390">
        <v>399.9</v>
      </c>
      <c r="AM526" s="358">
        <v>11.16</v>
      </c>
      <c r="AN526" s="390">
        <v>60.96</v>
      </c>
      <c r="AO526" s="358">
        <v>0</v>
      </c>
      <c r="AP526" s="390">
        <v>49.98</v>
      </c>
      <c r="AQ526" s="358">
        <v>0</v>
      </c>
    </row>
    <row r="527" spans="1:43" ht="15" x14ac:dyDescent="0.2">
      <c r="A527" s="376">
        <f t="shared" ref="A527:A554" si="33">A525+1</f>
        <v>45820</v>
      </c>
      <c r="B527" s="86" t="s">
        <v>259</v>
      </c>
      <c r="C527" s="94" t="str">
        <f t="shared" si="32"/>
        <v>45820 0000H</v>
      </c>
      <c r="D527" s="254">
        <v>2586.83</v>
      </c>
      <c r="E527" s="255">
        <v>49.74</v>
      </c>
      <c r="F527" s="254">
        <v>1113.8699999999999</v>
      </c>
      <c r="G527" s="255">
        <v>6.2</v>
      </c>
      <c r="H527" s="254"/>
      <c r="I527" s="360"/>
      <c r="J527" s="254"/>
      <c r="K527" s="360"/>
      <c r="L527" s="417">
        <v>76502.14</v>
      </c>
      <c r="M527" s="359">
        <v>941.03</v>
      </c>
      <c r="N527" s="359">
        <v>33779.040000000001</v>
      </c>
      <c r="O527" s="255">
        <v>112.58</v>
      </c>
      <c r="P527" s="254">
        <v>7342.1</v>
      </c>
      <c r="Q527" s="359">
        <v>19.05</v>
      </c>
      <c r="R527" s="359">
        <v>34957.800000000003</v>
      </c>
      <c r="S527" s="359">
        <v>30</v>
      </c>
      <c r="T527" s="359"/>
      <c r="U527" s="359"/>
      <c r="V527" s="359">
        <v>738.62</v>
      </c>
      <c r="W527" s="359">
        <v>1045.3399999999999</v>
      </c>
      <c r="X527" s="359">
        <v>11465.82</v>
      </c>
      <c r="Y527" s="359">
        <v>9.0399999999999991</v>
      </c>
      <c r="Z527" s="359">
        <v>38252</v>
      </c>
      <c r="AA527" s="359">
        <v>69</v>
      </c>
      <c r="AB527" s="359"/>
      <c r="AC527" s="359"/>
      <c r="AD527" s="359">
        <v>8730.1200000000008</v>
      </c>
      <c r="AE527" s="359">
        <v>0</v>
      </c>
      <c r="AF527" s="359"/>
      <c r="AG527" s="255"/>
      <c r="AH527" s="359">
        <v>278.27</v>
      </c>
      <c r="AI527" s="360">
        <v>0.49</v>
      </c>
      <c r="AJ527" s="359"/>
      <c r="AK527" s="255"/>
      <c r="AL527" s="389">
        <v>404.82</v>
      </c>
      <c r="AM527" s="360">
        <v>11.16</v>
      </c>
      <c r="AN527" s="389">
        <v>61.44</v>
      </c>
      <c r="AO527" s="360">
        <v>0</v>
      </c>
      <c r="AP527" s="389">
        <v>50.91</v>
      </c>
      <c r="AQ527" s="360">
        <v>0</v>
      </c>
    </row>
    <row r="528" spans="1:43" ht="15" x14ac:dyDescent="0.2">
      <c r="A528" s="376">
        <f t="shared" si="33"/>
        <v>45820</v>
      </c>
      <c r="B528" s="86" t="s">
        <v>195</v>
      </c>
      <c r="C528" s="94" t="str">
        <f t="shared" si="32"/>
        <v>45820 1200H</v>
      </c>
      <c r="D528" s="355">
        <v>2590.09</v>
      </c>
      <c r="E528" s="356">
        <v>49.74</v>
      </c>
      <c r="F528" s="355">
        <v>1113.8699999999999</v>
      </c>
      <c r="G528" s="356">
        <v>6.2</v>
      </c>
      <c r="H528" s="355"/>
      <c r="I528" s="358"/>
      <c r="J528" s="355"/>
      <c r="K528" s="358"/>
      <c r="L528" s="416">
        <v>76505.179999999993</v>
      </c>
      <c r="M528" s="357">
        <v>941.45</v>
      </c>
      <c r="N528" s="357">
        <v>33779.040000000001</v>
      </c>
      <c r="O528" s="356">
        <v>112.68</v>
      </c>
      <c r="P528" s="355">
        <v>7347.93</v>
      </c>
      <c r="Q528" s="357">
        <v>19.05</v>
      </c>
      <c r="R528" s="357">
        <v>34960</v>
      </c>
      <c r="S528" s="357">
        <v>30</v>
      </c>
      <c r="T528" s="357"/>
      <c r="U528" s="357"/>
      <c r="V528" s="357">
        <v>738.63</v>
      </c>
      <c r="W528" s="357">
        <v>1046.7</v>
      </c>
      <c r="X528" s="357">
        <v>11469.65</v>
      </c>
      <c r="Y528" s="357">
        <v>9.0399999999999991</v>
      </c>
      <c r="Z528" s="357">
        <v>38257</v>
      </c>
      <c r="AA528" s="357">
        <v>69</v>
      </c>
      <c r="AB528" s="357"/>
      <c r="AC528" s="357"/>
      <c r="AD528" s="357">
        <v>8735.6</v>
      </c>
      <c r="AE528" s="357">
        <v>0</v>
      </c>
      <c r="AF528" s="357"/>
      <c r="AG528" s="356"/>
      <c r="AH528" s="357">
        <v>278.27</v>
      </c>
      <c r="AI528" s="358">
        <v>0.49</v>
      </c>
      <c r="AJ528" s="357"/>
      <c r="AK528" s="356"/>
      <c r="AL528" s="390">
        <v>409.75</v>
      </c>
      <c r="AM528" s="358">
        <v>11.16</v>
      </c>
      <c r="AN528" s="390">
        <v>61.44</v>
      </c>
      <c r="AO528" s="358">
        <v>0</v>
      </c>
      <c r="AP528" s="390">
        <v>52.43</v>
      </c>
      <c r="AQ528" s="358">
        <v>0</v>
      </c>
    </row>
    <row r="529" spans="1:43" ht="15" x14ac:dyDescent="0.2">
      <c r="A529" s="376">
        <f t="shared" si="33"/>
        <v>45821</v>
      </c>
      <c r="B529" s="86" t="s">
        <v>259</v>
      </c>
      <c r="C529" s="94" t="str">
        <f t="shared" si="32"/>
        <v>45821 0000H</v>
      </c>
      <c r="D529" s="254">
        <v>2594.7800000000002</v>
      </c>
      <c r="E529" s="255">
        <v>49.74</v>
      </c>
      <c r="F529" s="254">
        <v>1113.8699999999999</v>
      </c>
      <c r="G529" s="255">
        <v>6.2</v>
      </c>
      <c r="H529" s="254"/>
      <c r="I529" s="360"/>
      <c r="J529" s="254"/>
      <c r="K529" s="360"/>
      <c r="L529" s="417">
        <v>76507.78</v>
      </c>
      <c r="M529" s="359">
        <v>941.62</v>
      </c>
      <c r="N529" s="359">
        <v>33779.040000000001</v>
      </c>
      <c r="O529" s="255">
        <v>112.78</v>
      </c>
      <c r="P529" s="254">
        <v>7353.7</v>
      </c>
      <c r="Q529" s="359">
        <v>19.05</v>
      </c>
      <c r="R529" s="359">
        <v>34963.599999999999</v>
      </c>
      <c r="S529" s="359">
        <v>30</v>
      </c>
      <c r="T529" s="359"/>
      <c r="U529" s="359"/>
      <c r="V529" s="359">
        <v>738.63</v>
      </c>
      <c r="W529" s="359">
        <v>1048.23</v>
      </c>
      <c r="X529" s="359">
        <v>11473.93</v>
      </c>
      <c r="Y529" s="359">
        <v>9.0399999999999991</v>
      </c>
      <c r="Z529" s="359">
        <v>38264</v>
      </c>
      <c r="AA529" s="359">
        <v>69</v>
      </c>
      <c r="AB529" s="359"/>
      <c r="AC529" s="359"/>
      <c r="AD529" s="359">
        <v>8741.92</v>
      </c>
      <c r="AE529" s="359">
        <v>0</v>
      </c>
      <c r="AF529" s="359"/>
      <c r="AG529" s="255"/>
      <c r="AH529" s="359">
        <v>278.27</v>
      </c>
      <c r="AI529" s="360">
        <v>0.49</v>
      </c>
      <c r="AJ529" s="359"/>
      <c r="AK529" s="255"/>
      <c r="AL529" s="389">
        <v>416.2</v>
      </c>
      <c r="AM529" s="360">
        <v>11.16</v>
      </c>
      <c r="AN529" s="389">
        <v>61.44</v>
      </c>
      <c r="AO529" s="360">
        <v>0</v>
      </c>
      <c r="AP529" s="389">
        <v>54.2</v>
      </c>
      <c r="AQ529" s="360">
        <v>0</v>
      </c>
    </row>
    <row r="530" spans="1:43" ht="15" x14ac:dyDescent="0.2">
      <c r="A530" s="376">
        <f t="shared" si="33"/>
        <v>45821</v>
      </c>
      <c r="B530" s="86" t="s">
        <v>195</v>
      </c>
      <c r="C530" s="94" t="str">
        <f t="shared" si="32"/>
        <v>45821 1200H</v>
      </c>
      <c r="D530" s="355">
        <v>2598.5700000000002</v>
      </c>
      <c r="E530" s="356">
        <v>49.74</v>
      </c>
      <c r="F530" s="355">
        <v>1113.8699999999999</v>
      </c>
      <c r="G530" s="356">
        <v>6.2</v>
      </c>
      <c r="H530" s="355"/>
      <c r="I530" s="358"/>
      <c r="J530" s="355"/>
      <c r="K530" s="358"/>
      <c r="L530" s="416">
        <v>76510.59</v>
      </c>
      <c r="M530" s="357">
        <v>941.95</v>
      </c>
      <c r="N530" s="357">
        <v>33779.519999999997</v>
      </c>
      <c r="O530" s="356">
        <v>112.87</v>
      </c>
      <c r="P530" s="355">
        <v>7359.51</v>
      </c>
      <c r="Q530" s="357">
        <v>19.05</v>
      </c>
      <c r="R530" s="357">
        <v>34965.4</v>
      </c>
      <c r="S530" s="357">
        <v>30.1</v>
      </c>
      <c r="T530" s="357"/>
      <c r="U530" s="357"/>
      <c r="V530" s="357">
        <v>738.64</v>
      </c>
      <c r="W530" s="357">
        <v>1049.6500000000001</v>
      </c>
      <c r="X530" s="357">
        <v>11477.69</v>
      </c>
      <c r="Y530" s="357">
        <v>9.0399999999999991</v>
      </c>
      <c r="Z530" s="357">
        <v>38269</v>
      </c>
      <c r="AA530" s="357">
        <v>69</v>
      </c>
      <c r="AB530" s="357"/>
      <c r="AC530" s="357"/>
      <c r="AD530" s="357">
        <v>8747.58</v>
      </c>
      <c r="AE530" s="357">
        <v>0</v>
      </c>
      <c r="AF530" s="357"/>
      <c r="AG530" s="356"/>
      <c r="AH530" s="357">
        <v>278.27</v>
      </c>
      <c r="AI530" s="358">
        <v>0.49</v>
      </c>
      <c r="AJ530" s="357"/>
      <c r="AK530" s="356"/>
      <c r="AL530" s="390">
        <v>421.88</v>
      </c>
      <c r="AM530" s="358">
        <v>11.16</v>
      </c>
      <c r="AN530" s="390">
        <v>61.44</v>
      </c>
      <c r="AO530" s="358">
        <v>0</v>
      </c>
      <c r="AP530" s="390">
        <v>55.8</v>
      </c>
      <c r="AQ530" s="358">
        <v>0</v>
      </c>
    </row>
    <row r="531" spans="1:43" ht="15" x14ac:dyDescent="0.2">
      <c r="A531" s="376">
        <f t="shared" si="33"/>
        <v>45822</v>
      </c>
      <c r="B531" s="86" t="s">
        <v>259</v>
      </c>
      <c r="C531" s="94" t="str">
        <f t="shared" si="32"/>
        <v>45822 0000H</v>
      </c>
      <c r="D531" s="254">
        <v>2603.23</v>
      </c>
      <c r="E531" s="255">
        <v>49.74</v>
      </c>
      <c r="F531" s="254">
        <v>1113.8699999999999</v>
      </c>
      <c r="G531" s="255">
        <v>6.2</v>
      </c>
      <c r="H531" s="254"/>
      <c r="I531" s="360"/>
      <c r="J531" s="254"/>
      <c r="K531" s="360"/>
      <c r="L531" s="417">
        <v>76521.34</v>
      </c>
      <c r="M531" s="359">
        <v>942</v>
      </c>
      <c r="N531" s="359">
        <v>33780.379999999997</v>
      </c>
      <c r="O531" s="255">
        <v>112.95</v>
      </c>
      <c r="P531" s="254">
        <v>7363.98</v>
      </c>
      <c r="Q531" s="359">
        <v>19.05</v>
      </c>
      <c r="R531" s="359">
        <v>34968.800000000003</v>
      </c>
      <c r="S531" s="359">
        <v>30.1</v>
      </c>
      <c r="T531" s="359"/>
      <c r="U531" s="359"/>
      <c r="V531" s="359">
        <v>739.12</v>
      </c>
      <c r="W531" s="359">
        <v>1050.5899999999999</v>
      </c>
      <c r="X531" s="359">
        <v>11482.48</v>
      </c>
      <c r="Y531" s="359">
        <v>9.0399999999999991</v>
      </c>
      <c r="Z531" s="359">
        <v>38277</v>
      </c>
      <c r="AA531" s="359">
        <v>69</v>
      </c>
      <c r="AB531" s="359"/>
      <c r="AC531" s="359"/>
      <c r="AD531" s="359">
        <v>8754.2800000000007</v>
      </c>
      <c r="AE531" s="359">
        <v>0</v>
      </c>
      <c r="AF531" s="359"/>
      <c r="AG531" s="255"/>
      <c r="AH531" s="359">
        <v>278.27</v>
      </c>
      <c r="AI531" s="360">
        <v>0.49</v>
      </c>
      <c r="AJ531" s="359"/>
      <c r="AK531" s="255"/>
      <c r="AL531" s="389">
        <v>426.4</v>
      </c>
      <c r="AM531" s="360">
        <v>11.19</v>
      </c>
      <c r="AN531" s="389">
        <v>61.44</v>
      </c>
      <c r="AO531" s="360">
        <v>0</v>
      </c>
      <c r="AP531" s="389">
        <v>57.14</v>
      </c>
      <c r="AQ531" s="360">
        <v>0</v>
      </c>
    </row>
    <row r="532" spans="1:43" ht="15" x14ac:dyDescent="0.2">
      <c r="A532" s="376">
        <f t="shared" si="33"/>
        <v>45822</v>
      </c>
      <c r="B532" s="86" t="s">
        <v>195</v>
      </c>
      <c r="C532" s="94" t="str">
        <f t="shared" si="32"/>
        <v>45822 1200H</v>
      </c>
      <c r="D532" s="355">
        <v>2607.0100000000002</v>
      </c>
      <c r="E532" s="356">
        <v>49.74</v>
      </c>
      <c r="F532" s="355">
        <v>1113.8699999999999</v>
      </c>
      <c r="G532" s="356">
        <v>6.2</v>
      </c>
      <c r="H532" s="355"/>
      <c r="I532" s="358"/>
      <c r="J532" s="355"/>
      <c r="K532" s="358"/>
      <c r="L532" s="416">
        <v>76525.45</v>
      </c>
      <c r="M532" s="357">
        <v>942.28</v>
      </c>
      <c r="N532" s="357">
        <v>33780.379999999997</v>
      </c>
      <c r="O532" s="356">
        <v>113</v>
      </c>
      <c r="P532" s="355">
        <v>7369.78</v>
      </c>
      <c r="Q532" s="357">
        <v>19.05</v>
      </c>
      <c r="R532" s="357">
        <v>34972.400000000001</v>
      </c>
      <c r="S532" s="357">
        <v>30.1</v>
      </c>
      <c r="T532" s="357"/>
      <c r="U532" s="357"/>
      <c r="V532" s="357">
        <v>739.12</v>
      </c>
      <c r="W532" s="357">
        <v>1051.97</v>
      </c>
      <c r="X532" s="357">
        <v>11486.4</v>
      </c>
      <c r="Y532" s="357">
        <v>9.0399999999999991</v>
      </c>
      <c r="Z532" s="357">
        <v>38283</v>
      </c>
      <c r="AA532" s="357">
        <v>69</v>
      </c>
      <c r="AB532" s="357"/>
      <c r="AC532" s="357"/>
      <c r="AD532" s="357">
        <v>8758.93</v>
      </c>
      <c r="AE532" s="357">
        <v>0</v>
      </c>
      <c r="AF532" s="357"/>
      <c r="AG532" s="356"/>
      <c r="AH532" s="357">
        <v>278.27</v>
      </c>
      <c r="AI532" s="358">
        <v>0.49</v>
      </c>
      <c r="AJ532" s="357"/>
      <c r="AK532" s="356"/>
      <c r="AL532" s="390">
        <v>431.95</v>
      </c>
      <c r="AM532" s="358">
        <v>11.19</v>
      </c>
      <c r="AN532" s="390">
        <v>61.44</v>
      </c>
      <c r="AO532" s="358">
        <v>0</v>
      </c>
      <c r="AP532" s="390">
        <v>58.74</v>
      </c>
      <c r="AQ532" s="358">
        <v>0</v>
      </c>
    </row>
    <row r="533" spans="1:43" ht="15" x14ac:dyDescent="0.2">
      <c r="A533" s="376">
        <f t="shared" si="33"/>
        <v>45823</v>
      </c>
      <c r="B533" s="86" t="s">
        <v>259</v>
      </c>
      <c r="C533" s="94" t="str">
        <f t="shared" si="32"/>
        <v>45823 0000H</v>
      </c>
      <c r="D533" s="254">
        <v>2611.75</v>
      </c>
      <c r="E533" s="255">
        <v>49.74</v>
      </c>
      <c r="F533" s="254">
        <v>1113.8699999999999</v>
      </c>
      <c r="G533" s="255">
        <v>6.2</v>
      </c>
      <c r="H533" s="254"/>
      <c r="I533" s="360"/>
      <c r="J533" s="254"/>
      <c r="K533" s="360"/>
      <c r="L533" s="417">
        <v>76539.320000000007</v>
      </c>
      <c r="M533" s="359">
        <v>942.31</v>
      </c>
      <c r="N533" s="359">
        <v>33782.230000000003</v>
      </c>
      <c r="O533" s="255">
        <v>113.03</v>
      </c>
      <c r="P533" s="254">
        <v>7375.59</v>
      </c>
      <c r="Q533" s="359">
        <v>19.05</v>
      </c>
      <c r="R533" s="359">
        <v>34976</v>
      </c>
      <c r="S533" s="359">
        <v>30.1</v>
      </c>
      <c r="T533" s="359"/>
      <c r="U533" s="359"/>
      <c r="V533" s="359">
        <v>739.12</v>
      </c>
      <c r="W533" s="359">
        <v>1053.68</v>
      </c>
      <c r="X533" s="359">
        <v>11491.35</v>
      </c>
      <c r="Y533" s="359">
        <v>9.0399999999999991</v>
      </c>
      <c r="Z533" s="359">
        <v>38291</v>
      </c>
      <c r="AA533" s="359">
        <v>69</v>
      </c>
      <c r="AB533" s="359"/>
      <c r="AC533" s="359"/>
      <c r="AD533" s="359">
        <v>8766.5300000000007</v>
      </c>
      <c r="AE533" s="359">
        <v>0</v>
      </c>
      <c r="AF533" s="359"/>
      <c r="AG533" s="255"/>
      <c r="AH533" s="359">
        <v>278.27</v>
      </c>
      <c r="AI533" s="360">
        <v>0.49</v>
      </c>
      <c r="AJ533" s="359"/>
      <c r="AK533" s="255"/>
      <c r="AL533" s="389">
        <v>438.06</v>
      </c>
      <c r="AM533" s="360">
        <v>11.19</v>
      </c>
      <c r="AN533" s="389">
        <v>61.44</v>
      </c>
      <c r="AO533" s="360">
        <v>0</v>
      </c>
      <c r="AP533" s="389">
        <v>60.49</v>
      </c>
      <c r="AQ533" s="360">
        <v>0</v>
      </c>
    </row>
    <row r="534" spans="1:43" ht="15" x14ac:dyDescent="0.2">
      <c r="A534" s="376">
        <f t="shared" si="33"/>
        <v>45823</v>
      </c>
      <c r="B534" s="86" t="s">
        <v>195</v>
      </c>
      <c r="C534" s="94" t="str">
        <f t="shared" si="32"/>
        <v>45823 1200H</v>
      </c>
      <c r="D534" s="355">
        <v>2615.38</v>
      </c>
      <c r="E534" s="356">
        <v>49.74</v>
      </c>
      <c r="F534" s="355">
        <v>1113.8699999999999</v>
      </c>
      <c r="G534" s="356">
        <v>6.2</v>
      </c>
      <c r="H534" s="355"/>
      <c r="I534" s="358"/>
      <c r="J534" s="355"/>
      <c r="K534" s="358"/>
      <c r="L534" s="416">
        <v>76542.039999999994</v>
      </c>
      <c r="M534" s="357">
        <v>647.66</v>
      </c>
      <c r="N534" s="357">
        <v>33782.230000000003</v>
      </c>
      <c r="O534" s="356">
        <v>113.06</v>
      </c>
      <c r="P534" s="355">
        <v>7381.45</v>
      </c>
      <c r="Q534" s="357">
        <v>19.05</v>
      </c>
      <c r="R534" s="357">
        <v>34979.5</v>
      </c>
      <c r="S534" s="357">
        <v>30.1</v>
      </c>
      <c r="T534" s="357"/>
      <c r="U534" s="357"/>
      <c r="V534" s="357">
        <v>739.13</v>
      </c>
      <c r="W534" s="357">
        <v>1055.1400000000001</v>
      </c>
      <c r="X534" s="357">
        <v>11495.45</v>
      </c>
      <c r="Y534" s="357">
        <v>9.0399999999999991</v>
      </c>
      <c r="Z534" s="357">
        <v>38298</v>
      </c>
      <c r="AA534" s="357">
        <v>69</v>
      </c>
      <c r="AB534" s="357"/>
      <c r="AC534" s="357"/>
      <c r="AD534" s="357">
        <v>8772.93</v>
      </c>
      <c r="AE534" s="357">
        <v>0</v>
      </c>
      <c r="AF534" s="357"/>
      <c r="AG534" s="356"/>
      <c r="AH534" s="357">
        <v>278.27</v>
      </c>
      <c r="AI534" s="358">
        <v>0.49</v>
      </c>
      <c r="AJ534" s="357"/>
      <c r="AK534" s="356"/>
      <c r="AL534" s="390">
        <v>443.99</v>
      </c>
      <c r="AM534" s="402">
        <v>11.29</v>
      </c>
      <c r="AN534" s="390">
        <v>61.44</v>
      </c>
      <c r="AO534" s="358">
        <v>0</v>
      </c>
      <c r="AP534" s="390">
        <v>62.4</v>
      </c>
      <c r="AQ534" s="358">
        <v>0</v>
      </c>
    </row>
    <row r="535" spans="1:43" ht="15" x14ac:dyDescent="0.2">
      <c r="A535" s="376">
        <f t="shared" si="33"/>
        <v>45824</v>
      </c>
      <c r="B535" s="86" t="s">
        <v>259</v>
      </c>
      <c r="C535" s="94" t="str">
        <f t="shared" si="32"/>
        <v>45824 0000H</v>
      </c>
      <c r="D535" s="254">
        <v>2620.44</v>
      </c>
      <c r="E535" s="255">
        <v>49.74</v>
      </c>
      <c r="F535" s="254">
        <v>1113.8699999999999</v>
      </c>
      <c r="G535" s="255">
        <v>6.2</v>
      </c>
      <c r="H535" s="254"/>
      <c r="I535" s="360"/>
      <c r="J535" s="254"/>
      <c r="K535" s="360"/>
      <c r="L535" s="417">
        <v>76554.27</v>
      </c>
      <c r="M535" s="359">
        <v>942.69</v>
      </c>
      <c r="N535" s="359">
        <v>33783.46</v>
      </c>
      <c r="O535" s="255">
        <v>113.08</v>
      </c>
      <c r="P535" s="254">
        <v>7387.29</v>
      </c>
      <c r="Q535" s="359">
        <v>19.05</v>
      </c>
      <c r="R535" s="359">
        <v>34983</v>
      </c>
      <c r="S535" s="359">
        <v>30.1</v>
      </c>
      <c r="T535" s="359"/>
      <c r="U535" s="359"/>
      <c r="V535" s="359">
        <v>739.15</v>
      </c>
      <c r="W535" s="359">
        <v>1056.74</v>
      </c>
      <c r="X535" s="359">
        <v>11500.35</v>
      </c>
      <c r="Y535" s="359">
        <v>9.0399999999999991</v>
      </c>
      <c r="Z535" s="359">
        <v>38306</v>
      </c>
      <c r="AA535" s="359">
        <v>69</v>
      </c>
      <c r="AB535" s="359"/>
      <c r="AC535" s="359"/>
      <c r="AD535" s="359">
        <v>8780.33</v>
      </c>
      <c r="AE535" s="359">
        <v>0</v>
      </c>
      <c r="AF535" s="359"/>
      <c r="AG535" s="255"/>
      <c r="AH535" s="359">
        <v>278.27</v>
      </c>
      <c r="AI535" s="360">
        <v>0.49</v>
      </c>
      <c r="AJ535" s="359"/>
      <c r="AK535" s="255"/>
      <c r="AL535" s="389">
        <v>447.39</v>
      </c>
      <c r="AM535" s="360">
        <v>11.19</v>
      </c>
      <c r="AN535" s="389">
        <v>61.44</v>
      </c>
      <c r="AO535" s="360">
        <v>0</v>
      </c>
      <c r="AP535" s="389">
        <v>64.11</v>
      </c>
      <c r="AQ535" s="360">
        <v>0</v>
      </c>
    </row>
    <row r="536" spans="1:43" ht="15" x14ac:dyDescent="0.2">
      <c r="A536" s="376">
        <f t="shared" si="33"/>
        <v>45824</v>
      </c>
      <c r="B536" s="86" t="s">
        <v>195</v>
      </c>
      <c r="C536" s="94" t="str">
        <f t="shared" si="32"/>
        <v>45824 1200H</v>
      </c>
      <c r="D536" s="355">
        <v>2624.28</v>
      </c>
      <c r="E536" s="356">
        <v>49.74</v>
      </c>
      <c r="F536" s="355">
        <v>1113.8699999999999</v>
      </c>
      <c r="G536" s="356">
        <v>6.2</v>
      </c>
      <c r="H536" s="355"/>
      <c r="I536" s="358"/>
      <c r="J536" s="355"/>
      <c r="K536" s="358"/>
      <c r="L536" s="416">
        <v>76558.95</v>
      </c>
      <c r="M536" s="357">
        <v>943.08</v>
      </c>
      <c r="N536" s="357">
        <v>33783.46</v>
      </c>
      <c r="O536" s="356">
        <v>113.11</v>
      </c>
      <c r="P536" s="355">
        <v>7393.06</v>
      </c>
      <c r="Q536" s="357">
        <v>19.05</v>
      </c>
      <c r="R536" s="357">
        <v>34986.5</v>
      </c>
      <c r="S536" s="357">
        <v>30.1</v>
      </c>
      <c r="T536" s="357"/>
      <c r="U536" s="357"/>
      <c r="V536" s="357">
        <v>739.17</v>
      </c>
      <c r="W536" s="357">
        <v>1058.08</v>
      </c>
      <c r="X536" s="357">
        <v>11504.51</v>
      </c>
      <c r="Y536" s="357">
        <v>9.0399999999999991</v>
      </c>
      <c r="Z536" s="357">
        <v>38313</v>
      </c>
      <c r="AA536" s="357">
        <v>69</v>
      </c>
      <c r="AB536" s="357"/>
      <c r="AC536" s="357"/>
      <c r="AD536" s="357">
        <v>8783.57</v>
      </c>
      <c r="AE536" s="357">
        <v>0</v>
      </c>
      <c r="AF536" s="357"/>
      <c r="AG536" s="356"/>
      <c r="AH536" s="357">
        <v>278.27</v>
      </c>
      <c r="AI536" s="358">
        <v>0.49</v>
      </c>
      <c r="AJ536" s="357"/>
      <c r="AK536" s="356"/>
      <c r="AL536" s="390">
        <v>458.04</v>
      </c>
      <c r="AM536" s="358">
        <v>11.19</v>
      </c>
      <c r="AN536" s="390">
        <v>61.78</v>
      </c>
      <c r="AO536" s="358">
        <v>0</v>
      </c>
      <c r="AP536" s="390">
        <v>65.92</v>
      </c>
      <c r="AQ536" s="358">
        <v>0</v>
      </c>
    </row>
    <row r="537" spans="1:43" ht="15" x14ac:dyDescent="0.2">
      <c r="A537" s="376">
        <f t="shared" si="33"/>
        <v>45825</v>
      </c>
      <c r="B537" s="86" t="s">
        <v>259</v>
      </c>
      <c r="C537" s="94" t="str">
        <f t="shared" si="32"/>
        <v>45825 0000H</v>
      </c>
      <c r="D537" s="254">
        <v>2629.14</v>
      </c>
      <c r="E537" s="255">
        <v>49.74</v>
      </c>
      <c r="F537" s="254">
        <v>1113.8699999999999</v>
      </c>
      <c r="G537" s="255">
        <v>6.2</v>
      </c>
      <c r="H537" s="254"/>
      <c r="I537" s="360"/>
      <c r="J537" s="254"/>
      <c r="K537" s="360"/>
      <c r="L537" s="417">
        <v>76573.67</v>
      </c>
      <c r="M537" s="359">
        <v>943.1</v>
      </c>
      <c r="N537" s="359">
        <v>33785.620000000003</v>
      </c>
      <c r="O537" s="255">
        <v>113.15</v>
      </c>
      <c r="P537" s="254">
        <v>7398.88</v>
      </c>
      <c r="Q537" s="359">
        <v>19.05</v>
      </c>
      <c r="R537" s="359">
        <v>34989.9</v>
      </c>
      <c r="S537" s="359">
        <v>30.1</v>
      </c>
      <c r="T537" s="359"/>
      <c r="U537" s="359"/>
      <c r="V537" s="359">
        <v>739.17</v>
      </c>
      <c r="W537" s="359">
        <v>1059.81</v>
      </c>
      <c r="X537" s="359">
        <v>11509.22</v>
      </c>
      <c r="Y537" s="359">
        <v>9.0399999999999991</v>
      </c>
      <c r="Z537" s="359">
        <v>38322</v>
      </c>
      <c r="AA537" s="359">
        <v>69</v>
      </c>
      <c r="AB537" s="359"/>
      <c r="AC537" s="359"/>
      <c r="AD537" s="359">
        <v>8794</v>
      </c>
      <c r="AE537" s="359">
        <v>0</v>
      </c>
      <c r="AF537" s="359"/>
      <c r="AG537" s="255"/>
      <c r="AH537" s="359">
        <v>278.27</v>
      </c>
      <c r="AI537" s="360">
        <v>0.49</v>
      </c>
      <c r="AJ537" s="359"/>
      <c r="AK537" s="255"/>
      <c r="AL537" s="389">
        <v>464.98</v>
      </c>
      <c r="AM537" s="360">
        <v>11.19</v>
      </c>
      <c r="AN537" s="389">
        <v>62.09</v>
      </c>
      <c r="AO537" s="360">
        <v>0</v>
      </c>
      <c r="AP537" s="389">
        <v>67.599999999999994</v>
      </c>
      <c r="AQ537" s="360">
        <v>0</v>
      </c>
    </row>
    <row r="538" spans="1:43" ht="15" x14ac:dyDescent="0.2">
      <c r="A538" s="376">
        <f t="shared" si="33"/>
        <v>45825</v>
      </c>
      <c r="B538" s="86" t="s">
        <v>195</v>
      </c>
      <c r="C538" s="94" t="str">
        <f t="shared" si="32"/>
        <v>45825 1200H</v>
      </c>
      <c r="D538" s="355">
        <v>2632.89</v>
      </c>
      <c r="E538" s="356">
        <v>49.74</v>
      </c>
      <c r="F538" s="355">
        <v>1113.8699999999999</v>
      </c>
      <c r="G538" s="356">
        <v>6.2</v>
      </c>
      <c r="H538" s="355"/>
      <c r="I538" s="358"/>
      <c r="J538" s="355"/>
      <c r="K538" s="358"/>
      <c r="L538" s="416">
        <v>76579.649999999994</v>
      </c>
      <c r="M538" s="357">
        <v>943.35</v>
      </c>
      <c r="N538" s="357">
        <v>33786.400000000001</v>
      </c>
      <c r="O538" s="356">
        <v>113.18</v>
      </c>
      <c r="P538" s="355">
        <v>7404.66</v>
      </c>
      <c r="Q538" s="357">
        <v>19.05</v>
      </c>
      <c r="R538" s="357">
        <v>34993.300000000003</v>
      </c>
      <c r="S538" s="357">
        <v>30.1</v>
      </c>
      <c r="T538" s="357"/>
      <c r="U538" s="357"/>
      <c r="V538" s="357">
        <v>739.19</v>
      </c>
      <c r="W538" s="357">
        <v>1061.1199999999999</v>
      </c>
      <c r="X538" s="357">
        <v>11513.3</v>
      </c>
      <c r="Y538" s="357">
        <v>9.0399999999999991</v>
      </c>
      <c r="Z538" s="357">
        <v>38329</v>
      </c>
      <c r="AA538" s="357">
        <v>69</v>
      </c>
      <c r="AB538" s="357"/>
      <c r="AC538" s="357"/>
      <c r="AD538" s="357">
        <v>8800.0400000000009</v>
      </c>
      <c r="AE538" s="357">
        <v>0</v>
      </c>
      <c r="AF538" s="357"/>
      <c r="AG538" s="356"/>
      <c r="AH538" s="357">
        <v>278.27</v>
      </c>
      <c r="AI538" s="358">
        <v>0.49</v>
      </c>
      <c r="AJ538" s="357"/>
      <c r="AK538" s="356"/>
      <c r="AL538" s="390">
        <v>471.25</v>
      </c>
      <c r="AM538" s="358">
        <v>11.19</v>
      </c>
      <c r="AN538" s="390">
        <v>62.2</v>
      </c>
      <c r="AO538" s="358">
        <v>0</v>
      </c>
      <c r="AP538" s="390">
        <v>69.3</v>
      </c>
      <c r="AQ538" s="358">
        <v>0</v>
      </c>
    </row>
    <row r="539" spans="1:43" ht="15" x14ac:dyDescent="0.2">
      <c r="A539" s="376">
        <f t="shared" si="33"/>
        <v>45826</v>
      </c>
      <c r="B539" s="86" t="s">
        <v>259</v>
      </c>
      <c r="C539" s="94" t="str">
        <f t="shared" si="32"/>
        <v>45826 0000H</v>
      </c>
      <c r="D539" s="254">
        <v>2637.75</v>
      </c>
      <c r="E539" s="255">
        <v>49.74</v>
      </c>
      <c r="F539" s="254">
        <v>1113.8699999999999</v>
      </c>
      <c r="G539" s="255">
        <v>6.2</v>
      </c>
      <c r="H539" s="254"/>
      <c r="I539" s="360"/>
      <c r="J539" s="254"/>
      <c r="K539" s="360"/>
      <c r="L539" s="417">
        <v>76594.679999999993</v>
      </c>
      <c r="M539" s="359">
        <v>943.36</v>
      </c>
      <c r="N539" s="359">
        <v>33789.33</v>
      </c>
      <c r="O539" s="255">
        <v>113.2</v>
      </c>
      <c r="P539" s="254">
        <v>7410.42</v>
      </c>
      <c r="Q539" s="359">
        <v>19.05</v>
      </c>
      <c r="R539" s="359">
        <v>34996.9</v>
      </c>
      <c r="S539" s="359">
        <v>30.1</v>
      </c>
      <c r="T539" s="359"/>
      <c r="U539" s="359"/>
      <c r="V539" s="359">
        <v>739.19</v>
      </c>
      <c r="W539" s="359">
        <v>1062.56</v>
      </c>
      <c r="X539" s="359">
        <v>11518.24</v>
      </c>
      <c r="Y539" s="359">
        <v>9.0399999999999991</v>
      </c>
      <c r="Z539" s="359">
        <v>38338</v>
      </c>
      <c r="AA539" s="359">
        <v>69</v>
      </c>
      <c r="AB539" s="359"/>
      <c r="AC539" s="359"/>
      <c r="AD539" s="359">
        <v>8807.61</v>
      </c>
      <c r="AE539" s="359">
        <v>0</v>
      </c>
      <c r="AF539" s="359"/>
      <c r="AG539" s="255"/>
      <c r="AH539" s="359">
        <v>278.27</v>
      </c>
      <c r="AI539" s="360">
        <v>0.49</v>
      </c>
      <c r="AJ539" s="359"/>
      <c r="AK539" s="255"/>
      <c r="AL539" s="389">
        <v>481.52</v>
      </c>
      <c r="AM539" s="360">
        <v>11.19</v>
      </c>
      <c r="AN539" s="389">
        <v>63.28</v>
      </c>
      <c r="AO539" s="360">
        <v>0</v>
      </c>
      <c r="AP539" s="389">
        <v>71.180000000000007</v>
      </c>
      <c r="AQ539" s="360">
        <v>0</v>
      </c>
    </row>
    <row r="540" spans="1:43" ht="15" x14ac:dyDescent="0.2">
      <c r="A540" s="376">
        <f t="shared" si="33"/>
        <v>45826</v>
      </c>
      <c r="B540" s="86" t="s">
        <v>195</v>
      </c>
      <c r="C540" s="94" t="str">
        <f t="shared" si="32"/>
        <v>45826 1200H</v>
      </c>
      <c r="D540" s="355">
        <v>2641.5</v>
      </c>
      <c r="E540" s="356">
        <v>49.74</v>
      </c>
      <c r="F540" s="355">
        <v>1113.8699999999999</v>
      </c>
      <c r="G540" s="356">
        <v>6.2</v>
      </c>
      <c r="H540" s="355"/>
      <c r="I540" s="358"/>
      <c r="J540" s="355"/>
      <c r="K540" s="358"/>
      <c r="L540" s="416">
        <v>76599.55</v>
      </c>
      <c r="M540" s="357">
        <v>943.74</v>
      </c>
      <c r="N540" s="357">
        <v>33790.14</v>
      </c>
      <c r="O540" s="356">
        <v>113.25</v>
      </c>
      <c r="P540" s="355">
        <v>7416.25</v>
      </c>
      <c r="Q540" s="357">
        <v>19.05</v>
      </c>
      <c r="R540" s="357">
        <v>35000.400000000001</v>
      </c>
      <c r="S540" s="357">
        <v>30.1</v>
      </c>
      <c r="T540" s="357"/>
      <c r="U540" s="357"/>
      <c r="V540" s="357">
        <v>739.23</v>
      </c>
      <c r="W540" s="357">
        <v>1063.5999999999999</v>
      </c>
      <c r="X540" s="357">
        <v>11522.36</v>
      </c>
      <c r="Y540" s="357">
        <v>9.0399999999999991</v>
      </c>
      <c r="Z540" s="357">
        <v>38345</v>
      </c>
      <c r="AA540" s="357">
        <v>69</v>
      </c>
      <c r="AB540" s="357"/>
      <c r="AC540" s="357"/>
      <c r="AD540" s="357">
        <v>8814.18</v>
      </c>
      <c r="AE540" s="357">
        <v>0</v>
      </c>
      <c r="AF540" s="357"/>
      <c r="AG540" s="356"/>
      <c r="AH540" s="357">
        <v>278.27</v>
      </c>
      <c r="AI540" s="358">
        <v>0.49</v>
      </c>
      <c r="AJ540" s="357"/>
      <c r="AK540" s="356"/>
      <c r="AL540" s="390">
        <v>488.82</v>
      </c>
      <c r="AM540" s="358">
        <v>11.19</v>
      </c>
      <c r="AN540" s="390">
        <v>63.5</v>
      </c>
      <c r="AO540" s="358">
        <v>0</v>
      </c>
      <c r="AP540" s="390">
        <v>73.05</v>
      </c>
      <c r="AQ540" s="358">
        <v>0</v>
      </c>
    </row>
    <row r="541" spans="1:43" ht="15" x14ac:dyDescent="0.2">
      <c r="A541" s="376">
        <f t="shared" si="33"/>
        <v>45827</v>
      </c>
      <c r="B541" s="86" t="s">
        <v>259</v>
      </c>
      <c r="C541" s="94" t="str">
        <f t="shared" si="32"/>
        <v>45827 0000H</v>
      </c>
      <c r="D541" s="254">
        <v>2646.36</v>
      </c>
      <c r="E541" s="255">
        <v>49.74</v>
      </c>
      <c r="F541" s="254">
        <v>1113.8699999999999</v>
      </c>
      <c r="G541" s="255">
        <v>6.2</v>
      </c>
      <c r="H541" s="254"/>
      <c r="I541" s="360"/>
      <c r="J541" s="254"/>
      <c r="K541" s="360"/>
      <c r="L541" s="417">
        <v>76614.09</v>
      </c>
      <c r="M541" s="359">
        <v>943.75</v>
      </c>
      <c r="N541" s="359">
        <v>33793.160000000003</v>
      </c>
      <c r="O541" s="255">
        <v>113.27</v>
      </c>
      <c r="P541" s="254">
        <v>7422</v>
      </c>
      <c r="Q541" s="359">
        <v>19.05</v>
      </c>
      <c r="R541" s="359">
        <v>35004.400000000001</v>
      </c>
      <c r="S541" s="359">
        <v>30.1</v>
      </c>
      <c r="T541" s="359"/>
      <c r="U541" s="359"/>
      <c r="V541" s="359">
        <v>739.25</v>
      </c>
      <c r="W541" s="359">
        <v>1064.96</v>
      </c>
      <c r="X541" s="359">
        <v>11527.22</v>
      </c>
      <c r="Y541" s="359">
        <v>9.0399999999999991</v>
      </c>
      <c r="Z541" s="359">
        <v>38353</v>
      </c>
      <c r="AA541" s="359">
        <v>69</v>
      </c>
      <c r="AB541" s="359"/>
      <c r="AC541" s="359"/>
      <c r="AD541" s="359">
        <v>8821.7099999999991</v>
      </c>
      <c r="AE541" s="359">
        <v>0</v>
      </c>
      <c r="AF541" s="359"/>
      <c r="AG541" s="255"/>
      <c r="AH541" s="359">
        <v>278.27</v>
      </c>
      <c r="AI541" s="360">
        <v>0.49</v>
      </c>
      <c r="AJ541" s="359"/>
      <c r="AK541" s="255"/>
      <c r="AL541" s="389">
        <v>497.66</v>
      </c>
      <c r="AM541" s="360">
        <v>11.19</v>
      </c>
      <c r="AN541" s="389">
        <v>64.489999999999995</v>
      </c>
      <c r="AO541" s="360">
        <v>0</v>
      </c>
      <c r="AP541" s="389">
        <v>74.61</v>
      </c>
      <c r="AQ541" s="360">
        <v>0</v>
      </c>
    </row>
    <row r="542" spans="1:43" ht="15" x14ac:dyDescent="0.2">
      <c r="A542" s="376">
        <f t="shared" si="33"/>
        <v>45827</v>
      </c>
      <c r="B542" s="86" t="s">
        <v>195</v>
      </c>
      <c r="C542" s="94" t="str">
        <f t="shared" si="32"/>
        <v>45827 1200H</v>
      </c>
      <c r="D542" s="355">
        <v>2650.3</v>
      </c>
      <c r="E542" s="356">
        <v>49.74</v>
      </c>
      <c r="F542" s="355">
        <v>1113.8699999999999</v>
      </c>
      <c r="G542" s="356">
        <v>6.2</v>
      </c>
      <c r="H542" s="355"/>
      <c r="I542" s="358"/>
      <c r="J542" s="355"/>
      <c r="K542" s="358"/>
      <c r="L542" s="416">
        <v>76620.5</v>
      </c>
      <c r="M542" s="357">
        <v>943.98</v>
      </c>
      <c r="N542" s="357">
        <v>33794.050000000003</v>
      </c>
      <c r="O542" s="356">
        <v>113.32</v>
      </c>
      <c r="P542" s="355">
        <v>7427.76</v>
      </c>
      <c r="Q542" s="357">
        <v>19.05</v>
      </c>
      <c r="R542" s="357">
        <v>35007.699999999997</v>
      </c>
      <c r="S542" s="357">
        <v>30.1</v>
      </c>
      <c r="T542" s="357"/>
      <c r="U542" s="357"/>
      <c r="V542" s="357">
        <v>739.25</v>
      </c>
      <c r="W542" s="357">
        <v>1066.2</v>
      </c>
      <c r="X542" s="357">
        <v>11531.26</v>
      </c>
      <c r="Y542" s="357">
        <v>9.0399999999999991</v>
      </c>
      <c r="Z542" s="357">
        <v>38360</v>
      </c>
      <c r="AA542" s="357">
        <v>69</v>
      </c>
      <c r="AB542" s="357"/>
      <c r="AC542" s="357"/>
      <c r="AD542" s="357">
        <v>8827.44</v>
      </c>
      <c r="AE542" s="357">
        <v>0</v>
      </c>
      <c r="AF542" s="357"/>
      <c r="AG542" s="356"/>
      <c r="AH542" s="357">
        <v>278.27</v>
      </c>
      <c r="AI542" s="358">
        <v>0.49</v>
      </c>
      <c r="AJ542" s="357"/>
      <c r="AK542" s="356"/>
      <c r="AL542" s="390">
        <v>504.96</v>
      </c>
      <c r="AM542" s="358">
        <v>11.19</v>
      </c>
      <c r="AN542" s="390">
        <v>64.69</v>
      </c>
      <c r="AO542" s="358">
        <v>0</v>
      </c>
      <c r="AP542" s="390">
        <v>76.5</v>
      </c>
      <c r="AQ542" s="358">
        <v>0</v>
      </c>
    </row>
    <row r="543" spans="1:43" ht="15" x14ac:dyDescent="0.2">
      <c r="A543" s="376">
        <f t="shared" si="33"/>
        <v>45828</v>
      </c>
      <c r="B543" s="86" t="s">
        <v>259</v>
      </c>
      <c r="C543" s="94" t="str">
        <f t="shared" si="32"/>
        <v>45828 0000H</v>
      </c>
      <c r="D543" s="254">
        <v>2655.08</v>
      </c>
      <c r="E543" s="255">
        <v>49.74</v>
      </c>
      <c r="F543" s="254">
        <v>1113.8699999999999</v>
      </c>
      <c r="G543" s="255">
        <v>6.2</v>
      </c>
      <c r="H543" s="254"/>
      <c r="I543" s="360"/>
      <c r="J543" s="254"/>
      <c r="K543" s="360"/>
      <c r="L543" s="417">
        <v>76634.710000000006</v>
      </c>
      <c r="M543" s="359">
        <v>944.03</v>
      </c>
      <c r="N543" s="359">
        <v>33796.639999999999</v>
      </c>
      <c r="O543" s="255">
        <v>113.35</v>
      </c>
      <c r="P543" s="254">
        <v>7433.5</v>
      </c>
      <c r="Q543" s="359">
        <v>19.05</v>
      </c>
      <c r="R543" s="359">
        <v>35011.199999999997</v>
      </c>
      <c r="S543" s="359">
        <v>30.1</v>
      </c>
      <c r="T543" s="359"/>
      <c r="U543" s="359"/>
      <c r="V543" s="359">
        <v>739.26</v>
      </c>
      <c r="W543" s="359">
        <v>1067.5</v>
      </c>
      <c r="X543" s="359">
        <v>11535.95</v>
      </c>
      <c r="Y543" s="359">
        <v>9.0399999999999991</v>
      </c>
      <c r="Z543" s="359">
        <v>38368</v>
      </c>
      <c r="AA543" s="359">
        <v>69</v>
      </c>
      <c r="AB543" s="359"/>
      <c r="AC543" s="359"/>
      <c r="AD543" s="359">
        <v>8834.25</v>
      </c>
      <c r="AE543" s="359">
        <v>0</v>
      </c>
      <c r="AF543" s="359"/>
      <c r="AG543" s="255"/>
      <c r="AH543" s="359">
        <v>278.27</v>
      </c>
      <c r="AI543" s="360">
        <v>0.49</v>
      </c>
      <c r="AJ543" s="359"/>
      <c r="AK543" s="255"/>
      <c r="AL543" s="389">
        <v>514.38</v>
      </c>
      <c r="AM543" s="360">
        <v>11.19</v>
      </c>
      <c r="AN543" s="389">
        <v>65.38</v>
      </c>
      <c r="AO543" s="360">
        <v>0</v>
      </c>
      <c r="AP543" s="389">
        <v>78.48</v>
      </c>
      <c r="AQ543" s="360">
        <v>0</v>
      </c>
    </row>
    <row r="544" spans="1:43" ht="15" x14ac:dyDescent="0.2">
      <c r="A544" s="376">
        <f t="shared" si="33"/>
        <v>45828</v>
      </c>
      <c r="B544" s="86" t="s">
        <v>195</v>
      </c>
      <c r="C544" s="94" t="str">
        <f t="shared" si="32"/>
        <v>45828 1200H</v>
      </c>
      <c r="D544" s="355">
        <v>2658.74</v>
      </c>
      <c r="E544" s="356">
        <v>49.74</v>
      </c>
      <c r="F544" s="355">
        <v>1113.8699999999999</v>
      </c>
      <c r="G544" s="356">
        <v>6.2</v>
      </c>
      <c r="H544" s="355"/>
      <c r="I544" s="358"/>
      <c r="J544" s="355"/>
      <c r="K544" s="358"/>
      <c r="L544" s="416">
        <v>76639.850000000006</v>
      </c>
      <c r="M544" s="357">
        <v>944.41</v>
      </c>
      <c r="N544" s="357">
        <v>33797.56</v>
      </c>
      <c r="O544" s="356">
        <v>113.38</v>
      </c>
      <c r="P544" s="355">
        <v>7439.3</v>
      </c>
      <c r="Q544" s="357">
        <v>19.05</v>
      </c>
      <c r="R544" s="357">
        <v>35014.5</v>
      </c>
      <c r="S544" s="357">
        <v>30.1</v>
      </c>
      <c r="T544" s="357"/>
      <c r="U544" s="357"/>
      <c r="V544" s="357">
        <v>739.29</v>
      </c>
      <c r="W544" s="357">
        <v>1068.55</v>
      </c>
      <c r="X544" s="357">
        <v>11539.98</v>
      </c>
      <c r="Y544" s="357">
        <v>9.0399999999999991</v>
      </c>
      <c r="Z544" s="357">
        <v>38375</v>
      </c>
      <c r="AA544" s="357">
        <v>69</v>
      </c>
      <c r="AB544" s="357"/>
      <c r="AC544" s="357"/>
      <c r="AD544" s="357">
        <v>8840.23</v>
      </c>
      <c r="AE544" s="357">
        <v>0</v>
      </c>
      <c r="AF544" s="357"/>
      <c r="AG544" s="356"/>
      <c r="AH544" s="357">
        <v>278.27</v>
      </c>
      <c r="AI544" s="358">
        <v>0.49</v>
      </c>
      <c r="AJ544" s="357"/>
      <c r="AK544" s="356"/>
      <c r="AL544" s="390">
        <v>520.85</v>
      </c>
      <c r="AM544" s="358">
        <v>11.19</v>
      </c>
      <c r="AN544" s="390">
        <v>65.89</v>
      </c>
      <c r="AO544" s="358">
        <v>0</v>
      </c>
      <c r="AP544" s="390">
        <v>79.87</v>
      </c>
      <c r="AQ544" s="358">
        <v>0</v>
      </c>
    </row>
    <row r="545" spans="1:43" ht="15" x14ac:dyDescent="0.2">
      <c r="A545" s="376">
        <f t="shared" si="33"/>
        <v>45829</v>
      </c>
      <c r="B545" s="86" t="s">
        <v>259</v>
      </c>
      <c r="C545" s="94" t="str">
        <f t="shared" si="32"/>
        <v>45829 0000H</v>
      </c>
      <c r="D545" s="254">
        <v>2663.28</v>
      </c>
      <c r="E545" s="255">
        <v>49.74</v>
      </c>
      <c r="F545" s="254">
        <v>1113.8699999999999</v>
      </c>
      <c r="G545" s="255">
        <v>6.2</v>
      </c>
      <c r="H545" s="254"/>
      <c r="I545" s="360"/>
      <c r="J545" s="254"/>
      <c r="K545" s="360"/>
      <c r="L545" s="417">
        <v>76655.199999999997</v>
      </c>
      <c r="M545" s="359">
        <v>944.43</v>
      </c>
      <c r="N545" s="359">
        <v>33800.21</v>
      </c>
      <c r="O545" s="255">
        <v>113.4</v>
      </c>
      <c r="P545" s="254">
        <v>7445.15</v>
      </c>
      <c r="Q545" s="359">
        <v>19.05</v>
      </c>
      <c r="R545" s="359">
        <v>35018.199999999997</v>
      </c>
      <c r="S545" s="359">
        <v>30.1</v>
      </c>
      <c r="T545" s="359"/>
      <c r="U545" s="359"/>
      <c r="V545" s="359">
        <v>739.67</v>
      </c>
      <c r="W545" s="359">
        <v>1069.8599999999999</v>
      </c>
      <c r="X545" s="359">
        <v>11544.78</v>
      </c>
      <c r="Y545" s="359">
        <v>9.0399999999999991</v>
      </c>
      <c r="Z545" s="359">
        <v>38383</v>
      </c>
      <c r="AA545" s="359">
        <v>69</v>
      </c>
      <c r="AB545" s="359"/>
      <c r="AC545" s="359"/>
      <c r="AD545" s="359">
        <v>8847.27</v>
      </c>
      <c r="AE545" s="359">
        <v>0</v>
      </c>
      <c r="AF545" s="359"/>
      <c r="AG545" s="255"/>
      <c r="AH545" s="359">
        <v>278.27</v>
      </c>
      <c r="AI545" s="360">
        <v>0.49</v>
      </c>
      <c r="AJ545" s="359"/>
      <c r="AK545" s="255"/>
      <c r="AL545" s="389">
        <v>530.1</v>
      </c>
      <c r="AM545" s="360">
        <v>11.19</v>
      </c>
      <c r="AN545" s="389">
        <v>67.09</v>
      </c>
      <c r="AO545" s="360">
        <v>0</v>
      </c>
      <c r="AP545" s="389">
        <v>81.31</v>
      </c>
      <c r="AQ545" s="360">
        <v>0</v>
      </c>
    </row>
    <row r="546" spans="1:43" ht="15" x14ac:dyDescent="0.2">
      <c r="A546" s="376">
        <f t="shared" si="33"/>
        <v>45829</v>
      </c>
      <c r="B546" s="86" t="s">
        <v>195</v>
      </c>
      <c r="C546" s="94" t="str">
        <f t="shared" si="32"/>
        <v>45829 1200H</v>
      </c>
      <c r="D546" s="355">
        <v>2666.47</v>
      </c>
      <c r="E546" s="356">
        <v>49.74</v>
      </c>
      <c r="F546" s="355">
        <v>1113.8699999999999</v>
      </c>
      <c r="G546" s="356">
        <v>6.2</v>
      </c>
      <c r="H546" s="355"/>
      <c r="I546" s="358"/>
      <c r="J546" s="355"/>
      <c r="K546" s="358"/>
      <c r="L546" s="416">
        <v>76658.98</v>
      </c>
      <c r="M546" s="357">
        <v>944.86</v>
      </c>
      <c r="N546" s="357">
        <v>33800.21</v>
      </c>
      <c r="O546" s="356">
        <v>113.45</v>
      </c>
      <c r="P546" s="355">
        <v>7450.85</v>
      </c>
      <c r="Q546" s="357">
        <v>19.05</v>
      </c>
      <c r="R546" s="357">
        <v>35020.6</v>
      </c>
      <c r="S546" s="357">
        <v>30.1</v>
      </c>
      <c r="T546" s="357"/>
      <c r="U546" s="357"/>
      <c r="V546" s="357">
        <v>739.67</v>
      </c>
      <c r="W546" s="357">
        <v>1071.23</v>
      </c>
      <c r="X546" s="357">
        <v>11548.66</v>
      </c>
      <c r="Y546" s="357">
        <v>9.0399999999999991</v>
      </c>
      <c r="Z546" s="357">
        <v>38388</v>
      </c>
      <c r="AA546" s="357">
        <v>69</v>
      </c>
      <c r="AB546" s="357"/>
      <c r="AC546" s="357"/>
      <c r="AD546" s="357">
        <v>8853.15</v>
      </c>
      <c r="AE546" s="357">
        <v>0</v>
      </c>
      <c r="AF546" s="357"/>
      <c r="AG546" s="356"/>
      <c r="AH546" s="357">
        <v>278.27</v>
      </c>
      <c r="AI546" s="358">
        <v>0.49</v>
      </c>
      <c r="AJ546" s="357"/>
      <c r="AK546" s="356"/>
      <c r="AL546" s="390">
        <v>536.79999999999995</v>
      </c>
      <c r="AM546" s="358">
        <v>11.19</v>
      </c>
      <c r="AN546" s="390">
        <v>67.16</v>
      </c>
      <c r="AO546" s="358">
        <v>0</v>
      </c>
      <c r="AP546" s="390">
        <v>83.16</v>
      </c>
      <c r="AQ546" s="358">
        <v>0</v>
      </c>
    </row>
    <row r="547" spans="1:43" ht="15" x14ac:dyDescent="0.2">
      <c r="A547" s="376">
        <f t="shared" si="33"/>
        <v>45830</v>
      </c>
      <c r="B547" s="86" t="s">
        <v>259</v>
      </c>
      <c r="C547" s="94" t="str">
        <f t="shared" si="32"/>
        <v>45830 0000H</v>
      </c>
      <c r="D547" s="254">
        <v>2670.32</v>
      </c>
      <c r="E547" s="255">
        <v>49.74</v>
      </c>
      <c r="F547" s="254">
        <v>1113.8699999999999</v>
      </c>
      <c r="G547" s="255">
        <v>6.2</v>
      </c>
      <c r="H547" s="254"/>
      <c r="I547" s="360"/>
      <c r="J547" s="254"/>
      <c r="K547" s="360"/>
      <c r="L547" s="417">
        <v>76669.37</v>
      </c>
      <c r="M547" s="359">
        <v>944.89</v>
      </c>
      <c r="N547" s="359">
        <v>33800.21</v>
      </c>
      <c r="O547" s="255">
        <v>113.49</v>
      </c>
      <c r="P547" s="254">
        <v>7456.7</v>
      </c>
      <c r="Q547" s="359">
        <v>19.05</v>
      </c>
      <c r="R547" s="359">
        <v>35024.1</v>
      </c>
      <c r="S547" s="359">
        <v>30.1</v>
      </c>
      <c r="T547" s="359"/>
      <c r="U547" s="359"/>
      <c r="V547" s="359">
        <v>739.67</v>
      </c>
      <c r="W547" s="359">
        <v>1072.6300000000001</v>
      </c>
      <c r="X547" s="359">
        <v>11553.04</v>
      </c>
      <c r="Y547" s="359">
        <v>9.0399999999999991</v>
      </c>
      <c r="Z547" s="359">
        <v>38394</v>
      </c>
      <c r="AA547" s="359">
        <v>69</v>
      </c>
      <c r="AB547" s="359"/>
      <c r="AC547" s="359"/>
      <c r="AD547" s="359">
        <v>8859.7999999999993</v>
      </c>
      <c r="AE547" s="359">
        <v>0</v>
      </c>
      <c r="AF547" s="359"/>
      <c r="AG547" s="255"/>
      <c r="AH547" s="359">
        <v>278.27</v>
      </c>
      <c r="AI547" s="360">
        <v>0.49</v>
      </c>
      <c r="AJ547" s="359"/>
      <c r="AK547" s="255"/>
      <c r="AL547" s="389">
        <v>544.03</v>
      </c>
      <c r="AM547" s="360">
        <v>11.19</v>
      </c>
      <c r="AN547" s="389">
        <v>67.16</v>
      </c>
      <c r="AO547" s="360">
        <v>0</v>
      </c>
      <c r="AP547" s="389">
        <v>85.23</v>
      </c>
      <c r="AQ547" s="360">
        <v>0</v>
      </c>
    </row>
    <row r="548" spans="1:43" ht="15" x14ac:dyDescent="0.2">
      <c r="A548" s="376">
        <f t="shared" si="33"/>
        <v>45830</v>
      </c>
      <c r="B548" s="86" t="s">
        <v>195</v>
      </c>
      <c r="C548" s="94" t="str">
        <f t="shared" si="32"/>
        <v>45830 1200H</v>
      </c>
      <c r="D548" s="355">
        <v>2673.82</v>
      </c>
      <c r="E548" s="356">
        <v>49.74</v>
      </c>
      <c r="F548" s="355">
        <v>1113.8699999999999</v>
      </c>
      <c r="G548" s="356">
        <v>6.2</v>
      </c>
      <c r="H548" s="355"/>
      <c r="I548" s="358"/>
      <c r="J548" s="355"/>
      <c r="K548" s="358"/>
      <c r="L548" s="416">
        <v>76670.600000000006</v>
      </c>
      <c r="M548" s="357">
        <v>945.31</v>
      </c>
      <c r="N548" s="357">
        <v>33800.21</v>
      </c>
      <c r="O548" s="356">
        <v>113.53</v>
      </c>
      <c r="P548" s="355">
        <v>7462.37</v>
      </c>
      <c r="Q548" s="357">
        <v>19.05</v>
      </c>
      <c r="R548" s="357">
        <v>35025.199999999997</v>
      </c>
      <c r="S548" s="357">
        <v>30.2</v>
      </c>
      <c r="T548" s="357"/>
      <c r="U548" s="357"/>
      <c r="V548" s="357">
        <v>739.68</v>
      </c>
      <c r="W548" s="357">
        <v>1073.99</v>
      </c>
      <c r="X548" s="357">
        <v>11556.73</v>
      </c>
      <c r="Y548" s="357">
        <v>9.0399999999999991</v>
      </c>
      <c r="Z548" s="357">
        <v>38400</v>
      </c>
      <c r="AA548" s="357">
        <v>69</v>
      </c>
      <c r="AB548" s="357"/>
      <c r="AC548" s="357"/>
      <c r="AD548" s="357">
        <v>8865.2099999999991</v>
      </c>
      <c r="AE548" s="357">
        <v>0</v>
      </c>
      <c r="AF548" s="357"/>
      <c r="AG548" s="356"/>
      <c r="AH548" s="357">
        <v>278.27</v>
      </c>
      <c r="AI548" s="358">
        <v>0.49</v>
      </c>
      <c r="AJ548" s="357"/>
      <c r="AK548" s="356"/>
      <c r="AL548" s="390">
        <v>549.51</v>
      </c>
      <c r="AM548" s="358">
        <v>11.19</v>
      </c>
      <c r="AN548" s="390">
        <v>67.16</v>
      </c>
      <c r="AO548" s="358">
        <v>0</v>
      </c>
      <c r="AP548" s="390">
        <v>86.82</v>
      </c>
      <c r="AQ548" s="358">
        <v>0</v>
      </c>
    </row>
    <row r="549" spans="1:43" ht="15" x14ac:dyDescent="0.2">
      <c r="A549" s="376">
        <f t="shared" si="33"/>
        <v>45831</v>
      </c>
      <c r="B549" s="86" t="s">
        <v>259</v>
      </c>
      <c r="C549" s="94" t="str">
        <f t="shared" si="32"/>
        <v>45831 0000H</v>
      </c>
      <c r="D549" s="254">
        <v>2678.48</v>
      </c>
      <c r="E549" s="255">
        <v>49.74</v>
      </c>
      <c r="F549" s="254">
        <v>1113.8699999999999</v>
      </c>
      <c r="G549" s="255">
        <v>6.2</v>
      </c>
      <c r="H549" s="254"/>
      <c r="I549" s="360"/>
      <c r="J549" s="254"/>
      <c r="K549" s="360"/>
      <c r="L549" s="417">
        <v>76672</v>
      </c>
      <c r="M549" s="359">
        <v>945.55</v>
      </c>
      <c r="N549" s="359">
        <v>33800.21</v>
      </c>
      <c r="O549" s="255">
        <v>113.57</v>
      </c>
      <c r="P549" s="254">
        <v>7468.24</v>
      </c>
      <c r="Q549" s="359">
        <v>19.05</v>
      </c>
      <c r="R549" s="359">
        <v>35027</v>
      </c>
      <c r="S549" s="359">
        <v>30.2</v>
      </c>
      <c r="T549" s="359"/>
      <c r="U549" s="359"/>
      <c r="V549" s="359">
        <v>739.68</v>
      </c>
      <c r="W549" s="359">
        <v>1075.6099999999999</v>
      </c>
      <c r="X549" s="359">
        <v>11561.18</v>
      </c>
      <c r="Y549" s="359">
        <v>9.0399999999999991</v>
      </c>
      <c r="Z549" s="359">
        <v>38407</v>
      </c>
      <c r="AA549" s="359">
        <v>69</v>
      </c>
      <c r="AB549" s="359"/>
      <c r="AC549" s="359"/>
      <c r="AD549" s="359">
        <v>8871.69</v>
      </c>
      <c r="AE549" s="359">
        <v>0</v>
      </c>
      <c r="AF549" s="359"/>
      <c r="AG549" s="255"/>
      <c r="AH549" s="359">
        <v>278.27</v>
      </c>
      <c r="AI549" s="360">
        <v>0.49</v>
      </c>
      <c r="AJ549" s="359"/>
      <c r="AK549" s="255"/>
      <c r="AL549" s="389">
        <v>556.32000000000005</v>
      </c>
      <c r="AM549" s="360">
        <v>11.19</v>
      </c>
      <c r="AN549" s="389">
        <v>67.16</v>
      </c>
      <c r="AO549" s="360">
        <v>0</v>
      </c>
      <c r="AP549" s="389">
        <v>88.77</v>
      </c>
      <c r="AQ549" s="360">
        <v>0</v>
      </c>
    </row>
    <row r="550" spans="1:43" ht="15" x14ac:dyDescent="0.2">
      <c r="A550" s="376">
        <f t="shared" si="33"/>
        <v>45831</v>
      </c>
      <c r="B550" s="86" t="s">
        <v>195</v>
      </c>
      <c r="C550" s="94" t="str">
        <f t="shared" si="32"/>
        <v>45831 1200H</v>
      </c>
      <c r="D550" s="355">
        <v>2682.08</v>
      </c>
      <c r="E550" s="356">
        <v>49.74</v>
      </c>
      <c r="F550" s="355">
        <v>1113.8699999999999</v>
      </c>
      <c r="G550" s="356">
        <v>6.2</v>
      </c>
      <c r="H550" s="355"/>
      <c r="I550" s="358"/>
      <c r="J550" s="355"/>
      <c r="K550" s="358"/>
      <c r="L550" s="416">
        <v>76672.66</v>
      </c>
      <c r="M550" s="357">
        <v>946.12</v>
      </c>
      <c r="N550" s="357">
        <v>33800.21</v>
      </c>
      <c r="O550" s="356">
        <v>113.6</v>
      </c>
      <c r="P550" s="355">
        <v>7473.93</v>
      </c>
      <c r="Q550" s="357">
        <v>19.05</v>
      </c>
      <c r="R550" s="357">
        <v>35029.300000000003</v>
      </c>
      <c r="S550" s="357">
        <v>30.2</v>
      </c>
      <c r="T550" s="357"/>
      <c r="U550" s="357"/>
      <c r="V550" s="357">
        <v>739.69</v>
      </c>
      <c r="W550" s="357">
        <v>1076.9100000000001</v>
      </c>
      <c r="X550" s="357">
        <v>11564.85</v>
      </c>
      <c r="Y550" s="357">
        <v>9.0399999999999991</v>
      </c>
      <c r="Z550" s="357">
        <v>38412</v>
      </c>
      <c r="AA550" s="357">
        <v>69</v>
      </c>
      <c r="AB550" s="357"/>
      <c r="AC550" s="357"/>
      <c r="AD550" s="357">
        <v>8877.32</v>
      </c>
      <c r="AE550" s="357">
        <v>0</v>
      </c>
      <c r="AF550" s="357"/>
      <c r="AG550" s="356"/>
      <c r="AH550" s="357">
        <v>278.27</v>
      </c>
      <c r="AI550" s="358">
        <v>0.49</v>
      </c>
      <c r="AJ550" s="357"/>
      <c r="AK550" s="356"/>
      <c r="AL550" s="390">
        <v>562.07000000000005</v>
      </c>
      <c r="AM550" s="358">
        <v>11.19</v>
      </c>
      <c r="AN550" s="390">
        <v>67.16</v>
      </c>
      <c r="AO550" s="358">
        <v>0</v>
      </c>
      <c r="AP550" s="390">
        <v>90.43</v>
      </c>
      <c r="AQ550" s="358">
        <v>0</v>
      </c>
    </row>
    <row r="551" spans="1:43" ht="15" x14ac:dyDescent="0.2">
      <c r="A551" s="376">
        <f t="shared" si="33"/>
        <v>45832</v>
      </c>
      <c r="B551" s="86" t="s">
        <v>259</v>
      </c>
      <c r="C551" s="94" t="str">
        <f t="shared" si="32"/>
        <v>45832 0000H</v>
      </c>
      <c r="D551" s="254">
        <v>2686.78</v>
      </c>
      <c r="E551" s="255">
        <v>49.74</v>
      </c>
      <c r="F551" s="254">
        <v>1113.8699999999999</v>
      </c>
      <c r="G551" s="255">
        <v>6.2</v>
      </c>
      <c r="H551" s="254"/>
      <c r="I551" s="360"/>
      <c r="J551" s="254"/>
      <c r="K551" s="360"/>
      <c r="L551" s="417">
        <v>76677.64</v>
      </c>
      <c r="M551" s="359">
        <v>946.16</v>
      </c>
      <c r="N551" s="359">
        <v>33800.21</v>
      </c>
      <c r="O551" s="255">
        <v>113.64</v>
      </c>
      <c r="P551" s="254">
        <v>7479.75</v>
      </c>
      <c r="Q551" s="359">
        <v>19.05</v>
      </c>
      <c r="R551" s="359">
        <v>35032.199999999997</v>
      </c>
      <c r="S551" s="359">
        <v>30.2</v>
      </c>
      <c r="T551" s="359"/>
      <c r="U551" s="359"/>
      <c r="V551" s="359">
        <v>739.69</v>
      </c>
      <c r="W551" s="359">
        <v>1078.4100000000001</v>
      </c>
      <c r="X551" s="359">
        <v>11569.3</v>
      </c>
      <c r="Y551" s="359">
        <v>9.0399999999999991</v>
      </c>
      <c r="Z551" s="359">
        <v>38420</v>
      </c>
      <c r="AA551" s="359">
        <v>69</v>
      </c>
      <c r="AB551" s="359"/>
      <c r="AC551" s="359"/>
      <c r="AD551" s="359">
        <v>8884.6299999999992</v>
      </c>
      <c r="AE551" s="359">
        <v>0</v>
      </c>
      <c r="AF551" s="359"/>
      <c r="AG551" s="255"/>
      <c r="AH551" s="359">
        <v>278.27</v>
      </c>
      <c r="AI551" s="360">
        <v>0.49</v>
      </c>
      <c r="AJ551" s="359"/>
      <c r="AK551" s="255"/>
      <c r="AL551" s="389">
        <v>568.57000000000005</v>
      </c>
      <c r="AM551" s="360">
        <v>11.19</v>
      </c>
      <c r="AN551" s="389">
        <v>67.16</v>
      </c>
      <c r="AO551" s="360">
        <v>0</v>
      </c>
      <c r="AP551" s="389">
        <v>92.31</v>
      </c>
      <c r="AQ551" s="360">
        <v>0</v>
      </c>
    </row>
    <row r="552" spans="1:43" ht="15" x14ac:dyDescent="0.2">
      <c r="A552" s="376">
        <f t="shared" si="33"/>
        <v>45832</v>
      </c>
      <c r="B552" s="86" t="s">
        <v>195</v>
      </c>
      <c r="C552" s="94" t="str">
        <f t="shared" si="32"/>
        <v>45832 1200H</v>
      </c>
      <c r="D552" s="355">
        <v>2690.5</v>
      </c>
      <c r="E552" s="356">
        <v>49.74</v>
      </c>
      <c r="F552" s="355">
        <v>1113.8699999999999</v>
      </c>
      <c r="G552" s="356">
        <v>6.2</v>
      </c>
      <c r="H552" s="355"/>
      <c r="I552" s="358"/>
      <c r="J552" s="355"/>
      <c r="K552" s="358"/>
      <c r="L552" s="416">
        <v>76679.62</v>
      </c>
      <c r="M552" s="357">
        <v>946.61</v>
      </c>
      <c r="N552" s="357">
        <v>33800.870000000003</v>
      </c>
      <c r="O552" s="356">
        <v>113.68</v>
      </c>
      <c r="P552" s="355">
        <v>7485.51</v>
      </c>
      <c r="Q552" s="357">
        <v>19.05</v>
      </c>
      <c r="R552" s="357">
        <v>35034</v>
      </c>
      <c r="S552" s="357">
        <v>30.3</v>
      </c>
      <c r="T552" s="357"/>
      <c r="U552" s="357"/>
      <c r="V552" s="357">
        <v>739.72</v>
      </c>
      <c r="W552" s="357">
        <v>1079.6199999999999</v>
      </c>
      <c r="X552" s="357">
        <v>11573.02</v>
      </c>
      <c r="Y552" s="357">
        <v>9.0399999999999991</v>
      </c>
      <c r="Z552" s="357">
        <v>38426</v>
      </c>
      <c r="AA552" s="357">
        <v>69</v>
      </c>
      <c r="AB552" s="357"/>
      <c r="AC552" s="357"/>
      <c r="AD552" s="357">
        <v>8890.91</v>
      </c>
      <c r="AE552" s="357">
        <v>0</v>
      </c>
      <c r="AF552" s="357"/>
      <c r="AG552" s="356"/>
      <c r="AH552" s="357">
        <v>278.27</v>
      </c>
      <c r="AI552" s="358">
        <v>0.49</v>
      </c>
      <c r="AJ552" s="357"/>
      <c r="AK552" s="356"/>
      <c r="AL552" s="390">
        <v>574.41999999999996</v>
      </c>
      <c r="AM552" s="358">
        <v>11.9</v>
      </c>
      <c r="AN552" s="390">
        <v>67.44</v>
      </c>
      <c r="AO552" s="358">
        <v>0</v>
      </c>
      <c r="AP552" s="390">
        <v>93.71</v>
      </c>
      <c r="AQ552" s="358">
        <v>0</v>
      </c>
    </row>
    <row r="553" spans="1:43" ht="15" x14ac:dyDescent="0.2">
      <c r="A553" s="376">
        <f t="shared" si="33"/>
        <v>45833</v>
      </c>
      <c r="B553" s="86" t="s">
        <v>259</v>
      </c>
      <c r="C553" s="94" t="str">
        <f t="shared" si="32"/>
        <v>45833 0000H</v>
      </c>
      <c r="D553" s="254">
        <v>2695.37</v>
      </c>
      <c r="E553" s="255">
        <v>49.74</v>
      </c>
      <c r="F553" s="254">
        <v>1113.8699999999999</v>
      </c>
      <c r="G553" s="255">
        <v>6.2</v>
      </c>
      <c r="H553" s="254"/>
      <c r="I553" s="360"/>
      <c r="J553" s="254"/>
      <c r="K553" s="360"/>
      <c r="L553" s="417">
        <v>76685.13</v>
      </c>
      <c r="M553" s="359">
        <v>946.67</v>
      </c>
      <c r="N553" s="359">
        <v>33803.65</v>
      </c>
      <c r="O553" s="255">
        <v>113.7</v>
      </c>
      <c r="P553" s="254">
        <v>7491.18</v>
      </c>
      <c r="Q553" s="359">
        <v>19.05</v>
      </c>
      <c r="R553" s="359">
        <v>35037.4</v>
      </c>
      <c r="S553" s="359">
        <v>30.3</v>
      </c>
      <c r="T553" s="359"/>
      <c r="U553" s="359"/>
      <c r="V553" s="359">
        <v>739.72</v>
      </c>
      <c r="W553" s="359">
        <v>1081.03</v>
      </c>
      <c r="X553" s="359">
        <v>11577.59</v>
      </c>
      <c r="Y553" s="359">
        <v>9.0399999999999991</v>
      </c>
      <c r="Z553" s="359">
        <v>38434</v>
      </c>
      <c r="AA553" s="359">
        <v>69</v>
      </c>
      <c r="AB553" s="359"/>
      <c r="AC553" s="359"/>
      <c r="AD553" s="359">
        <v>8898.35</v>
      </c>
      <c r="AE553" s="359">
        <v>0</v>
      </c>
      <c r="AF553" s="359"/>
      <c r="AG553" s="255"/>
      <c r="AH553" s="359">
        <v>278.27</v>
      </c>
      <c r="AI553" s="360">
        <v>0.49</v>
      </c>
      <c r="AJ553" s="359"/>
      <c r="AK553" s="255"/>
      <c r="AL553" s="389">
        <v>583.28</v>
      </c>
      <c r="AM553" s="360">
        <v>11.19</v>
      </c>
      <c r="AN553" s="389">
        <v>68.05</v>
      </c>
      <c r="AO553" s="360">
        <v>0</v>
      </c>
      <c r="AP553" s="389">
        <v>95.67</v>
      </c>
      <c r="AQ553" s="360">
        <v>0</v>
      </c>
    </row>
    <row r="554" spans="1:43" ht="15.75" thickBot="1" x14ac:dyDescent="0.25">
      <c r="A554" s="382">
        <f t="shared" si="33"/>
        <v>45833</v>
      </c>
      <c r="B554" s="383" t="s">
        <v>195</v>
      </c>
      <c r="C554" s="384" t="str">
        <f t="shared" si="32"/>
        <v>45833 1200H</v>
      </c>
      <c r="D554" s="385">
        <v>2699.39</v>
      </c>
      <c r="E554" s="386">
        <v>49.74</v>
      </c>
      <c r="F554" s="385">
        <v>1113.8699999999999</v>
      </c>
      <c r="G554" s="386">
        <v>6.2</v>
      </c>
      <c r="H554" s="385"/>
      <c r="I554" s="388"/>
      <c r="J554" s="385"/>
      <c r="K554" s="388"/>
      <c r="L554" s="437">
        <v>76689.55</v>
      </c>
      <c r="M554" s="387">
        <v>947.06</v>
      </c>
      <c r="N554" s="387">
        <v>33804.5</v>
      </c>
      <c r="O554" s="386">
        <v>113.74</v>
      </c>
      <c r="P554" s="385">
        <v>7496.59</v>
      </c>
      <c r="Q554" s="387">
        <v>19.05</v>
      </c>
      <c r="R554" s="387">
        <v>35039.5</v>
      </c>
      <c r="S554" s="387">
        <v>30.3</v>
      </c>
      <c r="T554" s="387"/>
      <c r="U554" s="387"/>
      <c r="V554" s="387">
        <v>739.72</v>
      </c>
      <c r="W554" s="387">
        <v>1082.33</v>
      </c>
      <c r="X554" s="387">
        <v>11581.21</v>
      </c>
      <c r="Y554" s="387">
        <v>9.0399999999999991</v>
      </c>
      <c r="Z554" s="387">
        <v>38441</v>
      </c>
      <c r="AA554" s="387">
        <v>69</v>
      </c>
      <c r="AB554" s="387"/>
      <c r="AC554" s="387"/>
      <c r="AD554" s="387">
        <v>8904.59</v>
      </c>
      <c r="AE554" s="387">
        <v>0</v>
      </c>
      <c r="AF554" s="387"/>
      <c r="AG554" s="386"/>
      <c r="AH554" s="387">
        <v>278.27</v>
      </c>
      <c r="AI554" s="388">
        <v>0.49</v>
      </c>
      <c r="AJ554" s="387"/>
      <c r="AK554" s="386"/>
      <c r="AL554" s="397">
        <v>589.58000000000004</v>
      </c>
      <c r="AM554" s="388">
        <v>11.19</v>
      </c>
      <c r="AN554" s="397">
        <v>68.05</v>
      </c>
      <c r="AO554" s="388">
        <v>0</v>
      </c>
      <c r="AP554" s="397">
        <v>97.46</v>
      </c>
      <c r="AQ554" s="388">
        <v>0</v>
      </c>
    </row>
    <row r="555" spans="1:43" ht="15" thickBot="1" x14ac:dyDescent="0.25"/>
    <row r="556" spans="1:43" ht="15" x14ac:dyDescent="0.2">
      <c r="A556" s="369">
        <f>A554+1</f>
        <v>45834</v>
      </c>
      <c r="B556" s="370" t="s">
        <v>259</v>
      </c>
      <c r="C556" s="371" t="str">
        <f t="shared" ref="C556:C615" si="34">A556 &amp; " " &amp;B556</f>
        <v>45834 0000H</v>
      </c>
      <c r="D556" s="372">
        <v>2704.18</v>
      </c>
      <c r="E556" s="373">
        <v>49.74</v>
      </c>
      <c r="F556" s="372">
        <v>1113.8699999999999</v>
      </c>
      <c r="G556" s="373">
        <v>6.2</v>
      </c>
      <c r="H556" s="372"/>
      <c r="I556" s="375"/>
      <c r="J556" s="372"/>
      <c r="K556" s="375"/>
      <c r="L556" s="415">
        <v>76700.69</v>
      </c>
      <c r="M556" s="374">
        <v>947.21</v>
      </c>
      <c r="N556" s="374">
        <v>33807.07</v>
      </c>
      <c r="O556" s="373">
        <v>113.76</v>
      </c>
      <c r="P556" s="372">
        <v>7502.05</v>
      </c>
      <c r="Q556" s="374">
        <v>19.05</v>
      </c>
      <c r="R556" s="374">
        <v>35042.300000000003</v>
      </c>
      <c r="S556" s="374">
        <v>30.3</v>
      </c>
      <c r="T556" s="374"/>
      <c r="U556" s="374"/>
      <c r="V556" s="374">
        <v>739.74</v>
      </c>
      <c r="W556" s="374">
        <v>1083.82</v>
      </c>
      <c r="X556" s="374">
        <v>11585.32</v>
      </c>
      <c r="Y556" s="374">
        <v>9.0399999999999991</v>
      </c>
      <c r="Z556" s="374">
        <v>38448</v>
      </c>
      <c r="AA556" s="374">
        <v>69</v>
      </c>
      <c r="AB556" s="374"/>
      <c r="AC556" s="374"/>
      <c r="AD556" s="374">
        <v>8911.49</v>
      </c>
      <c r="AE556" s="374">
        <v>0</v>
      </c>
      <c r="AF556" s="374"/>
      <c r="AG556" s="373"/>
      <c r="AH556" s="374"/>
      <c r="AI556" s="375"/>
      <c r="AJ556" s="374"/>
      <c r="AK556" s="373"/>
      <c r="AL556" s="393">
        <v>595.62</v>
      </c>
      <c r="AM556" s="375">
        <v>11.19</v>
      </c>
      <c r="AN556" s="393">
        <v>68.05</v>
      </c>
      <c r="AO556" s="375">
        <v>0</v>
      </c>
      <c r="AP556" s="393">
        <v>99.19</v>
      </c>
      <c r="AQ556" s="375">
        <v>0</v>
      </c>
    </row>
    <row r="557" spans="1:43" ht="15" x14ac:dyDescent="0.2">
      <c r="A557" s="376">
        <f>A556</f>
        <v>45834</v>
      </c>
      <c r="B557" s="86" t="s">
        <v>195</v>
      </c>
      <c r="C557" s="94" t="str">
        <f t="shared" si="34"/>
        <v>45834 1200H</v>
      </c>
      <c r="D557" s="355">
        <v>2707.95</v>
      </c>
      <c r="E557" s="356">
        <v>49.74</v>
      </c>
      <c r="F557" s="355">
        <v>1113.8699999999999</v>
      </c>
      <c r="G557" s="356">
        <v>6.2</v>
      </c>
      <c r="H557" s="355"/>
      <c r="I557" s="358"/>
      <c r="J557" s="355"/>
      <c r="K557" s="358"/>
      <c r="L557" s="416">
        <v>76705.279999999999</v>
      </c>
      <c r="M557" s="357">
        <v>947.61</v>
      </c>
      <c r="N557" s="357">
        <v>33807.629999999997</v>
      </c>
      <c r="O557" s="356">
        <v>113.8</v>
      </c>
      <c r="P557" s="355">
        <v>7507.83</v>
      </c>
      <c r="Q557" s="357">
        <v>19.05</v>
      </c>
      <c r="R557" s="357">
        <v>35044.1</v>
      </c>
      <c r="S557" s="357">
        <v>30.4</v>
      </c>
      <c r="T557" s="357"/>
      <c r="U557" s="357"/>
      <c r="V557" s="357">
        <v>739.74</v>
      </c>
      <c r="W557" s="357">
        <v>1085.25</v>
      </c>
      <c r="X557" s="357">
        <v>11588.84</v>
      </c>
      <c r="Y557" s="357">
        <v>9.0399999999999991</v>
      </c>
      <c r="Z557" s="357">
        <v>38454</v>
      </c>
      <c r="AA557" s="357">
        <v>69</v>
      </c>
      <c r="AB557" s="357"/>
      <c r="AC557" s="357"/>
      <c r="AD557" s="357">
        <v>8917.5</v>
      </c>
      <c r="AE557" s="357">
        <v>0</v>
      </c>
      <c r="AF557" s="357"/>
      <c r="AG557" s="356"/>
      <c r="AH557" s="357"/>
      <c r="AI557" s="358"/>
      <c r="AJ557" s="357"/>
      <c r="AK557" s="356"/>
      <c r="AL557" s="390">
        <v>601.54999999999995</v>
      </c>
      <c r="AM557" s="358">
        <v>11.19</v>
      </c>
      <c r="AN557" s="390">
        <v>68.05</v>
      </c>
      <c r="AO557" s="358">
        <v>0</v>
      </c>
      <c r="AP557" s="390">
        <v>100.88</v>
      </c>
      <c r="AQ557" s="358">
        <v>0</v>
      </c>
    </row>
    <row r="558" spans="1:43" ht="15" x14ac:dyDescent="0.2">
      <c r="A558" s="376">
        <f t="shared" ref="A558:A613" si="35">A556+1</f>
        <v>45835</v>
      </c>
      <c r="B558" s="86" t="s">
        <v>259</v>
      </c>
      <c r="C558" s="94" t="str">
        <f t="shared" si="34"/>
        <v>45835 0000H</v>
      </c>
      <c r="D558" s="254">
        <v>2712.66</v>
      </c>
      <c r="E558" s="255">
        <v>49.74</v>
      </c>
      <c r="F558" s="254">
        <v>1113.8699999999999</v>
      </c>
      <c r="G558" s="255">
        <v>6.2</v>
      </c>
      <c r="H558" s="254"/>
      <c r="I558" s="360"/>
      <c r="J558" s="254"/>
      <c r="K558" s="360"/>
      <c r="L558" s="417">
        <v>76716.97</v>
      </c>
      <c r="M558" s="359">
        <v>947.71</v>
      </c>
      <c r="N558" s="359">
        <v>33810.129999999997</v>
      </c>
      <c r="O558" s="255">
        <v>113.83</v>
      </c>
      <c r="P558" s="254">
        <v>7513.36</v>
      </c>
      <c r="Q558" s="359">
        <v>19.05</v>
      </c>
      <c r="R558" s="359">
        <v>35047.199999999997</v>
      </c>
      <c r="S558" s="359">
        <v>30.4</v>
      </c>
      <c r="T558" s="359"/>
      <c r="U558" s="359"/>
      <c r="V558" s="359">
        <v>739.74</v>
      </c>
      <c r="W558" s="359">
        <v>1086.78</v>
      </c>
      <c r="X558" s="359">
        <v>11593.21</v>
      </c>
      <c r="Y558" s="359">
        <v>9.0399999999999991</v>
      </c>
      <c r="Z558" s="359">
        <v>38461</v>
      </c>
      <c r="AA558" s="359">
        <v>69</v>
      </c>
      <c r="AB558" s="359"/>
      <c r="AC558" s="359"/>
      <c r="AD558" s="359">
        <v>8923.17</v>
      </c>
      <c r="AE558" s="359">
        <v>0</v>
      </c>
      <c r="AF558" s="359"/>
      <c r="AG558" s="255"/>
      <c r="AH558" s="359"/>
      <c r="AI558" s="360"/>
      <c r="AJ558" s="359"/>
      <c r="AK558" s="255"/>
      <c r="AL558" s="389">
        <v>608.39</v>
      </c>
      <c r="AM558" s="360">
        <v>11.19</v>
      </c>
      <c r="AN558" s="389">
        <v>68.05</v>
      </c>
      <c r="AO558" s="360">
        <v>0</v>
      </c>
      <c r="AP558" s="389">
        <v>102.86</v>
      </c>
      <c r="AQ558" s="360">
        <v>0</v>
      </c>
    </row>
    <row r="559" spans="1:43" ht="15" x14ac:dyDescent="0.2">
      <c r="A559" s="376">
        <f t="shared" si="35"/>
        <v>45835</v>
      </c>
      <c r="B559" s="86" t="s">
        <v>195</v>
      </c>
      <c r="C559" s="94" t="str">
        <f t="shared" si="34"/>
        <v>45835 1200H</v>
      </c>
      <c r="D559" s="355">
        <v>2716.37</v>
      </c>
      <c r="E559" s="356">
        <v>49.74</v>
      </c>
      <c r="F559" s="355">
        <v>1113.8699999999999</v>
      </c>
      <c r="G559" s="356">
        <v>6.2</v>
      </c>
      <c r="H559" s="355"/>
      <c r="I559" s="358"/>
      <c r="J559" s="355"/>
      <c r="K559" s="358"/>
      <c r="L559" s="416">
        <v>76720.69</v>
      </c>
      <c r="M559" s="357">
        <v>948.12</v>
      </c>
      <c r="N559" s="357">
        <v>33810.660000000003</v>
      </c>
      <c r="O559" s="356">
        <v>113.88</v>
      </c>
      <c r="P559" s="355">
        <v>7519.19</v>
      </c>
      <c r="Q559" s="357">
        <v>19.05</v>
      </c>
      <c r="R559" s="357">
        <v>35048.9</v>
      </c>
      <c r="S559" s="357">
        <v>30.4</v>
      </c>
      <c r="T559" s="357"/>
      <c r="U559" s="357"/>
      <c r="V559" s="357">
        <v>739.74</v>
      </c>
      <c r="W559" s="357">
        <v>1088.25</v>
      </c>
      <c r="X559" s="357">
        <v>11596.87</v>
      </c>
      <c r="Y559" s="357">
        <v>9.0399999999999991</v>
      </c>
      <c r="Z559" s="357">
        <v>38467</v>
      </c>
      <c r="AA559" s="357">
        <v>69</v>
      </c>
      <c r="AB559" s="357"/>
      <c r="AC559" s="357"/>
      <c r="AD559" s="357">
        <v>8929.0300000000007</v>
      </c>
      <c r="AE559" s="357">
        <v>0</v>
      </c>
      <c r="AF559" s="357"/>
      <c r="AG559" s="356"/>
      <c r="AH559" s="357"/>
      <c r="AI559" s="358"/>
      <c r="AJ559" s="357"/>
      <c r="AK559" s="356"/>
      <c r="AL559" s="390">
        <v>614.51</v>
      </c>
      <c r="AM559" s="358">
        <v>11.19</v>
      </c>
      <c r="AN559" s="390">
        <v>68.05</v>
      </c>
      <c r="AO559" s="358">
        <v>0</v>
      </c>
      <c r="AP559" s="390">
        <v>104.61</v>
      </c>
      <c r="AQ559" s="358">
        <v>0</v>
      </c>
    </row>
    <row r="560" spans="1:43" ht="15" x14ac:dyDescent="0.2">
      <c r="A560" s="376">
        <f t="shared" si="35"/>
        <v>45836</v>
      </c>
      <c r="B560" s="86" t="s">
        <v>259</v>
      </c>
      <c r="C560" s="94" t="str">
        <f t="shared" si="34"/>
        <v>45836 0000H</v>
      </c>
      <c r="D560" s="254">
        <v>2720.19</v>
      </c>
      <c r="E560" s="255">
        <v>49.74</v>
      </c>
      <c r="F560" s="254">
        <v>1113.8699999999999</v>
      </c>
      <c r="G560" s="255">
        <v>6.2</v>
      </c>
      <c r="H560" s="254"/>
      <c r="I560" s="360"/>
      <c r="J560" s="254"/>
      <c r="K560" s="360"/>
      <c r="L560" s="417">
        <v>76737</v>
      </c>
      <c r="M560" s="359">
        <v>948.12</v>
      </c>
      <c r="N560" s="359">
        <v>33814.22</v>
      </c>
      <c r="O560" s="255">
        <v>113.88</v>
      </c>
      <c r="P560" s="254">
        <v>7524.96</v>
      </c>
      <c r="Q560" s="359">
        <v>19.05</v>
      </c>
      <c r="R560" s="359">
        <v>35052.400000000001</v>
      </c>
      <c r="S560" s="359">
        <v>30.4</v>
      </c>
      <c r="T560" s="359"/>
      <c r="U560" s="359"/>
      <c r="V560" s="359">
        <v>739.75</v>
      </c>
      <c r="W560" s="359">
        <v>1089.8900000000001</v>
      </c>
      <c r="X560" s="359">
        <v>11601.43</v>
      </c>
      <c r="Y560" s="359">
        <v>9.0399999999999991</v>
      </c>
      <c r="Z560" s="359">
        <v>38475</v>
      </c>
      <c r="AA560" s="359">
        <v>69</v>
      </c>
      <c r="AB560" s="359"/>
      <c r="AC560" s="359"/>
      <c r="AD560" s="359">
        <v>8936.2099999999991</v>
      </c>
      <c r="AE560" s="359">
        <v>0</v>
      </c>
      <c r="AF560" s="359"/>
      <c r="AG560" s="255"/>
      <c r="AH560" s="359"/>
      <c r="AI560" s="360"/>
      <c r="AJ560" s="359"/>
      <c r="AK560" s="255"/>
      <c r="AL560" s="389">
        <v>622.48</v>
      </c>
      <c r="AM560" s="360">
        <v>11.19</v>
      </c>
      <c r="AN560" s="389">
        <v>68.34</v>
      </c>
      <c r="AO560" s="360">
        <v>0</v>
      </c>
      <c r="AP560" s="389">
        <v>106.6</v>
      </c>
      <c r="AQ560" s="360">
        <v>0</v>
      </c>
    </row>
    <row r="561" spans="1:43" ht="15" x14ac:dyDescent="0.2">
      <c r="A561" s="376">
        <f t="shared" si="35"/>
        <v>45836</v>
      </c>
      <c r="B561" s="86" t="s">
        <v>195</v>
      </c>
      <c r="C561" s="94" t="str">
        <f t="shared" si="34"/>
        <v>45836 1200H</v>
      </c>
      <c r="D561" s="404">
        <v>2720.19</v>
      </c>
      <c r="E561" s="405">
        <v>49.74</v>
      </c>
      <c r="F561" s="355">
        <v>1114.55</v>
      </c>
      <c r="G561" s="356">
        <v>6.2</v>
      </c>
      <c r="H561" s="355"/>
      <c r="I561" s="358"/>
      <c r="J561" s="355"/>
      <c r="K561" s="358"/>
      <c r="L561" s="416">
        <v>76754.240000000005</v>
      </c>
      <c r="M561" s="357">
        <v>948.12</v>
      </c>
      <c r="N561" s="357">
        <v>33816.81</v>
      </c>
      <c r="O561" s="356">
        <v>113.9</v>
      </c>
      <c r="P561" s="355">
        <v>7530.79</v>
      </c>
      <c r="Q561" s="357">
        <v>19.05</v>
      </c>
      <c r="R561" s="357">
        <v>35055.9</v>
      </c>
      <c r="S561" s="357">
        <v>30.4</v>
      </c>
      <c r="T561" s="357"/>
      <c r="U561" s="357"/>
      <c r="V561" s="357">
        <v>739.87</v>
      </c>
      <c r="W561" s="357">
        <v>1090.8599999999999</v>
      </c>
      <c r="X561" s="357">
        <v>11605.09</v>
      </c>
      <c r="Y561" s="357">
        <v>9.0399999999999991</v>
      </c>
      <c r="Z561" s="357">
        <v>38482</v>
      </c>
      <c r="AA561" s="357">
        <v>69</v>
      </c>
      <c r="AB561" s="357"/>
      <c r="AC561" s="357"/>
      <c r="AD561" s="357">
        <v>8942.16</v>
      </c>
      <c r="AE561" s="357">
        <v>0</v>
      </c>
      <c r="AF561" s="357"/>
      <c r="AG561" s="356"/>
      <c r="AH561" s="357"/>
      <c r="AI561" s="358"/>
      <c r="AJ561" s="357"/>
      <c r="AK561" s="356"/>
      <c r="AL561" s="390">
        <v>631.11</v>
      </c>
      <c r="AM561" s="358">
        <v>11.19</v>
      </c>
      <c r="AN561" s="390">
        <v>68.75</v>
      </c>
      <c r="AO561" s="358">
        <v>0</v>
      </c>
      <c r="AP561" s="390">
        <v>108.67</v>
      </c>
      <c r="AQ561" s="358">
        <v>0</v>
      </c>
    </row>
    <row r="562" spans="1:43" ht="15" x14ac:dyDescent="0.2">
      <c r="A562" s="376">
        <f t="shared" si="35"/>
        <v>45837</v>
      </c>
      <c r="B562" s="86" t="s">
        <v>259</v>
      </c>
      <c r="C562" s="94" t="str">
        <f t="shared" si="34"/>
        <v>45837 0000H</v>
      </c>
      <c r="D562" s="254">
        <v>2720.19</v>
      </c>
      <c r="E562" s="255">
        <v>49.74</v>
      </c>
      <c r="F562" s="254">
        <v>1120.9000000000001</v>
      </c>
      <c r="G562" s="255">
        <v>6.2</v>
      </c>
      <c r="H562" s="254"/>
      <c r="I562" s="360"/>
      <c r="J562" s="254"/>
      <c r="K562" s="360"/>
      <c r="L562" s="417">
        <v>76770.759999999995</v>
      </c>
      <c r="M562" s="359">
        <v>948.12</v>
      </c>
      <c r="N562" s="359">
        <v>33818.6</v>
      </c>
      <c r="O562" s="255">
        <v>113.95</v>
      </c>
      <c r="P562" s="254">
        <v>7536.52</v>
      </c>
      <c r="Q562" s="359">
        <v>19.05</v>
      </c>
      <c r="R562" s="359">
        <v>35058.800000000003</v>
      </c>
      <c r="S562" s="359">
        <v>30.4</v>
      </c>
      <c r="T562" s="359"/>
      <c r="U562" s="359"/>
      <c r="V562" s="359">
        <v>739.87</v>
      </c>
      <c r="W562" s="359">
        <v>1092.57</v>
      </c>
      <c r="X562" s="359">
        <v>11609.76</v>
      </c>
      <c r="Y562" s="359">
        <v>9.0399999999999991</v>
      </c>
      <c r="Z562" s="359">
        <v>38490</v>
      </c>
      <c r="AA562" s="359">
        <v>69</v>
      </c>
      <c r="AB562" s="359"/>
      <c r="AC562" s="359"/>
      <c r="AD562" s="359">
        <v>8949.3700000000008</v>
      </c>
      <c r="AE562" s="359">
        <v>0</v>
      </c>
      <c r="AF562" s="359"/>
      <c r="AG562" s="255"/>
      <c r="AH562" s="359"/>
      <c r="AI562" s="360"/>
      <c r="AJ562" s="359"/>
      <c r="AK562" s="255"/>
      <c r="AL562" s="389">
        <v>637.05999999999995</v>
      </c>
      <c r="AM562" s="360">
        <v>11.2</v>
      </c>
      <c r="AN562" s="389">
        <v>68.75</v>
      </c>
      <c r="AO562" s="360">
        <v>0</v>
      </c>
      <c r="AP562" s="389">
        <v>110.38</v>
      </c>
      <c r="AQ562" s="360">
        <v>0</v>
      </c>
    </row>
    <row r="563" spans="1:43" ht="15" x14ac:dyDescent="0.2">
      <c r="A563" s="376">
        <f t="shared" si="35"/>
        <v>45837</v>
      </c>
      <c r="B563" s="86" t="s">
        <v>195</v>
      </c>
      <c r="C563" s="94" t="str">
        <f t="shared" si="34"/>
        <v>45837 1200H</v>
      </c>
      <c r="D563" s="355">
        <v>2720.19</v>
      </c>
      <c r="E563" s="356">
        <v>49.74</v>
      </c>
      <c r="F563" s="355">
        <v>1125.76</v>
      </c>
      <c r="G563" s="356">
        <v>6.2</v>
      </c>
      <c r="H563" s="355"/>
      <c r="I563" s="358"/>
      <c r="J563" s="355"/>
      <c r="K563" s="358"/>
      <c r="L563" s="416">
        <v>76778.89</v>
      </c>
      <c r="M563" s="357">
        <v>948.2</v>
      </c>
      <c r="N563" s="357">
        <v>33818.6</v>
      </c>
      <c r="O563" s="356">
        <v>113.95</v>
      </c>
      <c r="P563" s="355">
        <v>7541.63</v>
      </c>
      <c r="Q563" s="357">
        <v>19.05</v>
      </c>
      <c r="R563" s="357">
        <v>35059.9</v>
      </c>
      <c r="S563" s="357">
        <v>30.5</v>
      </c>
      <c r="T563" s="357"/>
      <c r="U563" s="357"/>
      <c r="V563" s="357">
        <v>739.87</v>
      </c>
      <c r="W563" s="357">
        <v>1093.92</v>
      </c>
      <c r="X563" s="357">
        <v>11613.08</v>
      </c>
      <c r="Y563" s="357">
        <v>9.0399999999999991</v>
      </c>
      <c r="Z563" s="357">
        <v>38496</v>
      </c>
      <c r="AA563" s="357">
        <v>69</v>
      </c>
      <c r="AB563" s="357"/>
      <c r="AC563" s="357"/>
      <c r="AD563" s="357">
        <v>8955.36</v>
      </c>
      <c r="AE563" s="357">
        <v>0</v>
      </c>
      <c r="AF563" s="357"/>
      <c r="AG563" s="356"/>
      <c r="AH563" s="357"/>
      <c r="AI563" s="358"/>
      <c r="AJ563" s="357"/>
      <c r="AK563" s="356"/>
      <c r="AL563" s="390">
        <v>637.71</v>
      </c>
      <c r="AM563" s="358">
        <v>11.26</v>
      </c>
      <c r="AN563" s="390">
        <v>68.75</v>
      </c>
      <c r="AO563" s="358">
        <v>0</v>
      </c>
      <c r="AP563" s="390">
        <v>110.38</v>
      </c>
      <c r="AQ563" s="358">
        <v>0</v>
      </c>
    </row>
    <row r="564" spans="1:43" ht="15" x14ac:dyDescent="0.2">
      <c r="A564" s="376">
        <f t="shared" si="35"/>
        <v>45838</v>
      </c>
      <c r="B564" s="86" t="s">
        <v>259</v>
      </c>
      <c r="C564" s="94" t="str">
        <f t="shared" si="34"/>
        <v>45838 0000H</v>
      </c>
      <c r="D564" s="254">
        <v>2723.47</v>
      </c>
      <c r="E564" s="255">
        <v>49.74</v>
      </c>
      <c r="F564" s="254">
        <v>1126.79</v>
      </c>
      <c r="G564" s="255">
        <v>6.21</v>
      </c>
      <c r="H564" s="254"/>
      <c r="I564" s="360"/>
      <c r="J564" s="254"/>
      <c r="K564" s="360"/>
      <c r="L564" s="417">
        <v>76788.08</v>
      </c>
      <c r="M564" s="359">
        <v>948.28</v>
      </c>
      <c r="N564" s="359">
        <v>33819.730000000003</v>
      </c>
      <c r="O564" s="255">
        <v>114.02</v>
      </c>
      <c r="P564" s="254">
        <v>7546.53</v>
      </c>
      <c r="Q564" s="359">
        <v>19.05</v>
      </c>
      <c r="R564" s="359">
        <v>35063</v>
      </c>
      <c r="S564" s="359">
        <v>30.5</v>
      </c>
      <c r="T564" s="359"/>
      <c r="U564" s="359"/>
      <c r="V564" s="359">
        <v>739.9</v>
      </c>
      <c r="W564" s="359">
        <v>1095.42</v>
      </c>
      <c r="X564" s="359">
        <v>11617.76</v>
      </c>
      <c r="Y564" s="359">
        <v>9.0399999999999991</v>
      </c>
      <c r="Z564" s="359">
        <v>38503</v>
      </c>
      <c r="AA564" s="359">
        <v>69</v>
      </c>
      <c r="AB564" s="359"/>
      <c r="AC564" s="359"/>
      <c r="AD564" s="359">
        <v>8961.2199999999993</v>
      </c>
      <c r="AE564" s="359">
        <v>0</v>
      </c>
      <c r="AF564" s="359"/>
      <c r="AG564" s="255"/>
      <c r="AH564" s="359"/>
      <c r="AI564" s="360"/>
      <c r="AJ564" s="359"/>
      <c r="AK564" s="255"/>
      <c r="AL564" s="389">
        <v>643.74</v>
      </c>
      <c r="AM564" s="360">
        <v>11.27</v>
      </c>
      <c r="AN564" s="389">
        <v>68.8</v>
      </c>
      <c r="AO564" s="360">
        <v>0</v>
      </c>
      <c r="AP564" s="389">
        <v>112.27</v>
      </c>
      <c r="AQ564" s="360">
        <v>0</v>
      </c>
    </row>
    <row r="565" spans="1:43" ht="15" x14ac:dyDescent="0.2">
      <c r="A565" s="376">
        <f t="shared" si="35"/>
        <v>45838</v>
      </c>
      <c r="B565" s="86" t="s">
        <v>195</v>
      </c>
      <c r="C565" s="94" t="str">
        <f t="shared" si="34"/>
        <v>45838 1200H</v>
      </c>
      <c r="D565" s="355">
        <v>2727.5</v>
      </c>
      <c r="E565" s="356">
        <v>49.74</v>
      </c>
      <c r="F565" s="355">
        <v>1126.79</v>
      </c>
      <c r="G565" s="356">
        <v>6.21</v>
      </c>
      <c r="H565" s="355"/>
      <c r="I565" s="358"/>
      <c r="J565" s="355"/>
      <c r="K565" s="358"/>
      <c r="L565" s="416">
        <v>76793.649999999994</v>
      </c>
      <c r="M565" s="357">
        <v>948.5</v>
      </c>
      <c r="N565" s="357">
        <v>33820.44</v>
      </c>
      <c r="O565" s="356">
        <v>114.09</v>
      </c>
      <c r="P565" s="355">
        <v>7551.01</v>
      </c>
      <c r="Q565" s="357">
        <v>19.05</v>
      </c>
      <c r="R565" s="357">
        <v>35066.199999999997</v>
      </c>
      <c r="S565" s="357">
        <v>30.5</v>
      </c>
      <c r="T565" s="357"/>
      <c r="U565" s="357"/>
      <c r="V565" s="357">
        <v>739.9</v>
      </c>
      <c r="W565" s="357">
        <v>1096.72</v>
      </c>
      <c r="X565" s="357">
        <v>11621.6</v>
      </c>
      <c r="Y565" s="357">
        <v>9.0399999999999991</v>
      </c>
      <c r="Z565" s="357">
        <v>38508</v>
      </c>
      <c r="AA565" s="357">
        <v>69</v>
      </c>
      <c r="AB565" s="357"/>
      <c r="AC565" s="357"/>
      <c r="AD565" s="357">
        <v>8967.39</v>
      </c>
      <c r="AE565" s="357">
        <v>0</v>
      </c>
      <c r="AF565" s="357"/>
      <c r="AG565" s="356"/>
      <c r="AH565" s="357"/>
      <c r="AI565" s="358"/>
      <c r="AJ565" s="357"/>
      <c r="AK565" s="356"/>
      <c r="AL565" s="390">
        <v>650.63</v>
      </c>
      <c r="AM565" s="358">
        <v>11.27</v>
      </c>
      <c r="AN565" s="390">
        <v>68.8</v>
      </c>
      <c r="AO565" s="358">
        <v>0</v>
      </c>
      <c r="AP565" s="390">
        <v>114.23</v>
      </c>
      <c r="AQ565" s="358">
        <v>0</v>
      </c>
    </row>
    <row r="566" spans="1:43" ht="15" x14ac:dyDescent="0.2">
      <c r="A566" s="376">
        <f t="shared" si="35"/>
        <v>45839</v>
      </c>
      <c r="B566" s="86" t="s">
        <v>259</v>
      </c>
      <c r="C566" s="94" t="str">
        <f t="shared" si="34"/>
        <v>45839 0000H</v>
      </c>
      <c r="D566" s="254">
        <v>2732.27</v>
      </c>
      <c r="E566" s="255">
        <v>49.74</v>
      </c>
      <c r="F566" s="254">
        <v>1126.79</v>
      </c>
      <c r="G566" s="255">
        <v>6.21</v>
      </c>
      <c r="H566" s="254"/>
      <c r="I566" s="360"/>
      <c r="J566" s="254"/>
      <c r="K566" s="360"/>
      <c r="L566" s="417">
        <v>76802.45</v>
      </c>
      <c r="M566" s="359">
        <v>948.61</v>
      </c>
      <c r="N566" s="359">
        <v>33822.58</v>
      </c>
      <c r="O566" s="255">
        <v>114.12</v>
      </c>
      <c r="P566" s="254">
        <v>7556.25</v>
      </c>
      <c r="Q566" s="359">
        <v>19.05</v>
      </c>
      <c r="R566" s="359">
        <v>35070.199999999997</v>
      </c>
      <c r="S566" s="359">
        <v>30.5</v>
      </c>
      <c r="T566" s="359"/>
      <c r="U566" s="359"/>
      <c r="V566" s="359">
        <v>739.95</v>
      </c>
      <c r="W566" s="359">
        <v>1098.1400000000001</v>
      </c>
      <c r="X566" s="359">
        <v>11626.12</v>
      </c>
      <c r="Y566" s="359">
        <v>9.0399999999999991</v>
      </c>
      <c r="Z566" s="359">
        <v>38516</v>
      </c>
      <c r="AA566" s="359">
        <v>69</v>
      </c>
      <c r="AB566" s="359"/>
      <c r="AC566" s="359"/>
      <c r="AD566" s="359">
        <v>8973.4699999999993</v>
      </c>
      <c r="AE566" s="359">
        <v>0</v>
      </c>
      <c r="AF566" s="359"/>
      <c r="AG566" s="255"/>
      <c r="AH566" s="359"/>
      <c r="AI566" s="360"/>
      <c r="AJ566" s="359"/>
      <c r="AK566" s="255"/>
      <c r="AL566" s="389">
        <v>658.96</v>
      </c>
      <c r="AM566" s="360">
        <v>11.27</v>
      </c>
      <c r="AN566" s="389">
        <v>69.34</v>
      </c>
      <c r="AO566" s="360">
        <v>0</v>
      </c>
      <c r="AP566" s="389">
        <v>116.1</v>
      </c>
      <c r="AQ566" s="360">
        <v>0</v>
      </c>
    </row>
    <row r="567" spans="1:43" ht="15" x14ac:dyDescent="0.2">
      <c r="A567" s="376">
        <f t="shared" si="35"/>
        <v>45839</v>
      </c>
      <c r="B567" s="86" t="s">
        <v>195</v>
      </c>
      <c r="C567" s="94" t="str">
        <f t="shared" si="34"/>
        <v>45839 1200H</v>
      </c>
      <c r="D567" s="355">
        <v>2736.04</v>
      </c>
      <c r="E567" s="356">
        <v>49.74</v>
      </c>
      <c r="F567" s="355">
        <v>1126.79</v>
      </c>
      <c r="G567" s="356">
        <v>6.21</v>
      </c>
      <c r="H567" s="355"/>
      <c r="I567" s="358"/>
      <c r="J567" s="355"/>
      <c r="K567" s="358"/>
      <c r="L567" s="477" t="s">
        <v>262</v>
      </c>
      <c r="M567" s="357">
        <v>948.96</v>
      </c>
      <c r="N567" s="357">
        <v>33823.050000000003</v>
      </c>
      <c r="O567" s="356">
        <v>114.16</v>
      </c>
      <c r="P567" s="355">
        <v>7562.05</v>
      </c>
      <c r="Q567" s="357">
        <v>19.004999999999999</v>
      </c>
      <c r="R567" s="357">
        <v>35071.800000000003</v>
      </c>
      <c r="S567" s="357">
        <v>30.5</v>
      </c>
      <c r="T567" s="357"/>
      <c r="U567" s="357"/>
      <c r="V567" s="357">
        <v>739.95</v>
      </c>
      <c r="W567" s="357">
        <v>1099.6500000000001</v>
      </c>
      <c r="X567" s="357">
        <v>11629.93</v>
      </c>
      <c r="Y567" s="357">
        <v>9.0399999999999991</v>
      </c>
      <c r="Z567" s="357">
        <v>38522</v>
      </c>
      <c r="AA567" s="357">
        <v>69</v>
      </c>
      <c r="AB567" s="357"/>
      <c r="AC567" s="357"/>
      <c r="AD567" s="357">
        <v>8979.26</v>
      </c>
      <c r="AE567" s="357">
        <v>0</v>
      </c>
      <c r="AF567" s="357"/>
      <c r="AG567" s="356"/>
      <c r="AH567" s="357"/>
      <c r="AI567" s="358"/>
      <c r="AJ567" s="357"/>
      <c r="AK567" s="356"/>
      <c r="AL567" s="390">
        <v>665.49</v>
      </c>
      <c r="AM567" s="358">
        <v>11.27</v>
      </c>
      <c r="AN567" s="390">
        <v>69.34</v>
      </c>
      <c r="AO567" s="358">
        <v>0</v>
      </c>
      <c r="AP567" s="390">
        <v>117.2</v>
      </c>
      <c r="AQ567" s="358">
        <v>0</v>
      </c>
    </row>
    <row r="568" spans="1:43" ht="15" x14ac:dyDescent="0.2">
      <c r="A568" s="376">
        <f t="shared" si="35"/>
        <v>45840</v>
      </c>
      <c r="B568" s="86" t="s">
        <v>259</v>
      </c>
      <c r="C568" s="94" t="str">
        <f t="shared" si="34"/>
        <v>45840 0000H</v>
      </c>
      <c r="D568" s="254">
        <v>2740.44</v>
      </c>
      <c r="E568" s="255">
        <v>49.74</v>
      </c>
      <c r="F568" s="254">
        <v>1126.79</v>
      </c>
      <c r="G568" s="255">
        <v>6.21</v>
      </c>
      <c r="H568" s="254"/>
      <c r="I568" s="360"/>
      <c r="J568" s="254"/>
      <c r="K568" s="360"/>
      <c r="L568" s="417">
        <v>76821.63</v>
      </c>
      <c r="M568" s="359">
        <v>948.96</v>
      </c>
      <c r="N568" s="359">
        <v>33825.96</v>
      </c>
      <c r="O568" s="255">
        <v>114.18</v>
      </c>
      <c r="P568" s="254">
        <v>7567.83</v>
      </c>
      <c r="Q568" s="359">
        <v>19.05</v>
      </c>
      <c r="R568" s="359">
        <v>35074.9</v>
      </c>
      <c r="S568" s="359">
        <v>30.5</v>
      </c>
      <c r="T568" s="359"/>
      <c r="U568" s="359"/>
      <c r="V568" s="359">
        <v>739.95</v>
      </c>
      <c r="W568" s="359">
        <v>1101.32</v>
      </c>
      <c r="X568" s="359">
        <v>11634.48</v>
      </c>
      <c r="Y568" s="359">
        <v>9.0399999999999991</v>
      </c>
      <c r="Z568" s="359">
        <v>38530</v>
      </c>
      <c r="AA568" s="359">
        <v>69</v>
      </c>
      <c r="AB568" s="359"/>
      <c r="AC568" s="359"/>
      <c r="AD568" s="359">
        <v>8986.27</v>
      </c>
      <c r="AE568" s="359">
        <v>0</v>
      </c>
      <c r="AF568" s="359"/>
      <c r="AG568" s="255"/>
      <c r="AH568" s="359"/>
      <c r="AI568" s="360"/>
      <c r="AJ568" s="359"/>
      <c r="AK568" s="255"/>
      <c r="AL568" s="389">
        <v>672.53</v>
      </c>
      <c r="AM568" s="360">
        <v>11.27</v>
      </c>
      <c r="AN568" s="389">
        <v>69.34</v>
      </c>
      <c r="AO568" s="360">
        <v>0</v>
      </c>
      <c r="AP568" s="389">
        <v>119.98</v>
      </c>
      <c r="AQ568" s="360">
        <v>0</v>
      </c>
    </row>
    <row r="569" spans="1:43" ht="15" x14ac:dyDescent="0.2">
      <c r="A569" s="376">
        <f t="shared" si="35"/>
        <v>45840</v>
      </c>
      <c r="B569" s="86" t="s">
        <v>195</v>
      </c>
      <c r="C569" s="94" t="str">
        <f t="shared" si="34"/>
        <v>45840 1200H</v>
      </c>
      <c r="D569" s="355">
        <v>2744.18</v>
      </c>
      <c r="E569" s="356">
        <v>49.74</v>
      </c>
      <c r="F569" s="355">
        <v>1126.79</v>
      </c>
      <c r="G569" s="356">
        <v>6.21</v>
      </c>
      <c r="H569" s="355"/>
      <c r="I569" s="358"/>
      <c r="J569" s="355"/>
      <c r="K569" s="358"/>
      <c r="L569" s="416">
        <v>76824.591</v>
      </c>
      <c r="M569" s="357">
        <v>949.53</v>
      </c>
      <c r="N569" s="357">
        <v>33826.69</v>
      </c>
      <c r="O569" s="356">
        <v>114.22</v>
      </c>
      <c r="P569" s="355">
        <v>7573.6</v>
      </c>
      <c r="Q569" s="357">
        <v>19.05</v>
      </c>
      <c r="R569" s="357">
        <v>35076.800000000003</v>
      </c>
      <c r="S569" s="357">
        <v>30.6</v>
      </c>
      <c r="T569" s="357"/>
      <c r="U569" s="357"/>
      <c r="V569" s="357">
        <v>739.99</v>
      </c>
      <c r="W569" s="357">
        <v>1102.4000000000001</v>
      </c>
      <c r="X569" s="357">
        <v>11638.25</v>
      </c>
      <c r="Y569" s="357">
        <v>9.0399999999999991</v>
      </c>
      <c r="Z569" s="357">
        <v>38536</v>
      </c>
      <c r="AA569" s="357">
        <v>69</v>
      </c>
      <c r="AB569" s="357"/>
      <c r="AC569" s="357"/>
      <c r="AD569" s="357">
        <v>8992.35</v>
      </c>
      <c r="AE569" s="357">
        <v>0</v>
      </c>
      <c r="AF569" s="357"/>
      <c r="AG569" s="356"/>
      <c r="AH569" s="357"/>
      <c r="AI569" s="358"/>
      <c r="AJ569" s="357"/>
      <c r="AK569" s="356"/>
      <c r="AL569" s="390">
        <v>679.92</v>
      </c>
      <c r="AM569" s="358">
        <v>11.27</v>
      </c>
      <c r="AN569" s="390">
        <v>69.510000000000005</v>
      </c>
      <c r="AO569" s="358">
        <v>0</v>
      </c>
      <c r="AP569" s="390">
        <v>121.93</v>
      </c>
      <c r="AQ569" s="358">
        <v>0</v>
      </c>
    </row>
    <row r="570" spans="1:43" ht="15" x14ac:dyDescent="0.2">
      <c r="A570" s="376">
        <f t="shared" si="35"/>
        <v>45841</v>
      </c>
      <c r="B570" s="86" t="s">
        <v>259</v>
      </c>
      <c r="C570" s="94" t="str">
        <f t="shared" si="34"/>
        <v>45841 0000H</v>
      </c>
      <c r="D570" s="254">
        <v>2748.88</v>
      </c>
      <c r="E570" s="255">
        <v>49.74</v>
      </c>
      <c r="F570" s="254">
        <v>1126.79</v>
      </c>
      <c r="G570" s="255">
        <v>6.21</v>
      </c>
      <c r="H570" s="254"/>
      <c r="I570" s="360"/>
      <c r="J570" s="254"/>
      <c r="K570" s="360"/>
      <c r="L570" s="417">
        <v>76834.44</v>
      </c>
      <c r="M570" s="359">
        <v>949.33</v>
      </c>
      <c r="N570" s="359">
        <v>33829.370000000003</v>
      </c>
      <c r="O570" s="255">
        <v>114.25</v>
      </c>
      <c r="P570" s="254">
        <v>7579.42</v>
      </c>
      <c r="Q570" s="359">
        <v>19.05</v>
      </c>
      <c r="R570" s="359">
        <v>35080</v>
      </c>
      <c r="S570" s="359">
        <v>30.6</v>
      </c>
      <c r="T570" s="359"/>
      <c r="U570" s="359"/>
      <c r="V570" s="359">
        <v>740.01</v>
      </c>
      <c r="W570" s="359">
        <v>1104.01</v>
      </c>
      <c r="X570" s="359">
        <v>11642.58</v>
      </c>
      <c r="Y570" s="359">
        <v>9.0399999999999991</v>
      </c>
      <c r="Z570" s="359">
        <v>38544</v>
      </c>
      <c r="AA570" s="359">
        <v>69</v>
      </c>
      <c r="AB570" s="359"/>
      <c r="AC570" s="359"/>
      <c r="AD570" s="359">
        <v>8999.7000000000007</v>
      </c>
      <c r="AE570" s="359">
        <v>0</v>
      </c>
      <c r="AF570" s="359"/>
      <c r="AG570" s="255"/>
      <c r="AH570" s="359"/>
      <c r="AI570" s="360"/>
      <c r="AJ570" s="359"/>
      <c r="AK570" s="255"/>
      <c r="AL570" s="389">
        <v>686.96</v>
      </c>
      <c r="AM570" s="360">
        <v>11.28</v>
      </c>
      <c r="AN570" s="389">
        <v>69.75</v>
      </c>
      <c r="AO570" s="360">
        <v>0</v>
      </c>
      <c r="AP570" s="389">
        <v>123.72</v>
      </c>
      <c r="AQ570" s="360">
        <v>0</v>
      </c>
    </row>
    <row r="571" spans="1:43" ht="15" x14ac:dyDescent="0.2">
      <c r="A571" s="376">
        <f t="shared" si="35"/>
        <v>45841</v>
      </c>
      <c r="B571" s="86" t="s">
        <v>195</v>
      </c>
      <c r="C571" s="94" t="str">
        <f t="shared" si="34"/>
        <v>45841 1200H</v>
      </c>
      <c r="D571" s="355">
        <v>2752.57</v>
      </c>
      <c r="E571" s="356">
        <v>49.74</v>
      </c>
      <c r="F571" s="355">
        <v>1126.79</v>
      </c>
      <c r="G571" s="356">
        <v>6.21</v>
      </c>
      <c r="H571" s="355"/>
      <c r="I571" s="358"/>
      <c r="J571" s="355"/>
      <c r="K571" s="358"/>
      <c r="L571" s="416">
        <v>76839.63</v>
      </c>
      <c r="M571" s="357">
        <v>949.55</v>
      </c>
      <c r="N571" s="357">
        <v>33830.47</v>
      </c>
      <c r="O571" s="356">
        <v>114.28</v>
      </c>
      <c r="P571" s="355">
        <v>7585.17</v>
      </c>
      <c r="Q571" s="357">
        <v>19.05</v>
      </c>
      <c r="R571" s="357">
        <v>35085.300000000003</v>
      </c>
      <c r="S571" s="357">
        <v>30.6</v>
      </c>
      <c r="T571" s="357"/>
      <c r="U571" s="357"/>
      <c r="V571" s="357">
        <v>740.03</v>
      </c>
      <c r="W571" s="357">
        <v>1105.05</v>
      </c>
      <c r="X571" s="357">
        <v>11646.27</v>
      </c>
      <c r="Y571" s="357">
        <v>9.0399999999999991</v>
      </c>
      <c r="Z571" s="357">
        <v>38549</v>
      </c>
      <c r="AA571" s="357">
        <v>69</v>
      </c>
      <c r="AB571" s="357"/>
      <c r="AC571" s="357"/>
      <c r="AD571" s="357">
        <v>9005.24</v>
      </c>
      <c r="AE571" s="357">
        <v>0</v>
      </c>
      <c r="AF571" s="357"/>
      <c r="AG571" s="356"/>
      <c r="AH571" s="357"/>
      <c r="AI571" s="358"/>
      <c r="AJ571" s="357"/>
      <c r="AK571" s="356"/>
      <c r="AL571" s="390">
        <v>689.03</v>
      </c>
      <c r="AM571" s="358">
        <v>11.33</v>
      </c>
      <c r="AN571" s="390">
        <v>69.84</v>
      </c>
      <c r="AO571" s="358">
        <v>0</v>
      </c>
      <c r="AP571" s="390">
        <v>124.28</v>
      </c>
      <c r="AQ571" s="358">
        <v>0</v>
      </c>
    </row>
    <row r="572" spans="1:43" ht="15" x14ac:dyDescent="0.2">
      <c r="A572" s="376">
        <f t="shared" si="35"/>
        <v>45842</v>
      </c>
      <c r="B572" s="86" t="s">
        <v>259</v>
      </c>
      <c r="C572" s="94" t="str">
        <f t="shared" si="34"/>
        <v>45842 0000H</v>
      </c>
      <c r="D572" s="254">
        <v>2757.32</v>
      </c>
      <c r="E572" s="255">
        <v>49.74</v>
      </c>
      <c r="F572" s="254">
        <v>1126.79</v>
      </c>
      <c r="G572" s="255">
        <v>6.21</v>
      </c>
      <c r="H572" s="254"/>
      <c r="I572" s="360"/>
      <c r="J572" s="254"/>
      <c r="K572" s="360"/>
      <c r="L572" s="417">
        <v>76846.92</v>
      </c>
      <c r="M572" s="359">
        <v>949.67</v>
      </c>
      <c r="N572" s="359">
        <v>33833.07</v>
      </c>
      <c r="O572" s="255">
        <v>114.3</v>
      </c>
      <c r="P572" s="254">
        <v>7590.95</v>
      </c>
      <c r="Q572" s="359">
        <v>19.05</v>
      </c>
      <c r="R572" s="359">
        <v>35088.1</v>
      </c>
      <c r="S572" s="359">
        <v>30.6</v>
      </c>
      <c r="T572" s="359"/>
      <c r="U572" s="359"/>
      <c r="V572" s="359">
        <v>740.03</v>
      </c>
      <c r="W572" s="359">
        <v>1106.6600000000001</v>
      </c>
      <c r="X572" s="359">
        <v>11650.8</v>
      </c>
      <c r="Y572" s="359">
        <v>9.0399999999999991</v>
      </c>
      <c r="Z572" s="359">
        <v>38559</v>
      </c>
      <c r="AA572" s="359">
        <v>69</v>
      </c>
      <c r="AB572" s="359"/>
      <c r="AC572" s="359"/>
      <c r="AD572" s="359">
        <v>9010.35</v>
      </c>
      <c r="AE572" s="359">
        <v>0</v>
      </c>
      <c r="AF572" s="359"/>
      <c r="AG572" s="255"/>
      <c r="AH572" s="359"/>
      <c r="AI572" s="360"/>
      <c r="AJ572" s="359"/>
      <c r="AK572" s="255"/>
      <c r="AL572" s="389">
        <v>696.64</v>
      </c>
      <c r="AM572" s="360">
        <v>11.33</v>
      </c>
      <c r="AN572" s="389">
        <v>70.099999999999994</v>
      </c>
      <c r="AO572" s="360">
        <v>0</v>
      </c>
      <c r="AP572" s="389">
        <v>126.18</v>
      </c>
      <c r="AQ572" s="360">
        <v>0</v>
      </c>
    </row>
    <row r="573" spans="1:43" ht="15" x14ac:dyDescent="0.2">
      <c r="A573" s="376">
        <f t="shared" si="35"/>
        <v>45842</v>
      </c>
      <c r="B573" s="86" t="s">
        <v>195</v>
      </c>
      <c r="C573" s="94" t="str">
        <f t="shared" si="34"/>
        <v>45842 1200H</v>
      </c>
      <c r="D573" s="355">
        <v>2760.75</v>
      </c>
      <c r="E573" s="356">
        <v>49.74</v>
      </c>
      <c r="F573" s="355">
        <v>1126.79</v>
      </c>
      <c r="G573" s="356">
        <v>6.21</v>
      </c>
      <c r="H573" s="355"/>
      <c r="I573" s="358"/>
      <c r="J573" s="355"/>
      <c r="K573" s="358"/>
      <c r="L573" s="416">
        <v>76849.5</v>
      </c>
      <c r="M573" s="357">
        <v>950.02</v>
      </c>
      <c r="N573" s="357">
        <v>33833.85</v>
      </c>
      <c r="O573" s="356">
        <v>114.33</v>
      </c>
      <c r="P573" s="355">
        <v>7596.7</v>
      </c>
      <c r="Q573" s="357">
        <v>19.05</v>
      </c>
      <c r="R573" s="357">
        <v>35090.300000000003</v>
      </c>
      <c r="S573" s="357">
        <v>30.6</v>
      </c>
      <c r="T573" s="357"/>
      <c r="U573" s="357"/>
      <c r="V573" s="357">
        <v>740.11</v>
      </c>
      <c r="W573" s="357">
        <v>1107.8</v>
      </c>
      <c r="X573" s="357">
        <v>11654.51</v>
      </c>
      <c r="Y573" s="357">
        <v>9.0399999999999991</v>
      </c>
      <c r="Z573" s="357">
        <v>38562</v>
      </c>
      <c r="AA573" s="357">
        <v>69</v>
      </c>
      <c r="AB573" s="357"/>
      <c r="AC573" s="357"/>
      <c r="AD573" s="357">
        <v>9016.3799999999992</v>
      </c>
      <c r="AE573" s="357">
        <v>0</v>
      </c>
      <c r="AF573" s="357"/>
      <c r="AG573" s="356"/>
      <c r="AH573" s="357"/>
      <c r="AI573" s="358"/>
      <c r="AJ573" s="357"/>
      <c r="AK573" s="356"/>
      <c r="AL573" s="390">
        <v>703.34</v>
      </c>
      <c r="AM573" s="358">
        <v>11.34</v>
      </c>
      <c r="AN573" s="390">
        <v>70.34</v>
      </c>
      <c r="AO573" s="358">
        <v>0</v>
      </c>
      <c r="AP573" s="390">
        <v>127.84</v>
      </c>
      <c r="AQ573" s="358">
        <v>0</v>
      </c>
    </row>
    <row r="574" spans="1:43" ht="15" x14ac:dyDescent="0.2">
      <c r="A574" s="376">
        <f t="shared" si="35"/>
        <v>45843</v>
      </c>
      <c r="B574" s="86" t="s">
        <v>259</v>
      </c>
      <c r="C574" s="94" t="str">
        <f t="shared" si="34"/>
        <v>45843 0000H</v>
      </c>
      <c r="D574" s="254">
        <v>2765.27</v>
      </c>
      <c r="E574" s="255">
        <v>49.74</v>
      </c>
      <c r="F574" s="254">
        <v>1126.79</v>
      </c>
      <c r="G574" s="255">
        <v>6.21</v>
      </c>
      <c r="H574" s="254"/>
      <c r="I574" s="360"/>
      <c r="J574" s="254"/>
      <c r="K574" s="360"/>
      <c r="L574" s="417">
        <v>76859.12</v>
      </c>
      <c r="M574" s="359">
        <v>950.02</v>
      </c>
      <c r="N574" s="359">
        <v>33837.360000000001</v>
      </c>
      <c r="O574" s="255">
        <v>114.34</v>
      </c>
      <c r="P574" s="254">
        <v>7602.51</v>
      </c>
      <c r="Q574" s="359">
        <v>19.05</v>
      </c>
      <c r="R574" s="359">
        <v>35093.599999999999</v>
      </c>
      <c r="S574" s="359">
        <v>30.6</v>
      </c>
      <c r="T574" s="359"/>
      <c r="U574" s="359"/>
      <c r="V574" s="359">
        <v>740.12</v>
      </c>
      <c r="W574" s="359">
        <v>1109.06</v>
      </c>
      <c r="X574" s="359">
        <v>11659.19</v>
      </c>
      <c r="Y574" s="359">
        <v>9.0399999999999991</v>
      </c>
      <c r="Z574" s="359">
        <v>38570</v>
      </c>
      <c r="AA574" s="359">
        <v>69</v>
      </c>
      <c r="AB574" s="359"/>
      <c r="AC574" s="359"/>
      <c r="AD574" s="359">
        <v>9023.51</v>
      </c>
      <c r="AE574" s="359">
        <v>0</v>
      </c>
      <c r="AF574" s="359"/>
      <c r="AG574" s="255"/>
      <c r="AH574" s="359"/>
      <c r="AI574" s="360"/>
      <c r="AJ574" s="359"/>
      <c r="AK574" s="255"/>
      <c r="AL574" s="389">
        <v>712.5</v>
      </c>
      <c r="AM574" s="360">
        <v>11.34</v>
      </c>
      <c r="AN574" s="389">
        <v>70.849999999999994</v>
      </c>
      <c r="AO574" s="360">
        <v>0</v>
      </c>
      <c r="AP574" s="389">
        <v>129.97</v>
      </c>
      <c r="AQ574" s="360">
        <v>0</v>
      </c>
    </row>
    <row r="575" spans="1:43" ht="15" x14ac:dyDescent="0.2">
      <c r="A575" s="376">
        <f t="shared" si="35"/>
        <v>45843</v>
      </c>
      <c r="B575" s="86" t="s">
        <v>195</v>
      </c>
      <c r="C575" s="94" t="str">
        <f t="shared" si="34"/>
        <v>45843 1200H</v>
      </c>
      <c r="D575" s="355">
        <v>2767.98</v>
      </c>
      <c r="E575" s="356">
        <v>49.74</v>
      </c>
      <c r="F575" s="355">
        <v>1126.79</v>
      </c>
      <c r="G575" s="356">
        <v>6.21</v>
      </c>
      <c r="H575" s="355"/>
      <c r="I575" s="358"/>
      <c r="J575" s="355"/>
      <c r="K575" s="358"/>
      <c r="L575" s="416">
        <v>76863.73</v>
      </c>
      <c r="M575" s="357">
        <v>950.3</v>
      </c>
      <c r="N575" s="357">
        <v>33838.19</v>
      </c>
      <c r="O575" s="356">
        <v>114.38</v>
      </c>
      <c r="P575" s="355">
        <v>7608.3</v>
      </c>
      <c r="Q575" s="357">
        <v>19.05</v>
      </c>
      <c r="R575" s="357">
        <v>35096.400000000001</v>
      </c>
      <c r="S575" s="357">
        <v>30.7</v>
      </c>
      <c r="T575" s="357"/>
      <c r="U575" s="357"/>
      <c r="V575" s="357">
        <v>740.19</v>
      </c>
      <c r="W575" s="357">
        <v>1110</v>
      </c>
      <c r="X575" s="357">
        <v>11663.02</v>
      </c>
      <c r="Y575" s="357">
        <v>9.0399999999999991</v>
      </c>
      <c r="Z575" s="357">
        <v>38576</v>
      </c>
      <c r="AA575" s="357">
        <v>69</v>
      </c>
      <c r="AB575" s="357"/>
      <c r="AC575" s="357"/>
      <c r="AD575" s="357">
        <v>9029.6</v>
      </c>
      <c r="AE575" s="357">
        <v>0</v>
      </c>
      <c r="AF575" s="357"/>
      <c r="AG575" s="356"/>
      <c r="AH575" s="357"/>
      <c r="AI575" s="358"/>
      <c r="AJ575" s="357"/>
      <c r="AK575" s="356"/>
      <c r="AL575" s="390">
        <v>720.2</v>
      </c>
      <c r="AM575" s="358">
        <v>11.34</v>
      </c>
      <c r="AN575" s="390">
        <v>71.02</v>
      </c>
      <c r="AO575" s="358">
        <v>0</v>
      </c>
      <c r="AP575" s="390">
        <v>132.02000000000001</v>
      </c>
      <c r="AQ575" s="358">
        <v>0</v>
      </c>
    </row>
    <row r="576" spans="1:43" ht="15" x14ac:dyDescent="0.2">
      <c r="A576" s="376">
        <f t="shared" si="35"/>
        <v>45844</v>
      </c>
      <c r="B576" s="86" t="s">
        <v>259</v>
      </c>
      <c r="C576" s="94" t="str">
        <f t="shared" si="34"/>
        <v>45844 0000H</v>
      </c>
      <c r="D576" s="254">
        <v>2772.84</v>
      </c>
      <c r="E576" s="255">
        <v>49.74</v>
      </c>
      <c r="F576" s="254">
        <v>1126.79</v>
      </c>
      <c r="G576" s="255">
        <v>6.21</v>
      </c>
      <c r="H576" s="254"/>
      <c r="I576" s="360"/>
      <c r="J576" s="254"/>
      <c r="K576" s="360"/>
      <c r="L576" s="417">
        <v>76872.73</v>
      </c>
      <c r="M576" s="359">
        <v>950.34</v>
      </c>
      <c r="N576" s="359">
        <v>33840.949999999997</v>
      </c>
      <c r="O576" s="255">
        <v>114.39</v>
      </c>
      <c r="P576" s="254">
        <v>7614.14</v>
      </c>
      <c r="Q576" s="359">
        <v>19.05</v>
      </c>
      <c r="R576" s="359">
        <v>35099.199999999997</v>
      </c>
      <c r="S576" s="359">
        <v>30.7</v>
      </c>
      <c r="T576" s="359"/>
      <c r="U576" s="359"/>
      <c r="V576" s="359">
        <v>740.21</v>
      </c>
      <c r="W576" s="359">
        <v>1111.67</v>
      </c>
      <c r="X576" s="359">
        <v>11667.74</v>
      </c>
      <c r="Y576" s="359">
        <v>9.0399999999999991</v>
      </c>
      <c r="Z576" s="359">
        <v>38583</v>
      </c>
      <c r="AA576" s="359">
        <v>69</v>
      </c>
      <c r="AB576" s="359"/>
      <c r="AC576" s="359"/>
      <c r="AD576" s="359">
        <v>9036.7999999999993</v>
      </c>
      <c r="AE576" s="359">
        <v>0</v>
      </c>
      <c r="AF576" s="359"/>
      <c r="AG576" s="255"/>
      <c r="AH576" s="359"/>
      <c r="AI576" s="360"/>
      <c r="AJ576" s="359"/>
      <c r="AK576" s="255"/>
      <c r="AL576" s="389">
        <v>726.48</v>
      </c>
      <c r="AM576" s="360">
        <v>11.34</v>
      </c>
      <c r="AN576" s="389">
        <v>71.069999999999993</v>
      </c>
      <c r="AO576" s="360">
        <v>0</v>
      </c>
      <c r="AP576" s="389">
        <v>133.77000000000001</v>
      </c>
      <c r="AQ576" s="360">
        <v>0</v>
      </c>
    </row>
    <row r="577" spans="1:48" ht="15" x14ac:dyDescent="0.2">
      <c r="A577" s="376">
        <f t="shared" si="35"/>
        <v>45844</v>
      </c>
      <c r="B577" s="86" t="s">
        <v>195</v>
      </c>
      <c r="C577" s="94" t="str">
        <f t="shared" si="34"/>
        <v>45844 1200H</v>
      </c>
      <c r="D577" s="355">
        <v>2776.54</v>
      </c>
      <c r="E577" s="356">
        <v>49.74</v>
      </c>
      <c r="F577" s="355">
        <v>1126.79</v>
      </c>
      <c r="G577" s="356">
        <v>6.21</v>
      </c>
      <c r="H577" s="355"/>
      <c r="I577" s="358"/>
      <c r="J577" s="355"/>
      <c r="K577" s="358"/>
      <c r="L577" s="416">
        <v>76873.23</v>
      </c>
      <c r="M577" s="357">
        <v>950.88</v>
      </c>
      <c r="N577" s="357">
        <v>33840.949999999997</v>
      </c>
      <c r="O577" s="356">
        <v>114.43</v>
      </c>
      <c r="P577" s="355">
        <v>7619.93</v>
      </c>
      <c r="Q577" s="357">
        <v>19.05</v>
      </c>
      <c r="R577" s="357">
        <v>35100.6</v>
      </c>
      <c r="S577" s="357">
        <v>30.7</v>
      </c>
      <c r="T577" s="357"/>
      <c r="U577" s="357"/>
      <c r="V577" s="357">
        <v>740.22</v>
      </c>
      <c r="W577" s="357">
        <v>1112.8900000000001</v>
      </c>
      <c r="X577" s="357">
        <v>11671.45</v>
      </c>
      <c r="Y577" s="357">
        <v>9.0399999999999991</v>
      </c>
      <c r="Z577" s="357">
        <v>38589</v>
      </c>
      <c r="AA577" s="357">
        <v>69</v>
      </c>
      <c r="AB577" s="357"/>
      <c r="AC577" s="357"/>
      <c r="AD577" s="357">
        <v>9402.91</v>
      </c>
      <c r="AE577" s="357">
        <v>0</v>
      </c>
      <c r="AF577" s="357"/>
      <c r="AG577" s="356"/>
      <c r="AH577" s="357"/>
      <c r="AI577" s="358"/>
      <c r="AJ577" s="357"/>
      <c r="AK577" s="356"/>
      <c r="AL577" s="390">
        <v>732.83</v>
      </c>
      <c r="AM577" s="358">
        <v>11.34</v>
      </c>
      <c r="AN577" s="390">
        <v>71.069999999999993</v>
      </c>
      <c r="AO577" s="358">
        <v>0</v>
      </c>
      <c r="AP577" s="390">
        <v>135.5</v>
      </c>
      <c r="AQ577" s="358">
        <v>0</v>
      </c>
    </row>
    <row r="578" spans="1:48" ht="15" x14ac:dyDescent="0.2">
      <c r="A578" s="376">
        <f t="shared" si="35"/>
        <v>45845</v>
      </c>
      <c r="B578" s="86" t="s">
        <v>259</v>
      </c>
      <c r="C578" s="94" t="str">
        <f t="shared" si="34"/>
        <v>45845 0000H</v>
      </c>
      <c r="D578" s="254">
        <v>2781.36</v>
      </c>
      <c r="E578" s="255">
        <v>49.74</v>
      </c>
      <c r="F578" s="254">
        <v>1126.79</v>
      </c>
      <c r="G578" s="255">
        <v>6.21</v>
      </c>
      <c r="H578" s="254"/>
      <c r="I578" s="360"/>
      <c r="J578" s="254"/>
      <c r="K578" s="360"/>
      <c r="L578" s="417">
        <v>76883.73</v>
      </c>
      <c r="M578" s="359">
        <v>950.9</v>
      </c>
      <c r="N578" s="359">
        <v>33840.949999999997</v>
      </c>
      <c r="O578" s="255">
        <v>114.47</v>
      </c>
      <c r="P578" s="254">
        <v>7625.78</v>
      </c>
      <c r="Q578" s="359">
        <v>19.05</v>
      </c>
      <c r="R578" s="359">
        <v>35103.699999999997</v>
      </c>
      <c r="S578" s="359">
        <v>30.7</v>
      </c>
      <c r="T578" s="359"/>
      <c r="U578" s="359"/>
      <c r="V578" s="359">
        <v>740.24</v>
      </c>
      <c r="W578" s="359">
        <v>1114.27</v>
      </c>
      <c r="X578" s="193">
        <v>11676.34</v>
      </c>
      <c r="Y578" s="193">
        <v>9.0399999999999991</v>
      </c>
      <c r="Z578" s="359">
        <v>38597</v>
      </c>
      <c r="AA578" s="359">
        <v>69</v>
      </c>
      <c r="AB578" s="359"/>
      <c r="AC578" s="359"/>
      <c r="AD578" s="359">
        <v>9048.84</v>
      </c>
      <c r="AE578" s="359">
        <v>0</v>
      </c>
      <c r="AF578" s="359"/>
      <c r="AG578" s="255"/>
      <c r="AH578" s="359"/>
      <c r="AI578" s="360"/>
      <c r="AJ578" s="359"/>
      <c r="AK578" s="255"/>
      <c r="AL578" s="389">
        <v>739.7</v>
      </c>
      <c r="AM578" s="360">
        <v>11.34</v>
      </c>
      <c r="AN578" s="389">
        <v>71.069999999999993</v>
      </c>
      <c r="AO578" s="360">
        <v>0</v>
      </c>
      <c r="AP578" s="389">
        <v>137.56</v>
      </c>
      <c r="AQ578" s="360">
        <v>0</v>
      </c>
    </row>
    <row r="579" spans="1:48" ht="15" x14ac:dyDescent="0.2">
      <c r="A579" s="376">
        <f t="shared" si="35"/>
        <v>45845</v>
      </c>
      <c r="B579" s="86" t="s">
        <v>195</v>
      </c>
      <c r="C579" s="94" t="str">
        <f t="shared" si="34"/>
        <v>45845 1200H</v>
      </c>
      <c r="D579" s="355">
        <v>2785.27</v>
      </c>
      <c r="E579" s="356">
        <v>49.74</v>
      </c>
      <c r="F579" s="355">
        <v>1126.79</v>
      </c>
      <c r="G579" s="356">
        <v>6.21</v>
      </c>
      <c r="H579" s="355"/>
      <c r="I579" s="358"/>
      <c r="J579" s="355"/>
      <c r="K579" s="358"/>
      <c r="L579" s="416">
        <v>76889.13</v>
      </c>
      <c r="M579" s="357">
        <v>951.28</v>
      </c>
      <c r="N579" s="357">
        <v>33841.49</v>
      </c>
      <c r="O579" s="356">
        <v>114.51</v>
      </c>
      <c r="P579" s="355">
        <v>7631.61</v>
      </c>
      <c r="Q579" s="357">
        <v>19.05</v>
      </c>
      <c r="R579" s="357">
        <v>35105.9</v>
      </c>
      <c r="S579" s="357">
        <v>30.8</v>
      </c>
      <c r="T579" s="357"/>
      <c r="U579" s="357"/>
      <c r="V579" s="357">
        <v>740.25</v>
      </c>
      <c r="W579" s="357">
        <v>1115.42</v>
      </c>
      <c r="X579" s="357">
        <v>11680.29</v>
      </c>
      <c r="Y579" s="357">
        <v>9.0399999999999991</v>
      </c>
      <c r="Z579" s="357">
        <v>38604</v>
      </c>
      <c r="AA579" s="357">
        <v>69</v>
      </c>
      <c r="AB579" s="357"/>
      <c r="AC579" s="357"/>
      <c r="AD579" s="357">
        <v>9054.84</v>
      </c>
      <c r="AE579" s="357">
        <v>0</v>
      </c>
      <c r="AF579" s="357"/>
      <c r="AG579" s="356"/>
      <c r="AH579" s="357"/>
      <c r="AI579" s="358"/>
      <c r="AJ579" s="357"/>
      <c r="AK579" s="356"/>
      <c r="AL579" s="390">
        <v>746.3</v>
      </c>
      <c r="AM579" s="358">
        <v>11.34</v>
      </c>
      <c r="AN579" s="390">
        <v>71.069999999999993</v>
      </c>
      <c r="AO579" s="358">
        <v>0</v>
      </c>
      <c r="AP579" s="390">
        <v>139.44</v>
      </c>
      <c r="AQ579" s="358">
        <v>0</v>
      </c>
    </row>
    <row r="580" spans="1:48" ht="15" x14ac:dyDescent="0.2">
      <c r="A580" s="376">
        <f t="shared" si="35"/>
        <v>45846</v>
      </c>
      <c r="B580" s="86" t="s">
        <v>259</v>
      </c>
      <c r="C580" s="94" t="str">
        <f t="shared" si="34"/>
        <v>45846 0000H</v>
      </c>
      <c r="D580" s="254">
        <v>2789.94</v>
      </c>
      <c r="E580" s="255">
        <v>49.74</v>
      </c>
      <c r="F580" s="254">
        <v>1126.79</v>
      </c>
      <c r="G580" s="255">
        <v>6.21</v>
      </c>
      <c r="H580" s="254"/>
      <c r="I580" s="360"/>
      <c r="J580" s="254"/>
      <c r="K580" s="360"/>
      <c r="L580" s="417">
        <v>76902.02</v>
      </c>
      <c r="M580" s="359">
        <v>951.35</v>
      </c>
      <c r="N580" s="359">
        <v>33844.39</v>
      </c>
      <c r="O580" s="255">
        <v>114.52</v>
      </c>
      <c r="P580" s="398">
        <v>7637.23</v>
      </c>
      <c r="Q580" s="193">
        <v>19.05</v>
      </c>
      <c r="R580" s="359">
        <v>35109.1</v>
      </c>
      <c r="S580" s="359">
        <v>30.8</v>
      </c>
      <c r="T580" s="359"/>
      <c r="U580" s="359"/>
      <c r="V580" s="359">
        <v>740.25</v>
      </c>
      <c r="W580" s="359">
        <v>1117.06</v>
      </c>
      <c r="X580" s="359">
        <v>11684.85</v>
      </c>
      <c r="Y580" s="359">
        <v>9.0399999999999991</v>
      </c>
      <c r="Z580" s="359">
        <v>38611</v>
      </c>
      <c r="AA580" s="359">
        <v>69</v>
      </c>
      <c r="AB580" s="359"/>
      <c r="AC580" s="359"/>
      <c r="AD580" s="359">
        <v>9062.01</v>
      </c>
      <c r="AE580" s="359">
        <v>0</v>
      </c>
      <c r="AF580" s="359"/>
      <c r="AG580" s="255"/>
      <c r="AH580" s="359"/>
      <c r="AI580" s="360"/>
      <c r="AJ580" s="359"/>
      <c r="AK580" s="255"/>
      <c r="AL580" s="389">
        <v>754.22</v>
      </c>
      <c r="AM580" s="360">
        <v>11.34</v>
      </c>
      <c r="AN580" s="389">
        <v>71.319999999999993</v>
      </c>
      <c r="AO580" s="360">
        <v>0</v>
      </c>
      <c r="AP580" s="389">
        <v>141.47</v>
      </c>
      <c r="AQ580" s="360">
        <v>0</v>
      </c>
      <c r="AS580" s="411">
        <f>((AL580-AL579)-(AM580-AM579))*'EOD REPORT'!D66</f>
        <v>95040.000000000873</v>
      </c>
      <c r="AT580" s="411">
        <f>(AN580-AN579)*'EOD REPORT'!D67</f>
        <v>10936.06</v>
      </c>
      <c r="AU580" s="411">
        <f>(AP580-AP579)*'EOD REPORT'!D67</f>
        <v>88800.807200000039</v>
      </c>
      <c r="AV580" s="20">
        <f>AU580/(AT580+AU580)</f>
        <v>0.89035087719298256</v>
      </c>
    </row>
    <row r="581" spans="1:48" ht="15" x14ac:dyDescent="0.2">
      <c r="A581" s="376">
        <f t="shared" si="35"/>
        <v>45846</v>
      </c>
      <c r="B581" s="86" t="s">
        <v>195</v>
      </c>
      <c r="C581" s="94" t="str">
        <f t="shared" si="34"/>
        <v>45846 1200H</v>
      </c>
      <c r="D581" s="355">
        <v>2793.72</v>
      </c>
      <c r="E581" s="356">
        <v>49.74</v>
      </c>
      <c r="F581" s="355">
        <v>1126.79</v>
      </c>
      <c r="G581" s="356">
        <v>6.21</v>
      </c>
      <c r="H581" s="355"/>
      <c r="I581" s="358"/>
      <c r="J581" s="355"/>
      <c r="K581" s="358"/>
      <c r="L581" s="416">
        <v>76906.28</v>
      </c>
      <c r="M581" s="357">
        <v>951.16</v>
      </c>
      <c r="N581" s="357">
        <v>33845.24</v>
      </c>
      <c r="O581" s="356">
        <v>114.55</v>
      </c>
      <c r="P581" s="355">
        <v>7643.04</v>
      </c>
      <c r="Q581" s="357">
        <v>19.05</v>
      </c>
      <c r="R581" s="357">
        <v>35111.699999999997</v>
      </c>
      <c r="S581" s="357">
        <v>30.8</v>
      </c>
      <c r="T581" s="357"/>
      <c r="U581" s="357"/>
      <c r="V581" s="357">
        <v>740.28</v>
      </c>
      <c r="W581" s="357">
        <v>1118.23</v>
      </c>
      <c r="X581" s="357">
        <v>11688.7</v>
      </c>
      <c r="Y581" s="357">
        <v>9.0399999999999991</v>
      </c>
      <c r="Z581" s="357">
        <v>38618</v>
      </c>
      <c r="AA581" s="357">
        <v>69</v>
      </c>
      <c r="AB581" s="357"/>
      <c r="AC581" s="357"/>
      <c r="AD581" s="357">
        <v>9068.4</v>
      </c>
      <c r="AE581" s="357">
        <v>0</v>
      </c>
      <c r="AF581" s="357"/>
      <c r="AG581" s="356"/>
      <c r="AH581" s="357"/>
      <c r="AI581" s="358"/>
      <c r="AJ581" s="357"/>
      <c r="AK581" s="356"/>
      <c r="AL581" s="390">
        <v>761.27</v>
      </c>
      <c r="AM581" s="358">
        <v>11.34</v>
      </c>
      <c r="AN581" s="390">
        <v>71.459999999999994</v>
      </c>
      <c r="AO581" s="358">
        <v>0</v>
      </c>
      <c r="AP581" s="390">
        <v>143.38</v>
      </c>
      <c r="AQ581" s="358">
        <v>0</v>
      </c>
    </row>
    <row r="582" spans="1:48" ht="15" x14ac:dyDescent="0.2">
      <c r="A582" s="376">
        <f t="shared" si="35"/>
        <v>45847</v>
      </c>
      <c r="B582" s="86" t="s">
        <v>259</v>
      </c>
      <c r="C582" s="94" t="str">
        <f t="shared" si="34"/>
        <v>45847 0000H</v>
      </c>
      <c r="D582" s="254">
        <v>2798.29</v>
      </c>
      <c r="E582" s="255">
        <v>49.74</v>
      </c>
      <c r="F582" s="254">
        <v>1126.79</v>
      </c>
      <c r="G582" s="255">
        <v>6.21</v>
      </c>
      <c r="H582" s="254"/>
      <c r="I582" s="360"/>
      <c r="J582" s="254"/>
      <c r="K582" s="360"/>
      <c r="L582" s="417">
        <v>76922.14</v>
      </c>
      <c r="M582" s="359">
        <v>951.6</v>
      </c>
      <c r="N582" s="359">
        <v>33848.879999999997</v>
      </c>
      <c r="O582" s="255">
        <v>114.55</v>
      </c>
      <c r="P582" s="254">
        <v>7648.87</v>
      </c>
      <c r="Q582" s="359">
        <v>19.05</v>
      </c>
      <c r="R582" s="359">
        <v>35115.1</v>
      </c>
      <c r="S582" s="359">
        <v>30.8</v>
      </c>
      <c r="T582" s="359"/>
      <c r="U582" s="359"/>
      <c r="V582" s="359">
        <v>740.28</v>
      </c>
      <c r="W582" s="359">
        <v>1119.6400000000001</v>
      </c>
      <c r="X582" s="359">
        <v>11693.37</v>
      </c>
      <c r="Y582" s="359">
        <v>9.0399999999999991</v>
      </c>
      <c r="Z582" s="359">
        <v>38626</v>
      </c>
      <c r="AA582" s="359">
        <v>69</v>
      </c>
      <c r="AB582" s="359"/>
      <c r="AC582" s="359"/>
      <c r="AD582" s="359">
        <v>9075.73</v>
      </c>
      <c r="AE582" s="359">
        <v>0</v>
      </c>
      <c r="AF582" s="359"/>
      <c r="AG582" s="255"/>
      <c r="AH582" s="359"/>
      <c r="AI582" s="360"/>
      <c r="AJ582" s="359"/>
      <c r="AK582" s="255"/>
      <c r="AL582" s="389">
        <v>769.82</v>
      </c>
      <c r="AM582" s="360">
        <v>11.35</v>
      </c>
      <c r="AN582" s="389">
        <v>72.11</v>
      </c>
      <c r="AO582" s="360">
        <v>0</v>
      </c>
      <c r="AP582" s="389">
        <v>145.16</v>
      </c>
      <c r="AQ582" s="360">
        <v>0</v>
      </c>
    </row>
    <row r="583" spans="1:48" ht="15" x14ac:dyDescent="0.2">
      <c r="A583" s="376">
        <f t="shared" si="35"/>
        <v>45847</v>
      </c>
      <c r="B583" s="86" t="s">
        <v>195</v>
      </c>
      <c r="C583" s="94" t="str">
        <f t="shared" si="34"/>
        <v>45847 1200H</v>
      </c>
      <c r="D583" s="355">
        <v>2802.09</v>
      </c>
      <c r="E583" s="356">
        <v>49.74</v>
      </c>
      <c r="F583" s="355">
        <v>1126.79</v>
      </c>
      <c r="G583" s="356">
        <v>6.21</v>
      </c>
      <c r="H583" s="355"/>
      <c r="I583" s="358"/>
      <c r="J583" s="355"/>
      <c r="K583" s="358"/>
      <c r="L583" s="416">
        <v>76929.5</v>
      </c>
      <c r="M583" s="357">
        <v>951.77</v>
      </c>
      <c r="N583" s="357">
        <v>33848.94</v>
      </c>
      <c r="O583" s="356">
        <v>114.6</v>
      </c>
      <c r="P583" s="355">
        <v>7654.7</v>
      </c>
      <c r="Q583" s="357">
        <v>19.05</v>
      </c>
      <c r="R583" s="357">
        <v>35118.400000000001</v>
      </c>
      <c r="S583" s="357">
        <v>30.8</v>
      </c>
      <c r="T583" s="357"/>
      <c r="U583" s="357"/>
      <c r="V583" s="357">
        <v>740.28</v>
      </c>
      <c r="W583" s="357">
        <v>1120.98</v>
      </c>
      <c r="X583" s="357">
        <v>11697.25</v>
      </c>
      <c r="Y583" s="357">
        <v>9.0399999999999991</v>
      </c>
      <c r="Z583" s="357">
        <v>38632</v>
      </c>
      <c r="AA583" s="357">
        <v>69</v>
      </c>
      <c r="AB583" s="357"/>
      <c r="AC583" s="357"/>
      <c r="AD583" s="357">
        <v>9082.14</v>
      </c>
      <c r="AE583" s="357">
        <v>0</v>
      </c>
      <c r="AF583" s="357"/>
      <c r="AG583" s="356"/>
      <c r="AH583" s="357"/>
      <c r="AI583" s="358"/>
      <c r="AJ583" s="357"/>
      <c r="AK583" s="356"/>
      <c r="AL583" s="390">
        <v>776.08</v>
      </c>
      <c r="AM583" s="358">
        <v>11.36</v>
      </c>
      <c r="AN583" s="390">
        <v>72.11</v>
      </c>
      <c r="AO583" s="358">
        <v>0</v>
      </c>
      <c r="AP583" s="390">
        <v>146.94</v>
      </c>
      <c r="AQ583" s="358">
        <v>0</v>
      </c>
    </row>
    <row r="584" spans="1:48" ht="15" x14ac:dyDescent="0.2">
      <c r="A584" s="376">
        <f t="shared" si="35"/>
        <v>45848</v>
      </c>
      <c r="B584" s="86" t="s">
        <v>259</v>
      </c>
      <c r="C584" s="94" t="str">
        <f t="shared" si="34"/>
        <v>45848 0000H</v>
      </c>
      <c r="D584" s="254">
        <v>2807</v>
      </c>
      <c r="E584" s="255">
        <v>49.74</v>
      </c>
      <c r="F584" s="254">
        <v>1126.79</v>
      </c>
      <c r="G584" s="255">
        <v>6.21</v>
      </c>
      <c r="H584" s="254"/>
      <c r="I584" s="360"/>
      <c r="J584" s="254"/>
      <c r="K584" s="360"/>
      <c r="L584" s="417">
        <v>76945.95</v>
      </c>
      <c r="M584" s="359">
        <v>951.79</v>
      </c>
      <c r="N584" s="359">
        <v>33851.660000000003</v>
      </c>
      <c r="O584" s="255">
        <v>114.62</v>
      </c>
      <c r="P584" s="254">
        <v>7660.47</v>
      </c>
      <c r="Q584" s="359">
        <v>19.05</v>
      </c>
      <c r="R584" s="359">
        <v>35121.300000000003</v>
      </c>
      <c r="S584" s="359">
        <v>30.8</v>
      </c>
      <c r="T584" s="359"/>
      <c r="U584" s="359"/>
      <c r="V584" s="359">
        <v>740.28</v>
      </c>
      <c r="W584" s="359">
        <v>1122.57</v>
      </c>
      <c r="X584" s="359">
        <v>11701.81</v>
      </c>
      <c r="Y584" s="359">
        <v>9.0399999999999991</v>
      </c>
      <c r="Z584" s="359">
        <v>38640</v>
      </c>
      <c r="AA584" s="359">
        <v>69</v>
      </c>
      <c r="AB584" s="359"/>
      <c r="AC584" s="359"/>
      <c r="AD584" s="359">
        <v>9089.33</v>
      </c>
      <c r="AE584" s="359">
        <v>0</v>
      </c>
      <c r="AF584" s="359"/>
      <c r="AG584" s="255"/>
      <c r="AH584" s="359"/>
      <c r="AI584" s="360"/>
      <c r="AJ584" s="359"/>
      <c r="AK584" s="255"/>
      <c r="AL584" s="389">
        <v>783.22400000000005</v>
      </c>
      <c r="AM584" s="360">
        <v>11.36</v>
      </c>
      <c r="AN584" s="389">
        <v>72.11</v>
      </c>
      <c r="AO584" s="360">
        <v>0</v>
      </c>
      <c r="AP584" s="389">
        <v>149.01</v>
      </c>
      <c r="AQ584" s="360">
        <v>0</v>
      </c>
    </row>
    <row r="585" spans="1:48" ht="15" x14ac:dyDescent="0.2">
      <c r="A585" s="376">
        <f t="shared" si="35"/>
        <v>45848</v>
      </c>
      <c r="B585" s="86" t="s">
        <v>195</v>
      </c>
      <c r="C585" s="94" t="str">
        <f t="shared" si="34"/>
        <v>45848 1200H</v>
      </c>
      <c r="D585" s="355">
        <v>2810.88</v>
      </c>
      <c r="E585" s="356">
        <v>49.74</v>
      </c>
      <c r="F585" s="355">
        <v>1126.79</v>
      </c>
      <c r="G585" s="356">
        <v>6.21</v>
      </c>
      <c r="H585" s="355"/>
      <c r="I585" s="358"/>
      <c r="J585" s="355"/>
      <c r="K585" s="358"/>
      <c r="L585" s="416">
        <v>76952.05</v>
      </c>
      <c r="M585" s="357">
        <v>952.05</v>
      </c>
      <c r="N585" s="357">
        <v>33852.339999999997</v>
      </c>
      <c r="O585" s="356">
        <v>114.65</v>
      </c>
      <c r="P585" s="355">
        <v>7666.3</v>
      </c>
      <c r="Q585" s="357">
        <v>19.05</v>
      </c>
      <c r="R585" s="357">
        <v>35124</v>
      </c>
      <c r="S585" s="357">
        <v>30.8</v>
      </c>
      <c r="T585" s="357"/>
      <c r="U585" s="357"/>
      <c r="V585" s="357">
        <v>740.28</v>
      </c>
      <c r="W585" s="357">
        <v>1123.83</v>
      </c>
      <c r="X585" s="357">
        <v>11705.55</v>
      </c>
      <c r="Y585" s="357">
        <v>9.0399999999999991</v>
      </c>
      <c r="Z585" s="357">
        <v>38647</v>
      </c>
      <c r="AA585" s="357">
        <v>69</v>
      </c>
      <c r="AB585" s="357"/>
      <c r="AC585" s="357"/>
      <c r="AD585" s="357">
        <v>9095.2900000000009</v>
      </c>
      <c r="AE585" s="357">
        <v>0</v>
      </c>
      <c r="AF585" s="357"/>
      <c r="AG585" s="356"/>
      <c r="AH585" s="357"/>
      <c r="AI585" s="358"/>
      <c r="AJ585" s="357"/>
      <c r="AK585" s="356"/>
      <c r="AL585" s="390">
        <v>790.09</v>
      </c>
      <c r="AM585" s="358">
        <v>11.36</v>
      </c>
      <c r="AN585" s="390">
        <v>72.11</v>
      </c>
      <c r="AO585" s="358">
        <v>0.01</v>
      </c>
      <c r="AP585" s="390">
        <v>150.97</v>
      </c>
      <c r="AQ585" s="358">
        <v>0</v>
      </c>
    </row>
    <row r="586" spans="1:48" ht="15" x14ac:dyDescent="0.2">
      <c r="A586" s="376">
        <f t="shared" si="35"/>
        <v>45849</v>
      </c>
      <c r="B586" s="86" t="s">
        <v>259</v>
      </c>
      <c r="C586" s="94" t="str">
        <f t="shared" si="34"/>
        <v>45849 0000H</v>
      </c>
      <c r="D586" s="254">
        <v>2815.61</v>
      </c>
      <c r="E586" s="255">
        <v>49.74</v>
      </c>
      <c r="F586" s="254">
        <v>1126.79</v>
      </c>
      <c r="G586" s="255">
        <v>6.21</v>
      </c>
      <c r="H586" s="254"/>
      <c r="I586" s="360"/>
      <c r="J586" s="254"/>
      <c r="K586" s="360"/>
      <c r="L586" s="417">
        <v>76968.62</v>
      </c>
      <c r="M586" s="359">
        <v>952.05</v>
      </c>
      <c r="N586" s="359">
        <v>33855.379999999997</v>
      </c>
      <c r="O586" s="255">
        <v>114.66</v>
      </c>
      <c r="P586" s="254">
        <v>7672.09</v>
      </c>
      <c r="Q586" s="359">
        <v>19.05</v>
      </c>
      <c r="R586" s="359">
        <v>35127.800000000003</v>
      </c>
      <c r="S586" s="359">
        <v>30.8</v>
      </c>
      <c r="T586" s="359"/>
      <c r="U586" s="359"/>
      <c r="V586" s="359">
        <v>740.31</v>
      </c>
      <c r="W586" s="359">
        <v>1125.27</v>
      </c>
      <c r="X586" s="359">
        <v>11710.08</v>
      </c>
      <c r="Y586" s="359">
        <v>9.0399999999999991</v>
      </c>
      <c r="Z586" s="359">
        <v>38655</v>
      </c>
      <c r="AA586" s="359">
        <v>69</v>
      </c>
      <c r="AB586" s="359"/>
      <c r="AC586" s="359"/>
      <c r="AD586" s="359">
        <v>9099.9599999999991</v>
      </c>
      <c r="AE586" s="359">
        <v>0</v>
      </c>
      <c r="AF586" s="359"/>
      <c r="AG586" s="255"/>
      <c r="AH586" s="359"/>
      <c r="AI586" s="360"/>
      <c r="AJ586" s="359"/>
      <c r="AK586" s="255"/>
      <c r="AL586" s="389">
        <v>798.25</v>
      </c>
      <c r="AM586" s="360">
        <v>11.36</v>
      </c>
      <c r="AN586" s="389">
        <v>72.349999999999994</v>
      </c>
      <c r="AO586" s="360">
        <v>0.01</v>
      </c>
      <c r="AP586" s="389">
        <v>153.08000000000001</v>
      </c>
      <c r="AQ586" s="360">
        <v>0</v>
      </c>
    </row>
    <row r="587" spans="1:48" ht="15" x14ac:dyDescent="0.2">
      <c r="A587" s="376">
        <f t="shared" si="35"/>
        <v>45849</v>
      </c>
      <c r="B587" s="86" t="s">
        <v>195</v>
      </c>
      <c r="C587" s="94" t="str">
        <f t="shared" si="34"/>
        <v>45849 1200H</v>
      </c>
      <c r="D587" s="355">
        <v>2819.31</v>
      </c>
      <c r="E587" s="356">
        <v>49.74</v>
      </c>
      <c r="F587" s="355">
        <v>1126.79</v>
      </c>
      <c r="G587" s="356">
        <v>6.21</v>
      </c>
      <c r="H587" s="355"/>
      <c r="I587" s="358"/>
      <c r="J587" s="355"/>
      <c r="K587" s="358"/>
      <c r="L587" s="416">
        <v>76975.429999999993</v>
      </c>
      <c r="M587" s="357">
        <v>952.29</v>
      </c>
      <c r="N587" s="357">
        <v>33855.69</v>
      </c>
      <c r="O587" s="356">
        <v>114.7</v>
      </c>
      <c r="P587" s="355">
        <v>7677.93</v>
      </c>
      <c r="Q587" s="357">
        <v>19.05</v>
      </c>
      <c r="R587" s="357">
        <v>35130.199999999997</v>
      </c>
      <c r="S587" s="357">
        <v>30.8</v>
      </c>
      <c r="T587" s="357"/>
      <c r="U587" s="357"/>
      <c r="V587" s="357">
        <v>740.32</v>
      </c>
      <c r="W587" s="357">
        <v>1126.5999999999999</v>
      </c>
      <c r="X587" s="357">
        <v>11714.03</v>
      </c>
      <c r="Y587" s="357">
        <v>9.0399999999999991</v>
      </c>
      <c r="Z587" s="357">
        <v>38662</v>
      </c>
      <c r="AA587" s="357">
        <v>69</v>
      </c>
      <c r="AB587" s="357"/>
      <c r="AC587" s="357"/>
      <c r="AD587" s="357">
        <v>9105.06</v>
      </c>
      <c r="AE587" s="357">
        <v>0</v>
      </c>
      <c r="AF587" s="357"/>
      <c r="AG587" s="356"/>
      <c r="AH587" s="357"/>
      <c r="AI587" s="358"/>
      <c r="AJ587" s="357"/>
      <c r="AK587" s="356"/>
      <c r="AL587" s="390">
        <v>805.53</v>
      </c>
      <c r="AM587" s="358">
        <v>11.36</v>
      </c>
      <c r="AN587" s="390">
        <v>72.349999999999994</v>
      </c>
      <c r="AO587" s="358">
        <v>0.01</v>
      </c>
      <c r="AP587" s="390">
        <v>155.15</v>
      </c>
      <c r="AQ587" s="358">
        <v>0</v>
      </c>
    </row>
    <row r="588" spans="1:48" ht="15" x14ac:dyDescent="0.2">
      <c r="A588" s="376">
        <f t="shared" si="35"/>
        <v>45850</v>
      </c>
      <c r="B588" s="86" t="s">
        <v>259</v>
      </c>
      <c r="C588" s="94" t="str">
        <f t="shared" si="34"/>
        <v>45850 0000H</v>
      </c>
      <c r="D588" s="254">
        <v>2824.08</v>
      </c>
      <c r="E588" s="255">
        <v>49.74</v>
      </c>
      <c r="F588" s="254">
        <v>1126.79</v>
      </c>
      <c r="G588" s="255">
        <v>6.21</v>
      </c>
      <c r="H588" s="254"/>
      <c r="I588" s="360"/>
      <c r="J588" s="254"/>
      <c r="K588" s="360"/>
      <c r="L588" s="417">
        <v>76987.45</v>
      </c>
      <c r="M588" s="359">
        <v>952.37</v>
      </c>
      <c r="N588" s="359">
        <v>33858.36</v>
      </c>
      <c r="O588" s="255">
        <v>114.72</v>
      </c>
      <c r="P588" s="254">
        <v>7683.72</v>
      </c>
      <c r="Q588" s="359">
        <v>19.05</v>
      </c>
      <c r="R588" s="359">
        <v>35113.300000000003</v>
      </c>
      <c r="S588" s="359">
        <v>30.8</v>
      </c>
      <c r="T588" s="359"/>
      <c r="U588" s="359"/>
      <c r="V588" s="359">
        <v>740.32</v>
      </c>
      <c r="W588" s="359">
        <v>1127.98</v>
      </c>
      <c r="X588" s="359">
        <v>11718.62</v>
      </c>
      <c r="Y588" s="359">
        <v>9.4</v>
      </c>
      <c r="Z588" s="359">
        <v>38669</v>
      </c>
      <c r="AA588" s="359">
        <v>69</v>
      </c>
      <c r="AB588" s="359"/>
      <c r="AC588" s="359"/>
      <c r="AD588" s="359">
        <v>9111.17</v>
      </c>
      <c r="AE588" s="359">
        <v>0</v>
      </c>
      <c r="AF588" s="359"/>
      <c r="AG588" s="255"/>
      <c r="AH588" s="359"/>
      <c r="AI588" s="360"/>
      <c r="AJ588" s="359"/>
      <c r="AK588" s="255"/>
      <c r="AL588" s="389">
        <v>812.73</v>
      </c>
      <c r="AM588" s="360">
        <v>11.36</v>
      </c>
      <c r="AN588" s="389">
        <v>72.349999999999994</v>
      </c>
      <c r="AO588" s="360">
        <v>0.01</v>
      </c>
      <c r="AP588" s="389">
        <v>157.19999999999999</v>
      </c>
      <c r="AQ588" s="360">
        <v>0</v>
      </c>
    </row>
    <row r="589" spans="1:48" ht="15" x14ac:dyDescent="0.2">
      <c r="A589" s="376">
        <f t="shared" si="35"/>
        <v>45850</v>
      </c>
      <c r="B589" s="86" t="s">
        <v>195</v>
      </c>
      <c r="C589" s="94" t="str">
        <f t="shared" si="34"/>
        <v>45850 1200H</v>
      </c>
      <c r="D589" s="355">
        <v>2827.29</v>
      </c>
      <c r="E589" s="356">
        <v>49.74</v>
      </c>
      <c r="F589" s="355">
        <v>1126.79</v>
      </c>
      <c r="G589" s="356">
        <v>6.21</v>
      </c>
      <c r="H589" s="355"/>
      <c r="I589" s="358"/>
      <c r="J589" s="355"/>
      <c r="K589" s="358"/>
      <c r="L589" s="416">
        <v>76990.87</v>
      </c>
      <c r="M589" s="357">
        <v>952.76</v>
      </c>
      <c r="N589" s="357">
        <v>33859.11</v>
      </c>
      <c r="O589" s="356">
        <v>114.75</v>
      </c>
      <c r="P589" s="355">
        <v>7689.64</v>
      </c>
      <c r="Q589" s="357">
        <v>19.05</v>
      </c>
      <c r="R589" s="357">
        <v>35135.1</v>
      </c>
      <c r="S589" s="357">
        <v>30.8</v>
      </c>
      <c r="T589" s="357"/>
      <c r="U589" s="357"/>
      <c r="V589" s="357">
        <v>740.34</v>
      </c>
      <c r="W589" s="357">
        <v>1129.21</v>
      </c>
      <c r="X589" s="357">
        <v>11722.49</v>
      </c>
      <c r="Y589" s="357">
        <v>9.4</v>
      </c>
      <c r="Z589" s="357">
        <v>38675</v>
      </c>
      <c r="AA589" s="357">
        <v>69</v>
      </c>
      <c r="AB589" s="357"/>
      <c r="AC589" s="357"/>
      <c r="AD589" s="357">
        <v>9117.43</v>
      </c>
      <c r="AE589" s="357">
        <v>0</v>
      </c>
      <c r="AF589" s="357"/>
      <c r="AG589" s="356"/>
      <c r="AH589" s="357"/>
      <c r="AI589" s="358"/>
      <c r="AJ589" s="357"/>
      <c r="AK589" s="356"/>
      <c r="AL589" s="390">
        <v>819.43</v>
      </c>
      <c r="AM589" s="358">
        <v>11.36</v>
      </c>
      <c r="AN589" s="390">
        <v>72.349999999999994</v>
      </c>
      <c r="AO589" s="358">
        <v>0.01</v>
      </c>
      <c r="AP589" s="390">
        <v>159.12</v>
      </c>
      <c r="AQ589" s="358">
        <v>0</v>
      </c>
    </row>
    <row r="590" spans="1:48" ht="15" x14ac:dyDescent="0.2">
      <c r="A590" s="376">
        <f t="shared" si="35"/>
        <v>45851</v>
      </c>
      <c r="B590" s="86" t="s">
        <v>259</v>
      </c>
      <c r="C590" s="94" t="str">
        <f t="shared" si="34"/>
        <v>45851 0000H</v>
      </c>
      <c r="D590" s="254">
        <v>2831.72</v>
      </c>
      <c r="E590" s="255">
        <v>49.74</v>
      </c>
      <c r="F590" s="254">
        <v>1126.79</v>
      </c>
      <c r="G590" s="255">
        <v>6.21</v>
      </c>
      <c r="H590" s="254"/>
      <c r="I590" s="360"/>
      <c r="J590" s="254"/>
      <c r="K590" s="360"/>
      <c r="L590" s="417">
        <v>77000.509999999995</v>
      </c>
      <c r="M590" s="359">
        <v>952.76</v>
      </c>
      <c r="N590" s="359">
        <v>33862.44</v>
      </c>
      <c r="O590" s="255">
        <v>114.76</v>
      </c>
      <c r="P590" s="254">
        <v>7695.31</v>
      </c>
      <c r="Q590" s="359">
        <v>19.05</v>
      </c>
      <c r="R590" s="359">
        <v>35138.300000000003</v>
      </c>
      <c r="S590" s="359">
        <v>30.8</v>
      </c>
      <c r="T590" s="359"/>
      <c r="U590" s="359"/>
      <c r="V590" s="359">
        <v>740.34</v>
      </c>
      <c r="W590" s="359">
        <v>1131</v>
      </c>
      <c r="X590" s="359">
        <v>11727.24</v>
      </c>
      <c r="Y590" s="359">
        <v>9.0399999999999991</v>
      </c>
      <c r="Z590" s="359">
        <v>38682</v>
      </c>
      <c r="AA590" s="359">
        <v>69</v>
      </c>
      <c r="AB590" s="359"/>
      <c r="AC590" s="359"/>
      <c r="AD590" s="359">
        <v>9124.08</v>
      </c>
      <c r="AE590" s="359">
        <v>0</v>
      </c>
      <c r="AF590" s="359"/>
      <c r="AG590" s="255"/>
      <c r="AH590" s="359"/>
      <c r="AI590" s="360"/>
      <c r="AJ590" s="359"/>
      <c r="AK590" s="255"/>
      <c r="AL590" s="389">
        <v>826.88</v>
      </c>
      <c r="AM590" s="360">
        <v>11.36</v>
      </c>
      <c r="AN590" s="389">
        <v>72.349999999999994</v>
      </c>
      <c r="AO590" s="360">
        <v>0.01</v>
      </c>
      <c r="AP590" s="389">
        <v>161.26</v>
      </c>
      <c r="AQ590" s="360">
        <v>0</v>
      </c>
    </row>
    <row r="591" spans="1:48" ht="15" x14ac:dyDescent="0.2">
      <c r="A591" s="376">
        <f t="shared" si="35"/>
        <v>45851</v>
      </c>
      <c r="B591" s="86" t="s">
        <v>195</v>
      </c>
      <c r="C591" s="94" t="str">
        <f t="shared" si="34"/>
        <v>45851 1200H</v>
      </c>
      <c r="D591" s="355">
        <v>2834.92</v>
      </c>
      <c r="E591" s="356">
        <v>49.74</v>
      </c>
      <c r="F591" s="355">
        <v>1126.79</v>
      </c>
      <c r="G591" s="356">
        <v>6.21</v>
      </c>
      <c r="H591" s="355"/>
      <c r="I591" s="358"/>
      <c r="J591" s="355"/>
      <c r="K591" s="358"/>
      <c r="L591" s="416">
        <v>77003.600000000006</v>
      </c>
      <c r="M591" s="357">
        <v>953.23</v>
      </c>
      <c r="N591" s="357">
        <v>33862.44</v>
      </c>
      <c r="O591" s="356">
        <v>114.8</v>
      </c>
      <c r="P591" s="355">
        <v>7701.1</v>
      </c>
      <c r="Q591" s="357">
        <v>19.05</v>
      </c>
      <c r="R591" s="357">
        <v>35140.1</v>
      </c>
      <c r="S591" s="357">
        <v>30.9</v>
      </c>
      <c r="T591" s="357"/>
      <c r="U591" s="357"/>
      <c r="V591" s="357">
        <v>740.34</v>
      </c>
      <c r="W591" s="357">
        <v>1132.3599999999999</v>
      </c>
      <c r="X591" s="357">
        <v>11731.09</v>
      </c>
      <c r="Y591" s="357">
        <v>9.0399999999999991</v>
      </c>
      <c r="Z591" s="357">
        <v>38689</v>
      </c>
      <c r="AA591" s="357">
        <v>69</v>
      </c>
      <c r="AB591" s="357"/>
      <c r="AC591" s="357"/>
      <c r="AD591" s="357">
        <v>9129.8700000000008</v>
      </c>
      <c r="AE591" s="357">
        <v>0</v>
      </c>
      <c r="AF591" s="357"/>
      <c r="AG591" s="356"/>
      <c r="AH591" s="357"/>
      <c r="AI591" s="358"/>
      <c r="AJ591" s="357"/>
      <c r="AK591" s="356"/>
      <c r="AL591" s="390">
        <v>833.93</v>
      </c>
      <c r="AM591" s="358">
        <v>11.36</v>
      </c>
      <c r="AN591" s="390">
        <v>72.349999999999994</v>
      </c>
      <c r="AO591" s="358">
        <v>0.01</v>
      </c>
      <c r="AP591" s="390">
        <v>163.28</v>
      </c>
      <c r="AQ591" s="358">
        <v>0</v>
      </c>
    </row>
    <row r="592" spans="1:48" ht="15" x14ac:dyDescent="0.2">
      <c r="A592" s="376">
        <f t="shared" si="35"/>
        <v>45852</v>
      </c>
      <c r="B592" s="86" t="s">
        <v>259</v>
      </c>
      <c r="C592" s="94" t="str">
        <f t="shared" si="34"/>
        <v>45852 0000H</v>
      </c>
      <c r="D592" s="254">
        <v>2839.29</v>
      </c>
      <c r="E592" s="255">
        <v>49.74</v>
      </c>
      <c r="F592" s="254">
        <v>1126.79</v>
      </c>
      <c r="G592" s="255">
        <v>6.21</v>
      </c>
      <c r="H592" s="254"/>
      <c r="I592" s="360"/>
      <c r="J592" s="254"/>
      <c r="K592" s="360"/>
      <c r="L592" s="417">
        <v>77013.460000000006</v>
      </c>
      <c r="M592" s="359">
        <v>953.3</v>
      </c>
      <c r="N592" s="359">
        <v>33863.599999999999</v>
      </c>
      <c r="O592" s="255">
        <v>114.83</v>
      </c>
      <c r="P592" s="254">
        <v>7706.91</v>
      </c>
      <c r="Q592" s="359">
        <v>19.05</v>
      </c>
      <c r="R592" s="359">
        <v>35143.300000000003</v>
      </c>
      <c r="S592" s="359">
        <v>30.9</v>
      </c>
      <c r="T592" s="359"/>
      <c r="U592" s="359"/>
      <c r="V592" s="359">
        <v>740.35</v>
      </c>
      <c r="W592" s="359">
        <v>1133.81</v>
      </c>
      <c r="X592" s="359">
        <v>11735.78</v>
      </c>
      <c r="Y592" s="359">
        <v>9.0399999999999991</v>
      </c>
      <c r="Z592" s="359">
        <v>38696</v>
      </c>
      <c r="AA592" s="359">
        <v>69</v>
      </c>
      <c r="AB592" s="359"/>
      <c r="AC592" s="359"/>
      <c r="AD592" s="359">
        <v>9136.9500000000007</v>
      </c>
      <c r="AE592" s="359">
        <v>0</v>
      </c>
      <c r="AF592" s="359"/>
      <c r="AG592" s="255"/>
      <c r="AH592" s="359"/>
      <c r="AI592" s="360"/>
      <c r="AJ592" s="359"/>
      <c r="AK592" s="255"/>
      <c r="AL592" s="389">
        <v>841.3</v>
      </c>
      <c r="AM592" s="360">
        <v>11.36</v>
      </c>
      <c r="AN592" s="389">
        <v>72.349999999999994</v>
      </c>
      <c r="AO592" s="360">
        <v>0.01</v>
      </c>
      <c r="AP592" s="389">
        <v>165.38</v>
      </c>
      <c r="AQ592" s="360">
        <v>0</v>
      </c>
    </row>
    <row r="593" spans="1:43" ht="15" x14ac:dyDescent="0.2">
      <c r="A593" s="376">
        <f t="shared" si="35"/>
        <v>45852</v>
      </c>
      <c r="B593" s="86" t="s">
        <v>195</v>
      </c>
      <c r="C593" s="94" t="str">
        <f t="shared" si="34"/>
        <v>45852 1200H</v>
      </c>
      <c r="D593" s="355">
        <v>2842.55</v>
      </c>
      <c r="E593" s="356">
        <v>49.74</v>
      </c>
      <c r="F593" s="355">
        <v>1126.79</v>
      </c>
      <c r="G593" s="356">
        <v>6.21</v>
      </c>
      <c r="H593" s="355"/>
      <c r="I593" s="358"/>
      <c r="J593" s="355"/>
      <c r="K593" s="358"/>
      <c r="L593" s="416">
        <v>77015.990000000005</v>
      </c>
      <c r="M593" s="357">
        <v>953.64</v>
      </c>
      <c r="N593" s="357">
        <v>33864.629999999997</v>
      </c>
      <c r="O593" s="356">
        <v>114.86</v>
      </c>
      <c r="P593" s="355">
        <v>7712.73</v>
      </c>
      <c r="Q593" s="357">
        <v>19.05</v>
      </c>
      <c r="R593" s="357">
        <v>35145.699999999997</v>
      </c>
      <c r="S593" s="357">
        <v>30.9</v>
      </c>
      <c r="T593" s="357"/>
      <c r="U593" s="357"/>
      <c r="V593" s="357">
        <v>740.57</v>
      </c>
      <c r="W593" s="357">
        <v>1134.8</v>
      </c>
      <c r="X593" s="357">
        <v>11739.75</v>
      </c>
      <c r="Y593" s="357">
        <v>9.0399999999999991</v>
      </c>
      <c r="Z593" s="357">
        <v>38703</v>
      </c>
      <c r="AA593" s="357">
        <v>69</v>
      </c>
      <c r="AB593" s="357"/>
      <c r="AC593" s="357"/>
      <c r="AD593" s="357">
        <v>9133.1200000000008</v>
      </c>
      <c r="AE593" s="357">
        <v>0</v>
      </c>
      <c r="AF593" s="357"/>
      <c r="AG593" s="356"/>
      <c r="AH593" s="357"/>
      <c r="AI593" s="358"/>
      <c r="AJ593" s="357"/>
      <c r="AK593" s="356"/>
      <c r="AL593" s="390">
        <v>849.95</v>
      </c>
      <c r="AM593" s="358">
        <v>11.36</v>
      </c>
      <c r="AN593" s="390">
        <v>72.8</v>
      </c>
      <c r="AO593" s="358">
        <v>0.01</v>
      </c>
      <c r="AP593" s="390">
        <v>167.4</v>
      </c>
      <c r="AQ593" s="358">
        <v>0</v>
      </c>
    </row>
    <row r="594" spans="1:43" ht="15" x14ac:dyDescent="0.2">
      <c r="A594" s="376">
        <f t="shared" si="35"/>
        <v>45853</v>
      </c>
      <c r="B594" s="86" t="s">
        <v>259</v>
      </c>
      <c r="C594" s="94" t="str">
        <f t="shared" si="34"/>
        <v>45853 0000H</v>
      </c>
      <c r="D594" s="254">
        <v>2845.66</v>
      </c>
      <c r="E594" s="255">
        <v>49.74</v>
      </c>
      <c r="F594" s="254">
        <v>1126.79</v>
      </c>
      <c r="G594" s="255">
        <v>6.21</v>
      </c>
      <c r="H594" s="254"/>
      <c r="I594" s="360"/>
      <c r="J594" s="254"/>
      <c r="K594" s="360"/>
      <c r="L594" s="417">
        <v>77022.277000000002</v>
      </c>
      <c r="M594" s="359">
        <v>953.65</v>
      </c>
      <c r="N594" s="359">
        <v>33868.42</v>
      </c>
      <c r="O594" s="255">
        <v>114.86</v>
      </c>
      <c r="P594" s="254">
        <v>7718.49</v>
      </c>
      <c r="Q594" s="359">
        <v>19.05</v>
      </c>
      <c r="R594" s="359">
        <v>35150.300000000003</v>
      </c>
      <c r="S594" s="359">
        <v>30.9</v>
      </c>
      <c r="T594" s="359"/>
      <c r="U594" s="359"/>
      <c r="V594" s="359">
        <v>741.29</v>
      </c>
      <c r="W594" s="359">
        <v>1134.98</v>
      </c>
      <c r="X594" s="359">
        <v>11744.4</v>
      </c>
      <c r="Y594" s="359">
        <v>9.0399999999999991</v>
      </c>
      <c r="Z594" s="359">
        <v>38711</v>
      </c>
      <c r="AA594" s="359">
        <v>69</v>
      </c>
      <c r="AB594" s="359"/>
      <c r="AC594" s="359"/>
      <c r="AD594" s="359">
        <v>9150.16</v>
      </c>
      <c r="AE594" s="359">
        <v>0</v>
      </c>
      <c r="AF594" s="359"/>
      <c r="AG594" s="255"/>
      <c r="AH594" s="359"/>
      <c r="AI594" s="360"/>
      <c r="AJ594" s="359"/>
      <c r="AK594" s="255"/>
      <c r="AL594" s="389">
        <v>862.02</v>
      </c>
      <c r="AM594" s="360">
        <v>11.36</v>
      </c>
      <c r="AN594" s="389">
        <v>74.19</v>
      </c>
      <c r="AO594" s="360">
        <v>0.01</v>
      </c>
      <c r="AP594" s="389">
        <v>169</v>
      </c>
      <c r="AQ594" s="360">
        <v>0</v>
      </c>
    </row>
    <row r="595" spans="1:43" ht="15" x14ac:dyDescent="0.2">
      <c r="A595" s="376">
        <f t="shared" si="35"/>
        <v>45853</v>
      </c>
      <c r="B595" s="86" t="s">
        <v>195</v>
      </c>
      <c r="C595" s="94" t="str">
        <f t="shared" si="34"/>
        <v>45853 1200H</v>
      </c>
      <c r="D595" s="355">
        <v>2849.05</v>
      </c>
      <c r="E595" s="356">
        <v>49.74</v>
      </c>
      <c r="F595" s="355">
        <v>1126.79</v>
      </c>
      <c r="G595" s="356">
        <v>6.21</v>
      </c>
      <c r="H595" s="355"/>
      <c r="I595" s="358"/>
      <c r="J595" s="355"/>
      <c r="K595" s="358"/>
      <c r="L595" s="416">
        <v>77025.95</v>
      </c>
      <c r="M595" s="357">
        <v>953.92</v>
      </c>
      <c r="N595" s="357">
        <v>33896.75</v>
      </c>
      <c r="O595" s="356">
        <v>114.9</v>
      </c>
      <c r="P595" s="355">
        <v>7724.3</v>
      </c>
      <c r="Q595" s="357">
        <v>19.05</v>
      </c>
      <c r="R595" s="357">
        <v>35153.1</v>
      </c>
      <c r="S595" s="357">
        <v>30.9</v>
      </c>
      <c r="T595" s="357"/>
      <c r="U595" s="357"/>
      <c r="V595" s="357">
        <v>741.51</v>
      </c>
      <c r="W595" s="357">
        <v>1135.97</v>
      </c>
      <c r="X595" s="357">
        <v>11748.2</v>
      </c>
      <c r="Y595" s="357">
        <v>9.0399999999999991</v>
      </c>
      <c r="Z595" s="357">
        <v>38718</v>
      </c>
      <c r="AA595" s="357">
        <v>69</v>
      </c>
      <c r="AB595" s="357"/>
      <c r="AC595" s="357"/>
      <c r="AD595" s="357">
        <v>9155.84</v>
      </c>
      <c r="AE595" s="357">
        <v>0</v>
      </c>
      <c r="AF595" s="357"/>
      <c r="AG595" s="356"/>
      <c r="AH595" s="357"/>
      <c r="AI595" s="358"/>
      <c r="AJ595" s="357"/>
      <c r="AK595" s="356"/>
      <c r="AL595" s="390">
        <v>869.66</v>
      </c>
      <c r="AM595" s="358">
        <v>11.36</v>
      </c>
      <c r="AN595" s="390">
        <v>74.34</v>
      </c>
      <c r="AO595" s="358">
        <v>0.01</v>
      </c>
      <c r="AP595" s="390">
        <v>171.49</v>
      </c>
      <c r="AQ595" s="358">
        <v>0</v>
      </c>
    </row>
    <row r="596" spans="1:43" ht="15" x14ac:dyDescent="0.2">
      <c r="A596" s="376">
        <f t="shared" si="35"/>
        <v>45854</v>
      </c>
      <c r="B596" s="86" t="s">
        <v>259</v>
      </c>
      <c r="C596" s="94" t="str">
        <f t="shared" si="34"/>
        <v>45854 0000H</v>
      </c>
      <c r="D596" s="254">
        <v>2852.66</v>
      </c>
      <c r="E596" s="255">
        <v>49.74</v>
      </c>
      <c r="F596" s="254">
        <v>1126.79</v>
      </c>
      <c r="G596" s="255">
        <v>6.21</v>
      </c>
      <c r="H596" s="254"/>
      <c r="I596" s="360"/>
      <c r="J596" s="254"/>
      <c r="K596" s="360"/>
      <c r="L596" s="417">
        <v>77037.23</v>
      </c>
      <c r="M596" s="359">
        <v>953.92</v>
      </c>
      <c r="N596" s="359">
        <v>33873.29</v>
      </c>
      <c r="O596" s="255">
        <v>114.91</v>
      </c>
      <c r="P596" s="254">
        <v>7730.08</v>
      </c>
      <c r="Q596" s="359">
        <v>19.05</v>
      </c>
      <c r="R596" s="359">
        <v>35156.9</v>
      </c>
      <c r="S596" s="359">
        <v>30.9</v>
      </c>
      <c r="T596" s="359"/>
      <c r="U596" s="359"/>
      <c r="V596" s="359">
        <v>741.58</v>
      </c>
      <c r="W596" s="359">
        <v>1136.96</v>
      </c>
      <c r="X596" s="359">
        <v>11753.04</v>
      </c>
      <c r="Y596" s="359">
        <v>9.0399999999999991</v>
      </c>
      <c r="Z596" s="359">
        <v>38726</v>
      </c>
      <c r="AA596" s="359">
        <v>69</v>
      </c>
      <c r="AB596" s="359"/>
      <c r="AC596" s="359"/>
      <c r="AD596" s="359">
        <v>9162.5499999999993</v>
      </c>
      <c r="AE596" s="359">
        <v>0</v>
      </c>
      <c r="AF596" s="359"/>
      <c r="AG596" s="255"/>
      <c r="AH596" s="359"/>
      <c r="AI596" s="360"/>
      <c r="AJ596" s="359"/>
      <c r="AK596" s="255"/>
      <c r="AL596" s="389">
        <v>881.01</v>
      </c>
      <c r="AM596" s="360">
        <v>11.36</v>
      </c>
      <c r="AN596" s="389">
        <v>75.52</v>
      </c>
      <c r="AO596" s="360">
        <v>0.01</v>
      </c>
      <c r="AP596" s="389">
        <v>173.54</v>
      </c>
      <c r="AQ596" s="360">
        <v>0</v>
      </c>
    </row>
    <row r="597" spans="1:43" ht="15" x14ac:dyDescent="0.2">
      <c r="A597" s="376">
        <f t="shared" si="35"/>
        <v>45854</v>
      </c>
      <c r="B597" s="86" t="s">
        <v>195</v>
      </c>
      <c r="C597" s="94" t="str">
        <f t="shared" si="34"/>
        <v>45854 1200H</v>
      </c>
      <c r="D597" s="355">
        <v>2855.89</v>
      </c>
      <c r="E597" s="356">
        <v>49.74</v>
      </c>
      <c r="F597" s="355">
        <v>1126.79</v>
      </c>
      <c r="G597" s="356">
        <v>6.21</v>
      </c>
      <c r="H597" s="355"/>
      <c r="I597" s="358"/>
      <c r="J597" s="355"/>
      <c r="K597" s="358"/>
      <c r="L597" s="416">
        <v>77042.399999999994</v>
      </c>
      <c r="M597" s="357">
        <v>954.2</v>
      </c>
      <c r="N597" s="357">
        <v>33874.32</v>
      </c>
      <c r="O597" s="356">
        <v>114.94</v>
      </c>
      <c r="P597" s="355">
        <v>7735.89</v>
      </c>
      <c r="Q597" s="357">
        <v>19.05</v>
      </c>
      <c r="R597" s="357">
        <v>35159.4</v>
      </c>
      <c r="S597" s="357">
        <v>30.9</v>
      </c>
      <c r="T597" s="357"/>
      <c r="U597" s="357"/>
      <c r="V597" s="357">
        <v>741.58</v>
      </c>
      <c r="W597" s="357">
        <v>1138.06</v>
      </c>
      <c r="X597" s="357">
        <v>11756.86</v>
      </c>
      <c r="Y597" s="357">
        <v>9.0399999999999991</v>
      </c>
      <c r="Z597" s="357">
        <v>38732</v>
      </c>
      <c r="AA597" s="357">
        <v>69</v>
      </c>
      <c r="AB597" s="357"/>
      <c r="AC597" s="357"/>
      <c r="AD597" s="357">
        <v>9167.9500000000007</v>
      </c>
      <c r="AE597" s="357">
        <v>0</v>
      </c>
      <c r="AF597" s="357"/>
      <c r="AG597" s="356"/>
      <c r="AH597" s="357"/>
      <c r="AI597" s="358"/>
      <c r="AJ597" s="357"/>
      <c r="AK597" s="356"/>
      <c r="AL597" s="390">
        <v>889.07</v>
      </c>
      <c r="AM597" s="358">
        <v>11.36</v>
      </c>
      <c r="AN597" s="390">
        <v>75.77</v>
      </c>
      <c r="AO597" s="358">
        <v>0.01</v>
      </c>
      <c r="AP597" s="390">
        <v>175.64</v>
      </c>
      <c r="AQ597" s="358">
        <v>0</v>
      </c>
    </row>
    <row r="598" spans="1:43" ht="15" x14ac:dyDescent="0.2">
      <c r="A598" s="376">
        <f t="shared" si="35"/>
        <v>45855</v>
      </c>
      <c r="B598" s="86" t="s">
        <v>259</v>
      </c>
      <c r="C598" s="94" t="str">
        <f t="shared" si="34"/>
        <v>45855 0000H</v>
      </c>
      <c r="D598" s="254">
        <v>2859.49</v>
      </c>
      <c r="E598" s="255">
        <v>49.74</v>
      </c>
      <c r="F598" s="254">
        <v>1126.79</v>
      </c>
      <c r="G598" s="255">
        <v>6.21</v>
      </c>
      <c r="H598" s="254"/>
      <c r="I598" s="360"/>
      <c r="J598" s="254"/>
      <c r="K598" s="360"/>
      <c r="L598" s="417">
        <v>77053.64</v>
      </c>
      <c r="M598" s="359">
        <v>954.34</v>
      </c>
      <c r="N598" s="359">
        <v>33876.85</v>
      </c>
      <c r="O598" s="255">
        <v>114.96</v>
      </c>
      <c r="P598" s="254">
        <v>7741.72</v>
      </c>
      <c r="Q598" s="359">
        <v>19.05</v>
      </c>
      <c r="R598" s="359">
        <v>35162.400000000001</v>
      </c>
      <c r="S598" s="359">
        <v>30.9</v>
      </c>
      <c r="T598" s="359"/>
      <c r="U598" s="359"/>
      <c r="V598" s="359">
        <v>741.58</v>
      </c>
      <c r="W598" s="359">
        <v>1139.55</v>
      </c>
      <c r="X598" s="359">
        <v>11761.25</v>
      </c>
      <c r="Y598" s="359">
        <v>9.0399999999999991</v>
      </c>
      <c r="Z598" s="359">
        <v>38737</v>
      </c>
      <c r="AA598" s="359">
        <v>69</v>
      </c>
      <c r="AB598" s="359"/>
      <c r="AC598" s="359"/>
      <c r="AD598" s="359">
        <v>9173.2800000000007</v>
      </c>
      <c r="AE598" s="359">
        <v>0</v>
      </c>
      <c r="AF598" s="359"/>
      <c r="AG598" s="255"/>
      <c r="AH598" s="359"/>
      <c r="AI598" s="360"/>
      <c r="AJ598" s="359"/>
      <c r="AK598" s="255"/>
      <c r="AL598" s="389">
        <v>896.5</v>
      </c>
      <c r="AM598" s="360">
        <v>11.36</v>
      </c>
      <c r="AN598" s="389">
        <v>75.87</v>
      </c>
      <c r="AO598" s="360">
        <v>0.01</v>
      </c>
      <c r="AP598" s="389">
        <v>177.63</v>
      </c>
      <c r="AQ598" s="360">
        <v>0</v>
      </c>
    </row>
    <row r="599" spans="1:43" ht="15" x14ac:dyDescent="0.2">
      <c r="A599" s="376">
        <f t="shared" si="35"/>
        <v>45855</v>
      </c>
      <c r="B599" s="86" t="s">
        <v>195</v>
      </c>
      <c r="C599" s="94" t="str">
        <f t="shared" si="34"/>
        <v>45855 1200H</v>
      </c>
      <c r="D599" s="355">
        <v>2863.96</v>
      </c>
      <c r="E599" s="356">
        <v>49.74</v>
      </c>
      <c r="F599" s="355">
        <v>1126.79</v>
      </c>
      <c r="G599" s="356">
        <v>6.21</v>
      </c>
      <c r="H599" s="355"/>
      <c r="I599" s="358"/>
      <c r="J599" s="355"/>
      <c r="K599" s="358"/>
      <c r="L599" s="416">
        <v>77054.899999999994</v>
      </c>
      <c r="M599" s="357">
        <v>954.83</v>
      </c>
      <c r="N599" s="357">
        <v>33876.85</v>
      </c>
      <c r="O599" s="356">
        <v>115</v>
      </c>
      <c r="P599" s="355">
        <v>7747.48</v>
      </c>
      <c r="Q599" s="357">
        <v>19.05</v>
      </c>
      <c r="R599" s="357">
        <v>35163.5</v>
      </c>
      <c r="S599" s="357">
        <v>31</v>
      </c>
      <c r="T599" s="357"/>
      <c r="U599" s="357"/>
      <c r="V599" s="357">
        <v>741.58</v>
      </c>
      <c r="W599" s="357">
        <v>1140.81</v>
      </c>
      <c r="X599" s="357">
        <v>11764.32</v>
      </c>
      <c r="Y599" s="357">
        <v>9.0399999999999991</v>
      </c>
      <c r="Z599" s="357">
        <v>38741</v>
      </c>
      <c r="AA599" s="357">
        <v>69</v>
      </c>
      <c r="AB599" s="357"/>
      <c r="AC599" s="357"/>
      <c r="AD599" s="413">
        <v>9176.58</v>
      </c>
      <c r="AE599" s="357">
        <v>0</v>
      </c>
      <c r="AF599" s="357"/>
      <c r="AG599" s="356"/>
      <c r="AH599" s="357"/>
      <c r="AI599" s="358"/>
      <c r="AJ599" s="357"/>
      <c r="AK599" s="356"/>
      <c r="AL599" s="390">
        <v>902.26</v>
      </c>
      <c r="AM599" s="358">
        <v>11.36</v>
      </c>
      <c r="AN599" s="390">
        <v>75.87</v>
      </c>
      <c r="AO599" s="358">
        <v>0.01</v>
      </c>
      <c r="AP599" s="390">
        <v>179.29</v>
      </c>
      <c r="AQ599" s="358">
        <v>0</v>
      </c>
    </row>
    <row r="600" spans="1:43" ht="15" x14ac:dyDescent="0.2">
      <c r="A600" s="376">
        <f t="shared" si="35"/>
        <v>45856</v>
      </c>
      <c r="B600" s="86" t="s">
        <v>259</v>
      </c>
      <c r="C600" s="94" t="str">
        <f t="shared" si="34"/>
        <v>45856 0000H</v>
      </c>
      <c r="D600" s="254">
        <v>2867.63</v>
      </c>
      <c r="E600" s="255">
        <v>49.74</v>
      </c>
      <c r="F600" s="254">
        <v>1126.79</v>
      </c>
      <c r="G600" s="255">
        <v>6.21</v>
      </c>
      <c r="H600" s="254"/>
      <c r="I600" s="360"/>
      <c r="J600" s="254"/>
      <c r="K600" s="360"/>
      <c r="L600" s="417">
        <v>77054.899999999994</v>
      </c>
      <c r="M600" s="359">
        <v>955.27</v>
      </c>
      <c r="N600" s="359">
        <v>33876.85</v>
      </c>
      <c r="O600" s="255">
        <v>115.03</v>
      </c>
      <c r="P600" s="254">
        <v>7753.3</v>
      </c>
      <c r="Q600" s="359">
        <v>19.05</v>
      </c>
      <c r="R600" s="359">
        <v>35166.9</v>
      </c>
      <c r="S600" s="359">
        <v>31</v>
      </c>
      <c r="T600" s="359"/>
      <c r="U600" s="359"/>
      <c r="V600" s="359">
        <v>741.58</v>
      </c>
      <c r="W600" s="359">
        <v>1142.0999999999999</v>
      </c>
      <c r="X600" s="359">
        <v>11768.65</v>
      </c>
      <c r="Y600" s="359">
        <v>9.0399999999999991</v>
      </c>
      <c r="Z600" s="359">
        <v>38747</v>
      </c>
      <c r="AA600" s="359">
        <v>69</v>
      </c>
      <c r="AB600" s="359"/>
      <c r="AC600" s="359"/>
      <c r="AD600" s="359">
        <v>9181.0300000000007</v>
      </c>
      <c r="AE600" s="359">
        <v>0</v>
      </c>
      <c r="AF600" s="359"/>
      <c r="AG600" s="255"/>
      <c r="AH600" s="359"/>
      <c r="AI600" s="360"/>
      <c r="AJ600" s="359"/>
      <c r="AK600" s="255"/>
      <c r="AL600" s="389">
        <v>908.74</v>
      </c>
      <c r="AM600" s="360">
        <v>11.36</v>
      </c>
      <c r="AN600" s="389">
        <v>75.87</v>
      </c>
      <c r="AO600" s="360">
        <v>0.01</v>
      </c>
      <c r="AP600" s="389">
        <v>181.16</v>
      </c>
      <c r="AQ600" s="360">
        <v>0</v>
      </c>
    </row>
    <row r="601" spans="1:43" ht="15" x14ac:dyDescent="0.2">
      <c r="A601" s="376">
        <f t="shared" si="35"/>
        <v>45856</v>
      </c>
      <c r="B601" s="86" t="s">
        <v>195</v>
      </c>
      <c r="C601" s="94" t="str">
        <f t="shared" si="34"/>
        <v>45856 1200H</v>
      </c>
      <c r="D601" s="355">
        <v>2871.32</v>
      </c>
      <c r="E601" s="356">
        <v>49.74</v>
      </c>
      <c r="F601" s="355">
        <v>1126.79</v>
      </c>
      <c r="G601" s="356">
        <v>6.21</v>
      </c>
      <c r="H601" s="355"/>
      <c r="I601" s="358"/>
      <c r="J601" s="355"/>
      <c r="K601" s="358"/>
      <c r="L601" s="416">
        <v>77055.19</v>
      </c>
      <c r="M601" s="357">
        <v>955.75</v>
      </c>
      <c r="N601" s="357">
        <v>33876.85</v>
      </c>
      <c r="O601" s="356">
        <v>115.07</v>
      </c>
      <c r="P601" s="355">
        <v>7758.92</v>
      </c>
      <c r="Q601" s="357">
        <v>19.05</v>
      </c>
      <c r="R601" s="357">
        <v>35169.5</v>
      </c>
      <c r="S601" s="357">
        <v>31</v>
      </c>
      <c r="T601" s="357"/>
      <c r="U601" s="357"/>
      <c r="V601" s="357">
        <v>741.58</v>
      </c>
      <c r="W601" s="357">
        <v>1143.23</v>
      </c>
      <c r="X601" s="357">
        <v>11772.02</v>
      </c>
      <c r="Y601" s="357">
        <v>9.0399999999999991</v>
      </c>
      <c r="Z601" s="357">
        <v>38752</v>
      </c>
      <c r="AA601" s="357">
        <v>69</v>
      </c>
      <c r="AB601" s="357"/>
      <c r="AC601" s="357"/>
      <c r="AD601" s="357">
        <v>9184.2900000000009</v>
      </c>
      <c r="AE601" s="357">
        <v>0</v>
      </c>
      <c r="AF601" s="357"/>
      <c r="AG601" s="356"/>
      <c r="AH601" s="357"/>
      <c r="AI601" s="358"/>
      <c r="AJ601" s="357"/>
      <c r="AK601" s="356"/>
      <c r="AL601" s="390">
        <v>911.43</v>
      </c>
      <c r="AM601" s="358">
        <v>11.4</v>
      </c>
      <c r="AN601" s="390">
        <v>75.87</v>
      </c>
      <c r="AO601" s="358">
        <v>0.01</v>
      </c>
      <c r="AP601" s="390">
        <v>181.9</v>
      </c>
      <c r="AQ601" s="358">
        <v>0</v>
      </c>
    </row>
    <row r="602" spans="1:43" ht="15" x14ac:dyDescent="0.2">
      <c r="A602" s="376">
        <f t="shared" si="35"/>
        <v>45857</v>
      </c>
      <c r="B602" s="86" t="s">
        <v>259</v>
      </c>
      <c r="C602" s="94" t="str">
        <f t="shared" si="34"/>
        <v>45857 0000H</v>
      </c>
      <c r="D602" s="254">
        <v>2874.22</v>
      </c>
      <c r="E602" s="255">
        <v>49.74</v>
      </c>
      <c r="F602" s="254">
        <v>1126.79</v>
      </c>
      <c r="G602" s="255">
        <v>6.21</v>
      </c>
      <c r="H602" s="254"/>
      <c r="I602" s="360"/>
      <c r="J602" s="254"/>
      <c r="K602" s="360"/>
      <c r="L602" s="417">
        <v>77058.22</v>
      </c>
      <c r="M602" s="359">
        <v>965.96</v>
      </c>
      <c r="N602" s="359" t="s">
        <v>263</v>
      </c>
      <c r="O602" s="255">
        <v>115.09</v>
      </c>
      <c r="P602" s="254">
        <v>7761.41</v>
      </c>
      <c r="Q602" s="359">
        <v>19.05</v>
      </c>
      <c r="R602" s="359">
        <v>35171.300000000003</v>
      </c>
      <c r="S602" s="359">
        <v>31</v>
      </c>
      <c r="T602" s="359"/>
      <c r="U602" s="359"/>
      <c r="V602" s="359">
        <v>741.64</v>
      </c>
      <c r="W602" s="359">
        <v>1144.22</v>
      </c>
      <c r="X602" s="359">
        <v>11774.89</v>
      </c>
      <c r="Y602" s="359">
        <v>9.0399999999999991</v>
      </c>
      <c r="Z602" s="359">
        <v>38754</v>
      </c>
      <c r="AA602" s="359">
        <v>69</v>
      </c>
      <c r="AB602" s="359"/>
      <c r="AC602" s="359"/>
      <c r="AD602" s="359">
        <v>9188.74</v>
      </c>
      <c r="AE602" s="359">
        <v>0</v>
      </c>
      <c r="AF602" s="359"/>
      <c r="AG602" s="255"/>
      <c r="AH602" s="359"/>
      <c r="AI602" s="360"/>
      <c r="AJ602" s="359"/>
      <c r="AK602" s="255"/>
      <c r="AL602" s="389">
        <v>916.16</v>
      </c>
      <c r="AM602" s="360">
        <v>11.4</v>
      </c>
      <c r="AN602" s="389">
        <v>75.87</v>
      </c>
      <c r="AO602" s="360">
        <v>0.01</v>
      </c>
      <c r="AP602" s="389">
        <v>183.29</v>
      </c>
      <c r="AQ602" s="360">
        <v>0</v>
      </c>
    </row>
    <row r="603" spans="1:43" ht="15" x14ac:dyDescent="0.2">
      <c r="A603" s="376">
        <f t="shared" si="35"/>
        <v>45857</v>
      </c>
      <c r="B603" s="86" t="s">
        <v>195</v>
      </c>
      <c r="C603" s="94" t="str">
        <f t="shared" si="34"/>
        <v>45857 1200H</v>
      </c>
      <c r="D603" s="355">
        <v>2877.49</v>
      </c>
      <c r="E603" s="356">
        <v>49.74</v>
      </c>
      <c r="F603" s="355">
        <v>1126.79</v>
      </c>
      <c r="G603" s="356">
        <v>6.21</v>
      </c>
      <c r="H603" s="355"/>
      <c r="I603" s="358"/>
      <c r="J603" s="355"/>
      <c r="K603" s="358"/>
      <c r="L603" s="416">
        <v>77058.22</v>
      </c>
      <c r="M603" s="357">
        <v>956.47</v>
      </c>
      <c r="N603" s="357">
        <v>33876.85</v>
      </c>
      <c r="O603" s="356">
        <v>115.13</v>
      </c>
      <c r="P603" s="355">
        <v>7766.68</v>
      </c>
      <c r="Q603" s="357">
        <v>19.05</v>
      </c>
      <c r="R603" s="357">
        <v>35172.300000000003</v>
      </c>
      <c r="S603" s="357">
        <v>31.1</v>
      </c>
      <c r="T603" s="357"/>
      <c r="U603" s="357"/>
      <c r="V603" s="357">
        <v>741.65</v>
      </c>
      <c r="W603" s="357">
        <v>1145.3800000000001</v>
      </c>
      <c r="X603" s="357">
        <v>11778.23</v>
      </c>
      <c r="Y603" s="357">
        <v>9.0399999999999991</v>
      </c>
      <c r="Z603" s="357">
        <v>38758</v>
      </c>
      <c r="AA603" s="357">
        <v>69</v>
      </c>
      <c r="AB603" s="357"/>
      <c r="AC603" s="357"/>
      <c r="AD603" s="357">
        <v>9193</v>
      </c>
      <c r="AE603" s="357">
        <v>0</v>
      </c>
      <c r="AF603" s="357"/>
      <c r="AG603" s="356"/>
      <c r="AH603" s="357"/>
      <c r="AI603" s="358"/>
      <c r="AJ603" s="357"/>
      <c r="AK603" s="356"/>
      <c r="AL603" s="390">
        <v>918.81</v>
      </c>
      <c r="AM603" s="358">
        <v>11.43</v>
      </c>
      <c r="AN603" s="390">
        <v>75.87</v>
      </c>
      <c r="AO603" s="358">
        <v>0.01</v>
      </c>
      <c r="AP603" s="390">
        <v>184.07</v>
      </c>
      <c r="AQ603" s="358">
        <v>0</v>
      </c>
    </row>
    <row r="604" spans="1:43" ht="15" x14ac:dyDescent="0.2">
      <c r="A604" s="376">
        <f t="shared" si="35"/>
        <v>45858</v>
      </c>
      <c r="B604" s="86" t="s">
        <v>259</v>
      </c>
      <c r="C604" s="94" t="str">
        <f t="shared" si="34"/>
        <v>45858 0000H</v>
      </c>
      <c r="D604" s="254">
        <v>2881.85</v>
      </c>
      <c r="E604" s="255">
        <v>49.74</v>
      </c>
      <c r="F604" s="254">
        <v>1126.79</v>
      </c>
      <c r="G604" s="255">
        <v>6.21</v>
      </c>
      <c r="H604" s="254"/>
      <c r="I604" s="360"/>
      <c r="J604" s="254"/>
      <c r="K604" s="360"/>
      <c r="L604" s="417">
        <v>77060.11</v>
      </c>
      <c r="M604" s="414">
        <v>946.82</v>
      </c>
      <c r="N604" s="359">
        <v>33876.85</v>
      </c>
      <c r="O604" s="255">
        <v>115.16</v>
      </c>
      <c r="P604" s="254">
        <v>7772.41</v>
      </c>
      <c r="Q604" s="359">
        <v>19.05</v>
      </c>
      <c r="R604" s="359">
        <v>35174.199999999997</v>
      </c>
      <c r="S604" s="359">
        <v>31.1</v>
      </c>
      <c r="T604" s="359"/>
      <c r="U604" s="359"/>
      <c r="V604" s="359">
        <v>741.74</v>
      </c>
      <c r="W604" s="359">
        <v>1146.1099999999999</v>
      </c>
      <c r="X604" s="359">
        <v>11781.97</v>
      </c>
      <c r="Y604" s="359">
        <v>9.0399999999999991</v>
      </c>
      <c r="Z604" s="359">
        <v>38764</v>
      </c>
      <c r="AA604" s="359">
        <v>69</v>
      </c>
      <c r="AB604" s="359"/>
      <c r="AC604" s="359"/>
      <c r="AD604" s="359">
        <v>9199.6299999999992</v>
      </c>
      <c r="AE604" s="359">
        <v>0</v>
      </c>
      <c r="AF604" s="359"/>
      <c r="AG604" s="255"/>
      <c r="AH604" s="359"/>
      <c r="AI604" s="360"/>
      <c r="AJ604" s="359"/>
      <c r="AK604" s="255"/>
      <c r="AL604" s="389">
        <v>926.44</v>
      </c>
      <c r="AM604" s="360">
        <v>11.43</v>
      </c>
      <c r="AN604" s="389">
        <v>76</v>
      </c>
      <c r="AO604" s="360">
        <v>0.01</v>
      </c>
      <c r="AP604" s="389">
        <v>186.1</v>
      </c>
      <c r="AQ604" s="360">
        <v>0</v>
      </c>
    </row>
    <row r="605" spans="1:43" ht="15" x14ac:dyDescent="0.2">
      <c r="A605" s="376">
        <f t="shared" si="35"/>
        <v>45858</v>
      </c>
      <c r="B605" s="86" t="s">
        <v>195</v>
      </c>
      <c r="C605" s="94" t="str">
        <f t="shared" si="34"/>
        <v>45858 1200H</v>
      </c>
      <c r="D605" s="355">
        <v>2885.41</v>
      </c>
      <c r="E605" s="356">
        <v>49.74</v>
      </c>
      <c r="F605" s="355">
        <v>1126.79</v>
      </c>
      <c r="G605" s="356">
        <v>6.21</v>
      </c>
      <c r="H605" s="355"/>
      <c r="I605" s="358"/>
      <c r="J605" s="355"/>
      <c r="K605" s="358"/>
      <c r="L605" s="416">
        <v>77060.63</v>
      </c>
      <c r="M605" s="357">
        <v>957.14</v>
      </c>
      <c r="N605" s="357">
        <v>33876.85</v>
      </c>
      <c r="O605" s="356">
        <v>115.2</v>
      </c>
      <c r="P605" s="357">
        <v>7778.17</v>
      </c>
      <c r="Q605" s="357">
        <v>19.05</v>
      </c>
      <c r="R605" s="357">
        <v>35175.4</v>
      </c>
      <c r="S605" s="357">
        <v>31.2</v>
      </c>
      <c r="T605" s="357"/>
      <c r="U605" s="357"/>
      <c r="V605" s="357">
        <v>741.76</v>
      </c>
      <c r="W605" s="357">
        <v>1147.3499999999999</v>
      </c>
      <c r="X605" s="357">
        <v>11785.47</v>
      </c>
      <c r="Y605" s="357">
        <v>9.0399999999999991</v>
      </c>
      <c r="Z605" s="357">
        <v>38717</v>
      </c>
      <c r="AA605" s="357">
        <v>69</v>
      </c>
      <c r="AB605" s="357"/>
      <c r="AC605" s="357"/>
      <c r="AD605" s="357">
        <v>9205.16</v>
      </c>
      <c r="AE605" s="357">
        <v>0</v>
      </c>
      <c r="AF605" s="357"/>
      <c r="AG605" s="356"/>
      <c r="AH605" s="357"/>
      <c r="AI605" s="358"/>
      <c r="AJ605" s="357"/>
      <c r="AK605" s="356"/>
      <c r="AL605" s="390">
        <v>932.03</v>
      </c>
      <c r="AM605" s="358">
        <v>11.43</v>
      </c>
      <c r="AN605" s="390">
        <v>76</v>
      </c>
      <c r="AO605" s="358">
        <v>0.01</v>
      </c>
      <c r="AP605" s="390">
        <v>187.72</v>
      </c>
      <c r="AQ605" s="358">
        <v>0</v>
      </c>
    </row>
    <row r="606" spans="1:43" ht="15" x14ac:dyDescent="0.2">
      <c r="A606" s="376">
        <f t="shared" si="35"/>
        <v>45859</v>
      </c>
      <c r="B606" s="86" t="s">
        <v>259</v>
      </c>
      <c r="C606" s="94" t="str">
        <f t="shared" si="34"/>
        <v>45859 0000H</v>
      </c>
      <c r="D606" s="254">
        <v>2890.2</v>
      </c>
      <c r="E606" s="255">
        <v>49.74</v>
      </c>
      <c r="F606" s="254">
        <v>1126.79</v>
      </c>
      <c r="G606" s="255">
        <v>6.21</v>
      </c>
      <c r="H606" s="254"/>
      <c r="I606" s="360"/>
      <c r="J606" s="254"/>
      <c r="K606" s="360"/>
      <c r="L606" s="417">
        <v>77066.02</v>
      </c>
      <c r="M606" s="359">
        <v>957.23</v>
      </c>
      <c r="N606" s="359">
        <v>33877.86</v>
      </c>
      <c r="O606" s="255">
        <v>115.24</v>
      </c>
      <c r="P606" s="254">
        <v>7784</v>
      </c>
      <c r="Q606" s="359">
        <v>19.05</v>
      </c>
      <c r="R606" s="359">
        <v>35178.800000000003</v>
      </c>
      <c r="S606" s="359">
        <v>31.2</v>
      </c>
      <c r="T606" s="359"/>
      <c r="U606" s="359"/>
      <c r="V606" s="359">
        <v>741.76</v>
      </c>
      <c r="W606" s="359">
        <v>1149.0899999999999</v>
      </c>
      <c r="X606" s="359">
        <v>11790.15</v>
      </c>
      <c r="Y606" s="359">
        <v>9.0399999999999991</v>
      </c>
      <c r="Z606" s="359">
        <v>38777</v>
      </c>
      <c r="AA606" s="359">
        <v>69</v>
      </c>
      <c r="AB606" s="359"/>
      <c r="AC606" s="359"/>
      <c r="AD606" s="359">
        <v>9210.75</v>
      </c>
      <c r="AE606" s="359">
        <v>0</v>
      </c>
      <c r="AF606" s="359"/>
      <c r="AG606" s="255"/>
      <c r="AH606" s="359"/>
      <c r="AI606" s="360"/>
      <c r="AJ606" s="359"/>
      <c r="AK606" s="255"/>
      <c r="AL606" s="389">
        <v>939.18</v>
      </c>
      <c r="AM606" s="360">
        <v>11.43</v>
      </c>
      <c r="AN606" s="389">
        <v>76</v>
      </c>
      <c r="AO606" s="360">
        <v>0.01</v>
      </c>
      <c r="AP606" s="389">
        <v>189.77</v>
      </c>
      <c r="AQ606" s="360">
        <v>0</v>
      </c>
    </row>
    <row r="607" spans="1:43" ht="15" x14ac:dyDescent="0.2">
      <c r="A607" s="376">
        <f t="shared" si="35"/>
        <v>45859</v>
      </c>
      <c r="B607" s="86" t="s">
        <v>195</v>
      </c>
      <c r="C607" s="94" t="str">
        <f t="shared" si="34"/>
        <v>45859 1200H</v>
      </c>
      <c r="D607" s="355">
        <v>2893.93</v>
      </c>
      <c r="E607" s="356">
        <v>49.74</v>
      </c>
      <c r="F607" s="355">
        <v>1126.79</v>
      </c>
      <c r="G607" s="356">
        <v>6.21</v>
      </c>
      <c r="H607" s="355"/>
      <c r="I607" s="358"/>
      <c r="J607" s="355"/>
      <c r="K607" s="358"/>
      <c r="L607" s="449">
        <v>77067.539999999994</v>
      </c>
      <c r="M607" s="357">
        <v>957.58</v>
      </c>
      <c r="N607" s="357">
        <v>33878.559999999998</v>
      </c>
      <c r="O607" s="356">
        <v>115.27</v>
      </c>
      <c r="P607" s="355">
        <v>7789.69</v>
      </c>
      <c r="Q607" s="357">
        <v>19.05</v>
      </c>
      <c r="R607" s="357">
        <v>35180.6</v>
      </c>
      <c r="S607" s="357">
        <v>31.3</v>
      </c>
      <c r="T607" s="357"/>
      <c r="U607" s="357"/>
      <c r="V607" s="357">
        <v>741.76</v>
      </c>
      <c r="W607" s="357">
        <v>1150.3499999999999</v>
      </c>
      <c r="X607" s="357">
        <v>11794</v>
      </c>
      <c r="Y607" s="357">
        <v>9.0399999999999991</v>
      </c>
      <c r="Z607" s="357">
        <v>38784</v>
      </c>
      <c r="AA607" s="357">
        <v>69</v>
      </c>
      <c r="AB607" s="357"/>
      <c r="AC607" s="357"/>
      <c r="AD607" s="357">
        <v>9217.14</v>
      </c>
      <c r="AE607" s="357">
        <v>0</v>
      </c>
      <c r="AF607" s="357"/>
      <c r="AG607" s="356"/>
      <c r="AH607" s="357"/>
      <c r="AI607" s="358"/>
      <c r="AJ607" s="357"/>
      <c r="AK607" s="356"/>
      <c r="AL607" s="390">
        <v>945.75</v>
      </c>
      <c r="AM607" s="358">
        <v>11.43</v>
      </c>
      <c r="AN607" s="390">
        <v>76</v>
      </c>
      <c r="AO607" s="358">
        <v>0.01</v>
      </c>
      <c r="AP607" s="390">
        <v>191.53</v>
      </c>
      <c r="AQ607" s="358">
        <v>0</v>
      </c>
    </row>
    <row r="608" spans="1:43" ht="15" x14ac:dyDescent="0.2">
      <c r="A608" s="376">
        <f t="shared" si="35"/>
        <v>45860</v>
      </c>
      <c r="B608" s="86" t="s">
        <v>259</v>
      </c>
      <c r="C608" s="94" t="str">
        <f t="shared" si="34"/>
        <v>45860 0000H</v>
      </c>
      <c r="D608" s="254">
        <v>2898.43</v>
      </c>
      <c r="E608" s="255">
        <v>49.74</v>
      </c>
      <c r="F608" s="254">
        <v>1126.79</v>
      </c>
      <c r="G608" s="255">
        <v>6.21</v>
      </c>
      <c r="H608" s="254"/>
      <c r="I608" s="360"/>
      <c r="J608" s="254"/>
      <c r="K608" s="360"/>
      <c r="L608" s="417">
        <v>77071.86</v>
      </c>
      <c r="M608" s="359">
        <v>957.7</v>
      </c>
      <c r="N608" s="359">
        <v>33881.35</v>
      </c>
      <c r="O608" s="255">
        <v>115.28</v>
      </c>
      <c r="P608" s="254">
        <v>7795.5</v>
      </c>
      <c r="Q608" s="359">
        <v>19.05</v>
      </c>
      <c r="R608" s="359">
        <v>35183.699999999997</v>
      </c>
      <c r="S608" s="359">
        <v>31.3</v>
      </c>
      <c r="T608" s="359"/>
      <c r="U608" s="359"/>
      <c r="V608" s="359">
        <v>741.81</v>
      </c>
      <c r="W608" s="359">
        <v>1151.68</v>
      </c>
      <c r="X608" s="359">
        <v>11798.45</v>
      </c>
      <c r="Y608" s="359">
        <v>9.0399999999999991</v>
      </c>
      <c r="Z608" s="359">
        <v>38792</v>
      </c>
      <c r="AA608" s="359">
        <v>69</v>
      </c>
      <c r="AB608" s="359"/>
      <c r="AC608" s="359"/>
      <c r="AD608" s="359">
        <v>9224.16</v>
      </c>
      <c r="AE608" s="359">
        <v>0</v>
      </c>
      <c r="AF608" s="359"/>
      <c r="AG608" s="255"/>
      <c r="AH608" s="359"/>
      <c r="AI608" s="360"/>
      <c r="AJ608" s="359"/>
      <c r="AK608" s="255"/>
      <c r="AL608" s="389">
        <v>953.78</v>
      </c>
      <c r="AM608" s="360">
        <v>11.43</v>
      </c>
      <c r="AN608" s="389">
        <v>76.36</v>
      </c>
      <c r="AO608" s="360">
        <v>0.01</v>
      </c>
      <c r="AP608" s="389">
        <v>193.59</v>
      </c>
      <c r="AQ608" s="360">
        <v>0</v>
      </c>
    </row>
    <row r="609" spans="1:43" ht="15" x14ac:dyDescent="0.2">
      <c r="A609" s="376">
        <f t="shared" si="35"/>
        <v>45860</v>
      </c>
      <c r="B609" s="86" t="s">
        <v>195</v>
      </c>
      <c r="C609" s="94" t="str">
        <f t="shared" si="34"/>
        <v>45860 1200H</v>
      </c>
      <c r="D609" s="355">
        <v>2902.16</v>
      </c>
      <c r="E609" s="356">
        <v>49.74</v>
      </c>
      <c r="F609" s="355">
        <v>1126.79</v>
      </c>
      <c r="G609" s="356">
        <v>6.21</v>
      </c>
      <c r="H609" s="355"/>
      <c r="I609" s="358"/>
      <c r="J609" s="355"/>
      <c r="K609" s="358"/>
      <c r="L609" s="416">
        <v>77073.81</v>
      </c>
      <c r="M609" s="357">
        <v>958.09</v>
      </c>
      <c r="N609" s="357">
        <v>33882.25</v>
      </c>
      <c r="O609" s="356">
        <v>115.32</v>
      </c>
      <c r="P609" s="355">
        <v>7801.26</v>
      </c>
      <c r="Q609" s="357">
        <v>19.05</v>
      </c>
      <c r="R609" s="357">
        <v>35185.599999999999</v>
      </c>
      <c r="S609" s="357">
        <v>31.3</v>
      </c>
      <c r="T609" s="357"/>
      <c r="U609" s="357"/>
      <c r="V609" s="357">
        <v>741.85</v>
      </c>
      <c r="W609" s="357">
        <v>1152.75</v>
      </c>
      <c r="X609" s="357">
        <v>11802.21</v>
      </c>
      <c r="Y609" s="357">
        <v>9.0399999999999991</v>
      </c>
      <c r="Z609" s="357">
        <v>38798</v>
      </c>
      <c r="AA609" s="357">
        <v>69</v>
      </c>
      <c r="AB609" s="357"/>
      <c r="AC609" s="357"/>
      <c r="AD609" s="357">
        <v>9230.2199999999993</v>
      </c>
      <c r="AE609" s="357">
        <v>0</v>
      </c>
      <c r="AF609" s="357"/>
      <c r="AG609" s="356"/>
      <c r="AH609" s="357"/>
      <c r="AI609" s="358"/>
      <c r="AJ609" s="357"/>
      <c r="AK609" s="356"/>
      <c r="AL609" s="390">
        <v>960.63</v>
      </c>
      <c r="AM609" s="358">
        <v>11.43</v>
      </c>
      <c r="AN609" s="390">
        <v>76.430000000000007</v>
      </c>
      <c r="AO609" s="358">
        <v>0.01</v>
      </c>
      <c r="AP609" s="390">
        <v>195.43</v>
      </c>
      <c r="AQ609" s="358">
        <v>0</v>
      </c>
    </row>
    <row r="610" spans="1:43" ht="15" x14ac:dyDescent="0.2">
      <c r="A610" s="376">
        <f t="shared" si="35"/>
        <v>45861</v>
      </c>
      <c r="B610" s="86" t="s">
        <v>259</v>
      </c>
      <c r="C610" s="94" t="str">
        <f t="shared" si="34"/>
        <v>45861 0000H</v>
      </c>
      <c r="D610" s="254">
        <v>2907.03</v>
      </c>
      <c r="E610" s="255">
        <v>49.74</v>
      </c>
      <c r="F610" s="254">
        <v>1126.79</v>
      </c>
      <c r="G610" s="255">
        <v>6.21</v>
      </c>
      <c r="H610" s="254"/>
      <c r="I610" s="360"/>
      <c r="J610" s="254"/>
      <c r="K610" s="360"/>
      <c r="L610" s="417">
        <v>77079.66</v>
      </c>
      <c r="M610" s="359">
        <v>958.11</v>
      </c>
      <c r="N610" s="359">
        <v>33885.300000000003</v>
      </c>
      <c r="O610" s="255">
        <v>115.34</v>
      </c>
      <c r="P610" s="254">
        <v>7807.1</v>
      </c>
      <c r="Q610" s="359">
        <v>19.05</v>
      </c>
      <c r="R610" s="359">
        <v>35188.5</v>
      </c>
      <c r="S610" s="359">
        <v>31.3</v>
      </c>
      <c r="T610" s="359"/>
      <c r="U610" s="359"/>
      <c r="V610" s="359">
        <v>742.03</v>
      </c>
      <c r="W610" s="359">
        <v>1153.55</v>
      </c>
      <c r="X610" s="359">
        <v>11806.87</v>
      </c>
      <c r="Y610" s="359">
        <v>9.0399999999999991</v>
      </c>
      <c r="Z610" s="359">
        <v>38805</v>
      </c>
      <c r="AA610" s="359">
        <v>69</v>
      </c>
      <c r="AB610" s="359"/>
      <c r="AC610" s="359"/>
      <c r="AD610" s="359">
        <v>9237.5499999999993</v>
      </c>
      <c r="AE610" s="359">
        <v>0</v>
      </c>
      <c r="AF610" s="359"/>
      <c r="AG610" s="255"/>
      <c r="AH610" s="359"/>
      <c r="AI610" s="360"/>
      <c r="AJ610" s="359"/>
      <c r="AK610" s="255"/>
      <c r="AL610" s="389">
        <v>969.71</v>
      </c>
      <c r="AM610" s="360">
        <v>11.43</v>
      </c>
      <c r="AN610" s="389">
        <v>77.03</v>
      </c>
      <c r="AO610" s="360">
        <v>0.01</v>
      </c>
      <c r="AP610" s="389">
        <v>197.5</v>
      </c>
      <c r="AQ610" s="360">
        <v>0</v>
      </c>
    </row>
    <row r="611" spans="1:43" ht="15" x14ac:dyDescent="0.2">
      <c r="A611" s="376">
        <f t="shared" si="35"/>
        <v>45861</v>
      </c>
      <c r="B611" s="86" t="s">
        <v>195</v>
      </c>
      <c r="C611" s="94" t="str">
        <f t="shared" si="34"/>
        <v>45861 1200H</v>
      </c>
      <c r="D611" s="355">
        <v>2910.81</v>
      </c>
      <c r="E611" s="356">
        <v>49.74</v>
      </c>
      <c r="F611" s="355">
        <v>1126.79</v>
      </c>
      <c r="G611" s="356">
        <v>6.21</v>
      </c>
      <c r="H611" s="355"/>
      <c r="I611" s="358"/>
      <c r="J611" s="355"/>
      <c r="K611" s="358"/>
      <c r="L611" s="416">
        <v>77081.490000000005</v>
      </c>
      <c r="M611" s="357">
        <v>958.41</v>
      </c>
      <c r="N611" s="357">
        <v>33886.129999999997</v>
      </c>
      <c r="O611" s="356">
        <v>115.37</v>
      </c>
      <c r="P611" s="355">
        <v>7812.87</v>
      </c>
      <c r="Q611" s="357">
        <v>19.05</v>
      </c>
      <c r="R611" s="357">
        <v>35191.5</v>
      </c>
      <c r="S611" s="357">
        <v>31.3</v>
      </c>
      <c r="T611" s="357"/>
      <c r="U611" s="357"/>
      <c r="V611" s="357">
        <v>742.04</v>
      </c>
      <c r="W611" s="357">
        <v>1154.78</v>
      </c>
      <c r="X611" s="357">
        <v>11810.79</v>
      </c>
      <c r="Y611" s="357">
        <v>9.0399999999999991</v>
      </c>
      <c r="Z611" s="357">
        <v>38811</v>
      </c>
      <c r="AA611" s="357">
        <v>69</v>
      </c>
      <c r="AB611" s="357"/>
      <c r="AC611" s="357"/>
      <c r="AD611" s="357">
        <v>9243.8799999999992</v>
      </c>
      <c r="AE611" s="357">
        <v>0</v>
      </c>
      <c r="AF611" s="357"/>
      <c r="AG611" s="356"/>
      <c r="AH611" s="357"/>
      <c r="AI611" s="358"/>
      <c r="AJ611" s="357"/>
      <c r="AK611" s="356"/>
      <c r="AL611" s="390">
        <v>976.51</v>
      </c>
      <c r="AM611" s="358">
        <v>11.43</v>
      </c>
      <c r="AN611" s="390">
        <v>77.03</v>
      </c>
      <c r="AO611" s="358">
        <v>0.01</v>
      </c>
      <c r="AP611" s="390">
        <v>199.44</v>
      </c>
      <c r="AQ611" s="358">
        <v>0</v>
      </c>
    </row>
    <row r="612" spans="1:43" ht="15" x14ac:dyDescent="0.2">
      <c r="A612" s="376">
        <f t="shared" si="35"/>
        <v>45862</v>
      </c>
      <c r="B612" s="86" t="s">
        <v>259</v>
      </c>
      <c r="C612" s="94" t="str">
        <f t="shared" si="34"/>
        <v>45862 0000H</v>
      </c>
      <c r="D612" s="254">
        <v>2915.63</v>
      </c>
      <c r="E612" s="255">
        <v>49.74</v>
      </c>
      <c r="F612" s="254">
        <v>1126.79</v>
      </c>
      <c r="G612" s="255">
        <v>6.21</v>
      </c>
      <c r="H612" s="254"/>
      <c r="I612" s="360"/>
      <c r="J612" s="254"/>
      <c r="K612" s="360"/>
      <c r="L612" s="417">
        <v>77086.95</v>
      </c>
      <c r="M612" s="359">
        <v>958.5</v>
      </c>
      <c r="N612" s="359">
        <v>33889.120000000003</v>
      </c>
      <c r="O612" s="255">
        <v>115.39</v>
      </c>
      <c r="P612" s="254">
        <v>7818.67</v>
      </c>
      <c r="Q612" s="359">
        <v>19.05</v>
      </c>
      <c r="R612" s="359">
        <v>35195</v>
      </c>
      <c r="S612" s="359">
        <v>31.3</v>
      </c>
      <c r="T612" s="359"/>
      <c r="U612" s="359"/>
      <c r="V612" s="359">
        <v>742.04</v>
      </c>
      <c r="W612" s="359">
        <v>1156.07</v>
      </c>
      <c r="X612" s="359">
        <v>11815.26</v>
      </c>
      <c r="Y612" s="359">
        <v>9.0399999999999991</v>
      </c>
      <c r="Z612" s="359">
        <v>38818</v>
      </c>
      <c r="AA612" s="359">
        <v>69</v>
      </c>
      <c r="AB612" s="359"/>
      <c r="AC612" s="359"/>
      <c r="AD612" s="359">
        <v>9251.35</v>
      </c>
      <c r="AE612" s="359">
        <v>0</v>
      </c>
      <c r="AF612" s="359"/>
      <c r="AG612" s="255"/>
      <c r="AH612" s="359"/>
      <c r="AI612" s="360"/>
      <c r="AJ612" s="359"/>
      <c r="AK612" s="255"/>
      <c r="AL612" s="389">
        <v>983.74</v>
      </c>
      <c r="AM612" s="360">
        <v>11.43</v>
      </c>
      <c r="AN612" s="389">
        <v>77.03</v>
      </c>
      <c r="AO612" s="360">
        <v>0.01</v>
      </c>
      <c r="AP612" s="389">
        <v>201.5</v>
      </c>
      <c r="AQ612" s="360">
        <v>0</v>
      </c>
    </row>
    <row r="613" spans="1:43" ht="15" x14ac:dyDescent="0.2">
      <c r="A613" s="376">
        <f t="shared" si="35"/>
        <v>45862</v>
      </c>
      <c r="B613" s="86" t="s">
        <v>195</v>
      </c>
      <c r="C613" s="94" t="str">
        <f t="shared" si="34"/>
        <v>45862 1200H</v>
      </c>
      <c r="D613" s="355">
        <v>2919.57</v>
      </c>
      <c r="E613" s="356">
        <v>49.74</v>
      </c>
      <c r="F613" s="355">
        <v>1126.79</v>
      </c>
      <c r="G613" s="356">
        <v>6.21</v>
      </c>
      <c r="H613" s="355"/>
      <c r="I613" s="358"/>
      <c r="J613" s="355"/>
      <c r="K613" s="358"/>
      <c r="L613" s="416">
        <v>77088.53</v>
      </c>
      <c r="M613" s="357">
        <v>958.81</v>
      </c>
      <c r="N613" s="357">
        <v>33889.730000000003</v>
      </c>
      <c r="O613" s="421">
        <v>115.42</v>
      </c>
      <c r="P613" s="355">
        <v>7824.51</v>
      </c>
      <c r="Q613" s="357">
        <v>19.05</v>
      </c>
      <c r="R613" s="357">
        <v>35197.699999999997</v>
      </c>
      <c r="S613" s="357">
        <v>31.3</v>
      </c>
      <c r="T613" s="357"/>
      <c r="U613" s="357"/>
      <c r="V613" s="357">
        <v>742.04</v>
      </c>
      <c r="W613" s="357">
        <v>1157.4100000000001</v>
      </c>
      <c r="X613" s="357">
        <v>11819.53</v>
      </c>
      <c r="Y613" s="357">
        <v>9.0399999999999991</v>
      </c>
      <c r="Z613" s="357">
        <v>38824</v>
      </c>
      <c r="AA613" s="357">
        <v>69</v>
      </c>
      <c r="AB613" s="357"/>
      <c r="AC613" s="357"/>
      <c r="AD613" s="357">
        <v>9257.92</v>
      </c>
      <c r="AE613" s="357">
        <v>0</v>
      </c>
      <c r="AF613" s="357"/>
      <c r="AG613" s="356"/>
      <c r="AH613" s="357"/>
      <c r="AI613" s="358"/>
      <c r="AJ613" s="357"/>
      <c r="AK613" s="356"/>
      <c r="AL613" s="390">
        <v>989.96</v>
      </c>
      <c r="AM613" s="358">
        <v>11.43</v>
      </c>
      <c r="AN613" s="390">
        <v>77.03</v>
      </c>
      <c r="AO613" s="358">
        <v>0.01</v>
      </c>
      <c r="AP613" s="390">
        <v>203.28</v>
      </c>
      <c r="AQ613" s="358">
        <v>0</v>
      </c>
    </row>
    <row r="614" spans="1:43" ht="15" x14ac:dyDescent="0.2">
      <c r="A614" s="376">
        <f>A612+1</f>
        <v>45863</v>
      </c>
      <c r="B614" s="86" t="s">
        <v>259</v>
      </c>
      <c r="C614" s="94" t="str">
        <f t="shared" si="34"/>
        <v>45863 0000H</v>
      </c>
      <c r="D614" s="254">
        <v>2924.13</v>
      </c>
      <c r="E614" s="255">
        <v>49.74</v>
      </c>
      <c r="F614" s="254">
        <v>1126.79</v>
      </c>
      <c r="G614" s="255">
        <v>6.21</v>
      </c>
      <c r="H614" s="254"/>
      <c r="I614" s="360"/>
      <c r="J614" s="254"/>
      <c r="K614" s="360"/>
      <c r="L614" s="417">
        <v>77094.62</v>
      </c>
      <c r="M614" s="359">
        <v>958.84</v>
      </c>
      <c r="N614" s="359">
        <v>33893.39</v>
      </c>
      <c r="O614" s="255">
        <v>115.43</v>
      </c>
      <c r="P614" s="254">
        <v>7830.28</v>
      </c>
      <c r="Q614" s="359">
        <v>19.05</v>
      </c>
      <c r="R614" s="359">
        <v>35201.5</v>
      </c>
      <c r="S614" s="359">
        <v>31.3</v>
      </c>
      <c r="T614" s="359"/>
      <c r="U614" s="359"/>
      <c r="V614" s="359">
        <v>742.05</v>
      </c>
      <c r="W614" s="359">
        <v>1158.46</v>
      </c>
      <c r="X614" s="359">
        <v>11824.15</v>
      </c>
      <c r="Y614" s="359">
        <v>9.0399999999999991</v>
      </c>
      <c r="Z614" s="359">
        <v>38831</v>
      </c>
      <c r="AA614" s="359">
        <v>69</v>
      </c>
      <c r="AB614" s="359"/>
      <c r="AC614" s="359"/>
      <c r="AD614" s="359">
        <v>9265.0499999999993</v>
      </c>
      <c r="AE614" s="359">
        <v>0</v>
      </c>
      <c r="AF614" s="359"/>
      <c r="AG614" s="255"/>
      <c r="AH614" s="359"/>
      <c r="AI614" s="360"/>
      <c r="AJ614" s="359"/>
      <c r="AK614" s="255"/>
      <c r="AL614" s="389">
        <v>997.58</v>
      </c>
      <c r="AM614" s="360">
        <v>11.43</v>
      </c>
      <c r="AN614" s="389">
        <v>77.03</v>
      </c>
      <c r="AO614" s="360">
        <v>0.01</v>
      </c>
      <c r="AP614" s="389">
        <v>205.44</v>
      </c>
      <c r="AQ614" s="360">
        <v>0</v>
      </c>
    </row>
    <row r="615" spans="1:43" ht="15.75" thickBot="1" x14ac:dyDescent="0.25">
      <c r="A615" s="382">
        <f>A613+1</f>
        <v>45863</v>
      </c>
      <c r="B615" s="383" t="s">
        <v>195</v>
      </c>
      <c r="C615" s="384" t="str">
        <f t="shared" si="34"/>
        <v>45863 1200H</v>
      </c>
      <c r="D615" s="385">
        <v>2927.74</v>
      </c>
      <c r="E615" s="386">
        <v>49.74</v>
      </c>
      <c r="F615" s="385">
        <v>1126.79</v>
      </c>
      <c r="G615" s="386">
        <v>6.21</v>
      </c>
      <c r="H615" s="385"/>
      <c r="I615" s="388"/>
      <c r="J615" s="385"/>
      <c r="K615" s="388"/>
      <c r="L615" s="437">
        <v>77094.62</v>
      </c>
      <c r="M615" s="387">
        <v>959.2</v>
      </c>
      <c r="N615" s="387">
        <v>33894.379999999997</v>
      </c>
      <c r="O615" s="386">
        <v>115.46</v>
      </c>
      <c r="P615" s="385">
        <v>7836.12</v>
      </c>
      <c r="Q615" s="387">
        <v>19.05</v>
      </c>
      <c r="R615" s="387">
        <v>35203.4</v>
      </c>
      <c r="S615" s="387">
        <v>31.3</v>
      </c>
      <c r="T615" s="387"/>
      <c r="U615" s="387"/>
      <c r="V615" s="387">
        <v>742.06</v>
      </c>
      <c r="W615" s="387">
        <v>1159.8599999999999</v>
      </c>
      <c r="X615" s="387">
        <v>11827.99</v>
      </c>
      <c r="Y615" s="387">
        <v>9.0399999999999991</v>
      </c>
      <c r="Z615" s="387">
        <v>38837</v>
      </c>
      <c r="AA615" s="387">
        <v>69</v>
      </c>
      <c r="AB615" s="387"/>
      <c r="AC615" s="387"/>
      <c r="AD615" s="387">
        <v>9271.32</v>
      </c>
      <c r="AE615" s="387">
        <v>0</v>
      </c>
      <c r="AF615" s="387"/>
      <c r="AG615" s="386"/>
      <c r="AH615" s="387"/>
      <c r="AI615" s="388"/>
      <c r="AJ615" s="387"/>
      <c r="AK615" s="386"/>
      <c r="AL615" s="397">
        <v>1005.43</v>
      </c>
      <c r="AM615" s="388">
        <v>11.43</v>
      </c>
      <c r="AN615" s="397">
        <v>77.209999999999994</v>
      </c>
      <c r="AO615" s="388">
        <v>0.01</v>
      </c>
      <c r="AP615" s="397">
        <v>207.53</v>
      </c>
      <c r="AQ615" s="388">
        <v>0</v>
      </c>
    </row>
    <row r="616" spans="1:43" ht="15" thickBot="1" x14ac:dyDescent="0.25"/>
    <row r="617" spans="1:43" ht="15" x14ac:dyDescent="0.2">
      <c r="A617" s="369">
        <f>A615+1</f>
        <v>45864</v>
      </c>
      <c r="B617" s="370" t="s">
        <v>259</v>
      </c>
      <c r="C617" s="371" t="str">
        <f t="shared" ref="C617:C676" si="36">A617 &amp; " " &amp;B617</f>
        <v>45864 0000H</v>
      </c>
      <c r="D617" s="372">
        <v>2932.48</v>
      </c>
      <c r="E617" s="373">
        <v>49.74</v>
      </c>
      <c r="F617" s="372">
        <v>1126.79</v>
      </c>
      <c r="G617" s="373">
        <v>6.21</v>
      </c>
      <c r="H617" s="372"/>
      <c r="I617" s="375"/>
      <c r="J617" s="372"/>
      <c r="K617" s="375"/>
      <c r="L617" s="415">
        <v>77095.929999999993</v>
      </c>
      <c r="M617" s="374">
        <v>959.48</v>
      </c>
      <c r="N617" s="374">
        <v>33896.800000000003</v>
      </c>
      <c r="O617" s="375">
        <v>115.47</v>
      </c>
      <c r="P617" s="415">
        <v>7841.83</v>
      </c>
      <c r="Q617" s="374">
        <v>19.05</v>
      </c>
      <c r="R617" s="374">
        <v>35205.9</v>
      </c>
      <c r="S617" s="374">
        <v>31.3</v>
      </c>
      <c r="T617" s="374"/>
      <c r="U617" s="374"/>
      <c r="V617" s="374">
        <v>742.06</v>
      </c>
      <c r="W617" s="374">
        <v>1161.4100000000001</v>
      </c>
      <c r="X617" s="374">
        <v>11832.32</v>
      </c>
      <c r="Y617" s="374">
        <v>9.0399999999999991</v>
      </c>
      <c r="Z617" s="374">
        <v>38844</v>
      </c>
      <c r="AA617" s="374">
        <v>69</v>
      </c>
      <c r="AB617" s="374"/>
      <c r="AC617" s="374"/>
      <c r="AD617" s="374">
        <v>9278.1299999999992</v>
      </c>
      <c r="AE617" s="374">
        <v>0</v>
      </c>
      <c r="AF617" s="374"/>
      <c r="AG617" s="373"/>
      <c r="AH617" s="374"/>
      <c r="AI617" s="375"/>
      <c r="AJ617" s="374"/>
      <c r="AK617" s="373"/>
      <c r="AL617" s="393">
        <v>1012.71</v>
      </c>
      <c r="AM617" s="375">
        <v>11.43</v>
      </c>
      <c r="AN617" s="393">
        <v>77.27</v>
      </c>
      <c r="AO617" s="375">
        <v>0.01</v>
      </c>
      <c r="AP617" s="393">
        <v>209.54</v>
      </c>
      <c r="AQ617" s="375">
        <v>0</v>
      </c>
    </row>
    <row r="618" spans="1:43" ht="15" x14ac:dyDescent="0.2">
      <c r="A618" s="376">
        <f>A617</f>
        <v>45864</v>
      </c>
      <c r="B618" s="86" t="s">
        <v>195</v>
      </c>
      <c r="C618" s="94" t="str">
        <f t="shared" si="36"/>
        <v>45864 1200H</v>
      </c>
      <c r="D618" s="355">
        <v>2936.03</v>
      </c>
      <c r="E618" s="356">
        <v>49.74</v>
      </c>
      <c r="F618" s="355">
        <v>1126.79</v>
      </c>
      <c r="G618" s="356">
        <v>6.21</v>
      </c>
      <c r="H618" s="355"/>
      <c r="I618" s="358"/>
      <c r="J618" s="355"/>
      <c r="K618" s="358"/>
      <c r="L618" s="416">
        <v>77096.509999999995</v>
      </c>
      <c r="M618" s="357">
        <v>959.81</v>
      </c>
      <c r="N618" s="357">
        <v>33896.800000000003</v>
      </c>
      <c r="O618" s="358">
        <v>115.51</v>
      </c>
      <c r="P618" s="416">
        <v>7847.63</v>
      </c>
      <c r="Q618" s="357">
        <v>19.05</v>
      </c>
      <c r="R618" s="357">
        <v>35207</v>
      </c>
      <c r="S618" s="357">
        <v>31.4</v>
      </c>
      <c r="T618" s="357"/>
      <c r="U618" s="357"/>
      <c r="V618" s="357">
        <v>742.06</v>
      </c>
      <c r="W618" s="357">
        <v>1162.82</v>
      </c>
      <c r="X618" s="357">
        <v>11835.9</v>
      </c>
      <c r="Y618" s="357">
        <v>9.0399999999999991</v>
      </c>
      <c r="Z618" s="357">
        <v>38850</v>
      </c>
      <c r="AA618" s="357">
        <v>69</v>
      </c>
      <c r="AB618" s="357"/>
      <c r="AC618" s="357"/>
      <c r="AD618" s="357">
        <v>9283.5499999999993</v>
      </c>
      <c r="AE618" s="357">
        <v>0</v>
      </c>
      <c r="AF618" s="357"/>
      <c r="AG618" s="356"/>
      <c r="AH618" s="357"/>
      <c r="AI618" s="358"/>
      <c r="AJ618" s="357"/>
      <c r="AK618" s="356"/>
      <c r="AL618" s="390">
        <v>1016.3</v>
      </c>
      <c r="AM618" s="358">
        <v>11.43</v>
      </c>
      <c r="AN618" s="390">
        <v>77.27</v>
      </c>
      <c r="AO618" s="358">
        <v>0.01</v>
      </c>
      <c r="AP618" s="390">
        <v>211.15</v>
      </c>
      <c r="AQ618" s="358">
        <v>0</v>
      </c>
    </row>
    <row r="619" spans="1:43" ht="15" x14ac:dyDescent="0.2">
      <c r="A619" s="376">
        <f t="shared" ref="A619:A674" si="37">A617+1</f>
        <v>45865</v>
      </c>
      <c r="B619" s="86" t="s">
        <v>259</v>
      </c>
      <c r="C619" s="94" t="str">
        <f t="shared" si="36"/>
        <v>45865 0000H</v>
      </c>
      <c r="D619" s="254">
        <v>2940.6</v>
      </c>
      <c r="E619" s="255">
        <v>49.74</v>
      </c>
      <c r="F619" s="254">
        <v>1126.79</v>
      </c>
      <c r="G619" s="255">
        <v>6.21</v>
      </c>
      <c r="H619" s="254"/>
      <c r="I619" s="360"/>
      <c r="J619" s="254"/>
      <c r="K619" s="360"/>
      <c r="L619" s="417">
        <v>77100.039999999994</v>
      </c>
      <c r="M619" s="359">
        <v>960</v>
      </c>
      <c r="N619" s="359">
        <v>33898.050000000003</v>
      </c>
      <c r="O619" s="360">
        <v>115.55</v>
      </c>
      <c r="P619" s="417">
        <v>7853.38</v>
      </c>
      <c r="Q619" s="359">
        <v>19.05</v>
      </c>
      <c r="R619" s="359">
        <v>35210.1</v>
      </c>
      <c r="S619" s="359">
        <v>31.4</v>
      </c>
      <c r="T619" s="359"/>
      <c r="U619" s="359"/>
      <c r="V619" s="359">
        <v>742.12</v>
      </c>
      <c r="W619" s="359">
        <v>1164.0999999999999</v>
      </c>
      <c r="X619" s="359">
        <v>11840.55</v>
      </c>
      <c r="Y619" s="359">
        <v>9.0399999999999991</v>
      </c>
      <c r="Z619" s="359">
        <v>38857</v>
      </c>
      <c r="AA619" s="359">
        <v>69</v>
      </c>
      <c r="AB619" s="359"/>
      <c r="AC619" s="359"/>
      <c r="AD619" s="359">
        <v>9290.7099999999991</v>
      </c>
      <c r="AE619" s="359">
        <v>0</v>
      </c>
      <c r="AF619" s="359"/>
      <c r="AG619" s="255"/>
      <c r="AH619" s="359"/>
      <c r="AI619" s="360"/>
      <c r="AJ619" s="359"/>
      <c r="AK619" s="255"/>
      <c r="AL619" s="389">
        <v>1026.45</v>
      </c>
      <c r="AM619" s="360">
        <v>11.43</v>
      </c>
      <c r="AN619" s="389">
        <v>77.459999999999994</v>
      </c>
      <c r="AO619" s="360">
        <v>0.01</v>
      </c>
      <c r="AP619" s="389">
        <v>213.28</v>
      </c>
      <c r="AQ619" s="360">
        <v>0</v>
      </c>
    </row>
    <row r="620" spans="1:43" ht="15" x14ac:dyDescent="0.2">
      <c r="A620" s="376">
        <f t="shared" si="37"/>
        <v>45865</v>
      </c>
      <c r="B620" s="86" t="s">
        <v>195</v>
      </c>
      <c r="C620" s="94" t="str">
        <f t="shared" si="36"/>
        <v>45865 1200H</v>
      </c>
      <c r="D620" s="355">
        <v>2943.9</v>
      </c>
      <c r="E620" s="356">
        <v>49.74</v>
      </c>
      <c r="F620" s="355">
        <v>1126.79</v>
      </c>
      <c r="G620" s="356">
        <v>6.21</v>
      </c>
      <c r="H620" s="355"/>
      <c r="I620" s="358"/>
      <c r="J620" s="355"/>
      <c r="K620" s="358"/>
      <c r="L620" s="416">
        <v>77101.05</v>
      </c>
      <c r="M620" s="357">
        <v>960.26</v>
      </c>
      <c r="N620" s="357">
        <v>33898.839999999997</v>
      </c>
      <c r="O620" s="358">
        <v>115.58</v>
      </c>
      <c r="P620" s="416">
        <v>7859.23</v>
      </c>
      <c r="Q620" s="357">
        <v>19.05</v>
      </c>
      <c r="R620" s="357">
        <v>35211.300000000003</v>
      </c>
      <c r="S620" s="357">
        <v>31.5</v>
      </c>
      <c r="T620" s="357"/>
      <c r="U620" s="357"/>
      <c r="V620" s="357">
        <v>742.12</v>
      </c>
      <c r="W620" s="357">
        <v>1165.45</v>
      </c>
      <c r="X620" s="357">
        <v>11844.3</v>
      </c>
      <c r="Y620" s="357">
        <v>9.0399999999999991</v>
      </c>
      <c r="Z620" s="357">
        <v>38863</v>
      </c>
      <c r="AA620" s="357">
        <v>69</v>
      </c>
      <c r="AB620" s="357"/>
      <c r="AC620" s="357"/>
      <c r="AD620" s="357">
        <v>9296.89</v>
      </c>
      <c r="AE620" s="357">
        <v>0</v>
      </c>
      <c r="AF620" s="357"/>
      <c r="AG620" s="356"/>
      <c r="AH620" s="357"/>
      <c r="AI620" s="358"/>
      <c r="AJ620" s="357"/>
      <c r="AK620" s="356"/>
      <c r="AL620" s="390">
        <v>1032.42</v>
      </c>
      <c r="AM620" s="358">
        <v>11.43</v>
      </c>
      <c r="AN620" s="390">
        <v>77.459999999999994</v>
      </c>
      <c r="AO620" s="358">
        <v>0.01</v>
      </c>
      <c r="AP620" s="390">
        <v>215</v>
      </c>
      <c r="AQ620" s="358">
        <v>0</v>
      </c>
    </row>
    <row r="621" spans="1:43" ht="15" x14ac:dyDescent="0.2">
      <c r="A621" s="376">
        <f t="shared" si="37"/>
        <v>45866</v>
      </c>
      <c r="B621" s="86" t="s">
        <v>259</v>
      </c>
      <c r="C621" s="94" t="str">
        <f t="shared" si="36"/>
        <v>45866 0000H</v>
      </c>
      <c r="D621" s="254">
        <v>2948.76</v>
      </c>
      <c r="E621" s="255">
        <v>49.74</v>
      </c>
      <c r="F621" s="254">
        <v>1126.79</v>
      </c>
      <c r="G621" s="255">
        <v>6.21</v>
      </c>
      <c r="H621" s="254"/>
      <c r="I621" s="360"/>
      <c r="J621" s="254"/>
      <c r="K621" s="360"/>
      <c r="L621" s="417">
        <v>77103.53</v>
      </c>
      <c r="M621" s="359">
        <v>960.44</v>
      </c>
      <c r="N621" s="359">
        <v>33901.71</v>
      </c>
      <c r="O621" s="360">
        <v>115.59</v>
      </c>
      <c r="P621" s="417">
        <v>7864.99</v>
      </c>
      <c r="Q621" s="359">
        <v>19.05</v>
      </c>
      <c r="R621" s="359">
        <v>35213.9</v>
      </c>
      <c r="S621" s="359">
        <v>31.5</v>
      </c>
      <c r="T621" s="359"/>
      <c r="U621" s="359"/>
      <c r="V621" s="359">
        <v>742.12</v>
      </c>
      <c r="W621" s="359">
        <v>1167.25</v>
      </c>
      <c r="X621" s="359">
        <v>11848.93</v>
      </c>
      <c r="Y621" s="359">
        <v>9.0399999999999991</v>
      </c>
      <c r="Z621" s="359">
        <v>38871</v>
      </c>
      <c r="AA621" s="359">
        <v>69</v>
      </c>
      <c r="AB621" s="359"/>
      <c r="AC621" s="359"/>
      <c r="AD621" s="359">
        <v>9304.42</v>
      </c>
      <c r="AE621" s="359">
        <v>0</v>
      </c>
      <c r="AF621" s="359"/>
      <c r="AG621" s="255"/>
      <c r="AH621" s="359"/>
      <c r="AI621" s="360"/>
      <c r="AJ621" s="359"/>
      <c r="AK621" s="255"/>
      <c r="AL621" s="389">
        <v>1039.08</v>
      </c>
      <c r="AM621" s="360">
        <v>11.43</v>
      </c>
      <c r="AN621" s="389">
        <v>77.459999999999994</v>
      </c>
      <c r="AO621" s="360">
        <v>0.01</v>
      </c>
      <c r="AP621" s="389">
        <v>216.9</v>
      </c>
      <c r="AQ621" s="360">
        <v>0</v>
      </c>
    </row>
    <row r="622" spans="1:43" ht="15" x14ac:dyDescent="0.2">
      <c r="A622" s="376">
        <f t="shared" si="37"/>
        <v>45866</v>
      </c>
      <c r="B622" s="86" t="s">
        <v>195</v>
      </c>
      <c r="C622" s="94" t="str">
        <f t="shared" si="36"/>
        <v>45866 1200H</v>
      </c>
      <c r="D622" s="404">
        <v>2952.48</v>
      </c>
      <c r="E622" s="405">
        <v>49.74</v>
      </c>
      <c r="F622" s="355">
        <v>1126.79</v>
      </c>
      <c r="G622" s="356">
        <v>6.21</v>
      </c>
      <c r="H622" s="355"/>
      <c r="I622" s="358"/>
      <c r="J622" s="355"/>
      <c r="K622" s="358"/>
      <c r="L622" s="416">
        <v>77103.53</v>
      </c>
      <c r="M622" s="357">
        <v>960.51</v>
      </c>
      <c r="N622" s="357">
        <v>33903.18</v>
      </c>
      <c r="O622" s="358">
        <v>115.61</v>
      </c>
      <c r="P622" s="416">
        <v>7870.86</v>
      </c>
      <c r="Q622" s="357">
        <v>19.05</v>
      </c>
      <c r="R622" s="357">
        <v>35218.300000000003</v>
      </c>
      <c r="S622" s="357">
        <v>31.5</v>
      </c>
      <c r="T622" s="357"/>
      <c r="U622" s="357"/>
      <c r="V622" s="357">
        <v>742.2</v>
      </c>
      <c r="W622" s="357">
        <v>1168.19</v>
      </c>
      <c r="X622" s="357">
        <v>11852.81</v>
      </c>
      <c r="Y622" s="357">
        <v>9.0399999999999991</v>
      </c>
      <c r="Z622" s="357">
        <v>38878</v>
      </c>
      <c r="AA622" s="357">
        <v>69</v>
      </c>
      <c r="AB622" s="357"/>
      <c r="AC622" s="357"/>
      <c r="AD622" s="357">
        <v>9310.5300000000007</v>
      </c>
      <c r="AE622" s="357"/>
      <c r="AF622" s="357"/>
      <c r="AG622" s="356"/>
      <c r="AH622" s="357"/>
      <c r="AI622" s="358"/>
      <c r="AJ622" s="357"/>
      <c r="AK622" s="356"/>
      <c r="AL622" s="390">
        <v>1043.24</v>
      </c>
      <c r="AM622" s="358">
        <v>11.48</v>
      </c>
      <c r="AN622" s="390">
        <v>77.72</v>
      </c>
      <c r="AO622" s="358">
        <v>0.01</v>
      </c>
      <c r="AP622" s="390">
        <v>217.81</v>
      </c>
      <c r="AQ622" s="358">
        <v>0</v>
      </c>
    </row>
    <row r="623" spans="1:43" ht="15" x14ac:dyDescent="0.2">
      <c r="A623" s="376">
        <f t="shared" si="37"/>
        <v>45867</v>
      </c>
      <c r="B623" s="86" t="s">
        <v>259</v>
      </c>
      <c r="C623" s="94" t="str">
        <f t="shared" si="36"/>
        <v>45867 0000H</v>
      </c>
      <c r="D623" s="254">
        <v>2957.28</v>
      </c>
      <c r="E623" s="255">
        <v>49.74</v>
      </c>
      <c r="F623" s="254">
        <v>1126.79</v>
      </c>
      <c r="G623" s="255">
        <v>6.21</v>
      </c>
      <c r="H623" s="254"/>
      <c r="I623" s="360"/>
      <c r="J623" s="254"/>
      <c r="K623" s="360"/>
      <c r="L623" s="417">
        <v>77110.289999999994</v>
      </c>
      <c r="M623" s="359">
        <v>960.9</v>
      </c>
      <c r="N623" s="359">
        <v>33906.1</v>
      </c>
      <c r="O623" s="360">
        <v>115.63</v>
      </c>
      <c r="P623" s="417">
        <v>7876.63</v>
      </c>
      <c r="Q623" s="359">
        <v>19.05</v>
      </c>
      <c r="R623" s="359">
        <v>35221.699999999997</v>
      </c>
      <c r="S623" s="359">
        <v>31.5</v>
      </c>
      <c r="T623" s="359"/>
      <c r="U623" s="359"/>
      <c r="V623" s="359">
        <v>742.43</v>
      </c>
      <c r="W623" s="359">
        <v>1169.18</v>
      </c>
      <c r="X623" s="359">
        <v>11857.62</v>
      </c>
      <c r="Y623" s="359">
        <v>9.0399999999999991</v>
      </c>
      <c r="Z623" s="359">
        <v>38887</v>
      </c>
      <c r="AA623" s="359">
        <v>69</v>
      </c>
      <c r="AB623" s="359"/>
      <c r="AC623" s="359"/>
      <c r="AD623" s="359">
        <v>9318.2099999999991</v>
      </c>
      <c r="AE623" s="359">
        <v>0</v>
      </c>
      <c r="AF623" s="359"/>
      <c r="AG623" s="255"/>
      <c r="AH623" s="359"/>
      <c r="AI623" s="360"/>
      <c r="AJ623" s="359"/>
      <c r="AK623" s="255"/>
      <c r="AL623" s="389">
        <v>1052.8499999999999</v>
      </c>
      <c r="AM623" s="360">
        <v>11.48</v>
      </c>
      <c r="AN623" s="389">
        <v>78.52</v>
      </c>
      <c r="AO623" s="360">
        <v>0.01</v>
      </c>
      <c r="AP623" s="389">
        <v>219.81</v>
      </c>
      <c r="AQ623" s="360">
        <v>0</v>
      </c>
    </row>
    <row r="624" spans="1:43" ht="15" x14ac:dyDescent="0.2">
      <c r="A624" s="376">
        <f t="shared" si="37"/>
        <v>45867</v>
      </c>
      <c r="B624" s="86" t="s">
        <v>195</v>
      </c>
      <c r="C624" s="94" t="str">
        <f t="shared" si="36"/>
        <v>45867 1200H</v>
      </c>
      <c r="D624" s="355">
        <v>2961.08</v>
      </c>
      <c r="E624" s="356">
        <v>49.74</v>
      </c>
      <c r="F624" s="355">
        <v>1126.79</v>
      </c>
      <c r="G624" s="356">
        <v>6.21</v>
      </c>
      <c r="H624" s="355"/>
      <c r="I624" s="358"/>
      <c r="J624" s="355"/>
      <c r="K624" s="358"/>
      <c r="L624" s="416">
        <v>77112.52</v>
      </c>
      <c r="M624" s="357">
        <v>961.09</v>
      </c>
      <c r="N624" s="357">
        <v>33906.800000000003</v>
      </c>
      <c r="O624" s="358">
        <v>115.66</v>
      </c>
      <c r="P624" s="416">
        <v>7882.47</v>
      </c>
      <c r="Q624" s="357">
        <v>19.05</v>
      </c>
      <c r="R624" s="357">
        <v>35224.199999999997</v>
      </c>
      <c r="S624" s="357">
        <v>31.5</v>
      </c>
      <c r="T624" s="357"/>
      <c r="U624" s="357"/>
      <c r="V624" s="357">
        <v>742.44</v>
      </c>
      <c r="W624" s="357">
        <v>1170.3499999999999</v>
      </c>
      <c r="X624" s="357">
        <v>11861.64</v>
      </c>
      <c r="Y624" s="357">
        <v>9.0399999999999991</v>
      </c>
      <c r="Z624" s="357">
        <v>38894</v>
      </c>
      <c r="AA624" s="357">
        <v>69</v>
      </c>
      <c r="AB624" s="357"/>
      <c r="AC624" s="357"/>
      <c r="AD624" s="357">
        <v>9324.7900000000009</v>
      </c>
      <c r="AE624" s="357">
        <v>0</v>
      </c>
      <c r="AF624" s="357"/>
      <c r="AG624" s="356"/>
      <c r="AH624" s="357"/>
      <c r="AI624" s="358"/>
      <c r="AJ624" s="357"/>
      <c r="AK624" s="356"/>
      <c r="AL624" s="390">
        <v>1060.77</v>
      </c>
      <c r="AM624" s="358">
        <v>11.48</v>
      </c>
      <c r="AN624" s="390">
        <v>78.760000000000005</v>
      </c>
      <c r="AO624" s="358">
        <v>0.01</v>
      </c>
      <c r="AP624" s="390">
        <v>221.82</v>
      </c>
      <c r="AQ624" s="358">
        <v>0</v>
      </c>
    </row>
    <row r="625" spans="1:43" ht="15" x14ac:dyDescent="0.2">
      <c r="A625" s="376">
        <f t="shared" si="37"/>
        <v>45868</v>
      </c>
      <c r="B625" s="86" t="s">
        <v>259</v>
      </c>
      <c r="C625" s="94" t="str">
        <f t="shared" si="36"/>
        <v>45868 0000H</v>
      </c>
      <c r="D625" s="254">
        <v>2965.52</v>
      </c>
      <c r="E625" s="255">
        <v>49.74</v>
      </c>
      <c r="F625" s="254">
        <v>1126.79</v>
      </c>
      <c r="G625" s="255">
        <v>6.21</v>
      </c>
      <c r="H625" s="254"/>
      <c r="I625" s="360"/>
      <c r="J625" s="254"/>
      <c r="K625" s="360"/>
      <c r="L625" s="417">
        <v>77121.25</v>
      </c>
      <c r="M625" s="359">
        <v>961.09</v>
      </c>
      <c r="N625" s="359">
        <v>33910.160000000003</v>
      </c>
      <c r="O625" s="360">
        <v>115.67</v>
      </c>
      <c r="P625" s="417">
        <v>7888.28</v>
      </c>
      <c r="Q625" s="359">
        <v>19.05</v>
      </c>
      <c r="R625" s="359">
        <v>35227.699999999997</v>
      </c>
      <c r="S625" s="359">
        <v>31.5</v>
      </c>
      <c r="T625" s="359"/>
      <c r="U625" s="359"/>
      <c r="V625" s="359">
        <v>742.52</v>
      </c>
      <c r="W625" s="359">
        <v>1171.54</v>
      </c>
      <c r="X625" s="359">
        <v>11866.33</v>
      </c>
      <c r="Y625" s="359">
        <v>9.0399999999999991</v>
      </c>
      <c r="Z625" s="359">
        <v>38903</v>
      </c>
      <c r="AA625" s="359">
        <v>69</v>
      </c>
      <c r="AB625" s="359"/>
      <c r="AC625" s="359"/>
      <c r="AD625" s="359">
        <v>9332.5</v>
      </c>
      <c r="AE625" s="359">
        <v>0</v>
      </c>
      <c r="AF625" s="359"/>
      <c r="AG625" s="255"/>
      <c r="AH625" s="359"/>
      <c r="AI625" s="360"/>
      <c r="AJ625" s="359"/>
      <c r="AK625" s="255"/>
      <c r="AL625" s="389">
        <v>1071.3499999999999</v>
      </c>
      <c r="AM625" s="360">
        <v>11.48</v>
      </c>
      <c r="AN625" s="389">
        <v>79.91</v>
      </c>
      <c r="AO625" s="360">
        <v>0.01</v>
      </c>
      <c r="AP625" s="389">
        <v>223.72</v>
      </c>
      <c r="AQ625" s="360">
        <v>0</v>
      </c>
    </row>
    <row r="626" spans="1:43" ht="15" x14ac:dyDescent="0.2">
      <c r="A626" s="376">
        <f t="shared" si="37"/>
        <v>45868</v>
      </c>
      <c r="B626" s="86" t="s">
        <v>195</v>
      </c>
      <c r="C626" s="94" t="str">
        <f t="shared" si="36"/>
        <v>45868 1200H</v>
      </c>
      <c r="D626" s="355">
        <v>2968.71</v>
      </c>
      <c r="E626" s="356">
        <v>49.74</v>
      </c>
      <c r="F626" s="355">
        <v>1126.79</v>
      </c>
      <c r="G626" s="356">
        <v>6.21</v>
      </c>
      <c r="H626" s="355"/>
      <c r="I626" s="358"/>
      <c r="J626" s="355"/>
      <c r="K626" s="358"/>
      <c r="L626" s="416">
        <v>77124.73</v>
      </c>
      <c r="M626" s="357">
        <v>961.26</v>
      </c>
      <c r="N626" s="357">
        <v>33911.33</v>
      </c>
      <c r="O626" s="358">
        <v>115.7</v>
      </c>
      <c r="P626" s="416">
        <v>7894.1</v>
      </c>
      <c r="Q626" s="357">
        <v>19.05</v>
      </c>
      <c r="R626" s="357">
        <v>35230.9</v>
      </c>
      <c r="S626" s="357">
        <v>31.5</v>
      </c>
      <c r="T626" s="357"/>
      <c r="U626" s="357"/>
      <c r="V626" s="357">
        <v>742.82</v>
      </c>
      <c r="W626" s="357">
        <v>1172.47</v>
      </c>
      <c r="X626" s="357">
        <v>11869.8</v>
      </c>
      <c r="Y626" s="357">
        <v>9.0399999999999991</v>
      </c>
      <c r="Z626" s="357">
        <v>38910</v>
      </c>
      <c r="AA626" s="357">
        <v>69</v>
      </c>
      <c r="AB626" s="357"/>
      <c r="AC626" s="357"/>
      <c r="AD626" s="357">
        <v>9339.16</v>
      </c>
      <c r="AE626" s="357">
        <v>0</v>
      </c>
      <c r="AF626" s="357"/>
      <c r="AG626" s="356"/>
      <c r="AH626" s="357"/>
      <c r="AI626" s="358"/>
      <c r="AJ626" s="357"/>
      <c r="AK626" s="356"/>
      <c r="AL626" s="390">
        <v>1079.83</v>
      </c>
      <c r="AM626" s="358">
        <v>11.48</v>
      </c>
      <c r="AN626" s="390">
        <v>80.48</v>
      </c>
      <c r="AO626" s="358">
        <v>0.01</v>
      </c>
      <c r="AP626" s="390">
        <v>225.6</v>
      </c>
      <c r="AQ626" s="358">
        <v>0</v>
      </c>
    </row>
    <row r="627" spans="1:43" ht="15" x14ac:dyDescent="0.2">
      <c r="A627" s="376">
        <f t="shared" si="37"/>
        <v>45869</v>
      </c>
      <c r="B627" s="86" t="s">
        <v>259</v>
      </c>
      <c r="C627" s="94" t="str">
        <f t="shared" si="36"/>
        <v>45869 0000H</v>
      </c>
      <c r="D627" s="254">
        <v>2972.88</v>
      </c>
      <c r="E627" s="255">
        <v>49.74</v>
      </c>
      <c r="F627" s="254">
        <v>1126.79</v>
      </c>
      <c r="G627" s="255">
        <v>6.21</v>
      </c>
      <c r="H627" s="254"/>
      <c r="I627" s="360"/>
      <c r="J627" s="254"/>
      <c r="K627" s="360"/>
      <c r="L627" s="417">
        <v>77136.25</v>
      </c>
      <c r="M627" s="359">
        <v>961.29</v>
      </c>
      <c r="N627" s="359">
        <v>33914.18</v>
      </c>
      <c r="O627" s="360">
        <v>115.71</v>
      </c>
      <c r="P627" s="417">
        <v>7899.89</v>
      </c>
      <c r="Q627" s="359">
        <v>19.05</v>
      </c>
      <c r="R627" s="359">
        <v>35235.599999999999</v>
      </c>
      <c r="S627" s="359">
        <v>31.5</v>
      </c>
      <c r="T627" s="359"/>
      <c r="U627" s="359"/>
      <c r="V627" s="359">
        <v>743.35</v>
      </c>
      <c r="W627" s="359">
        <v>1173.5999999999999</v>
      </c>
      <c r="X627" s="359">
        <v>11874.17</v>
      </c>
      <c r="Y627" s="359">
        <v>9.0399999999999991</v>
      </c>
      <c r="Z627" s="359">
        <v>38919</v>
      </c>
      <c r="AA627" s="359">
        <v>69</v>
      </c>
      <c r="AB627" s="359"/>
      <c r="AC627" s="359"/>
      <c r="AD627" s="359">
        <v>9347.14</v>
      </c>
      <c r="AE627" s="359">
        <v>0</v>
      </c>
      <c r="AF627" s="359"/>
      <c r="AG627" s="255"/>
      <c r="AH627" s="359"/>
      <c r="AI627" s="360"/>
      <c r="AJ627" s="359"/>
      <c r="AK627" s="255"/>
      <c r="AL627" s="389">
        <v>1090.74</v>
      </c>
      <c r="AM627" s="360">
        <v>11.48</v>
      </c>
      <c r="AN627" s="389">
        <v>81.66</v>
      </c>
      <c r="AO627" s="360">
        <v>0.01</v>
      </c>
      <c r="AP627" s="389">
        <v>227.51</v>
      </c>
      <c r="AQ627" s="360">
        <v>0</v>
      </c>
    </row>
    <row r="628" spans="1:43" ht="15" x14ac:dyDescent="0.2">
      <c r="A628" s="376">
        <f t="shared" si="37"/>
        <v>45869</v>
      </c>
      <c r="B628" s="86" t="s">
        <v>195</v>
      </c>
      <c r="C628" s="94" t="str">
        <f t="shared" si="36"/>
        <v>45869 1200H</v>
      </c>
      <c r="D628" s="355">
        <v>2976.76</v>
      </c>
      <c r="E628" s="356">
        <v>49.74</v>
      </c>
      <c r="F628" s="355">
        <v>1126.79</v>
      </c>
      <c r="G628" s="356">
        <v>6.21</v>
      </c>
      <c r="H628" s="355"/>
      <c r="I628" s="358"/>
      <c r="J628" s="355"/>
      <c r="K628" s="358"/>
      <c r="L628" s="477">
        <v>77140.149999999994</v>
      </c>
      <c r="M628" s="357">
        <v>961.53</v>
      </c>
      <c r="N628" s="357">
        <v>33914.78</v>
      </c>
      <c r="O628" s="358">
        <v>115.76</v>
      </c>
      <c r="P628" s="416">
        <v>7905.66</v>
      </c>
      <c r="Q628" s="357">
        <v>19.05</v>
      </c>
      <c r="R628" s="357">
        <v>35238.6</v>
      </c>
      <c r="S628" s="357">
        <v>31.5</v>
      </c>
      <c r="T628" s="357"/>
      <c r="U628" s="357"/>
      <c r="V628" s="357">
        <v>743.4</v>
      </c>
      <c r="W628" s="357">
        <v>1174.6199999999999</v>
      </c>
      <c r="X628" s="357">
        <v>11878.13</v>
      </c>
      <c r="Y628" s="357">
        <v>9.0399999999999991</v>
      </c>
      <c r="Z628" s="357">
        <v>38926</v>
      </c>
      <c r="AA628" s="357">
        <v>69</v>
      </c>
      <c r="AB628" s="357"/>
      <c r="AC628" s="357"/>
      <c r="AD628" s="357">
        <v>9354.09</v>
      </c>
      <c r="AE628" s="357">
        <v>0</v>
      </c>
      <c r="AF628" s="357"/>
      <c r="AG628" s="356"/>
      <c r="AH628" s="357"/>
      <c r="AI628" s="358"/>
      <c r="AJ628" s="357"/>
      <c r="AK628" s="356"/>
      <c r="AL628" s="390">
        <v>1098.58</v>
      </c>
      <c r="AM628" s="358">
        <v>11.48</v>
      </c>
      <c r="AN628" s="390">
        <v>81.849999999999994</v>
      </c>
      <c r="AO628" s="358">
        <v>0.01</v>
      </c>
      <c r="AP628" s="390">
        <v>229.58</v>
      </c>
      <c r="AQ628" s="358">
        <v>0</v>
      </c>
    </row>
    <row r="629" spans="1:43" ht="15" x14ac:dyDescent="0.2">
      <c r="A629" s="376">
        <f t="shared" si="37"/>
        <v>45870</v>
      </c>
      <c r="B629" s="86" t="s">
        <v>259</v>
      </c>
      <c r="C629" s="94" t="str">
        <f t="shared" si="36"/>
        <v>45870 0000H</v>
      </c>
      <c r="D629" s="254">
        <v>2981.6</v>
      </c>
      <c r="E629" s="255">
        <v>49.74</v>
      </c>
      <c r="F629" s="254">
        <v>1126.79</v>
      </c>
      <c r="G629" s="255">
        <v>6.21</v>
      </c>
      <c r="H629" s="254"/>
      <c r="I629" s="360"/>
      <c r="J629" s="254"/>
      <c r="K629" s="360"/>
      <c r="L629" s="417">
        <v>77154.490000000005</v>
      </c>
      <c r="M629" s="359">
        <v>961.54</v>
      </c>
      <c r="N629" s="359">
        <v>33917.69</v>
      </c>
      <c r="O629" s="360">
        <v>115.78</v>
      </c>
      <c r="P629" s="417">
        <v>7911.41</v>
      </c>
      <c r="Q629" s="359">
        <v>19.05</v>
      </c>
      <c r="R629" s="359">
        <v>35241.800000000003</v>
      </c>
      <c r="S629" s="359">
        <v>31.5</v>
      </c>
      <c r="T629" s="359"/>
      <c r="U629" s="359"/>
      <c r="V629" s="359">
        <v>743.57</v>
      </c>
      <c r="W629" s="359">
        <v>1175.75</v>
      </c>
      <c r="X629" s="359">
        <v>11883.02</v>
      </c>
      <c r="Y629" s="359">
        <v>9.0399999999999991</v>
      </c>
      <c r="Z629" s="359">
        <v>38935</v>
      </c>
      <c r="AA629" s="359">
        <v>69</v>
      </c>
      <c r="AB629" s="359"/>
      <c r="AC629" s="359"/>
      <c r="AD629" s="359">
        <v>9362.0400000000009</v>
      </c>
      <c r="AE629" s="359">
        <v>0</v>
      </c>
      <c r="AF629" s="359"/>
      <c r="AG629" s="255"/>
      <c r="AH629" s="359"/>
      <c r="AI629" s="360"/>
      <c r="AJ629" s="359"/>
      <c r="AK629" s="255"/>
      <c r="AL629" s="389">
        <v>1108.1300000000001</v>
      </c>
      <c r="AM629" s="360">
        <v>11.48</v>
      </c>
      <c r="AN629" s="389">
        <v>82.67</v>
      </c>
      <c r="AO629" s="360">
        <v>0.01</v>
      </c>
      <c r="AP629" s="389">
        <v>231.49</v>
      </c>
      <c r="AQ629" s="360">
        <v>0</v>
      </c>
    </row>
    <row r="630" spans="1:43" ht="15" x14ac:dyDescent="0.2">
      <c r="A630" s="376">
        <f t="shared" si="37"/>
        <v>45870</v>
      </c>
      <c r="B630" s="86" t="s">
        <v>195</v>
      </c>
      <c r="C630" s="94" t="str">
        <f t="shared" si="36"/>
        <v>45870 1200H</v>
      </c>
      <c r="D630" s="355">
        <v>2985.39</v>
      </c>
      <c r="E630" s="356">
        <v>49.74</v>
      </c>
      <c r="F630" s="355">
        <v>1126.79</v>
      </c>
      <c r="G630" s="356">
        <v>6.21</v>
      </c>
      <c r="H630" s="355"/>
      <c r="I630" s="358"/>
      <c r="J630" s="355"/>
      <c r="K630" s="358"/>
      <c r="L630" s="416">
        <v>77158.58</v>
      </c>
      <c r="M630" s="357">
        <v>961.79</v>
      </c>
      <c r="N630" s="357">
        <v>33918.39</v>
      </c>
      <c r="O630" s="358">
        <v>115.83</v>
      </c>
      <c r="P630" s="416">
        <v>7917.26</v>
      </c>
      <c r="Q630" s="357">
        <v>19.05</v>
      </c>
      <c r="R630" s="357">
        <v>35245.800000000003</v>
      </c>
      <c r="S630" s="357">
        <v>31.5</v>
      </c>
      <c r="T630" s="357"/>
      <c r="U630" s="357"/>
      <c r="V630" s="357">
        <v>743.65</v>
      </c>
      <c r="W630" s="357">
        <v>1176.8</v>
      </c>
      <c r="X630" s="357">
        <v>11886.98</v>
      </c>
      <c r="Y630" s="357">
        <v>9.0399999999999991</v>
      </c>
      <c r="Z630" s="357">
        <v>38942</v>
      </c>
      <c r="AA630" s="357">
        <v>69</v>
      </c>
      <c r="AB630" s="357"/>
      <c r="AC630" s="357"/>
      <c r="AD630" s="357">
        <v>9369.02</v>
      </c>
      <c r="AE630" s="357">
        <v>0</v>
      </c>
      <c r="AF630" s="357"/>
      <c r="AG630" s="356"/>
      <c r="AH630" s="357"/>
      <c r="AI630" s="358"/>
      <c r="AJ630" s="357"/>
      <c r="AK630" s="356"/>
      <c r="AL630" s="390">
        <v>1114.0999999999999</v>
      </c>
      <c r="AM630" s="358">
        <v>11.49</v>
      </c>
      <c r="AN630" s="390">
        <v>82.73</v>
      </c>
      <c r="AO630" s="358">
        <v>0.01</v>
      </c>
      <c r="AP630" s="390">
        <v>233.18</v>
      </c>
      <c r="AQ630" s="358">
        <v>0</v>
      </c>
    </row>
    <row r="631" spans="1:43" ht="15" x14ac:dyDescent="0.2">
      <c r="A631" s="376">
        <f t="shared" si="37"/>
        <v>45871</v>
      </c>
      <c r="B631" s="86" t="s">
        <v>259</v>
      </c>
      <c r="C631" s="94" t="str">
        <f t="shared" si="36"/>
        <v>45871 0000H</v>
      </c>
      <c r="D631" s="254">
        <v>2990.3</v>
      </c>
      <c r="E631" s="255">
        <v>49.74</v>
      </c>
      <c r="F631" s="254">
        <v>1126.79</v>
      </c>
      <c r="G631" s="255">
        <v>6.21</v>
      </c>
      <c r="H631" s="254"/>
      <c r="I631" s="360"/>
      <c r="J631" s="254"/>
      <c r="K631" s="360"/>
      <c r="L631" s="417">
        <v>77172.97</v>
      </c>
      <c r="M631" s="359">
        <v>961.8</v>
      </c>
      <c r="N631" s="193">
        <v>33921.26</v>
      </c>
      <c r="O631" s="360">
        <v>115.84</v>
      </c>
      <c r="P631" s="417">
        <v>7923.1</v>
      </c>
      <c r="Q631" s="359">
        <v>19.05</v>
      </c>
      <c r="R631" s="359">
        <v>35249</v>
      </c>
      <c r="S631" s="359">
        <v>31.5</v>
      </c>
      <c r="T631" s="359"/>
      <c r="U631" s="359"/>
      <c r="V631" s="359">
        <v>743.8</v>
      </c>
      <c r="W631" s="359">
        <v>1178.01</v>
      </c>
      <c r="X631" s="359">
        <v>11891.91</v>
      </c>
      <c r="Y631" s="359">
        <v>9.0399999999999991</v>
      </c>
      <c r="Z631" s="359">
        <v>38950</v>
      </c>
      <c r="AA631" s="359">
        <v>69</v>
      </c>
      <c r="AB631" s="359"/>
      <c r="AC631" s="359"/>
      <c r="AD631" s="359">
        <v>9376.89</v>
      </c>
      <c r="AE631" s="359">
        <v>0</v>
      </c>
      <c r="AF631" s="359"/>
      <c r="AG631" s="255"/>
      <c r="AH631" s="359"/>
      <c r="AI631" s="360"/>
      <c r="AJ631" s="359"/>
      <c r="AK631" s="255"/>
      <c r="AL631" s="389">
        <v>1124.3499999999999</v>
      </c>
      <c r="AM631" s="360">
        <v>11.49</v>
      </c>
      <c r="AN631" s="389">
        <v>83.58</v>
      </c>
      <c r="AO631" s="360">
        <v>0.01</v>
      </c>
      <c r="AP631" s="389">
        <v>235.23</v>
      </c>
      <c r="AQ631" s="360">
        <v>0</v>
      </c>
    </row>
    <row r="632" spans="1:43" ht="15" x14ac:dyDescent="0.2">
      <c r="A632" s="376">
        <f t="shared" si="37"/>
        <v>45871</v>
      </c>
      <c r="B632" s="86" t="s">
        <v>195</v>
      </c>
      <c r="C632" s="94" t="str">
        <f t="shared" si="36"/>
        <v>45871 1200H</v>
      </c>
      <c r="D632" s="355">
        <v>2994.14</v>
      </c>
      <c r="E632" s="356">
        <v>49.74</v>
      </c>
      <c r="F632" s="355">
        <v>1126.79</v>
      </c>
      <c r="G632" s="356">
        <v>6.21</v>
      </c>
      <c r="H632" s="355"/>
      <c r="I632" s="358"/>
      <c r="J632" s="355"/>
      <c r="K632" s="358"/>
      <c r="L632" s="416">
        <v>77177.259999999995</v>
      </c>
      <c r="M632" s="357">
        <v>962</v>
      </c>
      <c r="N632" s="357">
        <v>33921.26</v>
      </c>
      <c r="O632" s="358">
        <v>115.88</v>
      </c>
      <c r="P632" s="416">
        <v>7928.9</v>
      </c>
      <c r="Q632" s="357">
        <v>19.05</v>
      </c>
      <c r="R632" s="357">
        <v>35251.800000000003</v>
      </c>
      <c r="S632" s="357">
        <v>31.5</v>
      </c>
      <c r="T632" s="357"/>
      <c r="U632" s="357"/>
      <c r="V632" s="357">
        <v>743.82</v>
      </c>
      <c r="W632" s="357">
        <v>1179.27</v>
      </c>
      <c r="X632" s="357">
        <v>11895.95</v>
      </c>
      <c r="Y632" s="357">
        <v>9.0399999999999991</v>
      </c>
      <c r="Z632" s="357">
        <v>38957</v>
      </c>
      <c r="AA632" s="357">
        <v>69</v>
      </c>
      <c r="AB632" s="357"/>
      <c r="AC632" s="357"/>
      <c r="AD632" s="357">
        <v>9383.7099999999991</v>
      </c>
      <c r="AE632" s="357">
        <v>0</v>
      </c>
      <c r="AF632" s="357"/>
      <c r="AG632" s="356"/>
      <c r="AH632" s="357"/>
      <c r="AI632" s="358"/>
      <c r="AJ632" s="357"/>
      <c r="AK632" s="356"/>
      <c r="AL632" s="390">
        <v>1131.48</v>
      </c>
      <c r="AM632" s="358">
        <v>11.49</v>
      </c>
      <c r="AN632" s="390">
        <v>83.65</v>
      </c>
      <c r="AO632" s="358">
        <v>0.01</v>
      </c>
      <c r="AP632" s="390">
        <v>237.21</v>
      </c>
      <c r="AQ632" s="358">
        <v>0</v>
      </c>
    </row>
    <row r="633" spans="1:43" ht="15" x14ac:dyDescent="0.2">
      <c r="A633" s="376">
        <f t="shared" si="37"/>
        <v>45872</v>
      </c>
      <c r="B633" s="86" t="s">
        <v>259</v>
      </c>
      <c r="C633" s="94" t="str">
        <f t="shared" si="36"/>
        <v>45872 0000H</v>
      </c>
      <c r="D633" s="254">
        <v>2998.9</v>
      </c>
      <c r="E633" s="255">
        <v>49.74</v>
      </c>
      <c r="F633" s="254">
        <v>1126.79</v>
      </c>
      <c r="G633" s="255">
        <v>6.21</v>
      </c>
      <c r="H633" s="254"/>
      <c r="I633" s="360"/>
      <c r="J633" s="254"/>
      <c r="K633" s="360"/>
      <c r="L633" s="417">
        <v>77192.05</v>
      </c>
      <c r="M633" s="359">
        <v>962</v>
      </c>
      <c r="N633" s="359">
        <v>33921.26</v>
      </c>
      <c r="O633" s="360">
        <v>115.92</v>
      </c>
      <c r="P633" s="417">
        <v>7934.73</v>
      </c>
      <c r="Q633" s="359">
        <v>19.05</v>
      </c>
      <c r="R633" s="359">
        <v>35255.1</v>
      </c>
      <c r="S633" s="359">
        <v>31.5</v>
      </c>
      <c r="T633" s="359"/>
      <c r="U633" s="359"/>
      <c r="V633" s="359">
        <v>743.83</v>
      </c>
      <c r="W633" s="359">
        <v>1180.79</v>
      </c>
      <c r="X633" s="359">
        <v>11900.96</v>
      </c>
      <c r="Y633" s="359">
        <v>9.0399999999999991</v>
      </c>
      <c r="Z633" s="359">
        <v>38964</v>
      </c>
      <c r="AA633" s="359">
        <v>69</v>
      </c>
      <c r="AB633" s="359"/>
      <c r="AC633" s="359"/>
      <c r="AD633" s="359">
        <v>9391.6</v>
      </c>
      <c r="AE633" s="359">
        <v>0</v>
      </c>
      <c r="AF633" s="359"/>
      <c r="AG633" s="255"/>
      <c r="AH633" s="359"/>
      <c r="AI633" s="360"/>
      <c r="AJ633" s="359"/>
      <c r="AK633" s="255"/>
      <c r="AL633" s="389">
        <v>1141.53</v>
      </c>
      <c r="AM633" s="360">
        <v>11.49</v>
      </c>
      <c r="AN633" s="389">
        <v>84.53</v>
      </c>
      <c r="AO633" s="360">
        <v>0.01</v>
      </c>
      <c r="AP633" s="389">
        <v>239.22</v>
      </c>
      <c r="AQ633" s="360">
        <v>0</v>
      </c>
    </row>
    <row r="634" spans="1:43" ht="15" x14ac:dyDescent="0.2">
      <c r="A634" s="376">
        <f t="shared" si="37"/>
        <v>45872</v>
      </c>
      <c r="B634" s="86" t="s">
        <v>195</v>
      </c>
      <c r="C634" s="94" t="str">
        <f t="shared" si="36"/>
        <v>45872 1200H</v>
      </c>
      <c r="D634" s="355">
        <v>3001.37</v>
      </c>
      <c r="E634" s="356">
        <v>49.76</v>
      </c>
      <c r="F634" s="355">
        <v>1126.79</v>
      </c>
      <c r="G634" s="356">
        <v>6.21</v>
      </c>
      <c r="H634" s="355"/>
      <c r="I634" s="358"/>
      <c r="J634" s="355"/>
      <c r="K634" s="358"/>
      <c r="L634" s="416">
        <v>77199.72</v>
      </c>
      <c r="M634" s="357">
        <v>962.18</v>
      </c>
      <c r="N634" s="357">
        <v>33921.26</v>
      </c>
      <c r="O634" s="358">
        <v>115.99</v>
      </c>
      <c r="P634" s="416">
        <v>7940.53</v>
      </c>
      <c r="Q634" s="357">
        <v>19.05</v>
      </c>
      <c r="R634" s="357">
        <v>35258.5</v>
      </c>
      <c r="S634" s="357">
        <v>31.5</v>
      </c>
      <c r="T634" s="357"/>
      <c r="U634" s="357"/>
      <c r="V634" s="357">
        <v>743.84</v>
      </c>
      <c r="W634" s="357">
        <v>1182.23</v>
      </c>
      <c r="X634" s="357">
        <v>11905.02</v>
      </c>
      <c r="Y634" s="357">
        <v>9.0399999999999991</v>
      </c>
      <c r="Z634" s="357">
        <v>38971</v>
      </c>
      <c r="AA634" s="357">
        <v>69</v>
      </c>
      <c r="AB634" s="357"/>
      <c r="AC634" s="357"/>
      <c r="AD634" s="357">
        <v>9398.25</v>
      </c>
      <c r="AE634" s="357">
        <v>0</v>
      </c>
      <c r="AF634" s="357"/>
      <c r="AG634" s="356"/>
      <c r="AH634" s="357"/>
      <c r="AI634" s="358"/>
      <c r="AJ634" s="357"/>
      <c r="AK634" s="356"/>
      <c r="AL634" s="390">
        <v>1150.8399999999999</v>
      </c>
      <c r="AM634" s="358">
        <v>11.49</v>
      </c>
      <c r="AN634" s="390">
        <v>85.37</v>
      </c>
      <c r="AO634" s="358">
        <v>0.01</v>
      </c>
      <c r="AP634" s="390">
        <v>241.05</v>
      </c>
      <c r="AQ634" s="358">
        <v>0</v>
      </c>
    </row>
    <row r="635" spans="1:43" ht="15" x14ac:dyDescent="0.2">
      <c r="A635" s="376">
        <f t="shared" si="37"/>
        <v>45873</v>
      </c>
      <c r="B635" s="86" t="s">
        <v>259</v>
      </c>
      <c r="C635" s="94" t="str">
        <f t="shared" si="36"/>
        <v>45873 0000H</v>
      </c>
      <c r="D635" s="254">
        <v>3006.24</v>
      </c>
      <c r="E635" s="255">
        <v>49.76</v>
      </c>
      <c r="F635" s="254">
        <v>1126.79</v>
      </c>
      <c r="G635" s="255">
        <v>6.21</v>
      </c>
      <c r="H635" s="254"/>
      <c r="I635" s="360"/>
      <c r="J635" s="254"/>
      <c r="K635" s="360"/>
      <c r="L635" s="417">
        <v>77213.570000000007</v>
      </c>
      <c r="M635" s="359">
        <v>962.2</v>
      </c>
      <c r="N635" s="359">
        <v>33922.44</v>
      </c>
      <c r="O635" s="360">
        <v>116.03</v>
      </c>
      <c r="P635" s="417">
        <v>7946.38</v>
      </c>
      <c r="Q635" s="359">
        <v>19.05</v>
      </c>
      <c r="R635" s="359">
        <v>35261.800000000003</v>
      </c>
      <c r="S635" s="359">
        <v>31.5</v>
      </c>
      <c r="T635" s="359"/>
      <c r="U635" s="359"/>
      <c r="V635" s="359">
        <v>743.85</v>
      </c>
      <c r="W635" s="359">
        <v>1183.74</v>
      </c>
      <c r="X635" s="359">
        <v>11910.09</v>
      </c>
      <c r="Y635" s="359">
        <v>9.0399999999999991</v>
      </c>
      <c r="Z635" s="359">
        <v>38979</v>
      </c>
      <c r="AA635" s="359">
        <v>69</v>
      </c>
      <c r="AB635" s="359"/>
      <c r="AC635" s="359"/>
      <c r="AD635" s="359">
        <v>9406.07</v>
      </c>
      <c r="AE635" s="359">
        <v>0</v>
      </c>
      <c r="AF635" s="359"/>
      <c r="AG635" s="255"/>
      <c r="AH635" s="359"/>
      <c r="AI635" s="360"/>
      <c r="AJ635" s="359"/>
      <c r="AK635" s="255"/>
      <c r="AL635" s="389">
        <v>1157.58</v>
      </c>
      <c r="AM635" s="360">
        <v>11.49</v>
      </c>
      <c r="AN635" s="389">
        <v>85.37</v>
      </c>
      <c r="AO635" s="360">
        <v>0.01</v>
      </c>
      <c r="AP635" s="389">
        <v>242.98</v>
      </c>
      <c r="AQ635" s="360">
        <v>0</v>
      </c>
    </row>
    <row r="636" spans="1:43" ht="15" x14ac:dyDescent="0.2">
      <c r="A636" s="376">
        <f t="shared" si="37"/>
        <v>45873</v>
      </c>
      <c r="B636" s="86" t="s">
        <v>195</v>
      </c>
      <c r="C636" s="94" t="str">
        <f t="shared" si="36"/>
        <v>45873 1200H</v>
      </c>
      <c r="D636" s="355">
        <v>3010.26</v>
      </c>
      <c r="E636" s="356">
        <v>49.76</v>
      </c>
      <c r="F636" s="355">
        <v>1126.79</v>
      </c>
      <c r="G636" s="356">
        <v>6.21</v>
      </c>
      <c r="H636" s="355"/>
      <c r="I636" s="358"/>
      <c r="J636" s="355"/>
      <c r="K636" s="358"/>
      <c r="L636" s="416">
        <v>77218.84</v>
      </c>
      <c r="M636" s="357">
        <v>962.33</v>
      </c>
      <c r="N636" s="357">
        <v>33923.230000000003</v>
      </c>
      <c r="O636" s="358">
        <v>116.06</v>
      </c>
      <c r="P636" s="416">
        <v>7952.19</v>
      </c>
      <c r="Q636" s="357">
        <v>19.05</v>
      </c>
      <c r="R636" s="357">
        <v>35264.6</v>
      </c>
      <c r="S636" s="357">
        <v>31.5</v>
      </c>
      <c r="T636" s="357"/>
      <c r="U636" s="357"/>
      <c r="V636" s="357">
        <v>743.87</v>
      </c>
      <c r="W636" s="357">
        <v>1184.98</v>
      </c>
      <c r="X636" s="357">
        <v>11914.23</v>
      </c>
      <c r="Y636" s="357">
        <v>9.0399999999999991</v>
      </c>
      <c r="Z636" s="357">
        <v>38986</v>
      </c>
      <c r="AA636" s="357">
        <v>69</v>
      </c>
      <c r="AB636" s="357"/>
      <c r="AC636" s="357"/>
      <c r="AD636" s="357">
        <v>9412.84</v>
      </c>
      <c r="AE636" s="357">
        <v>0</v>
      </c>
      <c r="AF636" s="357"/>
      <c r="AG636" s="356"/>
      <c r="AH636" s="357"/>
      <c r="AI636" s="358"/>
      <c r="AJ636" s="357"/>
      <c r="AK636" s="356"/>
      <c r="AL636" s="390">
        <v>1164.8499999999999</v>
      </c>
      <c r="AM636" s="358">
        <v>11.49</v>
      </c>
      <c r="AN636" s="390">
        <v>85.65</v>
      </c>
      <c r="AO636" s="358">
        <v>0.01</v>
      </c>
      <c r="AP636" s="390">
        <v>244.79</v>
      </c>
      <c r="AQ636" s="358">
        <v>0</v>
      </c>
    </row>
    <row r="637" spans="1:43" ht="15" x14ac:dyDescent="0.2">
      <c r="A637" s="376">
        <f t="shared" si="37"/>
        <v>45874</v>
      </c>
      <c r="B637" s="86" t="s">
        <v>259</v>
      </c>
      <c r="C637" s="94" t="str">
        <f t="shared" si="36"/>
        <v>45874 0000H</v>
      </c>
      <c r="D637" s="254">
        <v>3014.79</v>
      </c>
      <c r="E637" s="255">
        <v>49.76</v>
      </c>
      <c r="F637" s="254">
        <v>1126.79</v>
      </c>
      <c r="G637" s="255">
        <v>6.21</v>
      </c>
      <c r="H637" s="254"/>
      <c r="I637" s="360"/>
      <c r="J637" s="254"/>
      <c r="K637" s="360"/>
      <c r="L637" s="417">
        <v>77233.649999999994</v>
      </c>
      <c r="M637" s="359">
        <v>962.33</v>
      </c>
      <c r="N637" s="359">
        <v>33926.620000000003</v>
      </c>
      <c r="O637" s="360">
        <v>116.06</v>
      </c>
      <c r="P637" s="417">
        <v>7958.01</v>
      </c>
      <c r="Q637" s="359">
        <v>19.05</v>
      </c>
      <c r="R637" s="359">
        <v>35268</v>
      </c>
      <c r="S637" s="359">
        <v>31.5</v>
      </c>
      <c r="T637" s="359"/>
      <c r="U637" s="359"/>
      <c r="V637" s="359">
        <v>743.99</v>
      </c>
      <c r="W637" s="359">
        <v>1186.1300000000001</v>
      </c>
      <c r="X637" s="359">
        <v>11919.23</v>
      </c>
      <c r="Y637" s="359">
        <v>9.0399999999999991</v>
      </c>
      <c r="Z637" s="359">
        <v>38995</v>
      </c>
      <c r="AA637" s="359">
        <v>69</v>
      </c>
      <c r="AB637" s="359"/>
      <c r="AC637" s="359"/>
      <c r="AD637" s="359">
        <v>9420.7199999999993</v>
      </c>
      <c r="AE637" s="359">
        <v>0</v>
      </c>
      <c r="AF637" s="359"/>
      <c r="AG637" s="255"/>
      <c r="AH637" s="359"/>
      <c r="AI637" s="360"/>
      <c r="AJ637" s="359"/>
      <c r="AK637" s="255"/>
      <c r="AL637" s="389">
        <v>1175.5</v>
      </c>
      <c r="AM637" s="360">
        <v>11.49</v>
      </c>
      <c r="AN637" s="389">
        <v>86.82</v>
      </c>
      <c r="AO637" s="360">
        <v>0.01</v>
      </c>
      <c r="AP637" s="389">
        <v>246.67</v>
      </c>
      <c r="AQ637" s="360">
        <v>0</v>
      </c>
    </row>
    <row r="638" spans="1:43" ht="15" x14ac:dyDescent="0.2">
      <c r="A638" s="376">
        <f t="shared" si="37"/>
        <v>45874</v>
      </c>
      <c r="B638" s="86" t="s">
        <v>195</v>
      </c>
      <c r="C638" s="94" t="str">
        <f t="shared" si="36"/>
        <v>45874 1200H</v>
      </c>
      <c r="D638" s="355">
        <v>3018.56</v>
      </c>
      <c r="E638" s="356">
        <v>49.76</v>
      </c>
      <c r="F638" s="355">
        <v>1126.79</v>
      </c>
      <c r="G638" s="356">
        <v>6.21</v>
      </c>
      <c r="H638" s="355"/>
      <c r="I638" s="358"/>
      <c r="J638" s="355"/>
      <c r="K638" s="358"/>
      <c r="L638" s="416">
        <v>77239.89</v>
      </c>
      <c r="M638" s="357">
        <v>962.43</v>
      </c>
      <c r="N638" s="357">
        <v>33928.14</v>
      </c>
      <c r="O638" s="358">
        <v>116.09</v>
      </c>
      <c r="P638" s="416">
        <v>7963.85</v>
      </c>
      <c r="Q638" s="357">
        <v>19.05</v>
      </c>
      <c r="R638" s="357">
        <v>35271.199999999997</v>
      </c>
      <c r="S638" s="357">
        <v>31.5</v>
      </c>
      <c r="T638" s="357"/>
      <c r="U638" s="357"/>
      <c r="V638" s="357">
        <v>744.19</v>
      </c>
      <c r="W638" s="357">
        <v>1187.07</v>
      </c>
      <c r="X638" s="357">
        <v>11923.21</v>
      </c>
      <c r="Y638" s="357">
        <v>9.0399999999999991</v>
      </c>
      <c r="Z638" s="357">
        <v>39002</v>
      </c>
      <c r="AA638" s="357">
        <v>69</v>
      </c>
      <c r="AB638" s="357"/>
      <c r="AC638" s="357"/>
      <c r="AD638" s="357">
        <v>9427.32</v>
      </c>
      <c r="AE638" s="357">
        <v>0</v>
      </c>
      <c r="AF638" s="357"/>
      <c r="AG638" s="356"/>
      <c r="AH638" s="357"/>
      <c r="AI638" s="358"/>
      <c r="AJ638" s="357"/>
      <c r="AK638" s="356"/>
      <c r="AL638" s="390">
        <v>1182.77</v>
      </c>
      <c r="AM638" s="358">
        <v>11.49</v>
      </c>
      <c r="AN638" s="390">
        <v>87.15</v>
      </c>
      <c r="AO638" s="358">
        <v>0.01</v>
      </c>
      <c r="AP638" s="390">
        <v>248.45</v>
      </c>
      <c r="AQ638" s="358">
        <v>0</v>
      </c>
    </row>
    <row r="639" spans="1:43" ht="15" x14ac:dyDescent="0.2">
      <c r="A639" s="376">
        <f t="shared" si="37"/>
        <v>45875</v>
      </c>
      <c r="B639" s="86" t="s">
        <v>259</v>
      </c>
      <c r="C639" s="94" t="str">
        <f t="shared" si="36"/>
        <v>45875 0000H</v>
      </c>
      <c r="D639" s="254">
        <v>3023.49</v>
      </c>
      <c r="E639" s="255">
        <v>49.76</v>
      </c>
      <c r="F639" s="254">
        <v>1126.79</v>
      </c>
      <c r="G639" s="255">
        <v>6.21</v>
      </c>
      <c r="H639" s="254"/>
      <c r="I639" s="360"/>
      <c r="J639" s="254"/>
      <c r="K639" s="360"/>
      <c r="L639" s="417">
        <v>77246.64</v>
      </c>
      <c r="M639" s="359">
        <v>962.5</v>
      </c>
      <c r="N639" s="359">
        <v>33931.64</v>
      </c>
      <c r="O639" s="360">
        <v>116.1</v>
      </c>
      <c r="P639" s="417">
        <v>7969.66</v>
      </c>
      <c r="Q639" s="359">
        <v>19.05</v>
      </c>
      <c r="R639" s="359">
        <v>35274.5</v>
      </c>
      <c r="S639" s="359">
        <v>31.5</v>
      </c>
      <c r="T639" s="359"/>
      <c r="U639" s="359"/>
      <c r="V639" s="359">
        <v>744.58</v>
      </c>
      <c r="W639" s="359">
        <v>1188.0899999999999</v>
      </c>
      <c r="X639" s="193">
        <v>11928.08</v>
      </c>
      <c r="Y639" s="193">
        <v>9.0399999999999991</v>
      </c>
      <c r="Z639" s="359">
        <v>39008</v>
      </c>
      <c r="AA639" s="359">
        <v>69</v>
      </c>
      <c r="AB639" s="359"/>
      <c r="AC639" s="359"/>
      <c r="AD639" s="359">
        <v>9434.4699999999993</v>
      </c>
      <c r="AE639" s="359">
        <v>0</v>
      </c>
      <c r="AF639" s="359"/>
      <c r="AG639" s="255"/>
      <c r="AH639" s="359"/>
      <c r="AI639" s="360"/>
      <c r="AJ639" s="359"/>
      <c r="AK639" s="255"/>
      <c r="AL639" s="389">
        <v>1194.24</v>
      </c>
      <c r="AM639" s="360">
        <v>11.49</v>
      </c>
      <c r="AN639" s="389">
        <v>88.48</v>
      </c>
      <c r="AO639" s="360">
        <v>0.01</v>
      </c>
      <c r="AP639" s="389">
        <v>250.39</v>
      </c>
      <c r="AQ639" s="360">
        <v>0</v>
      </c>
    </row>
    <row r="640" spans="1:43" ht="15" x14ac:dyDescent="0.2">
      <c r="A640" s="376">
        <f t="shared" si="37"/>
        <v>45875</v>
      </c>
      <c r="B640" s="86" t="s">
        <v>195</v>
      </c>
      <c r="C640" s="94" t="str">
        <f t="shared" si="36"/>
        <v>45875 1200H</v>
      </c>
      <c r="D640" s="355">
        <v>3027.36</v>
      </c>
      <c r="E640" s="356">
        <v>49.76</v>
      </c>
      <c r="F640" s="355">
        <v>1126.79</v>
      </c>
      <c r="G640" s="356">
        <v>6.21</v>
      </c>
      <c r="H640" s="355"/>
      <c r="I640" s="358"/>
      <c r="J640" s="355"/>
      <c r="K640" s="358"/>
      <c r="L640" s="416">
        <v>77250.240000000005</v>
      </c>
      <c r="M640" s="357">
        <v>962.66</v>
      </c>
      <c r="N640" s="357">
        <v>33932.07</v>
      </c>
      <c r="O640" s="358">
        <v>116.14</v>
      </c>
      <c r="P640" s="416">
        <v>7975.51</v>
      </c>
      <c r="Q640" s="357">
        <v>19.05</v>
      </c>
      <c r="R640" s="357">
        <v>35277.199999999997</v>
      </c>
      <c r="S640" s="357">
        <v>31.5</v>
      </c>
      <c r="T640" s="357"/>
      <c r="U640" s="357"/>
      <c r="V640" s="357">
        <v>744.62</v>
      </c>
      <c r="W640" s="357">
        <v>1189.21</v>
      </c>
      <c r="X640" s="357">
        <v>11931.92</v>
      </c>
      <c r="Y640" s="357">
        <v>9.0399999999999991</v>
      </c>
      <c r="Z640" s="357">
        <v>39015</v>
      </c>
      <c r="AA640" s="357">
        <v>69</v>
      </c>
      <c r="AB640" s="357"/>
      <c r="AC640" s="357"/>
      <c r="AD640" s="357">
        <v>9441.08</v>
      </c>
      <c r="AE640" s="357">
        <v>0</v>
      </c>
      <c r="AF640" s="357"/>
      <c r="AG640" s="356"/>
      <c r="AH640" s="357"/>
      <c r="AI640" s="358"/>
      <c r="AJ640" s="357"/>
      <c r="AK640" s="356"/>
      <c r="AL640" s="390">
        <v>1201.5</v>
      </c>
      <c r="AM640" s="358">
        <v>11.49</v>
      </c>
      <c r="AN640" s="390">
        <v>88.76</v>
      </c>
      <c r="AO640" s="358">
        <v>0.01</v>
      </c>
      <c r="AP640" s="390">
        <v>252.75</v>
      </c>
      <c r="AQ640" s="358">
        <v>0</v>
      </c>
    </row>
    <row r="641" spans="1:48" ht="15" x14ac:dyDescent="0.2">
      <c r="A641" s="376">
        <f t="shared" si="37"/>
        <v>45876</v>
      </c>
      <c r="B641" s="86" t="s">
        <v>259</v>
      </c>
      <c r="C641" s="94" t="str">
        <f t="shared" si="36"/>
        <v>45876 0000H</v>
      </c>
      <c r="D641" s="254">
        <v>3032.23</v>
      </c>
      <c r="E641" s="255">
        <v>49.76</v>
      </c>
      <c r="F641" s="254">
        <v>1126.79</v>
      </c>
      <c r="G641" s="255">
        <v>6.21</v>
      </c>
      <c r="H641" s="254"/>
      <c r="I641" s="360"/>
      <c r="J641" s="254"/>
      <c r="K641" s="360"/>
      <c r="L641" s="417">
        <v>77256.34</v>
      </c>
      <c r="M641" s="359">
        <v>962.73</v>
      </c>
      <c r="N641" s="359">
        <v>33934.800000000003</v>
      </c>
      <c r="O641" s="360">
        <v>116.17</v>
      </c>
      <c r="P641" s="418">
        <v>7981.25</v>
      </c>
      <c r="Q641" s="193">
        <v>19.05</v>
      </c>
      <c r="R641" s="359">
        <v>35280.5</v>
      </c>
      <c r="S641" s="359">
        <v>31.5</v>
      </c>
      <c r="T641" s="359"/>
      <c r="U641" s="359"/>
      <c r="V641" s="359">
        <v>744.71</v>
      </c>
      <c r="W641" s="359">
        <v>1190.21</v>
      </c>
      <c r="X641" s="359">
        <v>11936.6</v>
      </c>
      <c r="Y641" s="359">
        <v>9.0399999999999991</v>
      </c>
      <c r="Z641" s="359">
        <v>39023</v>
      </c>
      <c r="AA641" s="359">
        <v>69</v>
      </c>
      <c r="AB641" s="359"/>
      <c r="AC641" s="359"/>
      <c r="AD641" s="359">
        <v>9448.17</v>
      </c>
      <c r="AE641" s="359">
        <v>0</v>
      </c>
      <c r="AF641" s="359"/>
      <c r="AG641" s="255"/>
      <c r="AH641" s="359"/>
      <c r="AI641" s="360"/>
      <c r="AJ641" s="359"/>
      <c r="AK641" s="255"/>
      <c r="AL641" s="389">
        <v>1212.44</v>
      </c>
      <c r="AM641" s="360">
        <v>11.49</v>
      </c>
      <c r="AN641" s="389">
        <v>90.02</v>
      </c>
      <c r="AO641" s="360">
        <v>0.01</v>
      </c>
      <c r="AP641" s="389">
        <v>254.09</v>
      </c>
      <c r="AQ641" s="360">
        <v>0</v>
      </c>
      <c r="AS641" s="411">
        <f>((AL641-AL640)-(AM641-AM640))*'EOD REPORT'!D127</f>
        <v>0</v>
      </c>
      <c r="AT641" s="411">
        <f>(AN641-AN640)*'EOD REPORT'!D128</f>
        <v>0</v>
      </c>
      <c r="AU641" s="411">
        <f>(AP641-AP640)*'EOD REPORT'!D128</f>
        <v>0</v>
      </c>
      <c r="AV641" s="20" t="e">
        <f>AU641/(AT641+AU641)</f>
        <v>#DIV/0!</v>
      </c>
    </row>
    <row r="642" spans="1:48" ht="15" x14ac:dyDescent="0.2">
      <c r="A642" s="376">
        <f t="shared" si="37"/>
        <v>45876</v>
      </c>
      <c r="B642" s="86" t="s">
        <v>195</v>
      </c>
      <c r="C642" s="94" t="str">
        <f t="shared" si="36"/>
        <v>45876 1200H</v>
      </c>
      <c r="D642" s="355">
        <v>3036.1</v>
      </c>
      <c r="E642" s="356">
        <v>49.76</v>
      </c>
      <c r="F642" s="355">
        <v>1126.79</v>
      </c>
      <c r="G642" s="356">
        <v>6.21</v>
      </c>
      <c r="H642" s="355"/>
      <c r="I642" s="358"/>
      <c r="J642" s="355"/>
      <c r="K642" s="358"/>
      <c r="L642" s="416">
        <v>77260.52</v>
      </c>
      <c r="M642" s="357">
        <v>962.85</v>
      </c>
      <c r="N642" s="357">
        <v>33935.68</v>
      </c>
      <c r="O642" s="358">
        <v>116.21</v>
      </c>
      <c r="P642" s="416">
        <v>7987.06</v>
      </c>
      <c r="Q642" s="357">
        <v>19.05</v>
      </c>
      <c r="R642" s="357">
        <v>35283.1</v>
      </c>
      <c r="S642" s="357">
        <v>31.5</v>
      </c>
      <c r="T642" s="357"/>
      <c r="U642" s="357"/>
      <c r="V642" s="357">
        <v>744.23</v>
      </c>
      <c r="W642" s="357">
        <v>1191.6099999999999</v>
      </c>
      <c r="X642" s="357">
        <v>11940.42</v>
      </c>
      <c r="Y642" s="357">
        <v>9.0399999999999991</v>
      </c>
      <c r="Z642" s="357">
        <v>39029</v>
      </c>
      <c r="AA642" s="357">
        <v>69</v>
      </c>
      <c r="AB642" s="357"/>
      <c r="AC642" s="357"/>
      <c r="AD642" s="357">
        <v>9454.2099999999991</v>
      </c>
      <c r="AE642" s="357">
        <v>0</v>
      </c>
      <c r="AF642" s="357"/>
      <c r="AG642" s="356"/>
      <c r="AH642" s="357"/>
      <c r="AI642" s="358"/>
      <c r="AJ642" s="357"/>
      <c r="AK642" s="356"/>
      <c r="AL642" s="390">
        <v>1218.9000000000001</v>
      </c>
      <c r="AM642" s="358">
        <v>11.49</v>
      </c>
      <c r="AN642" s="390">
        <v>90.07</v>
      </c>
      <c r="AO642" s="358">
        <v>0.01</v>
      </c>
      <c r="AP642" s="390">
        <v>255.84</v>
      </c>
      <c r="AQ642" s="358">
        <v>0</v>
      </c>
    </row>
    <row r="643" spans="1:48" ht="15" x14ac:dyDescent="0.2">
      <c r="A643" s="376">
        <f t="shared" si="37"/>
        <v>45877</v>
      </c>
      <c r="B643" s="86" t="s">
        <v>259</v>
      </c>
      <c r="C643" s="94" t="str">
        <f t="shared" si="36"/>
        <v>45877 0000H</v>
      </c>
      <c r="D643" s="254">
        <v>3041</v>
      </c>
      <c r="E643" s="255">
        <v>49.76</v>
      </c>
      <c r="F643" s="254">
        <v>1126.79</v>
      </c>
      <c r="G643" s="255">
        <v>6.21</v>
      </c>
      <c r="H643" s="254"/>
      <c r="I643" s="360"/>
      <c r="J643" s="254"/>
      <c r="K643" s="360"/>
      <c r="L643" s="417">
        <v>77267.7</v>
      </c>
      <c r="M643" s="359">
        <v>962.9</v>
      </c>
      <c r="N643" s="359">
        <v>33938.5</v>
      </c>
      <c r="O643" s="360">
        <v>116.21</v>
      </c>
      <c r="P643" s="417">
        <v>7992.83</v>
      </c>
      <c r="Q643" s="359">
        <v>19.05</v>
      </c>
      <c r="R643" s="359">
        <v>35286.199999999997</v>
      </c>
      <c r="S643" s="359">
        <v>31.5</v>
      </c>
      <c r="T643" s="359"/>
      <c r="U643" s="359"/>
      <c r="V643" s="359">
        <v>744.89</v>
      </c>
      <c r="W643" s="359">
        <v>1192.68</v>
      </c>
      <c r="X643" s="359">
        <v>11945.06</v>
      </c>
      <c r="Y643" s="359">
        <v>9.0399999999999991</v>
      </c>
      <c r="Z643" s="359">
        <v>39037</v>
      </c>
      <c r="AA643" s="359">
        <v>69</v>
      </c>
      <c r="AB643" s="359"/>
      <c r="AC643" s="359"/>
      <c r="AD643" s="359">
        <v>9461.7099999999991</v>
      </c>
      <c r="AE643" s="359">
        <v>0</v>
      </c>
      <c r="AF643" s="359"/>
      <c r="AG643" s="255"/>
      <c r="AH643" s="359"/>
      <c r="AI643" s="360"/>
      <c r="AJ643" s="359"/>
      <c r="AK643" s="255"/>
      <c r="AL643" s="389">
        <v>1228.6500000000001</v>
      </c>
      <c r="AM643" s="360">
        <v>11.49</v>
      </c>
      <c r="AN643" s="389">
        <v>90.93</v>
      </c>
      <c r="AO643" s="360">
        <v>0.01</v>
      </c>
      <c r="AP643" s="389">
        <v>257.93</v>
      </c>
      <c r="AQ643" s="360">
        <v>0</v>
      </c>
    </row>
    <row r="644" spans="1:48" ht="15" x14ac:dyDescent="0.2">
      <c r="A644" s="376">
        <f t="shared" si="37"/>
        <v>45877</v>
      </c>
      <c r="B644" s="86" t="s">
        <v>195</v>
      </c>
      <c r="C644" s="94" t="str">
        <f t="shared" si="36"/>
        <v>45877 1200H</v>
      </c>
      <c r="D644" s="355">
        <v>3044.79</v>
      </c>
      <c r="E644" s="356">
        <v>49.76</v>
      </c>
      <c r="F644" s="355">
        <v>1126.79</v>
      </c>
      <c r="G644" s="356">
        <v>6.21</v>
      </c>
      <c r="H644" s="355"/>
      <c r="I644" s="358"/>
      <c r="J644" s="355"/>
      <c r="K644" s="358"/>
      <c r="L644" s="416">
        <v>77271.240000000005</v>
      </c>
      <c r="M644" s="357">
        <v>963.05</v>
      </c>
      <c r="N644" s="357">
        <v>33939.370000000003</v>
      </c>
      <c r="O644" s="358">
        <v>116.25</v>
      </c>
      <c r="P644" s="416">
        <v>7998.6</v>
      </c>
      <c r="Q644" s="357">
        <v>19.05</v>
      </c>
      <c r="R644" s="357">
        <v>35289.199999999997</v>
      </c>
      <c r="S644" s="357">
        <v>31.5</v>
      </c>
      <c r="T644" s="357"/>
      <c r="U644" s="357"/>
      <c r="V644" s="357">
        <v>744.99</v>
      </c>
      <c r="W644" s="357">
        <v>1193.7</v>
      </c>
      <c r="X644" s="357">
        <v>11948.96</v>
      </c>
      <c r="Y644" s="357">
        <v>9.0399999999999991</v>
      </c>
      <c r="Z644" s="357">
        <v>39043</v>
      </c>
      <c r="AA644" s="357">
        <v>69</v>
      </c>
      <c r="AB644" s="357"/>
      <c r="AC644" s="357"/>
      <c r="AD644" s="357">
        <v>9468.1299999999992</v>
      </c>
      <c r="AE644" s="357">
        <v>0</v>
      </c>
      <c r="AF644" s="357"/>
      <c r="AG644" s="356"/>
      <c r="AH644" s="357"/>
      <c r="AI644" s="358"/>
      <c r="AJ644" s="357"/>
      <c r="AK644" s="356"/>
      <c r="AL644" s="390">
        <v>1235.4000000000001</v>
      </c>
      <c r="AM644" s="358">
        <v>11.49</v>
      </c>
      <c r="AN644" s="390">
        <v>91.07</v>
      </c>
      <c r="AO644" s="358">
        <v>0.01</v>
      </c>
      <c r="AP644" s="390">
        <v>259.62</v>
      </c>
      <c r="AQ644" s="358">
        <v>0</v>
      </c>
    </row>
    <row r="645" spans="1:48" ht="15" x14ac:dyDescent="0.2">
      <c r="A645" s="376">
        <f t="shared" si="37"/>
        <v>45878</v>
      </c>
      <c r="B645" s="86" t="s">
        <v>259</v>
      </c>
      <c r="C645" s="94" t="str">
        <f t="shared" si="36"/>
        <v>45878 0000H</v>
      </c>
      <c r="D645" s="254">
        <v>3049.24</v>
      </c>
      <c r="E645" s="255">
        <v>49.76</v>
      </c>
      <c r="F645" s="254">
        <v>1126.79</v>
      </c>
      <c r="G645" s="255">
        <v>6.21</v>
      </c>
      <c r="H645" s="254"/>
      <c r="I645" s="360"/>
      <c r="J645" s="254"/>
      <c r="K645" s="360"/>
      <c r="L645" s="417">
        <v>77278.34</v>
      </c>
      <c r="M645" s="359">
        <v>963.08</v>
      </c>
      <c r="N645" s="359">
        <v>33942.839999999997</v>
      </c>
      <c r="O645" s="360">
        <v>116.25</v>
      </c>
      <c r="P645" s="417">
        <v>8004.34</v>
      </c>
      <c r="Q645" s="359">
        <v>19.05</v>
      </c>
      <c r="R645" s="359">
        <v>35292.6</v>
      </c>
      <c r="S645" s="359">
        <v>31.5</v>
      </c>
      <c r="T645" s="359"/>
      <c r="U645" s="359"/>
      <c r="V645" s="359">
        <v>745.08</v>
      </c>
      <c r="W645" s="359">
        <v>1195.0999999999999</v>
      </c>
      <c r="X645" s="359">
        <v>11953.4</v>
      </c>
      <c r="Y645" s="359">
        <v>9.0399999999999991</v>
      </c>
      <c r="Z645" s="359">
        <v>39052</v>
      </c>
      <c r="AA645" s="359">
        <v>69</v>
      </c>
      <c r="AB645" s="359"/>
      <c r="AC645" s="359"/>
      <c r="AD645" s="359">
        <v>9475.27</v>
      </c>
      <c r="AE645" s="359">
        <v>0</v>
      </c>
      <c r="AF645" s="359"/>
      <c r="AG645" s="255"/>
      <c r="AH645" s="359"/>
      <c r="AI645" s="360"/>
      <c r="AJ645" s="359"/>
      <c r="AK645" s="255"/>
      <c r="AL645" s="389">
        <v>1245.5999999999999</v>
      </c>
      <c r="AM645" s="360">
        <v>11.49</v>
      </c>
      <c r="AN645" s="389">
        <v>92.03</v>
      </c>
      <c r="AO645" s="360">
        <v>0.01</v>
      </c>
      <c r="AP645" s="389">
        <v>261.60000000000002</v>
      </c>
      <c r="AQ645" s="360">
        <v>0</v>
      </c>
    </row>
    <row r="646" spans="1:48" ht="15" x14ac:dyDescent="0.2">
      <c r="A646" s="376">
        <f t="shared" si="37"/>
        <v>45878</v>
      </c>
      <c r="B646" s="86" t="s">
        <v>195</v>
      </c>
      <c r="C646" s="94" t="str">
        <f t="shared" si="36"/>
        <v>45878 1200H</v>
      </c>
      <c r="D646" s="355">
        <v>3052.42</v>
      </c>
      <c r="E646" s="356">
        <v>49.76</v>
      </c>
      <c r="F646" s="355">
        <v>1126.79</v>
      </c>
      <c r="G646" s="356">
        <v>6.21</v>
      </c>
      <c r="H646" s="355"/>
      <c r="I646" s="358"/>
      <c r="J646" s="355"/>
      <c r="K646" s="358"/>
      <c r="L646" s="416">
        <v>77280.95</v>
      </c>
      <c r="M646" s="357">
        <v>963.3</v>
      </c>
      <c r="N646" s="357">
        <v>33944.92</v>
      </c>
      <c r="O646" s="358">
        <v>116.28</v>
      </c>
      <c r="P646" s="416">
        <v>8010.17</v>
      </c>
      <c r="Q646" s="357">
        <v>19.05</v>
      </c>
      <c r="R646" s="357">
        <v>35295.5</v>
      </c>
      <c r="S646" s="357">
        <v>31.5</v>
      </c>
      <c r="T646" s="357"/>
      <c r="U646" s="357"/>
      <c r="V646" s="357">
        <v>745.08</v>
      </c>
      <c r="W646" s="357">
        <v>1196.4000000000001</v>
      </c>
      <c r="X646" s="357">
        <v>11957.2</v>
      </c>
      <c r="Y646" s="357">
        <v>9.0399999999999991</v>
      </c>
      <c r="Z646" s="357">
        <v>39057</v>
      </c>
      <c r="AA646" s="357">
        <v>69</v>
      </c>
      <c r="AB646" s="357"/>
      <c r="AC646" s="357"/>
      <c r="AD646" s="357">
        <v>9481.5</v>
      </c>
      <c r="AE646" s="357">
        <v>0</v>
      </c>
      <c r="AF646" s="357"/>
      <c r="AG646" s="356"/>
      <c r="AH646" s="357"/>
      <c r="AI646" s="358"/>
      <c r="AJ646" s="357"/>
      <c r="AK646" s="356"/>
      <c r="AL646" s="390">
        <v>1252.67</v>
      </c>
      <c r="AM646" s="358">
        <v>11.49</v>
      </c>
      <c r="AN646" s="390">
        <v>92.39</v>
      </c>
      <c r="AO646" s="358">
        <v>0.01</v>
      </c>
      <c r="AP646" s="390">
        <v>263.27999999999997</v>
      </c>
      <c r="AQ646" s="358">
        <v>0</v>
      </c>
    </row>
    <row r="647" spans="1:48" ht="15" x14ac:dyDescent="0.2">
      <c r="A647" s="376">
        <f t="shared" si="37"/>
        <v>45879</v>
      </c>
      <c r="B647" s="86" t="s">
        <v>259</v>
      </c>
      <c r="C647" s="94" t="str">
        <f t="shared" si="36"/>
        <v>45879 0000H</v>
      </c>
      <c r="D647" s="254">
        <v>3056.93</v>
      </c>
      <c r="E647" s="255">
        <v>49.76</v>
      </c>
      <c r="F647" s="254">
        <v>1126.79</v>
      </c>
      <c r="G647" s="255">
        <v>6.21</v>
      </c>
      <c r="H647" s="254"/>
      <c r="I647" s="360"/>
      <c r="J647" s="254"/>
      <c r="K647" s="360"/>
      <c r="L647" s="417">
        <v>77287.75</v>
      </c>
      <c r="M647" s="359">
        <v>963.36</v>
      </c>
      <c r="N647" s="359">
        <v>33945.99</v>
      </c>
      <c r="O647" s="360">
        <v>116.31</v>
      </c>
      <c r="P647" s="417">
        <v>8015.92</v>
      </c>
      <c r="Q647" s="359">
        <v>19.05</v>
      </c>
      <c r="R647" s="359">
        <v>35299</v>
      </c>
      <c r="S647" s="359">
        <v>31.5</v>
      </c>
      <c r="T647" s="359"/>
      <c r="U647" s="359"/>
      <c r="V647" s="359">
        <v>745.13</v>
      </c>
      <c r="W647" s="359">
        <v>1197.54</v>
      </c>
      <c r="X647" s="359">
        <v>11961.79</v>
      </c>
      <c r="Y647" s="359">
        <v>9.0399999999999991</v>
      </c>
      <c r="Z647" s="359">
        <v>39065</v>
      </c>
      <c r="AA647" s="359">
        <v>69</v>
      </c>
      <c r="AB647" s="359"/>
      <c r="AC647" s="359"/>
      <c r="AD647" s="359">
        <v>9488.68</v>
      </c>
      <c r="AE647" s="359">
        <v>0</v>
      </c>
      <c r="AF647" s="359"/>
      <c r="AG647" s="255"/>
      <c r="AH647" s="359"/>
      <c r="AI647" s="360"/>
      <c r="AJ647" s="359"/>
      <c r="AK647" s="255"/>
      <c r="AL647" s="389">
        <v>1259.3399999999999</v>
      </c>
      <c r="AM647" s="360">
        <v>11.5</v>
      </c>
      <c r="AN647" s="389">
        <v>93.09</v>
      </c>
      <c r="AO647" s="360">
        <v>0.01</v>
      </c>
      <c r="AP647" s="389">
        <v>264.52</v>
      </c>
      <c r="AQ647" s="360">
        <v>0</v>
      </c>
    </row>
    <row r="648" spans="1:48" ht="15" x14ac:dyDescent="0.2">
      <c r="A648" s="376">
        <f t="shared" si="37"/>
        <v>45879</v>
      </c>
      <c r="B648" s="86" t="s">
        <v>195</v>
      </c>
      <c r="C648" s="94" t="str">
        <f t="shared" si="36"/>
        <v>45879 1200H</v>
      </c>
      <c r="D648" s="355">
        <v>3060.54</v>
      </c>
      <c r="E648" s="356">
        <v>49.76</v>
      </c>
      <c r="F648" s="355">
        <v>1126.79</v>
      </c>
      <c r="G648" s="356">
        <v>6.21</v>
      </c>
      <c r="H648" s="355"/>
      <c r="I648" s="358"/>
      <c r="J648" s="355"/>
      <c r="K648" s="358"/>
      <c r="L648" s="416">
        <v>77289.33</v>
      </c>
      <c r="M648" s="357">
        <v>963.59</v>
      </c>
      <c r="N648" s="357">
        <v>33945.99</v>
      </c>
      <c r="O648" s="358">
        <v>116.34</v>
      </c>
      <c r="P648" s="416">
        <v>8021.73</v>
      </c>
      <c r="Q648" s="357">
        <v>19.05</v>
      </c>
      <c r="R648" s="357">
        <v>35299.699999999997</v>
      </c>
      <c r="S648" s="357">
        <v>31.6</v>
      </c>
      <c r="T648" s="357"/>
      <c r="U648" s="357"/>
      <c r="V648" s="357">
        <v>745.14</v>
      </c>
      <c r="W648" s="357">
        <v>1198.8699999999999</v>
      </c>
      <c r="X648" s="357">
        <v>11965.55</v>
      </c>
      <c r="Y648" s="357">
        <v>9.0399999999999991</v>
      </c>
      <c r="Z648" s="357">
        <v>39070</v>
      </c>
      <c r="AA648" s="357">
        <v>69</v>
      </c>
      <c r="AB648" s="357"/>
      <c r="AC648" s="357"/>
      <c r="AD648" s="357">
        <v>9454.69</v>
      </c>
      <c r="AE648" s="357">
        <v>0</v>
      </c>
      <c r="AF648" s="357"/>
      <c r="AG648" s="356"/>
      <c r="AH648" s="357"/>
      <c r="AI648" s="358"/>
      <c r="AJ648" s="357"/>
      <c r="AK648" s="356"/>
      <c r="AL648" s="390">
        <v>1265.1300000000001</v>
      </c>
      <c r="AM648" s="358">
        <v>11.5</v>
      </c>
      <c r="AN648" s="390">
        <v>93.09</v>
      </c>
      <c r="AO648" s="358">
        <v>0.01</v>
      </c>
      <c r="AP648" s="390">
        <v>266.16000000000003</v>
      </c>
      <c r="AQ648" s="358">
        <v>0</v>
      </c>
    </row>
    <row r="649" spans="1:48" ht="15" x14ac:dyDescent="0.2">
      <c r="A649" s="376">
        <f t="shared" si="37"/>
        <v>45880</v>
      </c>
      <c r="B649" s="86" t="s">
        <v>259</v>
      </c>
      <c r="C649" s="94" t="str">
        <f t="shared" si="36"/>
        <v>45880 0000H</v>
      </c>
      <c r="D649" s="254">
        <v>3065.34</v>
      </c>
      <c r="E649" s="255">
        <v>49.76</v>
      </c>
      <c r="F649" s="254">
        <v>1126.79</v>
      </c>
      <c r="G649" s="255">
        <v>6.21</v>
      </c>
      <c r="H649" s="254"/>
      <c r="I649" s="360"/>
      <c r="J649" s="254"/>
      <c r="K649" s="360"/>
      <c r="L649" s="417">
        <v>77295.7</v>
      </c>
      <c r="M649" s="359">
        <v>963.65</v>
      </c>
      <c r="N649" s="359">
        <v>33947.69</v>
      </c>
      <c r="O649" s="360">
        <v>116.37</v>
      </c>
      <c r="P649" s="417">
        <v>8027.51</v>
      </c>
      <c r="Q649" s="359">
        <v>19.05</v>
      </c>
      <c r="R649" s="359">
        <v>35302.400000000001</v>
      </c>
      <c r="S649" s="359">
        <v>31.6</v>
      </c>
      <c r="T649" s="359"/>
      <c r="U649" s="359"/>
      <c r="V649" s="359">
        <v>745.14</v>
      </c>
      <c r="W649" s="359">
        <v>1200.54</v>
      </c>
      <c r="X649" s="359">
        <v>11970.22</v>
      </c>
      <c r="Y649" s="359">
        <v>9.0399999999999991</v>
      </c>
      <c r="Z649" s="359">
        <v>39077</v>
      </c>
      <c r="AA649" s="359">
        <v>69</v>
      </c>
      <c r="AB649" s="359"/>
      <c r="AC649" s="359"/>
      <c r="AD649" s="359">
        <v>9502</v>
      </c>
      <c r="AE649" s="359">
        <v>0</v>
      </c>
      <c r="AF649" s="359"/>
      <c r="AG649" s="255"/>
      <c r="AH649" s="359"/>
      <c r="AI649" s="360"/>
      <c r="AJ649" s="359"/>
      <c r="AK649" s="255"/>
      <c r="AL649" s="389">
        <v>1272.02</v>
      </c>
      <c r="AM649" s="360">
        <v>11.5</v>
      </c>
      <c r="AN649" s="389">
        <v>93.09</v>
      </c>
      <c r="AO649" s="360">
        <v>0.01</v>
      </c>
      <c r="AP649" s="389">
        <v>268.14999999999998</v>
      </c>
      <c r="AQ649" s="360">
        <v>0</v>
      </c>
    </row>
    <row r="650" spans="1:48" ht="15" x14ac:dyDescent="0.2">
      <c r="A650" s="376">
        <f t="shared" si="37"/>
        <v>45880</v>
      </c>
      <c r="B650" s="86" t="s">
        <v>195</v>
      </c>
      <c r="C650" s="94" t="str">
        <f t="shared" si="36"/>
        <v>45880 1200H</v>
      </c>
      <c r="D650" s="355">
        <v>3069.11</v>
      </c>
      <c r="E650" s="356">
        <v>49.76</v>
      </c>
      <c r="F650" s="355">
        <v>1126.79</v>
      </c>
      <c r="G650" s="356">
        <v>6.21</v>
      </c>
      <c r="H650" s="355"/>
      <c r="I650" s="358"/>
      <c r="J650" s="355"/>
      <c r="K650" s="358"/>
      <c r="L650" s="416">
        <v>77298.03</v>
      </c>
      <c r="M650" s="357">
        <v>963.9</v>
      </c>
      <c r="N650" s="357">
        <v>33948.54</v>
      </c>
      <c r="O650" s="358">
        <v>116.4</v>
      </c>
      <c r="P650" s="416">
        <v>8033.33</v>
      </c>
      <c r="Q650" s="357">
        <v>19.05</v>
      </c>
      <c r="R650" s="357">
        <v>35304.199999999997</v>
      </c>
      <c r="S650" s="357">
        <v>31.6</v>
      </c>
      <c r="T650" s="357"/>
      <c r="U650" s="357"/>
      <c r="V650" s="357">
        <v>745.14</v>
      </c>
      <c r="W650" s="357">
        <v>1201.74</v>
      </c>
      <c r="X650" s="357">
        <v>11973.94</v>
      </c>
      <c r="Y650" s="357">
        <v>9.0399999999999991</v>
      </c>
      <c r="Z650" s="357">
        <v>39084</v>
      </c>
      <c r="AA650" s="357">
        <v>69</v>
      </c>
      <c r="AB650" s="357"/>
      <c r="AC650" s="357"/>
      <c r="AD650" s="357">
        <v>9508.2900000000009</v>
      </c>
      <c r="AE650" s="357">
        <v>0</v>
      </c>
      <c r="AF650" s="357"/>
      <c r="AG650" s="356"/>
      <c r="AH650" s="357"/>
      <c r="AI650" s="358"/>
      <c r="AJ650" s="357"/>
      <c r="AK650" s="356"/>
      <c r="AL650" s="390">
        <v>1279.08</v>
      </c>
      <c r="AM650" s="358">
        <v>11.5</v>
      </c>
      <c r="AN650" s="390">
        <v>93.33</v>
      </c>
      <c r="AO650" s="358">
        <v>0.01</v>
      </c>
      <c r="AP650" s="390">
        <v>269.95</v>
      </c>
      <c r="AQ650" s="358">
        <v>0</v>
      </c>
    </row>
    <row r="651" spans="1:48" ht="15" x14ac:dyDescent="0.2">
      <c r="A651" s="376">
        <f t="shared" si="37"/>
        <v>45881</v>
      </c>
      <c r="B651" s="86" t="s">
        <v>259</v>
      </c>
      <c r="C651" s="94" t="str">
        <f t="shared" si="36"/>
        <v>45881 0000H</v>
      </c>
      <c r="D651" s="254">
        <v>3073.89</v>
      </c>
      <c r="E651" s="255">
        <v>49.76</v>
      </c>
      <c r="F651" s="254">
        <v>1126.79</v>
      </c>
      <c r="G651" s="255">
        <v>6.21</v>
      </c>
      <c r="H651" s="254"/>
      <c r="I651" s="360"/>
      <c r="J651" s="254"/>
      <c r="K651" s="360"/>
      <c r="L651" s="417">
        <v>77305.52</v>
      </c>
      <c r="M651" s="359">
        <v>963.95</v>
      </c>
      <c r="N651" s="359">
        <v>33951.35</v>
      </c>
      <c r="O651" s="360">
        <v>116.41</v>
      </c>
      <c r="P651" s="417">
        <v>8039.12</v>
      </c>
      <c r="Q651" s="359">
        <v>19.05</v>
      </c>
      <c r="R651" s="359">
        <v>35307.4</v>
      </c>
      <c r="S651" s="359">
        <v>31.6</v>
      </c>
      <c r="T651" s="359"/>
      <c r="U651" s="359"/>
      <c r="V651" s="359">
        <v>745.18</v>
      </c>
      <c r="W651" s="359">
        <v>1202.74</v>
      </c>
      <c r="X651" s="359">
        <v>11978.61</v>
      </c>
      <c r="Y651" s="359">
        <v>9.0399999999999991</v>
      </c>
      <c r="Z651" s="359">
        <v>39092</v>
      </c>
      <c r="AA651" s="359">
        <v>69</v>
      </c>
      <c r="AB651" s="359"/>
      <c r="AC651" s="359"/>
      <c r="AD651" s="359">
        <v>9515.66</v>
      </c>
      <c r="AE651" s="359">
        <v>0</v>
      </c>
      <c r="AF651" s="359"/>
      <c r="AG651" s="255"/>
      <c r="AH651" s="359"/>
      <c r="AI651" s="360"/>
      <c r="AJ651" s="359"/>
      <c r="AK651" s="255"/>
      <c r="AL651" s="389">
        <v>1287.99</v>
      </c>
      <c r="AM651" s="360">
        <v>11.5</v>
      </c>
      <c r="AN651" s="389">
        <v>93.9</v>
      </c>
      <c r="AO651" s="360">
        <v>0.01</v>
      </c>
      <c r="AP651" s="389">
        <v>271.92</v>
      </c>
      <c r="AQ651" s="360">
        <v>0</v>
      </c>
    </row>
    <row r="652" spans="1:48" ht="15" x14ac:dyDescent="0.2">
      <c r="A652" s="376">
        <f t="shared" si="37"/>
        <v>45881</v>
      </c>
      <c r="B652" s="86" t="s">
        <v>195</v>
      </c>
      <c r="C652" s="94" t="str">
        <f t="shared" si="36"/>
        <v>45881 1200H</v>
      </c>
      <c r="D652" s="355">
        <v>3077.64</v>
      </c>
      <c r="E652" s="356">
        <v>49.76</v>
      </c>
      <c r="F652" s="355">
        <v>1126.79</v>
      </c>
      <c r="G652" s="356">
        <v>6.21</v>
      </c>
      <c r="H652" s="355"/>
      <c r="I652" s="358"/>
      <c r="J652" s="355"/>
      <c r="K652" s="358"/>
      <c r="L652" s="416">
        <v>77307.45</v>
      </c>
      <c r="M652" s="357">
        <v>964.25</v>
      </c>
      <c r="N652" s="357">
        <v>33952.28</v>
      </c>
      <c r="O652" s="358">
        <v>116.44</v>
      </c>
      <c r="P652" s="416">
        <v>8044.92</v>
      </c>
      <c r="Q652" s="357">
        <v>19.05</v>
      </c>
      <c r="R652" s="357">
        <v>35309.599999999999</v>
      </c>
      <c r="S652" s="357">
        <v>31.7</v>
      </c>
      <c r="T652" s="357"/>
      <c r="U652" s="357"/>
      <c r="V652" s="357">
        <v>745.23</v>
      </c>
      <c r="W652" s="357">
        <v>1203.8499999999999</v>
      </c>
      <c r="X652" s="357">
        <v>11982.61</v>
      </c>
      <c r="Y652" s="357">
        <v>9.0399999999999991</v>
      </c>
      <c r="Z652" s="357">
        <v>39098</v>
      </c>
      <c r="AA652" s="357">
        <v>69</v>
      </c>
      <c r="AB652" s="357"/>
      <c r="AC652" s="357"/>
      <c r="AD652" s="357">
        <v>9521.7900000000009</v>
      </c>
      <c r="AE652" s="357">
        <v>0</v>
      </c>
      <c r="AF652" s="357"/>
      <c r="AG652" s="356"/>
      <c r="AH652" s="357"/>
      <c r="AI652" s="358"/>
      <c r="AJ652" s="357"/>
      <c r="AK652" s="356"/>
      <c r="AL652" s="390">
        <v>1293.2</v>
      </c>
      <c r="AM652" s="358">
        <v>11.5</v>
      </c>
      <c r="AN652" s="390">
        <v>94.21</v>
      </c>
      <c r="AO652" s="358">
        <v>0.01</v>
      </c>
      <c r="AP652" s="390">
        <v>273.27999999999997</v>
      </c>
      <c r="AQ652" s="358">
        <v>0</v>
      </c>
    </row>
    <row r="653" spans="1:48" ht="15" x14ac:dyDescent="0.2">
      <c r="A653" s="376">
        <f t="shared" si="37"/>
        <v>45882</v>
      </c>
      <c r="B653" s="86" t="s">
        <v>259</v>
      </c>
      <c r="C653" s="94" t="str">
        <f t="shared" si="36"/>
        <v>45882 0000H</v>
      </c>
      <c r="D653" s="254">
        <v>3082.33</v>
      </c>
      <c r="E653" s="255">
        <v>49.73</v>
      </c>
      <c r="F653" s="254">
        <v>1126.79</v>
      </c>
      <c r="G653" s="255">
        <v>6.21</v>
      </c>
      <c r="H653" s="254"/>
      <c r="I653" s="360"/>
      <c r="J653" s="254"/>
      <c r="K653" s="360"/>
      <c r="L653" s="417">
        <v>77316.429999999993</v>
      </c>
      <c r="M653" s="359">
        <v>964.32</v>
      </c>
      <c r="N653" s="359">
        <v>33954.97</v>
      </c>
      <c r="O653" s="360">
        <v>116.45</v>
      </c>
      <c r="P653" s="417">
        <v>8050.69</v>
      </c>
      <c r="Q653" s="359">
        <v>19.05</v>
      </c>
      <c r="R653" s="359">
        <v>35312.199999999997</v>
      </c>
      <c r="S653" s="359">
        <v>31.7</v>
      </c>
      <c r="T653" s="359"/>
      <c r="U653" s="359"/>
      <c r="V653" s="359">
        <v>745.23</v>
      </c>
      <c r="W653" s="359">
        <v>1205.74</v>
      </c>
      <c r="X653" s="359">
        <v>11987.54</v>
      </c>
      <c r="Y653" s="359">
        <v>9.0399999999999991</v>
      </c>
      <c r="Z653" s="359">
        <v>39106</v>
      </c>
      <c r="AA653" s="359">
        <v>69</v>
      </c>
      <c r="AB653" s="359"/>
      <c r="AC653" s="359"/>
      <c r="AD653" s="359">
        <v>9528.31</v>
      </c>
      <c r="AE653" s="359">
        <v>0</v>
      </c>
      <c r="AF653" s="359"/>
      <c r="AG653" s="255"/>
      <c r="AH653" s="359"/>
      <c r="AI653" s="360"/>
      <c r="AJ653" s="359"/>
      <c r="AK653" s="255"/>
      <c r="AL653" s="389">
        <v>1299.1400000000001</v>
      </c>
      <c r="AM653" s="360">
        <v>11.51</v>
      </c>
      <c r="AN653" s="389">
        <v>94.27</v>
      </c>
      <c r="AO653" s="360">
        <v>0.01</v>
      </c>
      <c r="AP653" s="389">
        <v>274.77</v>
      </c>
      <c r="AQ653" s="360">
        <v>0</v>
      </c>
    </row>
    <row r="654" spans="1:48" ht="15" x14ac:dyDescent="0.2">
      <c r="A654" s="376">
        <f t="shared" si="37"/>
        <v>45882</v>
      </c>
      <c r="B654" s="86" t="s">
        <v>195</v>
      </c>
      <c r="C654" s="94" t="str">
        <f t="shared" si="36"/>
        <v>45882 1200H</v>
      </c>
      <c r="D654" s="355">
        <v>3086.09</v>
      </c>
      <c r="E654" s="356">
        <v>49.73</v>
      </c>
      <c r="F654" s="355">
        <v>1126.79</v>
      </c>
      <c r="G654" s="356">
        <v>6.21</v>
      </c>
      <c r="H654" s="355"/>
      <c r="I654" s="358"/>
      <c r="J654" s="355"/>
      <c r="K654" s="358"/>
      <c r="L654" s="416">
        <v>77318.8</v>
      </c>
      <c r="M654" s="357">
        <v>964.64</v>
      </c>
      <c r="N654" s="357">
        <v>33955.699999999997</v>
      </c>
      <c r="O654" s="358">
        <v>116.49</v>
      </c>
      <c r="P654" s="416">
        <v>8056.51</v>
      </c>
      <c r="Q654" s="357">
        <v>19.05</v>
      </c>
      <c r="R654" s="357">
        <v>35314.6</v>
      </c>
      <c r="S654" s="357">
        <v>31.7</v>
      </c>
      <c r="T654" s="357"/>
      <c r="U654" s="357"/>
      <c r="V654" s="357">
        <v>745.28</v>
      </c>
      <c r="W654" s="357">
        <v>1206.67</v>
      </c>
      <c r="X654" s="357">
        <v>11991.22</v>
      </c>
      <c r="Y654" s="357">
        <v>9.0399999999999991</v>
      </c>
      <c r="Z654" s="357">
        <v>39112</v>
      </c>
      <c r="AA654" s="357">
        <v>69</v>
      </c>
      <c r="AB654" s="357"/>
      <c r="AC654" s="357"/>
      <c r="AD654" s="357">
        <v>9534.0300000000007</v>
      </c>
      <c r="AE654" s="357">
        <v>0</v>
      </c>
      <c r="AF654" s="357"/>
      <c r="AG654" s="356"/>
      <c r="AH654" s="357"/>
      <c r="AI654" s="358"/>
      <c r="AJ654" s="357"/>
      <c r="AK654" s="356"/>
      <c r="AL654" s="390">
        <v>1304.8399999999999</v>
      </c>
      <c r="AM654" s="358">
        <v>11.51</v>
      </c>
      <c r="AN654" s="390">
        <v>94.52</v>
      </c>
      <c r="AO654" s="358">
        <v>0.01</v>
      </c>
      <c r="AP654" s="390">
        <v>276.17</v>
      </c>
      <c r="AQ654" s="358">
        <v>0</v>
      </c>
    </row>
    <row r="655" spans="1:48" ht="15" x14ac:dyDescent="0.2">
      <c r="A655" s="376">
        <f t="shared" si="37"/>
        <v>45883</v>
      </c>
      <c r="B655" s="86" t="s">
        <v>259</v>
      </c>
      <c r="C655" s="94" t="str">
        <f t="shared" si="36"/>
        <v>45883 0000H</v>
      </c>
      <c r="D655" s="254">
        <v>3090.95</v>
      </c>
      <c r="E655" s="255">
        <v>49.76</v>
      </c>
      <c r="F655" s="254">
        <v>1126.79</v>
      </c>
      <c r="G655" s="255">
        <v>6.21</v>
      </c>
      <c r="H655" s="254"/>
      <c r="I655" s="360"/>
      <c r="J655" s="254"/>
      <c r="K655" s="360"/>
      <c r="L655" s="417">
        <v>77324.800000000003</v>
      </c>
      <c r="M655" s="359">
        <v>964.76</v>
      </c>
      <c r="N655" s="359">
        <v>33958.949999999997</v>
      </c>
      <c r="O655" s="360">
        <v>116.5</v>
      </c>
      <c r="P655" s="417">
        <v>8062.31</v>
      </c>
      <c r="Q655" s="359">
        <v>19.05</v>
      </c>
      <c r="R655" s="359">
        <v>35317.9</v>
      </c>
      <c r="S655" s="359">
        <v>31.7</v>
      </c>
      <c r="T655" s="359"/>
      <c r="U655" s="359"/>
      <c r="V655" s="359">
        <v>745.28</v>
      </c>
      <c r="W655" s="359">
        <v>1207.97</v>
      </c>
      <c r="X655" s="359">
        <v>11995.31</v>
      </c>
      <c r="Y655" s="359">
        <v>9.0399999999999991</v>
      </c>
      <c r="Z655" s="359">
        <v>39119</v>
      </c>
      <c r="AA655" s="359">
        <v>69</v>
      </c>
      <c r="AB655" s="359"/>
      <c r="AC655" s="359"/>
      <c r="AD655" s="359">
        <v>9540.48</v>
      </c>
      <c r="AE655" s="359">
        <v>0</v>
      </c>
      <c r="AF655" s="359"/>
      <c r="AG655" s="255"/>
      <c r="AH655" s="359"/>
      <c r="AI655" s="360"/>
      <c r="AJ655" s="359"/>
      <c r="AK655" s="255"/>
      <c r="AL655" s="389">
        <v>1310.1199999999999</v>
      </c>
      <c r="AM655" s="360">
        <v>11.52</v>
      </c>
      <c r="AN655" s="389">
        <v>95.55</v>
      </c>
      <c r="AO655" s="360">
        <v>0.01</v>
      </c>
      <c r="AP655" s="389">
        <v>276.68</v>
      </c>
      <c r="AQ655" s="360">
        <v>0</v>
      </c>
    </row>
    <row r="656" spans="1:48" ht="15" x14ac:dyDescent="0.2">
      <c r="A656" s="376">
        <f t="shared" si="37"/>
        <v>45883</v>
      </c>
      <c r="B656" s="86" t="s">
        <v>195</v>
      </c>
      <c r="C656" s="94" t="str">
        <f t="shared" si="36"/>
        <v>45883 1200H</v>
      </c>
      <c r="D656" s="355">
        <v>3094.63</v>
      </c>
      <c r="E656" s="356">
        <v>49.76</v>
      </c>
      <c r="F656" s="355">
        <v>1126.79</v>
      </c>
      <c r="G656" s="356">
        <v>6.21</v>
      </c>
      <c r="H656" s="355"/>
      <c r="I656" s="358"/>
      <c r="J656" s="355"/>
      <c r="K656" s="358"/>
      <c r="L656" s="416">
        <v>77327.06</v>
      </c>
      <c r="M656" s="357">
        <v>965.01</v>
      </c>
      <c r="N656" s="357">
        <v>33960.839999999997</v>
      </c>
      <c r="O656" s="358">
        <v>116.53</v>
      </c>
      <c r="P656" s="416">
        <v>8068.07</v>
      </c>
      <c r="Q656" s="357">
        <v>19.05</v>
      </c>
      <c r="R656" s="357">
        <v>35321.199999999997</v>
      </c>
      <c r="S656" s="357">
        <v>31.7</v>
      </c>
      <c r="T656" s="357"/>
      <c r="U656" s="357"/>
      <c r="V656" s="357">
        <v>745.33</v>
      </c>
      <c r="W656" s="357">
        <v>1208.8699999999999</v>
      </c>
      <c r="X656" s="357">
        <v>11998.84</v>
      </c>
      <c r="Y656" s="357">
        <v>9.0399999999999991</v>
      </c>
      <c r="Z656" s="357">
        <v>39125</v>
      </c>
      <c r="AA656" s="357">
        <v>69</v>
      </c>
      <c r="AB656" s="357"/>
      <c r="AC656" s="357"/>
      <c r="AD656" s="357">
        <v>9546.1299999999992</v>
      </c>
      <c r="AE656" s="357">
        <v>0</v>
      </c>
      <c r="AF656" s="357"/>
      <c r="AG656" s="356"/>
      <c r="AH656" s="357"/>
      <c r="AI656" s="358"/>
      <c r="AJ656" s="357"/>
      <c r="AK656" s="356"/>
      <c r="AL656" s="438">
        <v>1311.62</v>
      </c>
      <c r="AM656" s="439">
        <v>11.57</v>
      </c>
      <c r="AN656" s="438">
        <v>95.97</v>
      </c>
      <c r="AO656" s="439">
        <v>0.01</v>
      </c>
      <c r="AP656" s="438">
        <v>276.70999999999998</v>
      </c>
      <c r="AQ656" s="439">
        <v>0</v>
      </c>
    </row>
    <row r="657" spans="1:43" ht="15" x14ac:dyDescent="0.2">
      <c r="A657" s="376">
        <f t="shared" si="37"/>
        <v>45884</v>
      </c>
      <c r="B657" s="86" t="s">
        <v>259</v>
      </c>
      <c r="C657" s="94" t="str">
        <f t="shared" si="36"/>
        <v>45884 0000H</v>
      </c>
      <c r="D657" s="254">
        <v>3099.47</v>
      </c>
      <c r="E657" s="255">
        <v>49.76</v>
      </c>
      <c r="F657" s="254">
        <v>1126.79</v>
      </c>
      <c r="G657" s="255">
        <v>6.21</v>
      </c>
      <c r="H657" s="254"/>
      <c r="I657" s="360"/>
      <c r="J657" s="254"/>
      <c r="K657" s="360"/>
      <c r="L657" s="417">
        <v>77338.06</v>
      </c>
      <c r="M657" s="359">
        <v>965.06</v>
      </c>
      <c r="N657" s="359">
        <v>33963.879999999997</v>
      </c>
      <c r="O657" s="360">
        <v>116.53</v>
      </c>
      <c r="P657" s="417">
        <v>8073.9</v>
      </c>
      <c r="Q657" s="359">
        <v>19.05</v>
      </c>
      <c r="R657" s="359">
        <v>35324.6</v>
      </c>
      <c r="S657" s="359">
        <v>31.7</v>
      </c>
      <c r="T657" s="359"/>
      <c r="U657" s="359"/>
      <c r="V657" s="359">
        <v>745.44</v>
      </c>
      <c r="W657" s="359">
        <v>1209.8800000000001</v>
      </c>
      <c r="X657" s="359">
        <v>12003.11</v>
      </c>
      <c r="Y657" s="359">
        <v>9.0399999999999991</v>
      </c>
      <c r="Z657" s="359">
        <v>39132</v>
      </c>
      <c r="AA657" s="359">
        <v>69</v>
      </c>
      <c r="AB657" s="359"/>
      <c r="AC657" s="359"/>
      <c r="AD657" s="359">
        <v>9552.15</v>
      </c>
      <c r="AE657" s="359">
        <v>0</v>
      </c>
      <c r="AF657" s="359"/>
      <c r="AG657" s="255"/>
      <c r="AH657" s="359"/>
      <c r="AI657" s="360"/>
      <c r="AJ657" s="359"/>
      <c r="AK657" s="255"/>
      <c r="AL657" s="389">
        <v>1315.18</v>
      </c>
      <c r="AM657" s="360">
        <v>11.6</v>
      </c>
      <c r="AN657" s="389">
        <v>96.73</v>
      </c>
      <c r="AO657" s="360">
        <v>0.01</v>
      </c>
      <c r="AP657" s="389">
        <v>276.99</v>
      </c>
      <c r="AQ657" s="360">
        <v>0</v>
      </c>
    </row>
    <row r="658" spans="1:43" ht="15" x14ac:dyDescent="0.2">
      <c r="A658" s="376">
        <f t="shared" si="37"/>
        <v>45884</v>
      </c>
      <c r="B658" s="86" t="s">
        <v>195</v>
      </c>
      <c r="C658" s="94" t="str">
        <f t="shared" si="36"/>
        <v>45884 1200H</v>
      </c>
      <c r="D658" s="355">
        <v>3103.12</v>
      </c>
      <c r="E658" s="356">
        <v>49.76</v>
      </c>
      <c r="F658" s="355">
        <v>1126.79</v>
      </c>
      <c r="G658" s="356">
        <v>6.21</v>
      </c>
      <c r="H658" s="355"/>
      <c r="I658" s="358"/>
      <c r="J658" s="355"/>
      <c r="K658" s="358"/>
      <c r="L658" s="416">
        <v>77344.070000000007</v>
      </c>
      <c r="M658" s="357">
        <v>965.22</v>
      </c>
      <c r="N658" s="357">
        <v>33964.75</v>
      </c>
      <c r="O658" s="358">
        <v>116.57</v>
      </c>
      <c r="P658" s="416">
        <v>8079.69</v>
      </c>
      <c r="Q658" s="357">
        <v>19.05</v>
      </c>
      <c r="R658" s="357">
        <v>35331.1</v>
      </c>
      <c r="S658" s="357">
        <v>31.7</v>
      </c>
      <c r="T658" s="357"/>
      <c r="U658" s="357"/>
      <c r="V658" s="357">
        <v>745.47</v>
      </c>
      <c r="W658" s="357">
        <v>1211.04</v>
      </c>
      <c r="X658" s="357">
        <v>12006.59</v>
      </c>
      <c r="Y658" s="357">
        <v>9.0399999999999991</v>
      </c>
      <c r="Z658" s="357">
        <v>39137</v>
      </c>
      <c r="AA658" s="357">
        <v>69</v>
      </c>
      <c r="AB658" s="357"/>
      <c r="AC658" s="357"/>
      <c r="AD658" s="357">
        <v>9557.3799999999992</v>
      </c>
      <c r="AE658" s="357">
        <v>0</v>
      </c>
      <c r="AF658" s="357"/>
      <c r="AG658" s="356"/>
      <c r="AH658" s="357"/>
      <c r="AI658" s="358"/>
      <c r="AJ658" s="357"/>
      <c r="AK658" s="356"/>
      <c r="AL658" s="390">
        <v>1315.18</v>
      </c>
      <c r="AM658" s="358">
        <v>11.6</v>
      </c>
      <c r="AN658" s="390">
        <v>96.73</v>
      </c>
      <c r="AO658" s="358">
        <v>0.01</v>
      </c>
      <c r="AP658" s="390">
        <v>276.99</v>
      </c>
      <c r="AQ658" s="358">
        <v>0</v>
      </c>
    </row>
    <row r="659" spans="1:43" ht="15" x14ac:dyDescent="0.2">
      <c r="A659" s="376">
        <f t="shared" si="37"/>
        <v>45885</v>
      </c>
      <c r="B659" s="86" t="s">
        <v>259</v>
      </c>
      <c r="C659" s="94" t="str">
        <f t="shared" si="36"/>
        <v>45885 0000H</v>
      </c>
      <c r="D659" s="254">
        <v>3107.18</v>
      </c>
      <c r="E659" s="255">
        <v>49.76</v>
      </c>
      <c r="F659" s="254">
        <v>1126.79</v>
      </c>
      <c r="G659" s="255">
        <v>6.21</v>
      </c>
      <c r="H659" s="254"/>
      <c r="I659" s="360"/>
      <c r="J659" s="254"/>
      <c r="K659" s="360"/>
      <c r="L659" s="417">
        <v>77357.22</v>
      </c>
      <c r="M659" s="359">
        <v>965.27</v>
      </c>
      <c r="N659" s="359">
        <v>33968.28</v>
      </c>
      <c r="O659" s="360">
        <v>116.57</v>
      </c>
      <c r="P659" s="417">
        <v>8085.49</v>
      </c>
      <c r="Q659" s="359">
        <v>19.05</v>
      </c>
      <c r="R659" s="359">
        <v>35337.599999999999</v>
      </c>
      <c r="S659" s="359">
        <v>31.7</v>
      </c>
      <c r="T659" s="359"/>
      <c r="U659" s="359"/>
      <c r="V659" s="359">
        <v>745.47</v>
      </c>
      <c r="W659" s="359">
        <v>1212.5999999999999</v>
      </c>
      <c r="X659" s="359">
        <v>12010.75</v>
      </c>
      <c r="Y659" s="359">
        <v>9.0399999999999991</v>
      </c>
      <c r="Z659" s="359">
        <v>39144</v>
      </c>
      <c r="AA659" s="359">
        <v>69</v>
      </c>
      <c r="AB659" s="359"/>
      <c r="AC659" s="359"/>
      <c r="AD659" s="359">
        <v>9563.0300000000007</v>
      </c>
      <c r="AE659" s="359">
        <v>0</v>
      </c>
      <c r="AF659" s="359"/>
      <c r="AG659" s="255"/>
      <c r="AH659" s="359"/>
      <c r="AI659" s="360"/>
      <c r="AJ659" s="359"/>
      <c r="AK659" s="255"/>
      <c r="AL659" s="389">
        <v>1315.61</v>
      </c>
      <c r="AM659" s="360">
        <v>11.72</v>
      </c>
      <c r="AN659" s="389">
        <v>96.73</v>
      </c>
      <c r="AO659" s="360">
        <v>0.01</v>
      </c>
      <c r="AP659" s="389">
        <v>277.12</v>
      </c>
      <c r="AQ659" s="360">
        <v>0</v>
      </c>
    </row>
    <row r="660" spans="1:43" ht="15" x14ac:dyDescent="0.2">
      <c r="A660" s="376">
        <f t="shared" si="37"/>
        <v>45885</v>
      </c>
      <c r="B660" s="86" t="s">
        <v>195</v>
      </c>
      <c r="C660" s="94" t="str">
        <f t="shared" si="36"/>
        <v>45885 1200H</v>
      </c>
      <c r="D660" s="355"/>
      <c r="E660" s="356"/>
      <c r="F660" s="355">
        <v>1129.1500000000001</v>
      </c>
      <c r="G660" s="356">
        <v>6.21</v>
      </c>
      <c r="H660" s="355"/>
      <c r="I660" s="358"/>
      <c r="J660" s="355"/>
      <c r="K660" s="358"/>
      <c r="L660" s="416">
        <v>77357.22</v>
      </c>
      <c r="M660" s="357">
        <v>965.27</v>
      </c>
      <c r="N660" s="357">
        <v>33968.79</v>
      </c>
      <c r="O660" s="358">
        <v>116.61</v>
      </c>
      <c r="P660" s="416">
        <v>8089.89</v>
      </c>
      <c r="Q660" s="357">
        <v>19.05</v>
      </c>
      <c r="R660" s="357">
        <v>35339.800000000003</v>
      </c>
      <c r="S660" s="357">
        <v>31.7</v>
      </c>
      <c r="T660" s="357"/>
      <c r="U660" s="357"/>
      <c r="V660" s="357">
        <v>745.48</v>
      </c>
      <c r="W660" s="357">
        <v>1213.1199999999999</v>
      </c>
      <c r="X660" s="357">
        <v>12012.22</v>
      </c>
      <c r="Y660" s="357">
        <v>9.0399999999999991</v>
      </c>
      <c r="Z660" s="357">
        <v>39149</v>
      </c>
      <c r="AA660" s="357">
        <v>69</v>
      </c>
      <c r="AB660" s="357"/>
      <c r="AC660" s="357"/>
      <c r="AD660" s="357">
        <v>9568.2000000000007</v>
      </c>
      <c r="AE660" s="357">
        <v>0</v>
      </c>
      <c r="AF660" s="357"/>
      <c r="AG660" s="356"/>
      <c r="AH660" s="357"/>
      <c r="AI660" s="358"/>
      <c r="AJ660" s="357"/>
      <c r="AK660" s="356"/>
      <c r="AL660" s="390">
        <v>1315.64</v>
      </c>
      <c r="AM660" s="358">
        <v>11.77</v>
      </c>
      <c r="AN660" s="390">
        <v>96.76</v>
      </c>
      <c r="AO660" s="358">
        <v>0.01</v>
      </c>
      <c r="AP660" s="390">
        <v>277.12</v>
      </c>
      <c r="AQ660" s="358">
        <v>0</v>
      </c>
    </row>
    <row r="661" spans="1:43" ht="15" x14ac:dyDescent="0.2">
      <c r="A661" s="376">
        <f t="shared" si="37"/>
        <v>45886</v>
      </c>
      <c r="B661" s="86" t="s">
        <v>259</v>
      </c>
      <c r="C661" s="94" t="str">
        <f t="shared" si="36"/>
        <v>45886 0000H</v>
      </c>
      <c r="D661" s="254">
        <v>3109.53</v>
      </c>
      <c r="E661" s="255">
        <v>49.76</v>
      </c>
      <c r="F661" s="254">
        <v>1129.1500000000001</v>
      </c>
      <c r="G661" s="255">
        <v>6.21</v>
      </c>
      <c r="H661" s="254"/>
      <c r="I661" s="360"/>
      <c r="J661" s="254"/>
      <c r="K661" s="360"/>
      <c r="L661" s="417">
        <v>77369.81</v>
      </c>
      <c r="M661" s="359">
        <v>965.36</v>
      </c>
      <c r="N661" s="359">
        <v>33969.760000000002</v>
      </c>
      <c r="O661" s="360">
        <v>116.64</v>
      </c>
      <c r="P661" s="417">
        <v>8095.28</v>
      </c>
      <c r="Q661" s="359">
        <v>19.05</v>
      </c>
      <c r="R661" s="359">
        <v>35344.300000000003</v>
      </c>
      <c r="S661" s="359">
        <v>31.7</v>
      </c>
      <c r="T661" s="359"/>
      <c r="U661" s="359"/>
      <c r="V661" s="359">
        <v>745.53</v>
      </c>
      <c r="W661" s="359">
        <v>1214.06</v>
      </c>
      <c r="X661" s="359">
        <v>12015.05</v>
      </c>
      <c r="Y661" s="359">
        <v>9.0399999999999991</v>
      </c>
      <c r="Z661" s="359">
        <v>39156</v>
      </c>
      <c r="AA661" s="359">
        <v>69</v>
      </c>
      <c r="AB661" s="359"/>
      <c r="AC661" s="359"/>
      <c r="AD661" s="359">
        <v>9573.7199999999993</v>
      </c>
      <c r="AE661" s="359">
        <v>0</v>
      </c>
      <c r="AF661" s="359"/>
      <c r="AG661" s="255"/>
      <c r="AH661" s="359"/>
      <c r="AI661" s="360"/>
      <c r="AJ661" s="359"/>
      <c r="AK661" s="255"/>
      <c r="AL661" s="389">
        <v>1315.99</v>
      </c>
      <c r="AM661" s="360">
        <v>11.81</v>
      </c>
      <c r="AN661" s="389">
        <v>96.84</v>
      </c>
      <c r="AO661" s="360">
        <v>0.01</v>
      </c>
      <c r="AP661" s="389">
        <v>277.12</v>
      </c>
      <c r="AQ661" s="360">
        <v>0</v>
      </c>
    </row>
    <row r="662" spans="1:43" ht="15" x14ac:dyDescent="0.2">
      <c r="A662" s="376">
        <f t="shared" si="37"/>
        <v>45886</v>
      </c>
      <c r="B662" s="86" t="s">
        <v>195</v>
      </c>
      <c r="C662" s="94" t="str">
        <f t="shared" si="36"/>
        <v>45886 1200H</v>
      </c>
      <c r="D662" s="355"/>
      <c r="E662" s="356"/>
      <c r="F662" s="355">
        <v>1132.23</v>
      </c>
      <c r="G662" s="356">
        <v>6.21</v>
      </c>
      <c r="H662" s="355"/>
      <c r="I662" s="358"/>
      <c r="J662" s="355"/>
      <c r="K662" s="358"/>
      <c r="L662" s="416"/>
      <c r="M662" s="357"/>
      <c r="N662" s="357">
        <v>33969.760000000002</v>
      </c>
      <c r="O662" s="358">
        <v>116.68</v>
      </c>
      <c r="P662" s="416">
        <v>8100.3</v>
      </c>
      <c r="Q662" s="357">
        <v>19.05</v>
      </c>
      <c r="R662" s="357">
        <v>35346.1</v>
      </c>
      <c r="S662" s="357">
        <v>31.8</v>
      </c>
      <c r="T662" s="357"/>
      <c r="U662" s="357"/>
      <c r="V662" s="357">
        <v>745.61</v>
      </c>
      <c r="W662" s="357">
        <v>1214.6500000000001</v>
      </c>
      <c r="X662" s="357">
        <v>12018.46</v>
      </c>
      <c r="Y662" s="357">
        <v>9.0399999999999991</v>
      </c>
      <c r="Z662" s="357">
        <v>39161</v>
      </c>
      <c r="AA662" s="357">
        <v>69</v>
      </c>
      <c r="AB662" s="357"/>
      <c r="AC662" s="357"/>
      <c r="AD662" s="357">
        <v>9578.93</v>
      </c>
      <c r="AE662" s="357">
        <v>0</v>
      </c>
      <c r="AF662" s="357"/>
      <c r="AG662" s="356"/>
      <c r="AH662" s="357"/>
      <c r="AI662" s="358"/>
      <c r="AJ662" s="357"/>
      <c r="AK662" s="356"/>
      <c r="AL662" s="390">
        <v>1315.99</v>
      </c>
      <c r="AM662" s="358">
        <v>11.88</v>
      </c>
      <c r="AN662" s="390">
        <v>96.84</v>
      </c>
      <c r="AO662" s="358">
        <v>0.01</v>
      </c>
      <c r="AP662" s="390">
        <v>277.12</v>
      </c>
      <c r="AQ662" s="358">
        <v>0</v>
      </c>
    </row>
    <row r="663" spans="1:43" ht="15" x14ac:dyDescent="0.2">
      <c r="A663" s="376">
        <f t="shared" si="37"/>
        <v>45887</v>
      </c>
      <c r="B663" s="86" t="s">
        <v>259</v>
      </c>
      <c r="C663" s="94" t="str">
        <f t="shared" si="36"/>
        <v>45887 0000H</v>
      </c>
      <c r="D663" s="254">
        <v>3112.17</v>
      </c>
      <c r="E663" s="255">
        <v>49.77</v>
      </c>
      <c r="F663" s="254">
        <v>1133.3399999999999</v>
      </c>
      <c r="G663" s="255">
        <v>6.21</v>
      </c>
      <c r="H663" s="254"/>
      <c r="I663" s="360"/>
      <c r="J663" s="254"/>
      <c r="K663" s="360"/>
      <c r="L663" s="417">
        <v>77384.600000000006</v>
      </c>
      <c r="M663" s="359">
        <v>965.4</v>
      </c>
      <c r="N663" s="359">
        <v>33970.9</v>
      </c>
      <c r="O663" s="360">
        <v>116.72</v>
      </c>
      <c r="P663" s="417">
        <v>8105.25</v>
      </c>
      <c r="Q663" s="359">
        <v>19.05</v>
      </c>
      <c r="R663" s="359">
        <v>35348.800000000003</v>
      </c>
      <c r="S663" s="359">
        <v>31.9</v>
      </c>
      <c r="T663" s="359"/>
      <c r="U663" s="359"/>
      <c r="V663" s="359">
        <v>745.76</v>
      </c>
      <c r="W663" s="359">
        <v>1215.6099999999999</v>
      </c>
      <c r="X663" s="359">
        <v>12021.25</v>
      </c>
      <c r="Y663" s="359">
        <v>9.0399999999999991</v>
      </c>
      <c r="Z663" s="359">
        <v>39168</v>
      </c>
      <c r="AA663" s="359">
        <v>69</v>
      </c>
      <c r="AB663" s="359"/>
      <c r="AC663" s="359"/>
      <c r="AD663" s="359">
        <v>9585.32</v>
      </c>
      <c r="AE663" s="359">
        <v>0</v>
      </c>
      <c r="AF663" s="359"/>
      <c r="AG663" s="255"/>
      <c r="AH663" s="359"/>
      <c r="AI663" s="360"/>
      <c r="AJ663" s="359"/>
      <c r="AK663" s="255"/>
      <c r="AL663" s="389">
        <v>1316.99</v>
      </c>
      <c r="AM663" s="360">
        <v>11.94</v>
      </c>
      <c r="AN663" s="389">
        <v>96.84</v>
      </c>
      <c r="AO663" s="360">
        <v>0.01</v>
      </c>
      <c r="AP663" s="389">
        <v>277.42</v>
      </c>
      <c r="AQ663" s="360">
        <v>0</v>
      </c>
    </row>
    <row r="664" spans="1:43" ht="15" x14ac:dyDescent="0.2">
      <c r="A664" s="376">
        <f t="shared" si="37"/>
        <v>45887</v>
      </c>
      <c r="B664" s="86" t="s">
        <v>195</v>
      </c>
      <c r="C664" s="94" t="str">
        <f t="shared" si="36"/>
        <v>45887 1200H</v>
      </c>
      <c r="D664" s="355">
        <v>3115.78</v>
      </c>
      <c r="E664" s="356">
        <v>49.77</v>
      </c>
      <c r="F664" s="355">
        <v>1133.3399999999999</v>
      </c>
      <c r="G664" s="356">
        <v>6.21</v>
      </c>
      <c r="H664" s="355"/>
      <c r="I664" s="358"/>
      <c r="J664" s="355"/>
      <c r="K664" s="358"/>
      <c r="L664" s="416">
        <v>77388.87</v>
      </c>
      <c r="M664" s="357">
        <v>965.56</v>
      </c>
      <c r="N664" s="357">
        <v>33970.9</v>
      </c>
      <c r="O664" s="358">
        <v>116.74</v>
      </c>
      <c r="P664" s="416">
        <v>8109.63</v>
      </c>
      <c r="Q664" s="357">
        <v>19.05</v>
      </c>
      <c r="R664" s="357">
        <v>35352</v>
      </c>
      <c r="S664" s="357">
        <v>31.9</v>
      </c>
      <c r="T664" s="357"/>
      <c r="U664" s="357"/>
      <c r="V664" s="357">
        <v>746.27</v>
      </c>
      <c r="W664" s="357">
        <v>1216.32</v>
      </c>
      <c r="X664" s="357">
        <v>12024.98</v>
      </c>
      <c r="Y664" s="357">
        <v>9.0399999999999991</v>
      </c>
      <c r="Z664" s="357">
        <v>39175</v>
      </c>
      <c r="AA664" s="357">
        <v>69</v>
      </c>
      <c r="AB664" s="357"/>
      <c r="AC664" s="357"/>
      <c r="AD664" s="357">
        <v>9590.92</v>
      </c>
      <c r="AE664" s="357">
        <v>0</v>
      </c>
      <c r="AF664" s="357"/>
      <c r="AG664" s="356"/>
      <c r="AH664" s="357"/>
      <c r="AI664" s="358"/>
      <c r="AJ664" s="357"/>
      <c r="AK664" s="356"/>
      <c r="AL664" s="390">
        <v>1318.94</v>
      </c>
      <c r="AM664" s="358">
        <v>11.97</v>
      </c>
      <c r="AN664" s="390">
        <v>96.97</v>
      </c>
      <c r="AO664" s="358">
        <v>0.01</v>
      </c>
      <c r="AP664" s="390">
        <v>277.86</v>
      </c>
      <c r="AQ664" s="358">
        <v>0</v>
      </c>
    </row>
    <row r="665" spans="1:43" ht="15" x14ac:dyDescent="0.2">
      <c r="A665" s="376">
        <f t="shared" si="37"/>
        <v>45888</v>
      </c>
      <c r="B665" s="86" t="s">
        <v>259</v>
      </c>
      <c r="C665" s="94" t="str">
        <f t="shared" si="36"/>
        <v>45888 0000H</v>
      </c>
      <c r="D665" s="254">
        <v>3120.63</v>
      </c>
      <c r="E665" s="255">
        <v>49.77</v>
      </c>
      <c r="F665" s="254">
        <v>1133.3399999999999</v>
      </c>
      <c r="G665" s="255">
        <v>6.21</v>
      </c>
      <c r="H665" s="254"/>
      <c r="I665" s="360"/>
      <c r="J665" s="254"/>
      <c r="K665" s="360"/>
      <c r="L665" s="417">
        <v>77403.509999999995</v>
      </c>
      <c r="M665" s="359">
        <v>965.59</v>
      </c>
      <c r="N665" s="359">
        <v>33970.9</v>
      </c>
      <c r="O665" s="360">
        <v>116.78</v>
      </c>
      <c r="P665" s="417">
        <v>8115.39</v>
      </c>
      <c r="Q665" s="359">
        <v>19.05</v>
      </c>
      <c r="R665" s="359">
        <v>35359</v>
      </c>
      <c r="S665" s="359">
        <v>31.9</v>
      </c>
      <c r="T665" s="359"/>
      <c r="U665" s="359"/>
      <c r="V665" s="359">
        <v>746.76</v>
      </c>
      <c r="W665" s="359">
        <v>1217.07</v>
      </c>
      <c r="X665" s="359">
        <v>12029.65</v>
      </c>
      <c r="Y665" s="359">
        <v>9.0399999999999991</v>
      </c>
      <c r="Z665" s="359">
        <v>39183</v>
      </c>
      <c r="AA665" s="359">
        <v>69</v>
      </c>
      <c r="AB665" s="359"/>
      <c r="AC665" s="359"/>
      <c r="AD665" s="359">
        <v>9598.16</v>
      </c>
      <c r="AE665" s="359">
        <v>0</v>
      </c>
      <c r="AF665" s="359"/>
      <c r="AG665" s="255"/>
      <c r="AH665" s="359"/>
      <c r="AI665" s="360"/>
      <c r="AJ665" s="359"/>
      <c r="AK665" s="255"/>
      <c r="AL665" s="389">
        <v>1323.63</v>
      </c>
      <c r="AM665" s="360">
        <v>11.98</v>
      </c>
      <c r="AN665" s="389">
        <v>98.16</v>
      </c>
      <c r="AO665" s="360">
        <v>0.01</v>
      </c>
      <c r="AP665" s="389">
        <v>278.04000000000002</v>
      </c>
      <c r="AQ665" s="360">
        <v>0</v>
      </c>
    </row>
    <row r="666" spans="1:43" ht="15" x14ac:dyDescent="0.2">
      <c r="A666" s="376">
        <f t="shared" si="37"/>
        <v>45888</v>
      </c>
      <c r="B666" s="86" t="s">
        <v>195</v>
      </c>
      <c r="C666" s="94" t="str">
        <f t="shared" si="36"/>
        <v>45888 1200H</v>
      </c>
      <c r="D666" s="355">
        <v>3124.25</v>
      </c>
      <c r="E666" s="356">
        <v>49.77</v>
      </c>
      <c r="F666" s="355">
        <v>1133.3399999999999</v>
      </c>
      <c r="G666" s="356">
        <v>6.21</v>
      </c>
      <c r="H666" s="355"/>
      <c r="I666" s="358"/>
      <c r="J666" s="355"/>
      <c r="K666" s="358"/>
      <c r="L666" s="416">
        <v>77409.56</v>
      </c>
      <c r="M666" s="357">
        <v>965.82</v>
      </c>
      <c r="N666" s="357">
        <v>33970.9</v>
      </c>
      <c r="O666" s="358">
        <v>116.82</v>
      </c>
      <c r="P666" s="416">
        <v>8121.17</v>
      </c>
      <c r="Q666" s="357">
        <v>19.05</v>
      </c>
      <c r="R666" s="357">
        <v>35365.300000000003</v>
      </c>
      <c r="S666" s="357">
        <v>31.9</v>
      </c>
      <c r="T666" s="357"/>
      <c r="U666" s="357"/>
      <c r="V666" s="357">
        <v>746.78</v>
      </c>
      <c r="W666" s="357">
        <v>1218.26</v>
      </c>
      <c r="X666" s="357">
        <v>12033.48</v>
      </c>
      <c r="Y666" s="357">
        <v>9.0399999999999991</v>
      </c>
      <c r="Z666" s="357">
        <v>39189</v>
      </c>
      <c r="AA666" s="357">
        <v>69</v>
      </c>
      <c r="AB666" s="357"/>
      <c r="AC666" s="357"/>
      <c r="AD666" s="357">
        <v>9604.2900000000009</v>
      </c>
      <c r="AE666" s="357">
        <v>0</v>
      </c>
      <c r="AF666" s="357"/>
      <c r="AG666" s="356"/>
      <c r="AH666" s="357"/>
      <c r="AI666" s="358"/>
      <c r="AJ666" s="357"/>
      <c r="AK666" s="356"/>
      <c r="AL666" s="390">
        <v>1323.63</v>
      </c>
      <c r="AM666" s="358">
        <v>12.05</v>
      </c>
      <c r="AN666" s="390">
        <v>98.16</v>
      </c>
      <c r="AO666" s="358">
        <v>0.01</v>
      </c>
      <c r="AP666" s="390">
        <v>278.04000000000002</v>
      </c>
      <c r="AQ666" s="358">
        <v>0</v>
      </c>
    </row>
    <row r="667" spans="1:43" ht="15" x14ac:dyDescent="0.2">
      <c r="A667" s="376">
        <f t="shared" si="37"/>
        <v>45889</v>
      </c>
      <c r="B667" s="86" t="s">
        <v>259</v>
      </c>
      <c r="C667" s="94" t="str">
        <f t="shared" si="36"/>
        <v>45889 0000H</v>
      </c>
      <c r="D667" s="254">
        <v>3129.03</v>
      </c>
      <c r="E667" s="255">
        <v>49.77</v>
      </c>
      <c r="F667" s="254">
        <v>1133.3399999999999</v>
      </c>
      <c r="G667" s="255">
        <v>6.21</v>
      </c>
      <c r="H667" s="254"/>
      <c r="I667" s="360"/>
      <c r="J667" s="254"/>
      <c r="K667" s="360"/>
      <c r="L667" s="417">
        <v>77421.350000000006</v>
      </c>
      <c r="M667" s="359">
        <v>965.88</v>
      </c>
      <c r="N667" s="359">
        <v>33972.9</v>
      </c>
      <c r="O667" s="360">
        <v>116.85</v>
      </c>
      <c r="P667" s="417">
        <v>8126.84</v>
      </c>
      <c r="Q667" s="359">
        <v>19.05</v>
      </c>
      <c r="R667" s="359">
        <v>35370.199999999997</v>
      </c>
      <c r="S667" s="359">
        <v>31.9</v>
      </c>
      <c r="T667" s="359"/>
      <c r="U667" s="359"/>
      <c r="V667" s="359">
        <v>746.86</v>
      </c>
      <c r="W667" s="359">
        <v>1219.23</v>
      </c>
      <c r="X667" s="359">
        <v>12037.14</v>
      </c>
      <c r="Y667" s="359">
        <v>9.0399999999999991</v>
      </c>
      <c r="Z667" s="359">
        <v>39197</v>
      </c>
      <c r="AA667" s="359">
        <v>69</v>
      </c>
      <c r="AB667" s="359"/>
      <c r="AC667" s="359"/>
      <c r="AD667" s="359">
        <v>9611.34</v>
      </c>
      <c r="AE667" s="359">
        <v>0</v>
      </c>
      <c r="AF667" s="359"/>
      <c r="AG667" s="255"/>
      <c r="AH667" s="359"/>
      <c r="AI667" s="360"/>
      <c r="AJ667" s="359"/>
      <c r="AK667" s="255"/>
      <c r="AL667" s="389">
        <v>1327.24</v>
      </c>
      <c r="AM667" s="360">
        <v>12.06</v>
      </c>
      <c r="AN667" s="389">
        <v>98.16</v>
      </c>
      <c r="AO667" s="360">
        <v>0.01</v>
      </c>
      <c r="AP667" s="389">
        <v>279.08999999999997</v>
      </c>
      <c r="AQ667" s="360">
        <v>0</v>
      </c>
    </row>
    <row r="668" spans="1:43" ht="15" x14ac:dyDescent="0.2">
      <c r="A668" s="376">
        <f t="shared" si="37"/>
        <v>45889</v>
      </c>
      <c r="B668" s="86" t="s">
        <v>195</v>
      </c>
      <c r="C668" s="94" t="str">
        <f t="shared" si="36"/>
        <v>45889 1200H</v>
      </c>
      <c r="D668" s="355">
        <v>3132.54</v>
      </c>
      <c r="E668" s="356">
        <v>49.77</v>
      </c>
      <c r="F668" s="355">
        <v>1133.3399999999999</v>
      </c>
      <c r="G668" s="356">
        <v>6.21</v>
      </c>
      <c r="H668" s="355"/>
      <c r="I668" s="358"/>
      <c r="J668" s="355"/>
      <c r="K668" s="358"/>
      <c r="L668" s="449">
        <v>77422.48</v>
      </c>
      <c r="M668" s="357">
        <v>966.36</v>
      </c>
      <c r="N668" s="357">
        <v>33972.9</v>
      </c>
      <c r="O668" s="358">
        <v>116.88</v>
      </c>
      <c r="P668" s="416">
        <v>8132.6</v>
      </c>
      <c r="Q668" s="357">
        <v>19.05</v>
      </c>
      <c r="R668" s="357">
        <v>35371.4</v>
      </c>
      <c r="S668" s="357">
        <v>32</v>
      </c>
      <c r="T668" s="357"/>
      <c r="U668" s="357"/>
      <c r="V668" s="357">
        <v>746.92</v>
      </c>
      <c r="W668" s="357">
        <v>1220.22</v>
      </c>
      <c r="X668" s="357">
        <v>12040.55</v>
      </c>
      <c r="Y668" s="357">
        <v>9.0399999999999991</v>
      </c>
      <c r="Z668" s="357">
        <v>39203</v>
      </c>
      <c r="AA668" s="357">
        <v>69</v>
      </c>
      <c r="AB668" s="357"/>
      <c r="AC668" s="357"/>
      <c r="AD668" s="357">
        <v>9617.27</v>
      </c>
      <c r="AE668" s="357">
        <v>0</v>
      </c>
      <c r="AF668" s="357"/>
      <c r="AG668" s="356"/>
      <c r="AH668" s="357"/>
      <c r="AI668" s="358"/>
      <c r="AJ668" s="357"/>
      <c r="AK668" s="356"/>
      <c r="AL668" s="390">
        <v>1332.99</v>
      </c>
      <c r="AM668" s="358">
        <v>12.06</v>
      </c>
      <c r="AN668" s="390">
        <v>98.16</v>
      </c>
      <c r="AO668" s="358">
        <v>0.01</v>
      </c>
      <c r="AP668" s="390">
        <v>280.8</v>
      </c>
      <c r="AQ668" s="358">
        <v>0</v>
      </c>
    </row>
    <row r="669" spans="1:43" ht="15" x14ac:dyDescent="0.2">
      <c r="A669" s="376">
        <f t="shared" si="37"/>
        <v>45890</v>
      </c>
      <c r="B669" s="86" t="s">
        <v>259</v>
      </c>
      <c r="C669" s="94" t="str">
        <f t="shared" si="36"/>
        <v>45890 0000H</v>
      </c>
      <c r="D669" s="254">
        <v>3137.32</v>
      </c>
      <c r="E669" s="255">
        <v>49.77</v>
      </c>
      <c r="F669" s="254">
        <v>1133.3399999999999</v>
      </c>
      <c r="G669" s="255">
        <v>6.21</v>
      </c>
      <c r="H669" s="254"/>
      <c r="I669" s="360"/>
      <c r="J669" s="254"/>
      <c r="K669" s="360"/>
      <c r="L669" s="417">
        <v>77431.520000000004</v>
      </c>
      <c r="M669" s="359">
        <v>966.39</v>
      </c>
      <c r="N669" s="359">
        <v>33974.17</v>
      </c>
      <c r="O669" s="360">
        <v>116.92</v>
      </c>
      <c r="P669" s="417">
        <v>8138.35</v>
      </c>
      <c r="Q669" s="359">
        <v>19.05</v>
      </c>
      <c r="R669" s="359">
        <v>35374.699999999997</v>
      </c>
      <c r="S669" s="359">
        <v>32</v>
      </c>
      <c r="T669" s="359"/>
      <c r="U669" s="359"/>
      <c r="V669" s="359">
        <v>746.92</v>
      </c>
      <c r="W669" s="359">
        <v>1221.6199999999999</v>
      </c>
      <c r="X669" s="359">
        <v>12045.05</v>
      </c>
      <c r="Y669" s="359">
        <v>9.0399999999999991</v>
      </c>
      <c r="Z669" s="359">
        <v>39211</v>
      </c>
      <c r="AA669" s="359">
        <v>69</v>
      </c>
      <c r="AB669" s="359"/>
      <c r="AC669" s="359"/>
      <c r="AD669" s="359">
        <v>9624.2900000000009</v>
      </c>
      <c r="AE669" s="359">
        <v>0</v>
      </c>
      <c r="AF669" s="359"/>
      <c r="AG669" s="255"/>
      <c r="AH669" s="359"/>
      <c r="AI669" s="360"/>
      <c r="AJ669" s="359"/>
      <c r="AK669" s="255"/>
      <c r="AL669" s="389">
        <v>1339.69</v>
      </c>
      <c r="AM669" s="360">
        <v>12.06</v>
      </c>
      <c r="AN669" s="389">
        <v>98.16</v>
      </c>
      <c r="AO669" s="360">
        <v>0.01</v>
      </c>
      <c r="AP669" s="389">
        <v>282.69</v>
      </c>
      <c r="AQ669" s="360">
        <v>0</v>
      </c>
    </row>
    <row r="670" spans="1:43" ht="15" x14ac:dyDescent="0.2">
      <c r="A670" s="376">
        <f t="shared" si="37"/>
        <v>45890</v>
      </c>
      <c r="B670" s="86" t="s">
        <v>195</v>
      </c>
      <c r="C670" s="94" t="str">
        <f t="shared" si="36"/>
        <v>45890 1200H</v>
      </c>
      <c r="D670" s="355">
        <v>3140.88</v>
      </c>
      <c r="E670" s="356">
        <v>49.77</v>
      </c>
      <c r="F670" s="355">
        <v>1133.3399999999999</v>
      </c>
      <c r="G670" s="356">
        <v>6.21</v>
      </c>
      <c r="H670" s="355"/>
      <c r="I670" s="358"/>
      <c r="J670" s="355"/>
      <c r="K670" s="358"/>
      <c r="L670" s="416">
        <v>77436.19</v>
      </c>
      <c r="M670" s="357">
        <v>966.72</v>
      </c>
      <c r="N670" s="357">
        <v>33974.17</v>
      </c>
      <c r="O670" s="358">
        <v>116.95</v>
      </c>
      <c r="P670" s="416">
        <v>8144.13</v>
      </c>
      <c r="Q670" s="357">
        <v>19.05</v>
      </c>
      <c r="R670" s="357">
        <v>35377.699999999997</v>
      </c>
      <c r="S670" s="357">
        <v>32</v>
      </c>
      <c r="T670" s="357"/>
      <c r="U670" s="357"/>
      <c r="V670" s="357">
        <v>746.95</v>
      </c>
      <c r="W670" s="357">
        <v>1222.8699999999999</v>
      </c>
      <c r="X670" s="357">
        <v>12048.86</v>
      </c>
      <c r="Y670" s="357">
        <v>9.0399999999999991</v>
      </c>
      <c r="Z670" s="357">
        <v>39217</v>
      </c>
      <c r="AA670" s="357">
        <v>69</v>
      </c>
      <c r="AB670" s="357"/>
      <c r="AC670" s="357"/>
      <c r="AD670" s="357">
        <v>9630.35</v>
      </c>
      <c r="AE670" s="357">
        <v>0</v>
      </c>
      <c r="AF670" s="357"/>
      <c r="AG670" s="356"/>
      <c r="AH670" s="357"/>
      <c r="AI670" s="358"/>
      <c r="AJ670" s="357"/>
      <c r="AK670" s="356"/>
      <c r="AL670" s="390">
        <v>1343.39</v>
      </c>
      <c r="AM670" s="358">
        <v>12.09</v>
      </c>
      <c r="AN670" s="390">
        <v>98.16</v>
      </c>
      <c r="AO670" s="358">
        <v>0.01</v>
      </c>
      <c r="AP670" s="390">
        <v>283.74</v>
      </c>
      <c r="AQ670" s="358">
        <v>0</v>
      </c>
    </row>
    <row r="671" spans="1:43" ht="15" x14ac:dyDescent="0.2">
      <c r="A671" s="376">
        <f t="shared" si="37"/>
        <v>45891</v>
      </c>
      <c r="B671" s="86" t="s">
        <v>259</v>
      </c>
      <c r="C671" s="94" t="str">
        <f t="shared" si="36"/>
        <v>45891 0000H</v>
      </c>
      <c r="D671" s="254">
        <v>3145.53</v>
      </c>
      <c r="E671" s="255">
        <v>49.77</v>
      </c>
      <c r="F671" s="254">
        <v>1133.3399999999999</v>
      </c>
      <c r="G671" s="255">
        <v>6.21</v>
      </c>
      <c r="H671" s="254"/>
      <c r="I671" s="360"/>
      <c r="J671" s="254"/>
      <c r="K671" s="360"/>
      <c r="L671" s="417">
        <v>77448.66</v>
      </c>
      <c r="M671" s="359">
        <v>966.74</v>
      </c>
      <c r="N671" s="359">
        <v>33974.17</v>
      </c>
      <c r="O671" s="360">
        <v>116.99</v>
      </c>
      <c r="P671" s="417">
        <v>8149.94</v>
      </c>
      <c r="Q671" s="359">
        <v>19.05</v>
      </c>
      <c r="R671" s="359">
        <v>35380.400000000001</v>
      </c>
      <c r="S671" s="359">
        <v>32</v>
      </c>
      <c r="T671" s="359"/>
      <c r="U671" s="359"/>
      <c r="V671" s="359">
        <v>746.95</v>
      </c>
      <c r="W671" s="359">
        <v>1224.6600000000001</v>
      </c>
      <c r="X671" s="359">
        <v>12053.38</v>
      </c>
      <c r="Y671" s="359">
        <v>9.0399999999999991</v>
      </c>
      <c r="Z671" s="359">
        <v>39224</v>
      </c>
      <c r="AA671" s="359">
        <v>69</v>
      </c>
      <c r="AB671" s="359"/>
      <c r="AC671" s="359"/>
      <c r="AD671" s="359">
        <v>9637.1</v>
      </c>
      <c r="AE671" s="359">
        <v>0</v>
      </c>
      <c r="AF671" s="359"/>
      <c r="AG671" s="255"/>
      <c r="AH671" s="359"/>
      <c r="AI671" s="360"/>
      <c r="AJ671" s="359"/>
      <c r="AK671" s="255"/>
      <c r="AL671" s="389">
        <v>1349.87</v>
      </c>
      <c r="AM671" s="360">
        <v>12.09</v>
      </c>
      <c r="AN671" s="389">
        <v>98.16</v>
      </c>
      <c r="AO671" s="360">
        <v>0.01</v>
      </c>
      <c r="AP671" s="389">
        <v>285.62</v>
      </c>
      <c r="AQ671" s="360">
        <v>0</v>
      </c>
    </row>
    <row r="672" spans="1:43" ht="15" x14ac:dyDescent="0.2">
      <c r="A672" s="376">
        <f t="shared" si="37"/>
        <v>45891</v>
      </c>
      <c r="B672" s="86" t="s">
        <v>195</v>
      </c>
      <c r="C672" s="94" t="str">
        <f t="shared" si="36"/>
        <v>45891 1200H</v>
      </c>
      <c r="D672" s="355">
        <v>3149.08</v>
      </c>
      <c r="E672" s="356">
        <v>49.77</v>
      </c>
      <c r="F672" s="355">
        <v>1133.3399999999999</v>
      </c>
      <c r="G672" s="356">
        <v>6.21</v>
      </c>
      <c r="H672" s="355"/>
      <c r="I672" s="358"/>
      <c r="J672" s="355"/>
      <c r="K672" s="358"/>
      <c r="L672" s="416">
        <v>77450.2</v>
      </c>
      <c r="M672" s="357">
        <v>967.08</v>
      </c>
      <c r="N672" s="357">
        <v>33974.17</v>
      </c>
      <c r="O672" s="358">
        <v>117</v>
      </c>
      <c r="P672" s="416">
        <v>8154.41</v>
      </c>
      <c r="Q672" s="357">
        <v>19.05</v>
      </c>
      <c r="R672" s="357">
        <v>35383.4</v>
      </c>
      <c r="S672" s="357">
        <v>32</v>
      </c>
      <c r="T672" s="357"/>
      <c r="U672" s="357"/>
      <c r="V672" s="357">
        <v>746.95</v>
      </c>
      <c r="W672" s="357">
        <v>1226.03</v>
      </c>
      <c r="X672" s="357">
        <v>12057.05</v>
      </c>
      <c r="Y672" s="357">
        <v>9.0399999999999991</v>
      </c>
      <c r="Z672" s="357">
        <v>39230</v>
      </c>
      <c r="AA672" s="357">
        <v>69</v>
      </c>
      <c r="AB672" s="357"/>
      <c r="AC672" s="357"/>
      <c r="AD672" s="357">
        <v>9642.75</v>
      </c>
      <c r="AE672" s="357">
        <v>0</v>
      </c>
      <c r="AF672" s="357"/>
      <c r="AG672" s="356"/>
      <c r="AH672" s="357"/>
      <c r="AI672" s="358"/>
      <c r="AJ672" s="357"/>
      <c r="AK672" s="356"/>
      <c r="AL672" s="390">
        <v>1357.61</v>
      </c>
      <c r="AM672" s="358">
        <v>12.09</v>
      </c>
      <c r="AN672" s="390">
        <v>98.64</v>
      </c>
      <c r="AO672" s="358">
        <v>0.01</v>
      </c>
      <c r="AP672" s="390">
        <v>287.33999999999997</v>
      </c>
      <c r="AQ672" s="358">
        <v>0</v>
      </c>
    </row>
    <row r="673" spans="1:43" ht="15" x14ac:dyDescent="0.2">
      <c r="A673" s="376">
        <f t="shared" si="37"/>
        <v>45892</v>
      </c>
      <c r="B673" s="86" t="s">
        <v>259</v>
      </c>
      <c r="C673" s="94" t="str">
        <f t="shared" si="36"/>
        <v>45892 0000H</v>
      </c>
      <c r="D673" s="254">
        <v>3152.81</v>
      </c>
      <c r="E673" s="255">
        <v>49.77</v>
      </c>
      <c r="F673" s="254">
        <v>1133.3399999999999</v>
      </c>
      <c r="G673" s="255">
        <v>6.21</v>
      </c>
      <c r="H673" s="254"/>
      <c r="I673" s="360"/>
      <c r="J673" s="254"/>
      <c r="K673" s="360"/>
      <c r="L673" s="417">
        <v>77455.179999999993</v>
      </c>
      <c r="M673" s="359">
        <v>967.1</v>
      </c>
      <c r="N673" s="359">
        <v>33974.17</v>
      </c>
      <c r="O673" s="360">
        <v>117.01</v>
      </c>
      <c r="P673" s="417">
        <v>8158.6</v>
      </c>
      <c r="Q673" s="359">
        <v>19.05</v>
      </c>
      <c r="R673" s="359">
        <v>35385.300000000003</v>
      </c>
      <c r="S673" s="359">
        <v>32</v>
      </c>
      <c r="T673" s="359"/>
      <c r="U673" s="359"/>
      <c r="V673" s="359">
        <v>747.01</v>
      </c>
      <c r="W673" s="359">
        <v>1227.18</v>
      </c>
      <c r="X673" s="359">
        <v>12060.2</v>
      </c>
      <c r="Y673" s="359">
        <v>9.0399999999999991</v>
      </c>
      <c r="Z673" s="359">
        <v>39237</v>
      </c>
      <c r="AA673" s="359">
        <v>69</v>
      </c>
      <c r="AB673" s="359"/>
      <c r="AC673" s="359"/>
      <c r="AD673" s="359">
        <v>9649.09</v>
      </c>
      <c r="AE673" s="359">
        <v>0</v>
      </c>
      <c r="AF673" s="359"/>
      <c r="AG673" s="255"/>
      <c r="AH673" s="359"/>
      <c r="AI673" s="360"/>
      <c r="AJ673" s="359"/>
      <c r="AK673" s="255"/>
      <c r="AL673" s="389">
        <v>1362.13</v>
      </c>
      <c r="AM673" s="360">
        <v>12.1</v>
      </c>
      <c r="AN673" s="389">
        <v>98.64</v>
      </c>
      <c r="AO673" s="360">
        <v>0.01</v>
      </c>
      <c r="AP673" s="389">
        <v>288.64999999999998</v>
      </c>
      <c r="AQ673" s="360">
        <v>0</v>
      </c>
    </row>
    <row r="674" spans="1:43" ht="15" x14ac:dyDescent="0.2">
      <c r="A674" s="376">
        <f t="shared" si="37"/>
        <v>45892</v>
      </c>
      <c r="B674" s="86" t="s">
        <v>195</v>
      </c>
      <c r="C674" s="94" t="str">
        <f t="shared" si="36"/>
        <v>45892 1200H</v>
      </c>
      <c r="D674" s="355">
        <v>3156.06</v>
      </c>
      <c r="E674" s="356">
        <v>49.77</v>
      </c>
      <c r="F674" s="355">
        <v>1133.3399999999999</v>
      </c>
      <c r="G674" s="356">
        <v>6.21</v>
      </c>
      <c r="H674" s="355"/>
      <c r="I674" s="358"/>
      <c r="J674" s="355"/>
      <c r="K674" s="358"/>
      <c r="L674" s="416">
        <v>77455.8</v>
      </c>
      <c r="M674" s="357">
        <v>967.96</v>
      </c>
      <c r="N674" s="357">
        <v>33974.17</v>
      </c>
      <c r="O674" s="419">
        <v>117.01</v>
      </c>
      <c r="P674" s="416">
        <v>8164.31</v>
      </c>
      <c r="Q674" s="357">
        <v>19.05</v>
      </c>
      <c r="R674" s="357">
        <v>35386.800000000003</v>
      </c>
      <c r="S674" s="357">
        <v>32.1</v>
      </c>
      <c r="T674" s="357"/>
      <c r="U674" s="357"/>
      <c r="V674" s="357">
        <v>747.11</v>
      </c>
      <c r="W674" s="357">
        <v>1227.99</v>
      </c>
      <c r="X674" s="357">
        <v>12063.58</v>
      </c>
      <c r="Y674" s="357">
        <v>9.0399999999999991</v>
      </c>
      <c r="Z674" s="357">
        <v>39242</v>
      </c>
      <c r="AA674" s="357">
        <v>69</v>
      </c>
      <c r="AB674" s="357"/>
      <c r="AC674" s="357"/>
      <c r="AD674" s="357">
        <v>9654.6</v>
      </c>
      <c r="AE674" s="357">
        <v>0</v>
      </c>
      <c r="AF674" s="357"/>
      <c r="AG674" s="356"/>
      <c r="AH674" s="357"/>
      <c r="AI674" s="358"/>
      <c r="AJ674" s="357"/>
      <c r="AK674" s="356"/>
      <c r="AL674" s="390">
        <v>1365.69</v>
      </c>
      <c r="AM674" s="358">
        <v>12.13</v>
      </c>
      <c r="AN674" s="390">
        <v>98.64</v>
      </c>
      <c r="AO674" s="358">
        <v>0.01</v>
      </c>
      <c r="AP674" s="390">
        <v>289.7</v>
      </c>
      <c r="AQ674" s="358">
        <v>0</v>
      </c>
    </row>
    <row r="675" spans="1:43" ht="15" x14ac:dyDescent="0.2">
      <c r="A675" s="376">
        <f>A673+1</f>
        <v>45893</v>
      </c>
      <c r="B675" s="86" t="s">
        <v>259</v>
      </c>
      <c r="C675" s="94" t="str">
        <f t="shared" si="36"/>
        <v>45893 0000H</v>
      </c>
      <c r="D675" s="254">
        <v>3160.39</v>
      </c>
      <c r="E675" s="255">
        <v>49.77</v>
      </c>
      <c r="F675" s="254">
        <v>1133.3399999999999</v>
      </c>
      <c r="G675" s="255">
        <v>6.21</v>
      </c>
      <c r="H675" s="254"/>
      <c r="I675" s="360"/>
      <c r="J675" s="254"/>
      <c r="K675" s="360"/>
      <c r="L675" s="417">
        <v>77467.539999999994</v>
      </c>
      <c r="M675" s="359">
        <v>967.59</v>
      </c>
      <c r="N675" s="359">
        <v>33974.17</v>
      </c>
      <c r="O675" s="360">
        <v>117.03</v>
      </c>
      <c r="P675" s="417">
        <v>8169.18</v>
      </c>
      <c r="Q675" s="359">
        <v>19.05</v>
      </c>
      <c r="R675" s="359">
        <v>35389.699999999997</v>
      </c>
      <c r="S675" s="359">
        <v>32.1</v>
      </c>
      <c r="T675" s="359"/>
      <c r="U675" s="359"/>
      <c r="V675" s="359">
        <v>747.22</v>
      </c>
      <c r="W675" s="359">
        <v>1229.03</v>
      </c>
      <c r="X675" s="359">
        <v>12068.13</v>
      </c>
      <c r="Y675" s="359">
        <v>9.0399999999999991</v>
      </c>
      <c r="Z675" s="359">
        <v>39249</v>
      </c>
      <c r="AA675" s="359">
        <v>69</v>
      </c>
      <c r="AB675" s="359"/>
      <c r="AC675" s="359"/>
      <c r="AD675" s="359">
        <v>9661.5300000000007</v>
      </c>
      <c r="AE675" s="359">
        <v>0</v>
      </c>
      <c r="AF675" s="359"/>
      <c r="AG675" s="255"/>
      <c r="AH675" s="359"/>
      <c r="AI675" s="360"/>
      <c r="AJ675" s="359"/>
      <c r="AK675" s="255"/>
      <c r="AL675" s="389">
        <v>1372.31</v>
      </c>
      <c r="AM675" s="360">
        <v>12.13</v>
      </c>
      <c r="AN675" s="389">
        <v>98.64</v>
      </c>
      <c r="AO675" s="360">
        <v>0.01</v>
      </c>
      <c r="AP675" s="389">
        <v>291.58999999999997</v>
      </c>
      <c r="AQ675" s="360">
        <v>0</v>
      </c>
    </row>
    <row r="676" spans="1:43" ht="15" x14ac:dyDescent="0.2">
      <c r="A676" s="376">
        <f>A674+1</f>
        <v>45893</v>
      </c>
      <c r="B676" s="86" t="s">
        <v>195</v>
      </c>
      <c r="C676" s="420" t="str">
        <f t="shared" si="36"/>
        <v>45893 1200H</v>
      </c>
      <c r="D676" s="355">
        <v>3163.55</v>
      </c>
      <c r="E676" s="356">
        <v>49.77</v>
      </c>
      <c r="F676" s="355">
        <v>1133.3399999999999</v>
      </c>
      <c r="G676" s="356">
        <v>6.21</v>
      </c>
      <c r="H676" s="355"/>
      <c r="I676" s="358"/>
      <c r="J676" s="355"/>
      <c r="K676" s="358"/>
      <c r="L676" s="416">
        <v>77467.539999999994</v>
      </c>
      <c r="M676" s="357">
        <v>968.12</v>
      </c>
      <c r="N676" s="357">
        <v>33974.17</v>
      </c>
      <c r="O676" s="358">
        <v>117.05</v>
      </c>
      <c r="P676" s="416">
        <v>8175.01</v>
      </c>
      <c r="Q676" s="357">
        <v>19.05</v>
      </c>
      <c r="R676" s="357">
        <v>35391.300000000003</v>
      </c>
      <c r="S676" s="357">
        <v>32.1</v>
      </c>
      <c r="T676" s="357"/>
      <c r="U676" s="357"/>
      <c r="V676" s="357">
        <v>747.22</v>
      </c>
      <c r="W676" s="357">
        <v>1230.44</v>
      </c>
      <c r="X676" s="357">
        <v>12071.8</v>
      </c>
      <c r="Y676" s="357">
        <v>9.0399999999999991</v>
      </c>
      <c r="Z676" s="357">
        <v>39255</v>
      </c>
      <c r="AA676" s="357">
        <v>69</v>
      </c>
      <c r="AB676" s="357"/>
      <c r="AC676" s="357"/>
      <c r="AD676" s="357">
        <v>9667.25</v>
      </c>
      <c r="AE676" s="357">
        <v>0</v>
      </c>
      <c r="AF676" s="357"/>
      <c r="AG676" s="356"/>
      <c r="AH676" s="357"/>
      <c r="AI676" s="358"/>
      <c r="AJ676" s="357"/>
      <c r="AK676" s="356"/>
      <c r="AL676" s="390">
        <v>1378.42</v>
      </c>
      <c r="AM676" s="358">
        <v>12.13</v>
      </c>
      <c r="AN676" s="390">
        <v>98.64</v>
      </c>
      <c r="AO676" s="358">
        <v>0.01</v>
      </c>
      <c r="AP676" s="390">
        <v>293.33999999999997</v>
      </c>
      <c r="AQ676" s="358">
        <v>0</v>
      </c>
    </row>
    <row r="677" spans="1:43" ht="15" x14ac:dyDescent="0.2">
      <c r="A677" s="428">
        <f>A675+1</f>
        <v>45894</v>
      </c>
      <c r="B677" s="429" t="s">
        <v>259</v>
      </c>
      <c r="C677" s="430" t="str">
        <f>A677 &amp; " " &amp;B677</f>
        <v>45894 0000H</v>
      </c>
      <c r="D677" s="431">
        <v>3168.19</v>
      </c>
      <c r="E677" s="432">
        <v>49.77</v>
      </c>
      <c r="F677" s="431">
        <v>1133.3399999999999</v>
      </c>
      <c r="G677" s="432">
        <v>6.21</v>
      </c>
      <c r="H677" s="479"/>
      <c r="I677" s="480"/>
      <c r="J677" s="479"/>
      <c r="K677" s="480"/>
      <c r="L677" s="435">
        <v>77474.8</v>
      </c>
      <c r="M677" s="433">
        <v>968.15</v>
      </c>
      <c r="N677" s="433">
        <v>33974.17</v>
      </c>
      <c r="O677" s="434">
        <v>117.08</v>
      </c>
      <c r="P677" s="435">
        <v>8180.8</v>
      </c>
      <c r="Q677" s="433">
        <v>19.05</v>
      </c>
      <c r="R677" s="433">
        <v>35394.300000000003</v>
      </c>
      <c r="S677" s="433">
        <v>32.1</v>
      </c>
      <c r="T677" s="433"/>
      <c r="U677" s="433"/>
      <c r="V677" s="433">
        <v>747.23</v>
      </c>
      <c r="W677" s="433">
        <v>1231.96</v>
      </c>
      <c r="X677" s="433">
        <v>12076.14</v>
      </c>
      <c r="Y677" s="433">
        <v>9.0399999999999991</v>
      </c>
      <c r="Z677" s="433">
        <v>39262</v>
      </c>
      <c r="AA677" s="433">
        <v>69</v>
      </c>
      <c r="AB677" s="433"/>
      <c r="AC677" s="433"/>
      <c r="AD677" s="433">
        <v>9674.18</v>
      </c>
      <c r="AE677" s="433">
        <v>0</v>
      </c>
      <c r="AF677" s="433"/>
      <c r="AG677" s="432"/>
      <c r="AH677" s="433"/>
      <c r="AI677" s="434"/>
      <c r="AJ677" s="433"/>
      <c r="AK677" s="432"/>
      <c r="AL677" s="436">
        <v>1385.53</v>
      </c>
      <c r="AM677" s="434">
        <v>12.13</v>
      </c>
      <c r="AN677" s="436">
        <v>98.64</v>
      </c>
      <c r="AO677" s="434">
        <v>0.01</v>
      </c>
      <c r="AP677" s="436">
        <v>295.37</v>
      </c>
      <c r="AQ677" s="434">
        <v>0</v>
      </c>
    </row>
    <row r="678" spans="1:43" ht="15.75" thickBot="1" x14ac:dyDescent="0.25">
      <c r="A678" s="382">
        <f>A676+1</f>
        <v>45894</v>
      </c>
      <c r="B678" s="383" t="s">
        <v>195</v>
      </c>
      <c r="C678" s="384" t="str">
        <f>A678 &amp; " " &amp;B678</f>
        <v>45894 1200H</v>
      </c>
      <c r="D678" s="385">
        <v>3171.62</v>
      </c>
      <c r="E678" s="386">
        <v>49.77</v>
      </c>
      <c r="F678" s="440">
        <v>1133.3399999999999</v>
      </c>
      <c r="G678" s="441">
        <v>6.21</v>
      </c>
      <c r="H678" s="385"/>
      <c r="I678" s="388"/>
      <c r="J678" s="385"/>
      <c r="K678" s="388"/>
      <c r="L678" s="437">
        <v>77474.8</v>
      </c>
      <c r="M678" s="387">
        <v>968.63</v>
      </c>
      <c r="N678" s="387">
        <v>33974.17</v>
      </c>
      <c r="O678" s="388">
        <v>117.11</v>
      </c>
      <c r="P678" s="437">
        <v>8186.58</v>
      </c>
      <c r="Q678" s="387">
        <v>19.05</v>
      </c>
      <c r="R678" s="387">
        <v>35396.1</v>
      </c>
      <c r="S678" s="387">
        <v>32.1</v>
      </c>
      <c r="T678" s="387"/>
      <c r="U678" s="387"/>
      <c r="V678" s="387">
        <v>747.29</v>
      </c>
      <c r="W678" s="387">
        <v>1233.1300000000001</v>
      </c>
      <c r="X678" s="387">
        <v>12079.67</v>
      </c>
      <c r="Y678" s="387">
        <v>9.0399999999999991</v>
      </c>
      <c r="Z678" s="387">
        <v>39268</v>
      </c>
      <c r="AA678" s="387">
        <v>69</v>
      </c>
      <c r="AB678" s="387"/>
      <c r="AC678" s="387"/>
      <c r="AD678" s="387">
        <v>9680.17</v>
      </c>
      <c r="AE678" s="387">
        <v>0</v>
      </c>
      <c r="AF678" s="387"/>
      <c r="AG678" s="386"/>
      <c r="AH678" s="387"/>
      <c r="AI678" s="388"/>
      <c r="AJ678" s="387"/>
      <c r="AK678" s="386"/>
      <c r="AL678" s="397">
        <v>1390.25</v>
      </c>
      <c r="AM678" s="388">
        <v>12.13</v>
      </c>
      <c r="AN678" s="397">
        <v>98.64</v>
      </c>
      <c r="AO678" s="388">
        <v>0.01</v>
      </c>
      <c r="AP678" s="397">
        <v>296.73</v>
      </c>
      <c r="AQ678" s="388">
        <v>0</v>
      </c>
    </row>
    <row r="679" spans="1:43" ht="15" thickBot="1" x14ac:dyDescent="0.25"/>
    <row r="680" spans="1:43" ht="15" x14ac:dyDescent="0.2">
      <c r="A680" s="369">
        <f>A677+1</f>
        <v>45895</v>
      </c>
      <c r="B680" s="370" t="s">
        <v>259</v>
      </c>
      <c r="C680" s="371" t="str">
        <f t="shared" ref="C680:C741" si="38">A680 &amp; " " &amp;B680</f>
        <v>45895 0000H</v>
      </c>
      <c r="D680" s="372">
        <v>3176.19</v>
      </c>
      <c r="E680" s="373">
        <v>49.77</v>
      </c>
      <c r="F680" s="372">
        <v>1133.3399999999999</v>
      </c>
      <c r="G680" s="373">
        <v>6.21</v>
      </c>
      <c r="H680" s="372"/>
      <c r="I680" s="375"/>
      <c r="J680" s="372"/>
      <c r="K680" s="375"/>
      <c r="L680" s="444">
        <v>77480.94</v>
      </c>
      <c r="M680" s="442">
        <v>968.7</v>
      </c>
      <c r="N680" s="442">
        <v>33975.629999999997</v>
      </c>
      <c r="O680" s="443">
        <v>117.15</v>
      </c>
      <c r="P680" s="444">
        <v>8192.32</v>
      </c>
      <c r="Q680" s="442">
        <v>19.05</v>
      </c>
      <c r="R680" s="442">
        <v>35399.1</v>
      </c>
      <c r="S680" s="442">
        <v>32.1</v>
      </c>
      <c r="T680" s="442"/>
      <c r="U680" s="442"/>
      <c r="V680" s="442">
        <v>747.35</v>
      </c>
      <c r="W680" s="442">
        <v>1234.5999999999999</v>
      </c>
      <c r="X680" s="442">
        <v>12084.38</v>
      </c>
      <c r="Y680" s="442">
        <v>9.0399999999999991</v>
      </c>
      <c r="Z680" s="442">
        <v>39276</v>
      </c>
      <c r="AA680" s="442">
        <v>69</v>
      </c>
      <c r="AB680" s="442"/>
      <c r="AC680" s="442"/>
      <c r="AD680" s="442">
        <v>9686.2999999999993</v>
      </c>
      <c r="AE680" s="442">
        <v>0</v>
      </c>
      <c r="AF680" s="442"/>
      <c r="AG680" s="445"/>
      <c r="AH680" s="442"/>
      <c r="AI680" s="443"/>
      <c r="AJ680" s="442"/>
      <c r="AK680" s="445"/>
      <c r="AL680" s="446">
        <v>1396.65</v>
      </c>
      <c r="AM680" s="443">
        <v>12.15</v>
      </c>
      <c r="AN680" s="446">
        <v>98.9</v>
      </c>
      <c r="AO680" s="443">
        <v>0.01</v>
      </c>
      <c r="AP680" s="446">
        <v>298.32</v>
      </c>
      <c r="AQ680" s="443">
        <v>0</v>
      </c>
    </row>
    <row r="681" spans="1:43" ht="15" x14ac:dyDescent="0.2">
      <c r="A681" s="376">
        <f>A680</f>
        <v>45895</v>
      </c>
      <c r="B681" s="86" t="s">
        <v>195</v>
      </c>
      <c r="C681" s="94" t="str">
        <f t="shared" si="38"/>
        <v>45895 1200H</v>
      </c>
      <c r="D681" s="355">
        <v>3179.84</v>
      </c>
      <c r="E681" s="356">
        <v>49.77</v>
      </c>
      <c r="F681" s="355">
        <v>1133.3399999999999</v>
      </c>
      <c r="G681" s="356">
        <v>6.21</v>
      </c>
      <c r="H681" s="355"/>
      <c r="I681" s="358"/>
      <c r="J681" s="355"/>
      <c r="K681" s="358"/>
      <c r="L681" s="449">
        <v>77481.47</v>
      </c>
      <c r="M681" s="447">
        <v>968.95</v>
      </c>
      <c r="N681" s="447">
        <v>33975.629999999997</v>
      </c>
      <c r="O681" s="448">
        <v>117.18</v>
      </c>
      <c r="P681" s="449">
        <v>8198.11</v>
      </c>
      <c r="Q681" s="447">
        <v>19.05</v>
      </c>
      <c r="R681" s="447">
        <v>35400.6</v>
      </c>
      <c r="S681" s="447">
        <v>32.200000000000003</v>
      </c>
      <c r="T681" s="447"/>
      <c r="U681" s="447"/>
      <c r="V681" s="447">
        <v>747.35</v>
      </c>
      <c r="W681" s="447">
        <v>1236.06</v>
      </c>
      <c r="X681" s="447">
        <v>12088.18</v>
      </c>
      <c r="Y681" s="447">
        <v>9.0399999999999991</v>
      </c>
      <c r="Z681" s="447">
        <v>39282</v>
      </c>
      <c r="AA681" s="447">
        <v>69</v>
      </c>
      <c r="AB681" s="447"/>
      <c r="AC681" s="447"/>
      <c r="AD681" s="447">
        <v>9691.9</v>
      </c>
      <c r="AE681" s="447">
        <v>0</v>
      </c>
      <c r="AF681" s="447"/>
      <c r="AG681" s="421"/>
      <c r="AH681" s="447"/>
      <c r="AI681" s="448"/>
      <c r="AJ681" s="447"/>
      <c r="AK681" s="421"/>
      <c r="AL681" s="450">
        <v>1402.07</v>
      </c>
      <c r="AM681" s="448">
        <v>12.15</v>
      </c>
      <c r="AN681" s="450">
        <v>98.9</v>
      </c>
      <c r="AO681" s="448">
        <v>0.01</v>
      </c>
      <c r="AP681" s="450">
        <v>299.88</v>
      </c>
      <c r="AQ681" s="448">
        <v>0</v>
      </c>
    </row>
    <row r="682" spans="1:43" ht="15" x14ac:dyDescent="0.2">
      <c r="A682" s="376">
        <f t="shared" ref="A682:A741" si="39">A680+1</f>
        <v>45896</v>
      </c>
      <c r="B682" s="86" t="s">
        <v>259</v>
      </c>
      <c r="C682" s="94" t="str">
        <f t="shared" si="38"/>
        <v>45896 0000H</v>
      </c>
      <c r="D682" s="254">
        <v>3184.65</v>
      </c>
      <c r="E682" s="255">
        <v>49.77</v>
      </c>
      <c r="F682" s="254">
        <v>1133.3399999999999</v>
      </c>
      <c r="G682" s="255">
        <v>6.21</v>
      </c>
      <c r="H682" s="254"/>
      <c r="I682" s="360"/>
      <c r="J682" s="254"/>
      <c r="K682" s="360"/>
      <c r="L682" s="453">
        <v>77485.02</v>
      </c>
      <c r="M682" s="451">
        <v>969.09</v>
      </c>
      <c r="N682" s="451">
        <v>33978.080000000002</v>
      </c>
      <c r="O682" s="452">
        <v>117.2</v>
      </c>
      <c r="P682" s="453">
        <v>8203.74</v>
      </c>
      <c r="Q682" s="451">
        <v>19.05</v>
      </c>
      <c r="R682" s="451">
        <v>35403.699999999997</v>
      </c>
      <c r="S682" s="451">
        <v>32.200000000000003</v>
      </c>
      <c r="T682" s="451"/>
      <c r="U682" s="451"/>
      <c r="V682" s="451">
        <v>747.45</v>
      </c>
      <c r="W682" s="451">
        <v>1237.0999999999999</v>
      </c>
      <c r="X682" s="451">
        <v>12091.65</v>
      </c>
      <c r="Y682" s="451">
        <v>9.0399999999999991</v>
      </c>
      <c r="Z682" s="451">
        <v>39289</v>
      </c>
      <c r="AA682" s="451">
        <v>69</v>
      </c>
      <c r="AB682" s="451"/>
      <c r="AC682" s="451"/>
      <c r="AD682" s="451">
        <v>9697.74</v>
      </c>
      <c r="AE682" s="451">
        <v>0</v>
      </c>
      <c r="AF682" s="451"/>
      <c r="AG682" s="454"/>
      <c r="AH682" s="451"/>
      <c r="AI682" s="452"/>
      <c r="AJ682" s="451"/>
      <c r="AK682" s="454"/>
      <c r="AL682" s="455">
        <v>1404.74</v>
      </c>
      <c r="AM682" s="452">
        <v>12.19</v>
      </c>
      <c r="AN682" s="455">
        <v>98.9</v>
      </c>
      <c r="AO682" s="452">
        <v>0.01</v>
      </c>
      <c r="AP682" s="455">
        <v>300.66000000000003</v>
      </c>
      <c r="AQ682" s="452">
        <v>0</v>
      </c>
    </row>
    <row r="683" spans="1:43" ht="15" x14ac:dyDescent="0.2">
      <c r="A683" s="376">
        <f t="shared" si="39"/>
        <v>45896</v>
      </c>
      <c r="B683" s="86" t="s">
        <v>195</v>
      </c>
      <c r="C683" s="94" t="str">
        <f t="shared" si="38"/>
        <v>45896 1200H</v>
      </c>
      <c r="D683" s="355">
        <v>3188.22</v>
      </c>
      <c r="E683" s="356">
        <v>49.77</v>
      </c>
      <c r="F683" s="355">
        <v>1133.3399999999999</v>
      </c>
      <c r="G683" s="356">
        <v>6.21</v>
      </c>
      <c r="H683" s="355"/>
      <c r="I683" s="358"/>
      <c r="J683" s="355"/>
      <c r="K683" s="358"/>
      <c r="L683" s="449">
        <v>77486.27</v>
      </c>
      <c r="M683" s="447">
        <v>969.43</v>
      </c>
      <c r="N683" s="447">
        <v>33979.82</v>
      </c>
      <c r="O683" s="448">
        <v>117.22</v>
      </c>
      <c r="P683" s="449">
        <v>8209.41</v>
      </c>
      <c r="Q683" s="447">
        <v>19.05</v>
      </c>
      <c r="R683" s="447">
        <v>35406.199999999997</v>
      </c>
      <c r="S683" s="447">
        <v>32.200000000000003</v>
      </c>
      <c r="T683" s="447"/>
      <c r="U683" s="447"/>
      <c r="V683" s="447">
        <v>747.62</v>
      </c>
      <c r="W683" s="447">
        <v>1237.76</v>
      </c>
      <c r="X683" s="447">
        <v>12094.53</v>
      </c>
      <c r="Y683" s="447">
        <v>9.0399999999999991</v>
      </c>
      <c r="Z683" s="447">
        <v>39293</v>
      </c>
      <c r="AA683" s="447">
        <v>69</v>
      </c>
      <c r="AB683" s="447"/>
      <c r="AC683" s="447"/>
      <c r="AD683" s="447">
        <v>9701.76</v>
      </c>
      <c r="AE683" s="447">
        <v>0</v>
      </c>
      <c r="AF683" s="447"/>
      <c r="AG683" s="421"/>
      <c r="AH683" s="447"/>
      <c r="AI683" s="448"/>
      <c r="AJ683" s="447"/>
      <c r="AK683" s="421"/>
      <c r="AL683" s="450">
        <v>1404.96</v>
      </c>
      <c r="AM683" s="448">
        <v>12.32</v>
      </c>
      <c r="AN683" s="450">
        <v>98.97</v>
      </c>
      <c r="AO683" s="448">
        <v>0.01</v>
      </c>
      <c r="AP683" s="450">
        <v>300.66000000000003</v>
      </c>
      <c r="AQ683" s="448">
        <v>0</v>
      </c>
    </row>
    <row r="684" spans="1:43" ht="15" x14ac:dyDescent="0.2">
      <c r="A684" s="376">
        <f t="shared" si="39"/>
        <v>45897</v>
      </c>
      <c r="B684" s="86" t="s">
        <v>259</v>
      </c>
      <c r="C684" s="94" t="str">
        <f t="shared" si="38"/>
        <v>45897 0000H</v>
      </c>
      <c r="D684" s="254">
        <v>3192.77</v>
      </c>
      <c r="E684" s="454">
        <v>49.77</v>
      </c>
      <c r="F684" s="254">
        <v>1133.3399999999999</v>
      </c>
      <c r="G684" s="255">
        <v>6.21</v>
      </c>
      <c r="H684" s="254"/>
      <c r="I684" s="360"/>
      <c r="J684" s="254"/>
      <c r="K684" s="360"/>
      <c r="L684" s="453">
        <v>77494.52</v>
      </c>
      <c r="M684" s="451">
        <v>969.52</v>
      </c>
      <c r="N684" s="451">
        <v>33982.410000000003</v>
      </c>
      <c r="O684" s="452">
        <v>117.25</v>
      </c>
      <c r="P684" s="453">
        <v>8213.7900000000009</v>
      </c>
      <c r="Q684" s="451">
        <v>19.05</v>
      </c>
      <c r="R684" s="451">
        <v>35409.5</v>
      </c>
      <c r="S684" s="451">
        <v>32.200000000000003</v>
      </c>
      <c r="T684" s="451"/>
      <c r="U684" s="451"/>
      <c r="V684" s="451">
        <v>748.03</v>
      </c>
      <c r="W684" s="451">
        <v>1238.7</v>
      </c>
      <c r="X684" s="451">
        <v>12098.48</v>
      </c>
      <c r="Y684" s="451">
        <v>9.0399999999999991</v>
      </c>
      <c r="Z684" s="451">
        <v>39300</v>
      </c>
      <c r="AA684" s="451">
        <v>69</v>
      </c>
      <c r="AB684" s="451"/>
      <c r="AC684" s="451"/>
      <c r="AD684" s="451">
        <v>9707.2000000000007</v>
      </c>
      <c r="AE684" s="451">
        <v>0</v>
      </c>
      <c r="AF684" s="451"/>
      <c r="AG684" s="454"/>
      <c r="AH684" s="451"/>
      <c r="AI684" s="452"/>
      <c r="AJ684" s="451"/>
      <c r="AK684" s="454"/>
      <c r="AL684" s="455">
        <v>1407.76</v>
      </c>
      <c r="AM684" s="452">
        <v>12.35</v>
      </c>
      <c r="AN684" s="455">
        <v>99.79</v>
      </c>
      <c r="AO684" s="452">
        <v>0.01</v>
      </c>
      <c r="AP684" s="455">
        <v>300.66000000000003</v>
      </c>
      <c r="AQ684" s="452">
        <v>0</v>
      </c>
    </row>
    <row r="685" spans="1:43" ht="15" x14ac:dyDescent="0.2">
      <c r="A685" s="376">
        <f t="shared" si="39"/>
        <v>45897</v>
      </c>
      <c r="B685" s="86" t="s">
        <v>195</v>
      </c>
      <c r="C685" s="94" t="str">
        <f t="shared" si="38"/>
        <v>45897 1200H</v>
      </c>
      <c r="D685" s="404">
        <v>3196.5</v>
      </c>
      <c r="E685" s="405">
        <v>49.77</v>
      </c>
      <c r="F685" s="355">
        <v>1133.3399999999999</v>
      </c>
      <c r="G685" s="356">
        <v>6.21</v>
      </c>
      <c r="H685" s="355"/>
      <c r="I685" s="358"/>
      <c r="J685" s="355"/>
      <c r="K685" s="358"/>
      <c r="L685" s="449">
        <v>77499.740000000005</v>
      </c>
      <c r="M685" s="447">
        <v>969.71</v>
      </c>
      <c r="N685" s="447">
        <v>33983.39</v>
      </c>
      <c r="O685" s="448">
        <v>117.28</v>
      </c>
      <c r="P685" s="449">
        <v>8219.4599999999991</v>
      </c>
      <c r="Q685" s="447">
        <v>19.05</v>
      </c>
      <c r="R685" s="447">
        <v>35412.800000000003</v>
      </c>
      <c r="S685" s="447">
        <v>32.200000000000003</v>
      </c>
      <c r="T685" s="447"/>
      <c r="U685" s="447"/>
      <c r="V685" s="447">
        <v>748.06</v>
      </c>
      <c r="W685" s="447">
        <v>1239.75</v>
      </c>
      <c r="X685" s="447">
        <v>12102.19</v>
      </c>
      <c r="Y685" s="447">
        <v>9.0399999999999991</v>
      </c>
      <c r="Z685" s="447">
        <v>39305</v>
      </c>
      <c r="AA685" s="447">
        <v>69</v>
      </c>
      <c r="AB685" s="447"/>
      <c r="AC685" s="447"/>
      <c r="AD685" s="447">
        <v>9712.69</v>
      </c>
      <c r="AE685" s="447">
        <v>0</v>
      </c>
      <c r="AF685" s="447"/>
      <c r="AG685" s="421"/>
      <c r="AH685" s="447"/>
      <c r="AI685" s="448"/>
      <c r="AJ685" s="447"/>
      <c r="AK685" s="421"/>
      <c r="AL685" s="450">
        <v>1407.76</v>
      </c>
      <c r="AM685" s="448">
        <v>12.46</v>
      </c>
      <c r="AN685" s="450">
        <v>99.79</v>
      </c>
      <c r="AO685" s="448">
        <v>0.01</v>
      </c>
      <c r="AP685" s="450">
        <v>300.66000000000003</v>
      </c>
      <c r="AQ685" s="448">
        <v>0</v>
      </c>
    </row>
    <row r="686" spans="1:43" ht="15" x14ac:dyDescent="0.2">
      <c r="A686" s="376">
        <f t="shared" si="39"/>
        <v>45898</v>
      </c>
      <c r="B686" s="86" t="s">
        <v>259</v>
      </c>
      <c r="C686" s="94"/>
      <c r="D686" s="254">
        <v>3201.1</v>
      </c>
      <c r="E686" s="255">
        <v>49.77</v>
      </c>
      <c r="F686" s="254">
        <v>1133.3399999999999</v>
      </c>
      <c r="G686" s="255">
        <v>6.21</v>
      </c>
      <c r="H686" s="254"/>
      <c r="I686" s="360"/>
      <c r="J686" s="254"/>
      <c r="K686" s="360"/>
      <c r="L686" s="453">
        <v>77512.23</v>
      </c>
      <c r="M686" s="451">
        <v>969.78</v>
      </c>
      <c r="N686" s="451">
        <v>33986.33</v>
      </c>
      <c r="O686" s="452">
        <v>117.29</v>
      </c>
      <c r="P686" s="453">
        <v>8225.14</v>
      </c>
      <c r="Q686" s="451">
        <v>19.05</v>
      </c>
      <c r="R686" s="451">
        <v>35413.599999999999</v>
      </c>
      <c r="S686" s="451">
        <v>32.200000000000003</v>
      </c>
      <c r="T686" s="451"/>
      <c r="U686" s="451"/>
      <c r="V686" s="451">
        <v>748.06</v>
      </c>
      <c r="W686" s="451">
        <v>1241.1600000000001</v>
      </c>
      <c r="X686" s="451">
        <v>12106.19</v>
      </c>
      <c r="Y686" s="451">
        <v>9.0399999999999991</v>
      </c>
      <c r="Z686" s="451">
        <v>39310</v>
      </c>
      <c r="AA686" s="451">
        <v>69</v>
      </c>
      <c r="AB686" s="451"/>
      <c r="AC686" s="451"/>
      <c r="AD686" s="451">
        <v>9718.4599999999991</v>
      </c>
      <c r="AE686" s="451">
        <v>0</v>
      </c>
      <c r="AF686" s="451"/>
      <c r="AG686" s="454"/>
      <c r="AH686" s="451"/>
      <c r="AI686" s="452"/>
      <c r="AJ686" s="451"/>
      <c r="AK686" s="454"/>
      <c r="AL686" s="455">
        <v>1409.26</v>
      </c>
      <c r="AM686" s="452">
        <v>12.53</v>
      </c>
      <c r="AN686" s="455">
        <v>99.79</v>
      </c>
      <c r="AO686" s="452">
        <v>0.01</v>
      </c>
      <c r="AP686" s="455">
        <v>301.10000000000002</v>
      </c>
      <c r="AQ686" s="452">
        <v>0</v>
      </c>
    </row>
    <row r="687" spans="1:43" ht="15" x14ac:dyDescent="0.2">
      <c r="A687" s="376">
        <f t="shared" si="39"/>
        <v>45898</v>
      </c>
      <c r="B687" s="86" t="s">
        <v>195</v>
      </c>
      <c r="C687" s="94" t="str">
        <f t="shared" si="38"/>
        <v>45898 1200H</v>
      </c>
      <c r="D687" s="355">
        <v>3204.73</v>
      </c>
      <c r="E687" s="356">
        <v>49.77</v>
      </c>
      <c r="F687" s="355">
        <v>1133.3399999999999</v>
      </c>
      <c r="G687" s="356">
        <v>6.21</v>
      </c>
      <c r="H687" s="355"/>
      <c r="I687" s="358"/>
      <c r="J687" s="355"/>
      <c r="K687" s="358"/>
      <c r="L687" s="449">
        <v>77513.97</v>
      </c>
      <c r="M687" s="447">
        <v>970.2</v>
      </c>
      <c r="N687" s="447">
        <v>33986.33</v>
      </c>
      <c r="O687" s="448">
        <v>117.33</v>
      </c>
      <c r="P687" s="449">
        <v>8230.7800000000007</v>
      </c>
      <c r="Q687" s="447">
        <v>19.05</v>
      </c>
      <c r="R687" s="447">
        <v>35416.9</v>
      </c>
      <c r="S687" s="447">
        <v>32.299999999999997</v>
      </c>
      <c r="T687" s="447"/>
      <c r="U687" s="447"/>
      <c r="V687" s="447">
        <v>748.07</v>
      </c>
      <c r="W687" s="447">
        <v>1242.42</v>
      </c>
      <c r="X687" s="447">
        <v>12109.73</v>
      </c>
      <c r="Y687" s="447">
        <v>9.0399999999999991</v>
      </c>
      <c r="Z687" s="447">
        <v>39316</v>
      </c>
      <c r="AA687" s="447">
        <v>69</v>
      </c>
      <c r="AB687" s="447"/>
      <c r="AC687" s="447"/>
      <c r="AD687" s="447">
        <v>9723.52</v>
      </c>
      <c r="AE687" s="447">
        <v>0</v>
      </c>
      <c r="AF687" s="447"/>
      <c r="AG687" s="421"/>
      <c r="AH687" s="447"/>
      <c r="AI687" s="448"/>
      <c r="AJ687" s="447"/>
      <c r="AK687" s="421"/>
      <c r="AL687" s="450">
        <v>1414.14</v>
      </c>
      <c r="AM687" s="448">
        <v>12.53</v>
      </c>
      <c r="AN687" s="450">
        <v>99.79</v>
      </c>
      <c r="AO687" s="448">
        <v>0.01</v>
      </c>
      <c r="AP687" s="450">
        <v>302.52999999999997</v>
      </c>
      <c r="AQ687" s="448">
        <v>0</v>
      </c>
    </row>
    <row r="688" spans="1:43" ht="15" x14ac:dyDescent="0.2">
      <c r="A688" s="376">
        <f t="shared" si="39"/>
        <v>45899</v>
      </c>
      <c r="B688" s="86" t="s">
        <v>259</v>
      </c>
      <c r="C688" s="94" t="str">
        <f t="shared" si="38"/>
        <v>45899 0000H</v>
      </c>
      <c r="D688" s="254">
        <v>3209.18</v>
      </c>
      <c r="E688" s="255">
        <v>49.77</v>
      </c>
      <c r="F688" s="254">
        <v>1133.3399999999999</v>
      </c>
      <c r="G688" s="255">
        <v>6.21</v>
      </c>
      <c r="H688" s="254"/>
      <c r="I688" s="360"/>
      <c r="J688" s="254"/>
      <c r="K688" s="360"/>
      <c r="L688" s="453">
        <v>77524.91</v>
      </c>
      <c r="M688" s="451">
        <v>970.21</v>
      </c>
      <c r="N688" s="451">
        <v>33988.720000000001</v>
      </c>
      <c r="O688" s="452">
        <v>117.33</v>
      </c>
      <c r="P688" s="453">
        <v>8236.52</v>
      </c>
      <c r="Q688" s="451">
        <v>19.05</v>
      </c>
      <c r="R688" s="451">
        <v>35419.800000000003</v>
      </c>
      <c r="S688" s="451">
        <v>32.299999999999997</v>
      </c>
      <c r="T688" s="451"/>
      <c r="U688" s="451"/>
      <c r="V688" s="451">
        <v>748.14</v>
      </c>
      <c r="W688" s="451">
        <v>1243.54</v>
      </c>
      <c r="X688" s="451">
        <v>12113.97</v>
      </c>
      <c r="Y688" s="451">
        <v>9.0399999999999991</v>
      </c>
      <c r="Z688" s="451">
        <v>39321</v>
      </c>
      <c r="AA688" s="451">
        <v>69</v>
      </c>
      <c r="AB688" s="451"/>
      <c r="AC688" s="451"/>
      <c r="AD688" s="451">
        <v>9729.43</v>
      </c>
      <c r="AE688" s="451">
        <v>0</v>
      </c>
      <c r="AF688" s="451"/>
      <c r="AG688" s="454"/>
      <c r="AH688" s="451"/>
      <c r="AI688" s="452"/>
      <c r="AJ688" s="451"/>
      <c r="AK688" s="454"/>
      <c r="AL688" s="455">
        <v>1416.72</v>
      </c>
      <c r="AM688" s="452">
        <v>12.56</v>
      </c>
      <c r="AN688" s="455">
        <v>99.79</v>
      </c>
      <c r="AO688" s="452">
        <v>0.01</v>
      </c>
      <c r="AP688" s="455">
        <v>303.27</v>
      </c>
      <c r="AQ688" s="452">
        <v>0</v>
      </c>
    </row>
    <row r="689" spans="1:47" ht="15" x14ac:dyDescent="0.2">
      <c r="A689" s="376">
        <f t="shared" si="39"/>
        <v>45899</v>
      </c>
      <c r="B689" s="86" t="s">
        <v>195</v>
      </c>
      <c r="C689" s="94" t="str">
        <f t="shared" si="38"/>
        <v>45899 1200H</v>
      </c>
      <c r="D689" s="355">
        <v>3213.09</v>
      </c>
      <c r="E689" s="356">
        <v>49.77</v>
      </c>
      <c r="F689" s="355">
        <v>1133.3399999999999</v>
      </c>
      <c r="G689" s="356">
        <v>6.21</v>
      </c>
      <c r="H689" s="355"/>
      <c r="I689" s="358"/>
      <c r="J689" s="355">
        <v>1.04</v>
      </c>
      <c r="K689" s="358">
        <v>0.01</v>
      </c>
      <c r="L689" s="449">
        <v>77527.11</v>
      </c>
      <c r="M689" s="447">
        <v>970.56</v>
      </c>
      <c r="N689" s="447">
        <v>33989.47</v>
      </c>
      <c r="O689" s="448">
        <v>117.38</v>
      </c>
      <c r="P689" s="449">
        <v>8242.2999999999993</v>
      </c>
      <c r="Q689" s="447">
        <v>19.05</v>
      </c>
      <c r="R689" s="447">
        <v>35422.699999999997</v>
      </c>
      <c r="S689" s="447">
        <v>32.299999999999997</v>
      </c>
      <c r="T689" s="447"/>
      <c r="U689" s="447"/>
      <c r="V689" s="447">
        <v>748.2</v>
      </c>
      <c r="W689" s="447">
        <v>1244.47</v>
      </c>
      <c r="X689" s="447">
        <v>12117.47</v>
      </c>
      <c r="Y689" s="447">
        <v>9.0399999999999991</v>
      </c>
      <c r="Z689" s="447">
        <v>39326</v>
      </c>
      <c r="AA689" s="447">
        <v>69</v>
      </c>
      <c r="AB689" s="447"/>
      <c r="AC689" s="447"/>
      <c r="AD689" s="447">
        <v>9734.69</v>
      </c>
      <c r="AE689" s="447">
        <v>0</v>
      </c>
      <c r="AF689" s="447"/>
      <c r="AG689" s="421"/>
      <c r="AH689" s="447"/>
      <c r="AI689" s="448"/>
      <c r="AJ689" s="447"/>
      <c r="AK689" s="421"/>
      <c r="AL689" s="450">
        <v>1417.32</v>
      </c>
      <c r="AM689" s="448">
        <v>12.63</v>
      </c>
      <c r="AN689" s="450">
        <v>99.83</v>
      </c>
      <c r="AO689" s="448">
        <v>0.01</v>
      </c>
      <c r="AP689" s="450">
        <v>303.39999999999998</v>
      </c>
      <c r="AQ689" s="448">
        <v>0</v>
      </c>
    </row>
    <row r="690" spans="1:47" ht="15" x14ac:dyDescent="0.2">
      <c r="A690" s="376">
        <f t="shared" si="39"/>
        <v>45900</v>
      </c>
      <c r="B690" s="86" t="s">
        <v>259</v>
      </c>
      <c r="C690" s="94" t="str">
        <f t="shared" si="38"/>
        <v>45900 0000H</v>
      </c>
      <c r="D690" s="254">
        <v>3217.64</v>
      </c>
      <c r="E690" s="255">
        <v>49.77</v>
      </c>
      <c r="F690" s="254">
        <v>1133.3399999999999</v>
      </c>
      <c r="G690" s="255">
        <v>6.21</v>
      </c>
      <c r="H690" s="254"/>
      <c r="I690" s="360"/>
      <c r="J690" s="254"/>
      <c r="K690" s="360"/>
      <c r="L690" s="453">
        <v>77538.27</v>
      </c>
      <c r="M690" s="451">
        <v>970.62</v>
      </c>
      <c r="N690" s="451">
        <v>33990.660000000003</v>
      </c>
      <c r="O690" s="452">
        <v>117.41</v>
      </c>
      <c r="P690" s="453">
        <v>8248.01</v>
      </c>
      <c r="Q690" s="451">
        <v>19.05</v>
      </c>
      <c r="R690" s="451">
        <v>35425.199999999997</v>
      </c>
      <c r="S690" s="451">
        <v>32.299999999999997</v>
      </c>
      <c r="T690" s="451"/>
      <c r="U690" s="451"/>
      <c r="V690" s="451">
        <v>748.21</v>
      </c>
      <c r="W690" s="451">
        <v>1246.1300000000001</v>
      </c>
      <c r="X690" s="451">
        <v>12121.97</v>
      </c>
      <c r="Y690" s="451">
        <v>9.0399999999999991</v>
      </c>
      <c r="Z690" s="451">
        <v>39333</v>
      </c>
      <c r="AA690" s="451">
        <v>69</v>
      </c>
      <c r="AB690" s="451"/>
      <c r="AC690" s="451"/>
      <c r="AD690" s="451">
        <v>9741.4699999999993</v>
      </c>
      <c r="AE690" s="451">
        <v>0</v>
      </c>
      <c r="AF690" s="451"/>
      <c r="AG690" s="454"/>
      <c r="AH690" s="451"/>
      <c r="AI690" s="452"/>
      <c r="AJ690" s="451"/>
      <c r="AK690" s="454"/>
      <c r="AL690" s="455">
        <v>1422.64</v>
      </c>
      <c r="AM690" s="452">
        <v>12.63</v>
      </c>
      <c r="AN690" s="455">
        <v>99.92</v>
      </c>
      <c r="AO690" s="452">
        <v>0.01</v>
      </c>
      <c r="AP690" s="455">
        <v>304.88</v>
      </c>
      <c r="AQ690" s="452">
        <v>0</v>
      </c>
    </row>
    <row r="691" spans="1:47" ht="15" x14ac:dyDescent="0.2">
      <c r="A691" s="376">
        <f t="shared" si="39"/>
        <v>45900</v>
      </c>
      <c r="B691" s="86" t="s">
        <v>195</v>
      </c>
      <c r="C691" s="94" t="str">
        <f t="shared" si="38"/>
        <v>45900 1200H</v>
      </c>
      <c r="D691" s="355">
        <v>3220.84</v>
      </c>
      <c r="E691" s="356">
        <v>49.77</v>
      </c>
      <c r="F691" s="355">
        <v>1133.3399999999999</v>
      </c>
      <c r="G691" s="356">
        <v>6.21</v>
      </c>
      <c r="H691" s="355"/>
      <c r="I691" s="358"/>
      <c r="J691" s="355"/>
      <c r="K691" s="358"/>
      <c r="L691" s="478">
        <v>77539.259999999995</v>
      </c>
      <c r="M691" s="447">
        <v>971</v>
      </c>
      <c r="N691" s="447">
        <v>33990.660000000003</v>
      </c>
      <c r="O691" s="448">
        <v>117.45</v>
      </c>
      <c r="P691" s="449">
        <v>8253.7800000000007</v>
      </c>
      <c r="Q691" s="447">
        <v>19.05</v>
      </c>
      <c r="R691" s="447">
        <v>35426.6</v>
      </c>
      <c r="S691" s="447">
        <v>32.299999999999997</v>
      </c>
      <c r="T691" s="447"/>
      <c r="U691" s="447"/>
      <c r="V691" s="447">
        <v>748.26</v>
      </c>
      <c r="W691" s="447">
        <v>1247.3499999999999</v>
      </c>
      <c r="X691" s="447">
        <v>12125.7</v>
      </c>
      <c r="Y691" s="447">
        <v>9.0399999999999991</v>
      </c>
      <c r="Z691" s="447">
        <v>39338</v>
      </c>
      <c r="AA691" s="447">
        <v>69</v>
      </c>
      <c r="AB691" s="447"/>
      <c r="AC691" s="447"/>
      <c r="AD691" s="447">
        <v>9747.18</v>
      </c>
      <c r="AE691" s="447">
        <v>0</v>
      </c>
      <c r="AF691" s="447"/>
      <c r="AG691" s="421"/>
      <c r="AH691" s="447"/>
      <c r="AI691" s="448"/>
      <c r="AJ691" s="447"/>
      <c r="AK691" s="421"/>
      <c r="AL691" s="450">
        <v>1428.17</v>
      </c>
      <c r="AM691" s="448">
        <v>12.63</v>
      </c>
      <c r="AN691" s="450">
        <v>99.92</v>
      </c>
      <c r="AO691" s="448">
        <v>0.01</v>
      </c>
      <c r="AP691" s="450">
        <v>306.45999999999998</v>
      </c>
      <c r="AQ691" s="448">
        <v>0</v>
      </c>
    </row>
    <row r="692" spans="1:47" ht="15" x14ac:dyDescent="0.2">
      <c r="A692" s="376">
        <f t="shared" si="39"/>
        <v>45901</v>
      </c>
      <c r="B692" s="86" t="s">
        <v>259</v>
      </c>
      <c r="C692" s="94" t="str">
        <f t="shared" si="38"/>
        <v>45901 0000H</v>
      </c>
      <c r="D692" s="254">
        <v>3224.04</v>
      </c>
      <c r="E692" s="255">
        <v>49.77</v>
      </c>
      <c r="F692" s="254">
        <v>1133.3399999999999</v>
      </c>
      <c r="G692" s="255">
        <v>6.21</v>
      </c>
      <c r="H692" s="254"/>
      <c r="I692" s="360"/>
      <c r="J692" s="254"/>
      <c r="K692" s="360"/>
      <c r="L692" s="453">
        <v>77546.649999999994</v>
      </c>
      <c r="M692" s="451">
        <v>971.06</v>
      </c>
      <c r="N692" s="451">
        <v>33992.35</v>
      </c>
      <c r="O692" s="452">
        <v>117.48</v>
      </c>
      <c r="P692" s="453">
        <v>8259.6299999999992</v>
      </c>
      <c r="Q692" s="451">
        <v>19.05</v>
      </c>
      <c r="R692" s="451">
        <v>35429.800000000003</v>
      </c>
      <c r="S692" s="451">
        <v>32.299999999999997</v>
      </c>
      <c r="T692" s="451"/>
      <c r="U692" s="451"/>
      <c r="V692" s="451">
        <v>748.28</v>
      </c>
      <c r="W692" s="451">
        <v>1248.3800000000001</v>
      </c>
      <c r="X692" s="451">
        <v>12129.92</v>
      </c>
      <c r="Y692" s="451">
        <v>9.0399999999999991</v>
      </c>
      <c r="Z692" s="451">
        <v>39345</v>
      </c>
      <c r="AA692" s="451">
        <v>69</v>
      </c>
      <c r="AB692" s="451"/>
      <c r="AC692" s="451"/>
      <c r="AD692" s="451">
        <v>9753.98</v>
      </c>
      <c r="AE692" s="451">
        <v>0</v>
      </c>
      <c r="AF692" s="451"/>
      <c r="AG692" s="454"/>
      <c r="AH692" s="451"/>
      <c r="AI692" s="452"/>
      <c r="AJ692" s="451"/>
      <c r="AK692" s="454"/>
      <c r="AL692" s="455">
        <v>1434.96</v>
      </c>
      <c r="AM692" s="452">
        <v>12.63</v>
      </c>
      <c r="AN692" s="455">
        <v>99.92</v>
      </c>
      <c r="AO692" s="452">
        <v>0.01</v>
      </c>
      <c r="AP692" s="455">
        <v>308.41000000000003</v>
      </c>
      <c r="AQ692" s="452">
        <v>0</v>
      </c>
    </row>
    <row r="693" spans="1:47" ht="15" x14ac:dyDescent="0.2">
      <c r="A693" s="376">
        <f t="shared" si="39"/>
        <v>45901</v>
      </c>
      <c r="B693" s="86" t="s">
        <v>195</v>
      </c>
      <c r="C693" s="94" t="str">
        <f t="shared" si="38"/>
        <v>45901 1200H</v>
      </c>
      <c r="D693" s="355">
        <v>3227.7</v>
      </c>
      <c r="E693" s="356">
        <v>49.77</v>
      </c>
      <c r="F693" s="355">
        <v>1133.3399999999999</v>
      </c>
      <c r="G693" s="356">
        <v>6.21</v>
      </c>
      <c r="H693" s="355"/>
      <c r="I693" s="358"/>
      <c r="J693" s="355"/>
      <c r="K693" s="358"/>
      <c r="L693" s="449">
        <v>77548.12</v>
      </c>
      <c r="M693" s="447">
        <v>971.31</v>
      </c>
      <c r="N693" s="447">
        <v>33992.980000000003</v>
      </c>
      <c r="O693" s="448">
        <v>117.51</v>
      </c>
      <c r="P693" s="449">
        <v>8265.36</v>
      </c>
      <c r="Q693" s="447">
        <v>19.05</v>
      </c>
      <c r="R693" s="447">
        <v>35431.300000000003</v>
      </c>
      <c r="S693" s="447">
        <v>32.4</v>
      </c>
      <c r="T693" s="447"/>
      <c r="U693" s="447"/>
      <c r="V693" s="447">
        <v>748.32</v>
      </c>
      <c r="W693" s="447">
        <v>1249.4000000000001</v>
      </c>
      <c r="X693" s="447">
        <v>12133.57</v>
      </c>
      <c r="Y693" s="447">
        <v>9.0399999999999991</v>
      </c>
      <c r="Z693" s="447">
        <v>39351</v>
      </c>
      <c r="AA693" s="447">
        <v>69</v>
      </c>
      <c r="AB693" s="447"/>
      <c r="AC693" s="447"/>
      <c r="AD693" s="447">
        <v>9759.83</v>
      </c>
      <c r="AE693" s="447">
        <v>0</v>
      </c>
      <c r="AF693" s="447"/>
      <c r="AG693" s="421"/>
      <c r="AH693" s="447"/>
      <c r="AI693" s="448"/>
      <c r="AJ693" s="447"/>
      <c r="AK693" s="421"/>
      <c r="AL693" s="450">
        <v>1440.33</v>
      </c>
      <c r="AM693" s="448">
        <v>12.63</v>
      </c>
      <c r="AN693" s="450">
        <v>99.92</v>
      </c>
      <c r="AO693" s="448">
        <v>0.01</v>
      </c>
      <c r="AP693" s="450">
        <v>309.95999999999998</v>
      </c>
      <c r="AQ693" s="448">
        <v>0</v>
      </c>
    </row>
    <row r="694" spans="1:47" ht="15" x14ac:dyDescent="0.2">
      <c r="A694" s="376">
        <f t="shared" si="39"/>
        <v>45902</v>
      </c>
      <c r="B694" s="86" t="s">
        <v>259</v>
      </c>
      <c r="C694" s="94" t="str">
        <f t="shared" si="38"/>
        <v>45902 0000H</v>
      </c>
      <c r="D694" s="254">
        <v>3232.03</v>
      </c>
      <c r="E694" s="255">
        <v>49.77</v>
      </c>
      <c r="F694" s="254">
        <v>1133.3399999999999</v>
      </c>
      <c r="G694" s="255">
        <v>6.21</v>
      </c>
      <c r="H694" s="254"/>
      <c r="I694" s="360"/>
      <c r="J694" s="254"/>
      <c r="K694" s="360"/>
      <c r="L694" s="453">
        <v>77554.86</v>
      </c>
      <c r="M694" s="451">
        <v>971.31</v>
      </c>
      <c r="N694" s="456">
        <v>33996.79</v>
      </c>
      <c r="O694" s="452">
        <v>117.51</v>
      </c>
      <c r="P694" s="453">
        <v>8271.17</v>
      </c>
      <c r="Q694" s="451">
        <v>19.05</v>
      </c>
      <c r="R694" s="451">
        <v>35434.400000000001</v>
      </c>
      <c r="S694" s="451">
        <v>32.4</v>
      </c>
      <c r="T694" s="451"/>
      <c r="U694" s="451"/>
      <c r="V694" s="451">
        <v>748.34</v>
      </c>
      <c r="W694" s="451">
        <v>1250.55</v>
      </c>
      <c r="X694" s="451">
        <v>12137.88</v>
      </c>
      <c r="Y694" s="451">
        <v>9.0399999999999991</v>
      </c>
      <c r="Z694" s="451">
        <v>39358</v>
      </c>
      <c r="AA694" s="451">
        <v>69</v>
      </c>
      <c r="AB694" s="451"/>
      <c r="AC694" s="451"/>
      <c r="AD694" s="451">
        <v>9766.19</v>
      </c>
      <c r="AE694" s="451">
        <v>0</v>
      </c>
      <c r="AF694" s="451"/>
      <c r="AG694" s="454"/>
      <c r="AH694" s="451"/>
      <c r="AI694" s="452"/>
      <c r="AJ694" s="451"/>
      <c r="AK694" s="454"/>
      <c r="AL694" s="455">
        <v>1445.55</v>
      </c>
      <c r="AM694" s="452">
        <v>12.64</v>
      </c>
      <c r="AN694" s="455">
        <v>99.92</v>
      </c>
      <c r="AO694" s="452">
        <v>0.01</v>
      </c>
      <c r="AP694" s="455">
        <v>311.45</v>
      </c>
      <c r="AQ694" s="452">
        <v>0</v>
      </c>
    </row>
    <row r="695" spans="1:47" ht="15" x14ac:dyDescent="0.2">
      <c r="A695" s="376">
        <f t="shared" si="39"/>
        <v>45902</v>
      </c>
      <c r="B695" s="86" t="s">
        <v>195</v>
      </c>
      <c r="C695" s="94" t="str">
        <f t="shared" si="38"/>
        <v>45902 1200H</v>
      </c>
      <c r="D695" s="355">
        <v>3234.62</v>
      </c>
      <c r="E695" s="356">
        <v>49.77</v>
      </c>
      <c r="F695" s="355">
        <v>1133.3399999999999</v>
      </c>
      <c r="G695" s="356">
        <v>6.21</v>
      </c>
      <c r="H695" s="355"/>
      <c r="I695" s="358"/>
      <c r="J695" s="355"/>
      <c r="K695" s="358"/>
      <c r="L695" s="449">
        <v>77558.009999999995</v>
      </c>
      <c r="M695" s="447">
        <v>971.47</v>
      </c>
      <c r="N695" s="447">
        <v>33997.980000000003</v>
      </c>
      <c r="O695" s="448">
        <v>117.56</v>
      </c>
      <c r="P695" s="449">
        <v>8276.7999999999993</v>
      </c>
      <c r="Q695" s="447">
        <v>19.05</v>
      </c>
      <c r="R695" s="447">
        <v>35436.5</v>
      </c>
      <c r="S695" s="447">
        <v>32.4</v>
      </c>
      <c r="T695" s="447"/>
      <c r="U695" s="447"/>
      <c r="V695" s="447">
        <v>748.36</v>
      </c>
      <c r="W695" s="447">
        <v>1251.67</v>
      </c>
      <c r="X695" s="447">
        <v>12141.49</v>
      </c>
      <c r="Y695" s="447">
        <v>9.0399999999999991</v>
      </c>
      <c r="Z695" s="447">
        <v>39364</v>
      </c>
      <c r="AA695" s="447">
        <v>69</v>
      </c>
      <c r="AB695" s="447"/>
      <c r="AC695" s="447"/>
      <c r="AD695" s="482">
        <v>9771.61</v>
      </c>
      <c r="AE695" s="447">
        <v>0</v>
      </c>
      <c r="AF695" s="447"/>
      <c r="AG695" s="421"/>
      <c r="AH695" s="447"/>
      <c r="AI695" s="448"/>
      <c r="AJ695" s="447"/>
      <c r="AK695" s="421"/>
      <c r="AL695" s="450">
        <v>1450.48</v>
      </c>
      <c r="AM695" s="448">
        <v>12.65</v>
      </c>
      <c r="AN695" s="450">
        <v>99.92</v>
      </c>
      <c r="AO695" s="448">
        <v>0.01</v>
      </c>
      <c r="AP695" s="450">
        <v>312.87</v>
      </c>
      <c r="AQ695" s="448">
        <v>0</v>
      </c>
    </row>
    <row r="696" spans="1:47" ht="15" x14ac:dyDescent="0.2">
      <c r="A696" s="376">
        <f t="shared" si="39"/>
        <v>45903</v>
      </c>
      <c r="B696" s="86" t="s">
        <v>259</v>
      </c>
      <c r="C696" s="94" t="str">
        <f t="shared" si="38"/>
        <v>45903 0000H</v>
      </c>
      <c r="D696" s="254">
        <v>3239.96</v>
      </c>
      <c r="E696" s="255">
        <v>49.77</v>
      </c>
      <c r="F696" s="254">
        <v>1133.3399999999999</v>
      </c>
      <c r="G696" s="255">
        <v>6.21</v>
      </c>
      <c r="H696" s="254"/>
      <c r="I696" s="360"/>
      <c r="J696" s="254"/>
      <c r="K696" s="360"/>
      <c r="L696" s="453">
        <v>77569.429999999993</v>
      </c>
      <c r="M696" s="451">
        <v>971.53</v>
      </c>
      <c r="N696" s="451">
        <v>34001.360000000001</v>
      </c>
      <c r="O696" s="452">
        <v>117.57</v>
      </c>
      <c r="P696" s="453">
        <v>8282.59</v>
      </c>
      <c r="Q696" s="451">
        <v>19.05</v>
      </c>
      <c r="R696" s="451">
        <v>35439.300000000003</v>
      </c>
      <c r="S696" s="451">
        <v>32.4</v>
      </c>
      <c r="T696" s="451"/>
      <c r="U696" s="451"/>
      <c r="V696" s="451">
        <v>748.39</v>
      </c>
      <c r="W696" s="451">
        <v>1253.2</v>
      </c>
      <c r="X696" s="451">
        <v>12145.87</v>
      </c>
      <c r="Y696" s="451">
        <v>9.0399999999999991</v>
      </c>
      <c r="Z696" s="451">
        <v>39372</v>
      </c>
      <c r="AA696" s="451">
        <v>69</v>
      </c>
      <c r="AB696" s="451"/>
      <c r="AC696" s="451"/>
      <c r="AD696" s="451">
        <v>9777.2800000000007</v>
      </c>
      <c r="AE696" s="451">
        <v>0</v>
      </c>
      <c r="AF696" s="451"/>
      <c r="AG696" s="454"/>
      <c r="AH696" s="451"/>
      <c r="AI696" s="452"/>
      <c r="AJ696" s="451"/>
      <c r="AK696" s="454"/>
      <c r="AL696" s="455">
        <v>1457.19</v>
      </c>
      <c r="AM696" s="452">
        <v>12.65</v>
      </c>
      <c r="AN696" s="455">
        <v>99.92</v>
      </c>
      <c r="AO696" s="452">
        <v>0.01</v>
      </c>
      <c r="AP696" s="455">
        <v>314.82</v>
      </c>
      <c r="AQ696" s="452">
        <v>0</v>
      </c>
    </row>
    <row r="697" spans="1:47" ht="15" x14ac:dyDescent="0.2">
      <c r="A697" s="376">
        <f t="shared" si="39"/>
        <v>45903</v>
      </c>
      <c r="B697" s="86" t="s">
        <v>195</v>
      </c>
      <c r="C697" s="94" t="str">
        <f t="shared" si="38"/>
        <v>45903 1200H</v>
      </c>
      <c r="D697" s="355">
        <v>3243.37</v>
      </c>
      <c r="E697" s="356">
        <v>49.77</v>
      </c>
      <c r="F697" s="355">
        <v>1133.3399999999999</v>
      </c>
      <c r="G697" s="356">
        <v>6.21</v>
      </c>
      <c r="H697" s="355"/>
      <c r="I697" s="358"/>
      <c r="J697" s="355"/>
      <c r="K697" s="358"/>
      <c r="L697" s="449">
        <v>77573.94</v>
      </c>
      <c r="M697" s="447">
        <v>971.8</v>
      </c>
      <c r="N697" s="447">
        <v>34002.35</v>
      </c>
      <c r="O697" s="448">
        <v>117.61</v>
      </c>
      <c r="P697" s="449">
        <v>8288.3700000000008</v>
      </c>
      <c r="Q697" s="447">
        <v>19.05</v>
      </c>
      <c r="R697" s="447">
        <v>35441</v>
      </c>
      <c r="S697" s="447">
        <v>32.4</v>
      </c>
      <c r="T697" s="447"/>
      <c r="U697" s="447"/>
      <c r="V697" s="447">
        <v>748.47</v>
      </c>
      <c r="W697" s="447">
        <v>1254.48</v>
      </c>
      <c r="X697" s="447">
        <v>12149.62</v>
      </c>
      <c r="Y697" s="447">
        <v>9.0399999999999991</v>
      </c>
      <c r="Z697" s="447">
        <v>39378</v>
      </c>
      <c r="AA697" s="447">
        <v>69</v>
      </c>
      <c r="AB697" s="447"/>
      <c r="AC697" s="447"/>
      <c r="AD697" s="447">
        <v>9783.2099999999991</v>
      </c>
      <c r="AE697" s="447">
        <v>0</v>
      </c>
      <c r="AF697" s="447"/>
      <c r="AG697" s="421"/>
      <c r="AH697" s="447"/>
      <c r="AI697" s="448"/>
      <c r="AJ697" s="447"/>
      <c r="AK697" s="421"/>
      <c r="AL697" s="450">
        <v>1463.21</v>
      </c>
      <c r="AM697" s="448">
        <v>12.65</v>
      </c>
      <c r="AN697" s="450">
        <v>99.92</v>
      </c>
      <c r="AO697" s="448">
        <v>0.01</v>
      </c>
      <c r="AP697" s="450">
        <v>316.52</v>
      </c>
      <c r="AQ697" s="448">
        <v>0</v>
      </c>
    </row>
    <row r="698" spans="1:47" ht="15" x14ac:dyDescent="0.2">
      <c r="A698" s="376">
        <f t="shared" si="39"/>
        <v>45904</v>
      </c>
      <c r="B698" s="86" t="s">
        <v>259</v>
      </c>
      <c r="C698" s="94" t="str">
        <f t="shared" si="38"/>
        <v>45904 0000H</v>
      </c>
      <c r="D698" s="254">
        <v>3247.53</v>
      </c>
      <c r="E698" s="255">
        <v>49.77</v>
      </c>
      <c r="F698" s="254">
        <v>1133.3399999999999</v>
      </c>
      <c r="G698" s="255">
        <v>6.21</v>
      </c>
      <c r="H698" s="254"/>
      <c r="I698" s="360"/>
      <c r="J698" s="254"/>
      <c r="K698" s="360"/>
      <c r="L698" s="453">
        <v>77588.509999999995</v>
      </c>
      <c r="M698" s="451">
        <v>971.81</v>
      </c>
      <c r="N698" s="451">
        <v>34005.480000000003</v>
      </c>
      <c r="O698" s="452">
        <v>117.62</v>
      </c>
      <c r="P698" s="453">
        <v>8294.1200000000008</v>
      </c>
      <c r="Q698" s="451">
        <v>19.05</v>
      </c>
      <c r="R698" s="451">
        <v>35444</v>
      </c>
      <c r="S698" s="451">
        <v>32.4</v>
      </c>
      <c r="T698" s="451"/>
      <c r="U698" s="451"/>
      <c r="V698" s="451">
        <v>748.47</v>
      </c>
      <c r="W698" s="451">
        <v>1256.1300000000001</v>
      </c>
      <c r="X698" s="451">
        <v>12153.86</v>
      </c>
      <c r="Y698" s="451">
        <v>9.0399999999999991</v>
      </c>
      <c r="Z698" s="451">
        <v>39386</v>
      </c>
      <c r="AA698" s="451">
        <v>69</v>
      </c>
      <c r="AB698" s="451"/>
      <c r="AC698" s="451"/>
      <c r="AD698" s="451">
        <v>9790.3799999999992</v>
      </c>
      <c r="AE698" s="451">
        <v>0</v>
      </c>
      <c r="AF698" s="451"/>
      <c r="AG698" s="454"/>
      <c r="AH698" s="451"/>
      <c r="AI698" s="452"/>
      <c r="AJ698" s="451"/>
      <c r="AK698" s="454"/>
      <c r="AL698" s="455">
        <v>1469.68</v>
      </c>
      <c r="AM698" s="452">
        <v>12.65</v>
      </c>
      <c r="AN698" s="455">
        <v>99.92</v>
      </c>
      <c r="AO698" s="452">
        <v>0.01</v>
      </c>
      <c r="AP698" s="455">
        <v>318.38</v>
      </c>
      <c r="AQ698" s="452">
        <v>0</v>
      </c>
    </row>
    <row r="699" spans="1:47" ht="15" x14ac:dyDescent="0.2">
      <c r="A699" s="376">
        <f t="shared" si="39"/>
        <v>45904</v>
      </c>
      <c r="B699" s="86" t="s">
        <v>195</v>
      </c>
      <c r="C699" s="94" t="str">
        <f t="shared" si="38"/>
        <v>45904 1200H</v>
      </c>
      <c r="D699" s="355">
        <v>3251.08</v>
      </c>
      <c r="E699" s="356">
        <v>49.77</v>
      </c>
      <c r="F699" s="355">
        <v>1133.3399999999999</v>
      </c>
      <c r="G699" s="356">
        <v>6.21</v>
      </c>
      <c r="H699" s="355"/>
      <c r="I699" s="358"/>
      <c r="J699" s="355"/>
      <c r="K699" s="358"/>
      <c r="L699" s="449">
        <v>77590.710000000006</v>
      </c>
      <c r="M699" s="447">
        <v>972.02</v>
      </c>
      <c r="N699" s="447">
        <v>34006.589999999997</v>
      </c>
      <c r="O699" s="448">
        <v>117.68</v>
      </c>
      <c r="P699" s="449">
        <v>8299.99</v>
      </c>
      <c r="Q699" s="447">
        <v>19.05</v>
      </c>
      <c r="R699" s="447">
        <v>35445.9</v>
      </c>
      <c r="S699" s="447">
        <v>32.5</v>
      </c>
      <c r="T699" s="447"/>
      <c r="U699" s="447"/>
      <c r="V699" s="447">
        <v>748.51</v>
      </c>
      <c r="W699" s="447">
        <v>1257.1400000000001</v>
      </c>
      <c r="X699" s="447">
        <v>12157.43</v>
      </c>
      <c r="Y699" s="447">
        <v>9.0399999999999991</v>
      </c>
      <c r="Z699" s="483">
        <v>39392</v>
      </c>
      <c r="AA699" s="447">
        <v>69</v>
      </c>
      <c r="AB699" s="447"/>
      <c r="AC699" s="447"/>
      <c r="AD699" s="456">
        <v>9796.3700000000008</v>
      </c>
      <c r="AE699" s="447">
        <v>0</v>
      </c>
      <c r="AF699" s="447"/>
      <c r="AG699" s="421"/>
      <c r="AH699" s="447"/>
      <c r="AI699" s="448"/>
      <c r="AJ699" s="447"/>
      <c r="AK699" s="421"/>
      <c r="AL699" s="450">
        <v>1475.89</v>
      </c>
      <c r="AM699" s="448">
        <v>12.65</v>
      </c>
      <c r="AN699" s="450">
        <v>100</v>
      </c>
      <c r="AO699" s="448">
        <v>0.01</v>
      </c>
      <c r="AP699" s="450">
        <v>320.08</v>
      </c>
      <c r="AQ699" s="448">
        <v>0</v>
      </c>
    </row>
    <row r="700" spans="1:47" ht="15" x14ac:dyDescent="0.2">
      <c r="A700" s="376">
        <f t="shared" si="39"/>
        <v>45905</v>
      </c>
      <c r="B700" s="86" t="s">
        <v>259</v>
      </c>
      <c r="C700" s="94" t="str">
        <f t="shared" si="38"/>
        <v>45905 0000H</v>
      </c>
      <c r="D700" s="254">
        <v>3255.33</v>
      </c>
      <c r="E700" s="255">
        <v>49.77</v>
      </c>
      <c r="F700" s="254">
        <v>1133.3399999999999</v>
      </c>
      <c r="G700" s="255">
        <v>6.21</v>
      </c>
      <c r="H700" s="254"/>
      <c r="I700" s="360"/>
      <c r="J700" s="254"/>
      <c r="K700" s="360"/>
      <c r="L700" s="453">
        <v>77606.899999999994</v>
      </c>
      <c r="M700" s="451">
        <v>972.02</v>
      </c>
      <c r="N700" s="451">
        <v>34010.46</v>
      </c>
      <c r="O700" s="452">
        <v>117.68</v>
      </c>
      <c r="P700" s="453">
        <v>8305.74</v>
      </c>
      <c r="Q700" s="451">
        <v>19.05</v>
      </c>
      <c r="R700" s="451">
        <v>35449.5</v>
      </c>
      <c r="S700" s="451">
        <v>32.5</v>
      </c>
      <c r="T700" s="451"/>
      <c r="U700" s="451"/>
      <c r="V700" s="451">
        <v>748.74</v>
      </c>
      <c r="W700" s="451">
        <v>1258.05</v>
      </c>
      <c r="X700" s="451">
        <v>12161.74</v>
      </c>
      <c r="Y700" s="451">
        <v>9.0399999999999991</v>
      </c>
      <c r="Z700" s="451">
        <v>39399</v>
      </c>
      <c r="AA700" s="451">
        <v>69</v>
      </c>
      <c r="AB700" s="451"/>
      <c r="AC700" s="451"/>
      <c r="AD700" s="451">
        <v>9803.3799999999992</v>
      </c>
      <c r="AE700" s="451">
        <v>0</v>
      </c>
      <c r="AF700" s="451"/>
      <c r="AG700" s="454"/>
      <c r="AH700" s="451"/>
      <c r="AI700" s="452"/>
      <c r="AJ700" s="451"/>
      <c r="AK700" s="454"/>
      <c r="AL700" s="455">
        <v>1477.62</v>
      </c>
      <c r="AM700" s="452">
        <v>12.71</v>
      </c>
      <c r="AN700" s="455">
        <v>100.32</v>
      </c>
      <c r="AO700" s="452">
        <v>0.01</v>
      </c>
      <c r="AP700" s="455">
        <v>320.27999999999997</v>
      </c>
      <c r="AQ700" s="452">
        <v>0</v>
      </c>
    </row>
    <row r="701" spans="1:47" ht="15" x14ac:dyDescent="0.2">
      <c r="A701" s="376">
        <f t="shared" si="39"/>
        <v>45905</v>
      </c>
      <c r="B701" s="86" t="s">
        <v>195</v>
      </c>
      <c r="C701" s="94" t="str">
        <f t="shared" si="38"/>
        <v>45905 1200H</v>
      </c>
      <c r="D701" s="355">
        <v>3258.45</v>
      </c>
      <c r="E701" s="356">
        <v>49.77</v>
      </c>
      <c r="F701" s="355">
        <v>1133.3399999999999</v>
      </c>
      <c r="G701" s="356">
        <v>6.21</v>
      </c>
      <c r="H701" s="355"/>
      <c r="I701" s="358"/>
      <c r="J701" s="355">
        <v>1.47</v>
      </c>
      <c r="K701" s="358">
        <v>0.01</v>
      </c>
      <c r="L701" s="449">
        <v>77610.720000000001</v>
      </c>
      <c r="M701" s="447">
        <v>972.29</v>
      </c>
      <c r="N701" s="447">
        <v>34011.769999999997</v>
      </c>
      <c r="O701" s="448">
        <v>117.72</v>
      </c>
      <c r="P701" s="449">
        <v>8311.5400000000009</v>
      </c>
      <c r="Q701" s="447">
        <v>19.05</v>
      </c>
      <c r="R701" s="447">
        <v>35451.300000000003</v>
      </c>
      <c r="S701" s="447">
        <v>32.5</v>
      </c>
      <c r="T701" s="447"/>
      <c r="U701" s="447"/>
      <c r="V701" s="447">
        <v>748.74</v>
      </c>
      <c r="W701" s="447">
        <v>1259.19</v>
      </c>
      <c r="X701" s="447">
        <v>12165.3</v>
      </c>
      <c r="Y701" s="447">
        <v>9.0399999999999991</v>
      </c>
      <c r="Z701" s="447">
        <v>39405</v>
      </c>
      <c r="AA701" s="447">
        <v>69</v>
      </c>
      <c r="AB701" s="447"/>
      <c r="AC701" s="447"/>
      <c r="AD701" s="447">
        <v>9809.32</v>
      </c>
      <c r="AE701" s="447">
        <v>0</v>
      </c>
      <c r="AF701" s="447"/>
      <c r="AG701" s="421"/>
      <c r="AH701" s="447"/>
      <c r="AI701" s="448"/>
      <c r="AJ701" s="447"/>
      <c r="AK701" s="421"/>
      <c r="AL701" s="450">
        <v>1482.62</v>
      </c>
      <c r="AM701" s="448">
        <v>12.72</v>
      </c>
      <c r="AN701" s="450">
        <v>100.32</v>
      </c>
      <c r="AO701" s="448">
        <v>0.01</v>
      </c>
      <c r="AP701" s="450">
        <v>321.74</v>
      </c>
      <c r="AQ701" s="448">
        <v>0</v>
      </c>
    </row>
    <row r="702" spans="1:47" ht="15" x14ac:dyDescent="0.2">
      <c r="A702" s="376">
        <f t="shared" si="39"/>
        <v>45906</v>
      </c>
      <c r="B702" s="86" t="s">
        <v>259</v>
      </c>
      <c r="C702" s="94" t="str">
        <f t="shared" si="38"/>
        <v>45906 0000H</v>
      </c>
      <c r="D702" s="254">
        <v>3262.62</v>
      </c>
      <c r="E702" s="255">
        <v>49.77</v>
      </c>
      <c r="F702" s="254">
        <v>1133.3399999999999</v>
      </c>
      <c r="G702" s="255">
        <v>6.21</v>
      </c>
      <c r="H702" s="254"/>
      <c r="I702" s="360"/>
      <c r="J702" s="254">
        <v>2.8</v>
      </c>
      <c r="K702" s="360">
        <v>0.01</v>
      </c>
      <c r="L702" s="453">
        <v>77621.039999999994</v>
      </c>
      <c r="M702" s="451">
        <v>972.33</v>
      </c>
      <c r="N702" s="451">
        <v>34015.440000000002</v>
      </c>
      <c r="O702" s="452">
        <v>117.72</v>
      </c>
      <c r="P702" s="453">
        <v>8317.2900000000009</v>
      </c>
      <c r="Q702" s="451">
        <v>19.05</v>
      </c>
      <c r="R702" s="451">
        <v>35456.300000000003</v>
      </c>
      <c r="S702" s="451">
        <v>32.5</v>
      </c>
      <c r="T702" s="451"/>
      <c r="U702" s="451"/>
      <c r="V702" s="451">
        <v>748.74</v>
      </c>
      <c r="W702" s="451">
        <v>1260.8900000000001</v>
      </c>
      <c r="X702" s="456">
        <v>12169.67</v>
      </c>
      <c r="Y702" s="456">
        <v>9.0399999999999991</v>
      </c>
      <c r="Z702" s="451">
        <v>39412</v>
      </c>
      <c r="AA702" s="451">
        <v>69</v>
      </c>
      <c r="AB702" s="451"/>
      <c r="AC702" s="451"/>
      <c r="AD702" s="451">
        <v>9815.93</v>
      </c>
      <c r="AE702" s="451">
        <v>0</v>
      </c>
      <c r="AF702" s="451"/>
      <c r="AG702" s="454"/>
      <c r="AH702" s="451"/>
      <c r="AI702" s="452"/>
      <c r="AJ702" s="451"/>
      <c r="AK702" s="454"/>
      <c r="AL702" s="455">
        <v>1487.9</v>
      </c>
      <c r="AM702" s="452">
        <v>12.72</v>
      </c>
      <c r="AN702" s="455">
        <v>100.32</v>
      </c>
      <c r="AO702" s="452">
        <v>0.01</v>
      </c>
      <c r="AP702" s="455">
        <v>323.29000000000002</v>
      </c>
      <c r="AQ702" s="452">
        <v>0</v>
      </c>
    </row>
    <row r="703" spans="1:47" ht="15" x14ac:dyDescent="0.2">
      <c r="A703" s="376">
        <f t="shared" si="39"/>
        <v>45906</v>
      </c>
      <c r="B703" s="86" t="s">
        <v>195</v>
      </c>
      <c r="C703" s="94" t="str">
        <f t="shared" si="38"/>
        <v>45906 1200H</v>
      </c>
      <c r="D703" s="355">
        <v>3265.81</v>
      </c>
      <c r="E703" s="356">
        <v>49.77</v>
      </c>
      <c r="F703" s="355">
        <v>1133.3399999999999</v>
      </c>
      <c r="G703" s="356">
        <v>6.21</v>
      </c>
      <c r="H703" s="355"/>
      <c r="I703" s="358"/>
      <c r="J703" s="355"/>
      <c r="K703" s="358"/>
      <c r="L703" s="449">
        <v>77625.37</v>
      </c>
      <c r="M703" s="447">
        <v>972.63</v>
      </c>
      <c r="N703" s="447">
        <v>34016.089999999997</v>
      </c>
      <c r="O703" s="448">
        <v>117.76</v>
      </c>
      <c r="P703" s="449">
        <v>8323.1200000000008</v>
      </c>
      <c r="Q703" s="447">
        <v>19.05</v>
      </c>
      <c r="R703" s="447">
        <v>35457.599999999999</v>
      </c>
      <c r="S703" s="447">
        <v>32.6</v>
      </c>
      <c r="T703" s="447"/>
      <c r="U703" s="447"/>
      <c r="V703" s="447">
        <v>748.75</v>
      </c>
      <c r="W703" s="447">
        <v>1261.9100000000001</v>
      </c>
      <c r="X703" s="447">
        <v>12173.32</v>
      </c>
      <c r="Y703" s="447">
        <v>9.0399999999999991</v>
      </c>
      <c r="Z703" s="447">
        <v>39417</v>
      </c>
      <c r="AA703" s="447">
        <v>69</v>
      </c>
      <c r="AB703" s="447"/>
      <c r="AC703" s="447"/>
      <c r="AD703" s="447">
        <v>9821.68</v>
      </c>
      <c r="AE703" s="447">
        <v>0</v>
      </c>
      <c r="AF703" s="447"/>
      <c r="AG703" s="421"/>
      <c r="AH703" s="447"/>
      <c r="AI703" s="448"/>
      <c r="AJ703" s="447"/>
      <c r="AK703" s="421"/>
      <c r="AL703" s="450">
        <v>1493.71</v>
      </c>
      <c r="AM703" s="448">
        <v>12.72</v>
      </c>
      <c r="AN703" s="450">
        <v>100.32</v>
      </c>
      <c r="AO703" s="448">
        <v>0.01</v>
      </c>
      <c r="AP703" s="450">
        <v>324.91000000000003</v>
      </c>
      <c r="AQ703" s="448">
        <v>0</v>
      </c>
    </row>
    <row r="704" spans="1:47" ht="15" x14ac:dyDescent="0.2">
      <c r="A704" s="376">
        <f t="shared" si="39"/>
        <v>45907</v>
      </c>
      <c r="B704" s="86" t="s">
        <v>259</v>
      </c>
      <c r="C704" s="94" t="str">
        <f t="shared" si="38"/>
        <v>45907 0000H</v>
      </c>
      <c r="D704" s="254">
        <v>3269.73</v>
      </c>
      <c r="E704" s="255">
        <v>49.77</v>
      </c>
      <c r="F704" s="254">
        <v>1133.3399999999999</v>
      </c>
      <c r="G704" s="255">
        <v>6.21</v>
      </c>
      <c r="H704" s="254"/>
      <c r="I704" s="360"/>
      <c r="J704" s="254">
        <v>3.88</v>
      </c>
      <c r="K704" s="360">
        <v>0.01</v>
      </c>
      <c r="L704" s="453">
        <v>77641.38</v>
      </c>
      <c r="M704" s="451">
        <v>972.63</v>
      </c>
      <c r="N704" s="451">
        <v>34019.760000000002</v>
      </c>
      <c r="O704" s="452">
        <v>117.76</v>
      </c>
      <c r="P704" s="457">
        <v>8328.86</v>
      </c>
      <c r="Q704" s="456">
        <v>19.05</v>
      </c>
      <c r="R704" s="451">
        <v>35460.6</v>
      </c>
      <c r="S704" s="451">
        <v>32.6</v>
      </c>
      <c r="T704" s="451"/>
      <c r="U704" s="451"/>
      <c r="V704" s="451">
        <v>748.79</v>
      </c>
      <c r="W704" s="451">
        <v>1263.57</v>
      </c>
      <c r="X704" s="451">
        <v>12178.04</v>
      </c>
      <c r="Y704" s="451">
        <v>9.0399999999999991</v>
      </c>
      <c r="Z704" s="451">
        <v>39424</v>
      </c>
      <c r="AA704" s="451">
        <v>69</v>
      </c>
      <c r="AB704" s="451"/>
      <c r="AC704" s="451"/>
      <c r="AD704" s="451">
        <v>9828.5300000000007</v>
      </c>
      <c r="AE704" s="451">
        <v>0</v>
      </c>
      <c r="AF704" s="451"/>
      <c r="AG704" s="454"/>
      <c r="AH704" s="451"/>
      <c r="AI704" s="452"/>
      <c r="AJ704" s="451"/>
      <c r="AK704" s="454"/>
      <c r="AL704" s="455">
        <v>1500.09</v>
      </c>
      <c r="AM704" s="452">
        <v>12.72</v>
      </c>
      <c r="AN704" s="455">
        <v>100.32</v>
      </c>
      <c r="AO704" s="452">
        <v>0.01</v>
      </c>
      <c r="AP704" s="455">
        <v>326.75</v>
      </c>
      <c r="AQ704" s="452">
        <v>0</v>
      </c>
      <c r="AS704" s="411"/>
      <c r="AT704" s="411"/>
      <c r="AU704" s="411"/>
    </row>
    <row r="705" spans="1:43" ht="15" x14ac:dyDescent="0.2">
      <c r="A705" s="376">
        <f t="shared" si="39"/>
        <v>45907</v>
      </c>
      <c r="B705" s="86" t="s">
        <v>195</v>
      </c>
      <c r="C705" s="94" t="str">
        <f t="shared" si="38"/>
        <v>45907 1200H</v>
      </c>
      <c r="D705" s="355">
        <v>3272.87</v>
      </c>
      <c r="E705" s="356">
        <v>49.77</v>
      </c>
      <c r="F705" s="355">
        <v>1133.3399999999999</v>
      </c>
      <c r="G705" s="356">
        <v>6.21</v>
      </c>
      <c r="H705" s="355"/>
      <c r="I705" s="358"/>
      <c r="J705" s="355">
        <v>4.34</v>
      </c>
      <c r="K705" s="358">
        <v>0.01</v>
      </c>
      <c r="L705" s="449">
        <v>77644.94</v>
      </c>
      <c r="M705" s="447">
        <v>972.83</v>
      </c>
      <c r="N705" s="447">
        <v>34019.760000000002</v>
      </c>
      <c r="O705" s="448">
        <v>117.8</v>
      </c>
      <c r="P705" s="449">
        <v>8334.6299999999992</v>
      </c>
      <c r="Q705" s="447">
        <v>19.05</v>
      </c>
      <c r="R705" s="447">
        <v>35462.199999999997</v>
      </c>
      <c r="S705" s="447">
        <v>32.6</v>
      </c>
      <c r="T705" s="447"/>
      <c r="U705" s="447"/>
      <c r="V705" s="447">
        <v>748.79</v>
      </c>
      <c r="W705" s="447">
        <v>1264.8900000000001</v>
      </c>
      <c r="X705" s="447">
        <v>12181.77</v>
      </c>
      <c r="Y705" s="447">
        <v>9.0399999999999991</v>
      </c>
      <c r="Z705" s="447">
        <v>39430</v>
      </c>
      <c r="AA705" s="447">
        <v>69</v>
      </c>
      <c r="AB705" s="447"/>
      <c r="AC705" s="447"/>
      <c r="AD705" s="447">
        <v>9834.0499999999993</v>
      </c>
      <c r="AE705" s="447">
        <v>0</v>
      </c>
      <c r="AF705" s="447"/>
      <c r="AG705" s="421"/>
      <c r="AH705" s="447"/>
      <c r="AI705" s="448"/>
      <c r="AJ705" s="447"/>
      <c r="AK705" s="421"/>
      <c r="AL705" s="450">
        <v>1506.36</v>
      </c>
      <c r="AM705" s="448">
        <v>12.72</v>
      </c>
      <c r="AN705" s="450">
        <v>100.32</v>
      </c>
      <c r="AO705" s="448">
        <v>0.01</v>
      </c>
      <c r="AP705" s="450">
        <v>328.52</v>
      </c>
      <c r="AQ705" s="448">
        <v>0</v>
      </c>
    </row>
    <row r="706" spans="1:43" ht="15" x14ac:dyDescent="0.2">
      <c r="A706" s="376">
        <f t="shared" si="39"/>
        <v>45908</v>
      </c>
      <c r="B706" s="86" t="s">
        <v>259</v>
      </c>
      <c r="C706" s="94" t="str">
        <f t="shared" si="38"/>
        <v>45908 0000H</v>
      </c>
      <c r="D706" s="254">
        <v>3275.79</v>
      </c>
      <c r="E706" s="255">
        <v>49.77</v>
      </c>
      <c r="F706" s="254">
        <v>1133.3399999999999</v>
      </c>
      <c r="G706" s="255">
        <v>6.21</v>
      </c>
      <c r="H706" s="254"/>
      <c r="I706" s="360"/>
      <c r="J706" s="254">
        <v>8.83</v>
      </c>
      <c r="K706" s="360">
        <v>0.01</v>
      </c>
      <c r="L706" s="453">
        <v>77660.03</v>
      </c>
      <c r="M706" s="451">
        <v>972.85</v>
      </c>
      <c r="N706" s="451">
        <v>34019.85</v>
      </c>
      <c r="O706" s="452">
        <v>117.85</v>
      </c>
      <c r="P706" s="453">
        <v>8340.4</v>
      </c>
      <c r="Q706" s="451">
        <v>19.05</v>
      </c>
      <c r="R706" s="451">
        <v>35465.599999999999</v>
      </c>
      <c r="S706" s="451">
        <v>32.6</v>
      </c>
      <c r="T706" s="451"/>
      <c r="U706" s="451"/>
      <c r="V706" s="451">
        <v>748.79</v>
      </c>
      <c r="W706" s="451">
        <v>1266.5999999999999</v>
      </c>
      <c r="X706" s="451">
        <v>12186.47</v>
      </c>
      <c r="Y706" s="451">
        <v>9.0399999999999991</v>
      </c>
      <c r="Z706" s="451">
        <v>39437</v>
      </c>
      <c r="AA706" s="451">
        <v>69</v>
      </c>
      <c r="AB706" s="451"/>
      <c r="AC706" s="451"/>
      <c r="AD706" s="451">
        <v>9841.08</v>
      </c>
      <c r="AE706" s="451">
        <v>0</v>
      </c>
      <c r="AF706" s="451"/>
      <c r="AG706" s="454"/>
      <c r="AH706" s="451"/>
      <c r="AI706" s="452"/>
      <c r="AJ706" s="451"/>
      <c r="AK706" s="454"/>
      <c r="AL706" s="455">
        <v>1513.27</v>
      </c>
      <c r="AM706" s="452">
        <v>12.72</v>
      </c>
      <c r="AN706" s="455">
        <v>100.32</v>
      </c>
      <c r="AO706" s="452">
        <v>0.01</v>
      </c>
      <c r="AP706" s="455">
        <v>330.48</v>
      </c>
      <c r="AQ706" s="452">
        <v>0</v>
      </c>
    </row>
    <row r="707" spans="1:43" ht="15" x14ac:dyDescent="0.2">
      <c r="A707" s="376">
        <f t="shared" si="39"/>
        <v>45908</v>
      </c>
      <c r="B707" s="86" t="s">
        <v>195</v>
      </c>
      <c r="C707" s="94" t="str">
        <f t="shared" si="38"/>
        <v>45908 1200H</v>
      </c>
      <c r="D707" s="355">
        <v>3279.25</v>
      </c>
      <c r="E707" s="356">
        <v>49.77</v>
      </c>
      <c r="F707" s="355">
        <v>1133.3399999999999</v>
      </c>
      <c r="G707" s="356">
        <v>6.21</v>
      </c>
      <c r="H707" s="355"/>
      <c r="I707" s="358"/>
      <c r="J707" s="355">
        <v>8.83</v>
      </c>
      <c r="K707" s="358">
        <v>0.01</v>
      </c>
      <c r="L707" s="449">
        <v>77665.399999999994</v>
      </c>
      <c r="M707" s="447">
        <v>973.19</v>
      </c>
      <c r="N707" s="447">
        <v>34020.69</v>
      </c>
      <c r="O707" s="448">
        <v>117.88</v>
      </c>
      <c r="P707" s="449">
        <v>8346.2099999999991</v>
      </c>
      <c r="Q707" s="447">
        <v>19.05</v>
      </c>
      <c r="R707" s="447">
        <v>35467.599999999999</v>
      </c>
      <c r="S707" s="447">
        <v>32.6</v>
      </c>
      <c r="T707" s="447"/>
      <c r="U707" s="447"/>
      <c r="V707" s="447">
        <v>748.89</v>
      </c>
      <c r="W707" s="447">
        <v>1267.78</v>
      </c>
      <c r="X707" s="447">
        <v>12190.3</v>
      </c>
      <c r="Y707" s="447">
        <v>9.0399999999999991</v>
      </c>
      <c r="Z707" s="447">
        <v>39443</v>
      </c>
      <c r="AA707" s="447">
        <v>69</v>
      </c>
      <c r="AB707" s="447"/>
      <c r="AC707" s="447"/>
      <c r="AD707" s="447">
        <v>9847.23</v>
      </c>
      <c r="AE707" s="447">
        <v>0</v>
      </c>
      <c r="AF707" s="447"/>
      <c r="AG707" s="421"/>
      <c r="AH707" s="447"/>
      <c r="AI707" s="448"/>
      <c r="AJ707" s="447"/>
      <c r="AK707" s="421"/>
      <c r="AL707" s="450">
        <v>1519.48</v>
      </c>
      <c r="AM707" s="448">
        <v>12.72</v>
      </c>
      <c r="AN707" s="450">
        <v>100.32</v>
      </c>
      <c r="AO707" s="448">
        <v>0.01</v>
      </c>
      <c r="AP707" s="450">
        <v>332.27</v>
      </c>
      <c r="AQ707" s="448">
        <v>0</v>
      </c>
    </row>
    <row r="708" spans="1:43" ht="15" x14ac:dyDescent="0.2">
      <c r="A708" s="376">
        <f t="shared" si="39"/>
        <v>45909</v>
      </c>
      <c r="B708" s="86" t="s">
        <v>259</v>
      </c>
      <c r="C708" s="94" t="str">
        <f t="shared" si="38"/>
        <v>45909 0000H</v>
      </c>
      <c r="D708" s="254">
        <v>3282.95</v>
      </c>
      <c r="E708" s="255">
        <v>49.77</v>
      </c>
      <c r="F708" s="254">
        <v>1133.3399999999999</v>
      </c>
      <c r="G708" s="255">
        <v>6.21</v>
      </c>
      <c r="H708" s="254"/>
      <c r="I708" s="360"/>
      <c r="J708" s="254">
        <v>8.83</v>
      </c>
      <c r="K708" s="360">
        <v>0.01</v>
      </c>
      <c r="L708" s="453">
        <v>77681.820000000007</v>
      </c>
      <c r="M708" s="451">
        <v>973.2</v>
      </c>
      <c r="N708" s="451">
        <v>34023.519999999997</v>
      </c>
      <c r="O708" s="452">
        <v>117.91</v>
      </c>
      <c r="P708" s="453">
        <v>8351.9599999999991</v>
      </c>
      <c r="Q708" s="451">
        <v>19.05</v>
      </c>
      <c r="R708" s="451">
        <v>35471.1</v>
      </c>
      <c r="S708" s="451">
        <v>32.6</v>
      </c>
      <c r="T708" s="451"/>
      <c r="U708" s="451"/>
      <c r="V708" s="451">
        <v>748.96</v>
      </c>
      <c r="W708" s="451">
        <v>1269.1600000000001</v>
      </c>
      <c r="X708" s="451">
        <v>12195.01</v>
      </c>
      <c r="Y708" s="451">
        <v>9.0399999999999991</v>
      </c>
      <c r="Z708" s="451">
        <v>39450</v>
      </c>
      <c r="AA708" s="451">
        <v>69</v>
      </c>
      <c r="AB708" s="451"/>
      <c r="AC708" s="451"/>
      <c r="AD708" s="451">
        <v>9854.17</v>
      </c>
      <c r="AE708" s="451">
        <v>0</v>
      </c>
      <c r="AF708" s="451"/>
      <c r="AG708" s="454"/>
      <c r="AH708" s="451"/>
      <c r="AI708" s="452"/>
      <c r="AJ708" s="451"/>
      <c r="AK708" s="454"/>
      <c r="AL708" s="455">
        <v>1529.36</v>
      </c>
      <c r="AM708" s="452">
        <v>12.72</v>
      </c>
      <c r="AN708" s="455">
        <v>101.11</v>
      </c>
      <c r="AO708" s="452">
        <v>0.01</v>
      </c>
      <c r="AP708" s="455">
        <v>334.31</v>
      </c>
      <c r="AQ708" s="452">
        <v>0</v>
      </c>
    </row>
    <row r="709" spans="1:43" ht="15" x14ac:dyDescent="0.2">
      <c r="A709" s="376">
        <f t="shared" si="39"/>
        <v>45909</v>
      </c>
      <c r="B709" s="86" t="s">
        <v>195</v>
      </c>
      <c r="C709" s="94" t="str">
        <f t="shared" si="38"/>
        <v>45909 1200H</v>
      </c>
      <c r="D709" s="355">
        <v>3286.18</v>
      </c>
      <c r="E709" s="356">
        <v>49.77</v>
      </c>
      <c r="F709" s="355">
        <v>1133.3399999999999</v>
      </c>
      <c r="G709" s="356">
        <v>6.21</v>
      </c>
      <c r="H709" s="355"/>
      <c r="I709" s="358"/>
      <c r="J709" s="355">
        <v>8.83</v>
      </c>
      <c r="K709" s="358">
        <v>0.01</v>
      </c>
      <c r="L709" s="449">
        <v>77686.350000000006</v>
      </c>
      <c r="M709" s="447">
        <v>973.51</v>
      </c>
      <c r="N709" s="447">
        <v>34024.339999999997</v>
      </c>
      <c r="O709" s="448">
        <v>117.97</v>
      </c>
      <c r="P709" s="449">
        <v>8357.56</v>
      </c>
      <c r="Q709" s="447">
        <v>19.05</v>
      </c>
      <c r="R709" s="447">
        <v>35473.300000000003</v>
      </c>
      <c r="S709" s="447">
        <v>32.700000000000003</v>
      </c>
      <c r="T709" s="447"/>
      <c r="U709" s="447"/>
      <c r="V709" s="447">
        <v>749.14</v>
      </c>
      <c r="W709" s="447">
        <v>1270.17</v>
      </c>
      <c r="X709" s="447">
        <v>12198.87</v>
      </c>
      <c r="Y709" s="447">
        <v>9.0399999999999991</v>
      </c>
      <c r="Z709" s="447">
        <v>39457</v>
      </c>
      <c r="AA709" s="447">
        <v>69</v>
      </c>
      <c r="AB709" s="447"/>
      <c r="AC709" s="447"/>
      <c r="AD709" s="447">
        <v>9859.4699999999993</v>
      </c>
      <c r="AE709" s="447">
        <v>0</v>
      </c>
      <c r="AF709" s="447"/>
      <c r="AG709" s="421"/>
      <c r="AH709" s="447"/>
      <c r="AI709" s="448"/>
      <c r="AJ709" s="447"/>
      <c r="AK709" s="421"/>
      <c r="AL709" s="450">
        <v>1536.83</v>
      </c>
      <c r="AM709" s="448">
        <v>12.72</v>
      </c>
      <c r="AN709" s="450">
        <v>101.37</v>
      </c>
      <c r="AO709" s="448">
        <v>0.01</v>
      </c>
      <c r="AP709" s="450">
        <v>336.18</v>
      </c>
      <c r="AQ709" s="448">
        <v>0</v>
      </c>
    </row>
    <row r="710" spans="1:43" ht="15" x14ac:dyDescent="0.2">
      <c r="A710" s="376">
        <f t="shared" si="39"/>
        <v>45910</v>
      </c>
      <c r="B710" s="86" t="s">
        <v>259</v>
      </c>
      <c r="C710" s="94" t="str">
        <f t="shared" si="38"/>
        <v>45910 0000H</v>
      </c>
      <c r="D710" s="254">
        <v>3290.46</v>
      </c>
      <c r="E710" s="255">
        <v>49.77</v>
      </c>
      <c r="F710" s="254">
        <v>1133.3399999999999</v>
      </c>
      <c r="G710" s="255">
        <v>6.21</v>
      </c>
      <c r="H710" s="254"/>
      <c r="I710" s="360"/>
      <c r="J710" s="254">
        <v>8.83</v>
      </c>
      <c r="K710" s="360">
        <v>0.01</v>
      </c>
      <c r="L710" s="453">
        <v>77701.63</v>
      </c>
      <c r="M710" s="451">
        <v>973.51</v>
      </c>
      <c r="N710" s="451">
        <v>34027.949999999997</v>
      </c>
      <c r="O710" s="452">
        <v>114.98</v>
      </c>
      <c r="P710" s="453">
        <v>8363.49</v>
      </c>
      <c r="Q710" s="451">
        <v>19.05</v>
      </c>
      <c r="R710" s="451">
        <v>35477.800000000003</v>
      </c>
      <c r="S710" s="451">
        <v>32.700000000000003</v>
      </c>
      <c r="T710" s="451"/>
      <c r="U710" s="451"/>
      <c r="V710" s="451">
        <v>749.47</v>
      </c>
      <c r="W710" s="451">
        <v>1271.1600000000001</v>
      </c>
      <c r="X710" s="451">
        <v>12203.48</v>
      </c>
      <c r="Y710" s="451">
        <v>9.0399999999999991</v>
      </c>
      <c r="Z710" s="451">
        <v>39464</v>
      </c>
      <c r="AA710" s="451">
        <v>69</v>
      </c>
      <c r="AB710" s="451"/>
      <c r="AC710" s="451"/>
      <c r="AD710" s="451">
        <v>9865.77</v>
      </c>
      <c r="AE710" s="451">
        <v>0</v>
      </c>
      <c r="AF710" s="451"/>
      <c r="AG710" s="454"/>
      <c r="AH710" s="451"/>
      <c r="AI710" s="452"/>
      <c r="AJ710" s="451"/>
      <c r="AK710" s="454"/>
      <c r="AL710" s="455">
        <v>1541.25</v>
      </c>
      <c r="AM710" s="452">
        <v>12.76</v>
      </c>
      <c r="AN710" s="455">
        <v>101.37</v>
      </c>
      <c r="AO710" s="452">
        <v>0.01</v>
      </c>
      <c r="AP710" s="455">
        <v>337.45</v>
      </c>
      <c r="AQ710" s="452">
        <v>0</v>
      </c>
    </row>
    <row r="711" spans="1:43" ht="15" x14ac:dyDescent="0.2">
      <c r="A711" s="376">
        <f t="shared" si="39"/>
        <v>45910</v>
      </c>
      <c r="B711" s="86" t="s">
        <v>195</v>
      </c>
      <c r="C711" s="94" t="str">
        <f t="shared" si="38"/>
        <v>45910 1200H</v>
      </c>
      <c r="D711" s="355">
        <v>3293.62</v>
      </c>
      <c r="E711" s="356">
        <v>49.77</v>
      </c>
      <c r="F711" s="355">
        <v>1133.3399999999999</v>
      </c>
      <c r="G711" s="356">
        <v>6.21</v>
      </c>
      <c r="H711" s="355"/>
      <c r="I711" s="358"/>
      <c r="J711" s="355">
        <v>11.43</v>
      </c>
      <c r="K711" s="358">
        <v>0.01</v>
      </c>
      <c r="L711" s="449">
        <v>77706.59</v>
      </c>
      <c r="M711" s="447">
        <v>973.81</v>
      </c>
      <c r="N711" s="447">
        <v>34028.94</v>
      </c>
      <c r="O711" s="448">
        <v>118.01</v>
      </c>
      <c r="P711" s="449">
        <v>8369.18</v>
      </c>
      <c r="Q711" s="447">
        <v>19.05</v>
      </c>
      <c r="R711" s="447">
        <v>35480.400000000001</v>
      </c>
      <c r="S711" s="447">
        <v>32.700000000000003</v>
      </c>
      <c r="T711" s="447"/>
      <c r="U711" s="447"/>
      <c r="V711" s="447">
        <v>749.51</v>
      </c>
      <c r="W711" s="447">
        <v>1272.47</v>
      </c>
      <c r="X711" s="447">
        <v>12207.2</v>
      </c>
      <c r="Y711" s="447">
        <v>9.0399999999999991</v>
      </c>
      <c r="Z711" s="447">
        <v>39471</v>
      </c>
      <c r="AA711" s="447">
        <v>69</v>
      </c>
      <c r="AB711" s="447"/>
      <c r="AC711" s="447"/>
      <c r="AD711" s="447">
        <v>9871.4</v>
      </c>
      <c r="AE711" s="447">
        <v>0</v>
      </c>
      <c r="AF711" s="447"/>
      <c r="AG711" s="421"/>
      <c r="AH711" s="447"/>
      <c r="AI711" s="448"/>
      <c r="AJ711" s="447"/>
      <c r="AK711" s="421"/>
      <c r="AL711" s="450">
        <v>1547.07</v>
      </c>
      <c r="AM711" s="448">
        <v>12.76</v>
      </c>
      <c r="AN711" s="450">
        <v>101.37</v>
      </c>
      <c r="AO711" s="448">
        <v>0.01</v>
      </c>
      <c r="AP711" s="450">
        <v>339.73</v>
      </c>
      <c r="AQ711" s="448">
        <v>0</v>
      </c>
    </row>
    <row r="712" spans="1:43" ht="15" x14ac:dyDescent="0.2">
      <c r="A712" s="376">
        <f t="shared" si="39"/>
        <v>45911</v>
      </c>
      <c r="B712" s="86" t="s">
        <v>259</v>
      </c>
      <c r="C712" s="94" t="str">
        <f t="shared" si="38"/>
        <v>45911 0000H</v>
      </c>
      <c r="D712" s="254">
        <v>3297.69</v>
      </c>
      <c r="E712" s="255">
        <v>49.77</v>
      </c>
      <c r="F712" s="254">
        <v>1133.3399999999999</v>
      </c>
      <c r="G712" s="255">
        <v>6.21</v>
      </c>
      <c r="H712" s="254"/>
      <c r="I712" s="360"/>
      <c r="J712" s="254">
        <v>16.12</v>
      </c>
      <c r="K712" s="360">
        <v>0.01</v>
      </c>
      <c r="L712" s="453">
        <v>77720.38</v>
      </c>
      <c r="M712" s="451">
        <v>973.83</v>
      </c>
      <c r="N712" s="451">
        <v>34032.85</v>
      </c>
      <c r="O712" s="452">
        <v>118.01</v>
      </c>
      <c r="P712" s="453">
        <v>8374.9500000000007</v>
      </c>
      <c r="Q712" s="451">
        <v>19.05</v>
      </c>
      <c r="R712" s="451">
        <v>35483.1</v>
      </c>
      <c r="S712" s="451">
        <v>32.700000000000003</v>
      </c>
      <c r="T712" s="451"/>
      <c r="U712" s="451"/>
      <c r="V712" s="451">
        <v>749.51</v>
      </c>
      <c r="W712" s="451">
        <v>1274.3599999999999</v>
      </c>
      <c r="X712" s="451">
        <v>12211.87</v>
      </c>
      <c r="Y712" s="451">
        <v>9.0399999999999991</v>
      </c>
      <c r="Z712" s="451">
        <v>39479</v>
      </c>
      <c r="AA712" s="451">
        <v>69</v>
      </c>
      <c r="AB712" s="451"/>
      <c r="AC712" s="451"/>
      <c r="AD712" s="451">
        <v>9878.2099999999991</v>
      </c>
      <c r="AE712" s="451">
        <v>0</v>
      </c>
      <c r="AF712" s="451"/>
      <c r="AG712" s="454"/>
      <c r="AH712" s="451"/>
      <c r="AI712" s="452"/>
      <c r="AJ712" s="451"/>
      <c r="AK712" s="454"/>
      <c r="AL712" s="455">
        <v>1552.82</v>
      </c>
      <c r="AM712" s="452">
        <v>12.76</v>
      </c>
      <c r="AN712" s="455">
        <v>101.37</v>
      </c>
      <c r="AO712" s="452">
        <v>0.01</v>
      </c>
      <c r="AP712" s="455">
        <v>340.79</v>
      </c>
      <c r="AQ712" s="452">
        <v>0</v>
      </c>
    </row>
    <row r="713" spans="1:43" ht="15" x14ac:dyDescent="0.2">
      <c r="A713" s="376">
        <f t="shared" si="39"/>
        <v>45911</v>
      </c>
      <c r="B713" s="86" t="s">
        <v>195</v>
      </c>
      <c r="C713" s="94" t="str">
        <f t="shared" si="38"/>
        <v>45911 1200H</v>
      </c>
      <c r="D713" s="355">
        <v>3301.31</v>
      </c>
      <c r="E713" s="356">
        <v>49.77</v>
      </c>
      <c r="F713" s="355">
        <v>1133.3399999999999</v>
      </c>
      <c r="G713" s="356">
        <v>6.21</v>
      </c>
      <c r="H713" s="355"/>
      <c r="I713" s="358"/>
      <c r="J713" s="486">
        <v>16.12</v>
      </c>
      <c r="K713" s="487">
        <v>0.01</v>
      </c>
      <c r="L713" s="449">
        <v>77726.149999999994</v>
      </c>
      <c r="M713" s="447">
        <v>974.1</v>
      </c>
      <c r="N713" s="447">
        <v>34033.980000000003</v>
      </c>
      <c r="O713" s="448">
        <v>118.04</v>
      </c>
      <c r="P713" s="449">
        <v>8380.75</v>
      </c>
      <c r="Q713" s="447">
        <v>19.05</v>
      </c>
      <c r="R713" s="447">
        <v>35486</v>
      </c>
      <c r="S713" s="447">
        <v>32.700000000000003</v>
      </c>
      <c r="T713" s="447"/>
      <c r="U713" s="447"/>
      <c r="V713" s="447">
        <v>749.51</v>
      </c>
      <c r="W713" s="447">
        <v>1275.67</v>
      </c>
      <c r="X713" s="447">
        <v>12215.63</v>
      </c>
      <c r="Y713" s="447">
        <v>9.0399999999999991</v>
      </c>
      <c r="Z713" s="447">
        <v>39485</v>
      </c>
      <c r="AA713" s="447">
        <v>69</v>
      </c>
      <c r="AB713" s="447"/>
      <c r="AC713" s="447"/>
      <c r="AD713" s="447">
        <v>9884.44</v>
      </c>
      <c r="AE713" s="447">
        <v>0</v>
      </c>
      <c r="AF713" s="447"/>
      <c r="AG713" s="421"/>
      <c r="AH713" s="447"/>
      <c r="AI713" s="448"/>
      <c r="AJ713" s="447"/>
      <c r="AK713" s="421"/>
      <c r="AL713" s="450">
        <v>1558.56</v>
      </c>
      <c r="AM713" s="448">
        <v>12.76</v>
      </c>
      <c r="AN713" s="450">
        <v>101.37</v>
      </c>
      <c r="AO713" s="448">
        <v>0.01</v>
      </c>
      <c r="AP713" s="450">
        <v>342.44</v>
      </c>
      <c r="AQ713" s="448">
        <v>0</v>
      </c>
    </row>
    <row r="714" spans="1:43" ht="15" x14ac:dyDescent="0.2">
      <c r="A714" s="376">
        <f t="shared" si="39"/>
        <v>45912</v>
      </c>
      <c r="B714" s="86" t="s">
        <v>259</v>
      </c>
      <c r="C714" s="94" t="str">
        <f t="shared" si="38"/>
        <v>45912 0000H</v>
      </c>
      <c r="D714" s="254">
        <v>3305.79</v>
      </c>
      <c r="E714" s="255">
        <v>49.77</v>
      </c>
      <c r="F714" s="254">
        <v>1133.3399999999999</v>
      </c>
      <c r="G714" s="255">
        <v>6.21</v>
      </c>
      <c r="H714" s="254"/>
      <c r="I714" s="360"/>
      <c r="J714" s="486">
        <v>16.12</v>
      </c>
      <c r="K714" s="487">
        <v>0.01</v>
      </c>
      <c r="L714" s="453">
        <v>77742.44</v>
      </c>
      <c r="M714" s="451">
        <v>974.12</v>
      </c>
      <c r="N714" s="451">
        <v>34034.85</v>
      </c>
      <c r="O714" s="452">
        <v>118.04</v>
      </c>
      <c r="P714" s="453">
        <v>8386.5499999999993</v>
      </c>
      <c r="Q714" s="451">
        <v>19.05</v>
      </c>
      <c r="R714" s="451">
        <v>35489.199999999997</v>
      </c>
      <c r="S714" s="451">
        <v>32.700000000000003</v>
      </c>
      <c r="T714" s="451"/>
      <c r="U714" s="451"/>
      <c r="V714" s="451">
        <v>749.56</v>
      </c>
      <c r="W714" s="451">
        <v>1277.01</v>
      </c>
      <c r="X714" s="451">
        <v>12220.38</v>
      </c>
      <c r="Y714" s="451">
        <v>9.0399999999999991</v>
      </c>
      <c r="Z714" s="451">
        <v>39493</v>
      </c>
      <c r="AA714" s="451">
        <v>69</v>
      </c>
      <c r="AB714" s="451"/>
      <c r="AC714" s="451"/>
      <c r="AD714" s="451">
        <v>9891.8799999999992</v>
      </c>
      <c r="AE714" s="451">
        <v>0</v>
      </c>
      <c r="AF714" s="451"/>
      <c r="AG714" s="454"/>
      <c r="AH714" s="451"/>
      <c r="AI714" s="452"/>
      <c r="AJ714" s="451"/>
      <c r="AK714" s="454"/>
      <c r="AL714" s="455">
        <v>1567.36</v>
      </c>
      <c r="AM714" s="452">
        <v>12.76</v>
      </c>
      <c r="AN714" s="455">
        <v>101.96</v>
      </c>
      <c r="AO714" s="452">
        <v>0.01</v>
      </c>
      <c r="AP714" s="455">
        <v>344.36</v>
      </c>
      <c r="AQ714" s="452">
        <v>0</v>
      </c>
    </row>
    <row r="715" spans="1:43" ht="15" x14ac:dyDescent="0.2">
      <c r="A715" s="376">
        <f t="shared" si="39"/>
        <v>45912</v>
      </c>
      <c r="B715" s="86" t="s">
        <v>195</v>
      </c>
      <c r="C715" s="94" t="str">
        <f t="shared" si="38"/>
        <v>45912 1200H</v>
      </c>
      <c r="D715" s="355">
        <v>3309.1</v>
      </c>
      <c r="E715" s="356">
        <v>49.77</v>
      </c>
      <c r="F715" s="355">
        <v>1133.3399999999999</v>
      </c>
      <c r="G715" s="356">
        <v>6.21</v>
      </c>
      <c r="H715" s="355"/>
      <c r="I715" s="358"/>
      <c r="J715" s="486">
        <v>16.12</v>
      </c>
      <c r="K715" s="487">
        <v>0.01</v>
      </c>
      <c r="L715" s="449">
        <v>77747.990000000005</v>
      </c>
      <c r="M715" s="447">
        <v>974.38</v>
      </c>
      <c r="N715" s="447">
        <v>34039.129999999997</v>
      </c>
      <c r="O715" s="448">
        <v>118.05</v>
      </c>
      <c r="P715" s="449">
        <v>8392.33</v>
      </c>
      <c r="Q715" s="447">
        <v>19.05</v>
      </c>
      <c r="R715" s="447">
        <v>35492.199999999997</v>
      </c>
      <c r="S715" s="447">
        <v>32.700000000000003</v>
      </c>
      <c r="T715" s="447"/>
      <c r="U715" s="447"/>
      <c r="V715" s="447">
        <v>749.59</v>
      </c>
      <c r="W715" s="447">
        <v>1278.3499999999999</v>
      </c>
      <c r="X715" s="447">
        <v>12224.37</v>
      </c>
      <c r="Y715" s="447">
        <v>9.0399999999999991</v>
      </c>
      <c r="Z715" s="447">
        <v>39500</v>
      </c>
      <c r="AA715" s="447">
        <v>69</v>
      </c>
      <c r="AB715" s="447"/>
      <c r="AC715" s="447"/>
      <c r="AD715" s="447">
        <v>9897.77</v>
      </c>
      <c r="AE715" s="447">
        <v>0</v>
      </c>
      <c r="AF715" s="447"/>
      <c r="AG715" s="421"/>
      <c r="AH715" s="447"/>
      <c r="AI715" s="448"/>
      <c r="AJ715" s="447"/>
      <c r="AK715" s="421"/>
      <c r="AL715" s="450">
        <v>1574.62</v>
      </c>
      <c r="AM715" s="448">
        <v>12.76</v>
      </c>
      <c r="AN715" s="450">
        <v>102.21</v>
      </c>
      <c r="AO715" s="448">
        <v>0.01</v>
      </c>
      <c r="AP715" s="450">
        <v>346.2</v>
      </c>
      <c r="AQ715" s="448">
        <v>0</v>
      </c>
    </row>
    <row r="716" spans="1:43" ht="15" x14ac:dyDescent="0.2">
      <c r="A716" s="376">
        <f t="shared" si="39"/>
        <v>45913</v>
      </c>
      <c r="B716" s="86" t="s">
        <v>259</v>
      </c>
      <c r="C716" s="94" t="str">
        <f t="shared" si="38"/>
        <v>45913 0000H</v>
      </c>
      <c r="D716" s="254">
        <v>3313.52</v>
      </c>
      <c r="E716" s="255">
        <v>49.77</v>
      </c>
      <c r="F716" s="254">
        <v>1133.3399999999999</v>
      </c>
      <c r="G716" s="255">
        <v>6.21</v>
      </c>
      <c r="H716" s="254"/>
      <c r="I716" s="360"/>
      <c r="J716" s="486">
        <v>16.12</v>
      </c>
      <c r="K716" s="487">
        <v>0.01</v>
      </c>
      <c r="L716" s="453">
        <v>77763.210000000006</v>
      </c>
      <c r="M716" s="451">
        <v>974.4</v>
      </c>
      <c r="N716" s="451">
        <v>34043.019999999997</v>
      </c>
      <c r="O716" s="452">
        <v>118.08</v>
      </c>
      <c r="P716" s="453">
        <v>8398.15</v>
      </c>
      <c r="Q716" s="451">
        <v>13.05</v>
      </c>
      <c r="R716" s="451">
        <v>35495.699999999997</v>
      </c>
      <c r="S716" s="451">
        <v>32.700000000000003</v>
      </c>
      <c r="T716" s="451"/>
      <c r="U716" s="451"/>
      <c r="V716" s="451">
        <v>749.94</v>
      </c>
      <c r="W716" s="451">
        <v>1279.67</v>
      </c>
      <c r="X716" s="451">
        <v>12229.13</v>
      </c>
      <c r="Y716" s="451">
        <v>9.0399999999999991</v>
      </c>
      <c r="Z716" s="451">
        <v>39508</v>
      </c>
      <c r="AA716" s="451">
        <v>69</v>
      </c>
      <c r="AB716" s="451"/>
      <c r="AC716" s="451"/>
      <c r="AD716" s="451">
        <v>9905.17</v>
      </c>
      <c r="AE716" s="451">
        <v>0</v>
      </c>
      <c r="AF716" s="451"/>
      <c r="AG716" s="454"/>
      <c r="AH716" s="451"/>
      <c r="AI716" s="452"/>
      <c r="AJ716" s="451"/>
      <c r="AK716" s="454"/>
      <c r="AL716" s="455">
        <v>1581.16</v>
      </c>
      <c r="AM716" s="452">
        <v>12.78</v>
      </c>
      <c r="AN716" s="455">
        <v>102.74</v>
      </c>
      <c r="AO716" s="452">
        <v>0.01</v>
      </c>
      <c r="AP716" s="455">
        <v>347.55</v>
      </c>
      <c r="AQ716" s="452">
        <v>0</v>
      </c>
    </row>
    <row r="717" spans="1:43" ht="15" x14ac:dyDescent="0.2">
      <c r="A717" s="376">
        <f t="shared" si="39"/>
        <v>45913</v>
      </c>
      <c r="B717" s="86" t="s">
        <v>195</v>
      </c>
      <c r="C717" s="94" t="str">
        <f t="shared" si="38"/>
        <v>45913 1200H</v>
      </c>
      <c r="D717" s="355">
        <v>3317.01</v>
      </c>
      <c r="E717" s="356">
        <v>49.77</v>
      </c>
      <c r="F717" s="355">
        <v>1133.3399999999999</v>
      </c>
      <c r="G717" s="356">
        <v>6.21</v>
      </c>
      <c r="H717" s="355"/>
      <c r="I717" s="358"/>
      <c r="J717" s="486">
        <v>16.12</v>
      </c>
      <c r="K717" s="487">
        <v>0.01</v>
      </c>
      <c r="L717" s="449">
        <v>77768.320000000007</v>
      </c>
      <c r="M717" s="447">
        <v>974.72</v>
      </c>
      <c r="N717" s="447">
        <v>34043.25</v>
      </c>
      <c r="O717" s="448">
        <v>118.11</v>
      </c>
      <c r="P717" s="449">
        <v>8403.91</v>
      </c>
      <c r="Q717" s="447">
        <v>19.05</v>
      </c>
      <c r="R717" s="447">
        <v>35498.6</v>
      </c>
      <c r="S717" s="447">
        <v>32.700000000000003</v>
      </c>
      <c r="T717" s="447"/>
      <c r="U717" s="447"/>
      <c r="V717" s="447">
        <v>749.94</v>
      </c>
      <c r="W717" s="447">
        <v>1281.08</v>
      </c>
      <c r="X717" s="447">
        <v>12232.92</v>
      </c>
      <c r="Y717" s="447">
        <v>9.0399999999999991</v>
      </c>
      <c r="Z717" s="447">
        <v>39514</v>
      </c>
      <c r="AA717" s="447">
        <v>69</v>
      </c>
      <c r="AB717" s="447"/>
      <c r="AC717" s="447"/>
      <c r="AD717" s="447">
        <v>9911.61</v>
      </c>
      <c r="AE717" s="447">
        <v>0</v>
      </c>
      <c r="AF717" s="447"/>
      <c r="AG717" s="421"/>
      <c r="AH717" s="447"/>
      <c r="AI717" s="448"/>
      <c r="AJ717" s="447"/>
      <c r="AK717" s="421"/>
      <c r="AL717" s="450">
        <v>1587.04</v>
      </c>
      <c r="AM717" s="448">
        <v>12.78</v>
      </c>
      <c r="AN717" s="450">
        <v>102.74</v>
      </c>
      <c r="AO717" s="448">
        <v>0.01</v>
      </c>
      <c r="AP717" s="450">
        <v>349.25</v>
      </c>
      <c r="AQ717" s="448">
        <v>0</v>
      </c>
    </row>
    <row r="718" spans="1:43" ht="15" x14ac:dyDescent="0.2">
      <c r="A718" s="376">
        <f t="shared" si="39"/>
        <v>45914</v>
      </c>
      <c r="B718" s="86" t="s">
        <v>259</v>
      </c>
      <c r="C718" s="94" t="str">
        <f t="shared" si="38"/>
        <v>45914 0000H</v>
      </c>
      <c r="D718" s="254"/>
      <c r="E718" s="255"/>
      <c r="F718" s="254"/>
      <c r="G718" s="255"/>
      <c r="H718" s="254"/>
      <c r="I718" s="360"/>
      <c r="J718" s="486"/>
      <c r="K718" s="487"/>
      <c r="L718" s="453">
        <v>77778.570000000007</v>
      </c>
      <c r="M718" s="451">
        <v>974.8</v>
      </c>
      <c r="N718" s="451">
        <v>34043.339999999997</v>
      </c>
      <c r="O718" s="452">
        <v>118.14</v>
      </c>
      <c r="P718" s="453"/>
      <c r="Q718" s="451"/>
      <c r="R718" s="451"/>
      <c r="S718" s="451"/>
      <c r="T718" s="451"/>
      <c r="U718" s="451"/>
      <c r="V718" s="451"/>
      <c r="W718" s="451"/>
      <c r="X718" s="451"/>
      <c r="Y718" s="451"/>
      <c r="Z718" s="451"/>
      <c r="AA718" s="451"/>
      <c r="AB718" s="451"/>
      <c r="AC718" s="451"/>
      <c r="AD718" s="451"/>
      <c r="AE718" s="451"/>
      <c r="AF718" s="451"/>
      <c r="AG718" s="454"/>
      <c r="AH718" s="451"/>
      <c r="AI718" s="452"/>
      <c r="AJ718" s="451"/>
      <c r="AK718" s="454"/>
      <c r="AL718" s="455"/>
      <c r="AM718" s="452"/>
      <c r="AN718" s="455"/>
      <c r="AO718" s="452"/>
      <c r="AP718" s="455"/>
      <c r="AQ718" s="452"/>
    </row>
    <row r="719" spans="1:43" ht="15" x14ac:dyDescent="0.2">
      <c r="A719" s="376">
        <f t="shared" si="39"/>
        <v>45914</v>
      </c>
      <c r="B719" s="86" t="s">
        <v>195</v>
      </c>
      <c r="C719" s="94" t="str">
        <f t="shared" si="38"/>
        <v>45914 1200H</v>
      </c>
      <c r="D719" s="355">
        <v>3321.5</v>
      </c>
      <c r="E719" s="356">
        <v>49.77</v>
      </c>
      <c r="F719" s="355">
        <v>1138.3399999999999</v>
      </c>
      <c r="G719" s="356">
        <v>6.21</v>
      </c>
      <c r="H719" s="355"/>
      <c r="I719" s="358"/>
      <c r="J719" s="486">
        <v>16.12</v>
      </c>
      <c r="K719" s="487">
        <v>0.01</v>
      </c>
      <c r="L719" s="449">
        <v>77782.06</v>
      </c>
      <c r="M719" s="447">
        <v>974.8</v>
      </c>
      <c r="N719" s="447">
        <v>34043.339999999997</v>
      </c>
      <c r="O719" s="448">
        <v>118.18</v>
      </c>
      <c r="P719" s="449" t="s">
        <v>1</v>
      </c>
      <c r="Q719" s="447" t="s">
        <v>1</v>
      </c>
      <c r="R719" s="447">
        <v>35502.400000000001</v>
      </c>
      <c r="S719" s="447">
        <v>32.700000000000003</v>
      </c>
      <c r="T719" s="447"/>
      <c r="U719" s="447"/>
      <c r="V719" s="447" t="s">
        <v>1</v>
      </c>
      <c r="W719" s="447" t="s">
        <v>1</v>
      </c>
      <c r="X719" s="447">
        <v>12238.37</v>
      </c>
      <c r="Y719" s="447">
        <v>9.0399999999999991</v>
      </c>
      <c r="Z719" s="447">
        <v>39526</v>
      </c>
      <c r="AA719" s="447">
        <v>69</v>
      </c>
      <c r="AB719" s="447"/>
      <c r="AC719" s="447"/>
      <c r="AD719" s="447">
        <v>9923.92</v>
      </c>
      <c r="AE719" s="447">
        <v>0</v>
      </c>
      <c r="AF719" s="447"/>
      <c r="AG719" s="421"/>
      <c r="AH719" s="447"/>
      <c r="AI719" s="448"/>
      <c r="AJ719" s="447"/>
      <c r="AK719" s="421"/>
      <c r="AL719" s="458">
        <v>1598.74</v>
      </c>
      <c r="AM719" s="459">
        <v>12.78</v>
      </c>
      <c r="AN719" s="458">
        <v>102.74</v>
      </c>
      <c r="AO719" s="459">
        <v>0.01</v>
      </c>
      <c r="AP719" s="458">
        <v>351.81</v>
      </c>
      <c r="AQ719" s="459">
        <v>0</v>
      </c>
    </row>
    <row r="720" spans="1:43" ht="15" x14ac:dyDescent="0.2">
      <c r="A720" s="376">
        <f t="shared" si="39"/>
        <v>45915</v>
      </c>
      <c r="B720" s="86" t="s">
        <v>259</v>
      </c>
      <c r="C720" s="94" t="str">
        <f t="shared" si="38"/>
        <v>45915 0000H</v>
      </c>
      <c r="D720" s="254">
        <v>3323.85</v>
      </c>
      <c r="E720" s="255">
        <v>49.78</v>
      </c>
      <c r="F720" s="254">
        <v>1139.3900000000001</v>
      </c>
      <c r="G720" s="255">
        <v>6.21</v>
      </c>
      <c r="H720" s="254"/>
      <c r="I720" s="360"/>
      <c r="J720" s="486">
        <v>16.12</v>
      </c>
      <c r="K720" s="487">
        <v>0.01</v>
      </c>
      <c r="L720" s="453">
        <v>77787.61</v>
      </c>
      <c r="M720" s="451">
        <v>974.83</v>
      </c>
      <c r="N720" s="451">
        <v>34045.199999999997</v>
      </c>
      <c r="O720" s="452">
        <v>118.2</v>
      </c>
      <c r="P720" s="453">
        <v>8413.23</v>
      </c>
      <c r="Q720" s="451">
        <v>19.09</v>
      </c>
      <c r="R720" s="451">
        <v>35505.4</v>
      </c>
      <c r="S720" s="451">
        <v>32.700000000000003</v>
      </c>
      <c r="T720" s="451"/>
      <c r="U720" s="451"/>
      <c r="V720" s="451">
        <v>750.04</v>
      </c>
      <c r="W720" s="451">
        <v>1282.81</v>
      </c>
      <c r="X720" s="451">
        <v>12242.84</v>
      </c>
      <c r="Y720" s="451">
        <v>9.0399999999999991</v>
      </c>
      <c r="Z720" s="451">
        <v>39533</v>
      </c>
      <c r="AA720" s="451">
        <v>69</v>
      </c>
      <c r="AB720" s="451"/>
      <c r="AC720" s="451"/>
      <c r="AD720" s="451">
        <v>9930.9</v>
      </c>
      <c r="AE720" s="451">
        <v>0</v>
      </c>
      <c r="AF720" s="451"/>
      <c r="AG720" s="454"/>
      <c r="AH720" s="451"/>
      <c r="AI720" s="452"/>
      <c r="AJ720" s="451"/>
      <c r="AK720" s="454"/>
      <c r="AL720" s="455">
        <v>1608.08</v>
      </c>
      <c r="AM720" s="452">
        <v>12.78</v>
      </c>
      <c r="AN720" s="455">
        <v>104.36</v>
      </c>
      <c r="AO720" s="452">
        <v>0.01</v>
      </c>
      <c r="AP720" s="455">
        <v>353.69</v>
      </c>
      <c r="AQ720" s="452">
        <v>0</v>
      </c>
    </row>
    <row r="721" spans="1:43" ht="15" x14ac:dyDescent="0.2">
      <c r="A721" s="376">
        <f t="shared" si="39"/>
        <v>45915</v>
      </c>
      <c r="B721" s="86" t="s">
        <v>195</v>
      </c>
      <c r="C721" s="94" t="str">
        <f t="shared" si="38"/>
        <v>45915 1200H</v>
      </c>
      <c r="D721" s="355">
        <v>3327.42</v>
      </c>
      <c r="E721" s="356">
        <v>49.78</v>
      </c>
      <c r="F721" s="355">
        <v>1139.3900000000001</v>
      </c>
      <c r="G721" s="356">
        <v>6.21</v>
      </c>
      <c r="H721" s="355"/>
      <c r="I721" s="358"/>
      <c r="J721" s="486">
        <v>16.12</v>
      </c>
      <c r="K721" s="487">
        <v>0.01</v>
      </c>
      <c r="L721" s="449">
        <v>77790.02</v>
      </c>
      <c r="M721" s="447">
        <v>975.11</v>
      </c>
      <c r="N721" s="447">
        <v>34046.35</v>
      </c>
      <c r="O721" s="448">
        <v>118.24</v>
      </c>
      <c r="P721" s="449">
        <v>8418.9599999999991</v>
      </c>
      <c r="Q721" s="447">
        <v>19.09</v>
      </c>
      <c r="R721" s="447">
        <v>35508.300000000003</v>
      </c>
      <c r="S721" s="447">
        <v>32.700000000000003</v>
      </c>
      <c r="T721" s="447"/>
      <c r="U721" s="447"/>
      <c r="V721" s="447">
        <v>750.06</v>
      </c>
      <c r="W721" s="447">
        <v>1283.96</v>
      </c>
      <c r="X721" s="447">
        <v>12246.68</v>
      </c>
      <c r="Y721" s="447">
        <v>9.0399999999999991</v>
      </c>
      <c r="Z721" s="447">
        <v>39540</v>
      </c>
      <c r="AA721" s="447">
        <v>69</v>
      </c>
      <c r="AB721" s="447"/>
      <c r="AC721" s="447"/>
      <c r="AD721" s="447">
        <v>9936.19</v>
      </c>
      <c r="AE721" s="447">
        <v>0</v>
      </c>
      <c r="AF721" s="447"/>
      <c r="AG721" s="421"/>
      <c r="AH721" s="447"/>
      <c r="AI721" s="448"/>
      <c r="AJ721" s="447"/>
      <c r="AK721" s="421"/>
      <c r="AL721" s="450">
        <v>1615.43</v>
      </c>
      <c r="AM721" s="448">
        <v>12.78</v>
      </c>
      <c r="AN721" s="450">
        <v>104.66</v>
      </c>
      <c r="AO721" s="448">
        <v>0.01</v>
      </c>
      <c r="AP721" s="450">
        <v>355.45</v>
      </c>
      <c r="AQ721" s="448">
        <v>0</v>
      </c>
    </row>
    <row r="722" spans="1:43" ht="15" x14ac:dyDescent="0.2">
      <c r="A722" s="376">
        <f t="shared" si="39"/>
        <v>45916</v>
      </c>
      <c r="B722" s="86" t="s">
        <v>259</v>
      </c>
      <c r="C722" s="94" t="str">
        <f t="shared" si="38"/>
        <v>45916 0000H</v>
      </c>
      <c r="D722" s="254">
        <v>3331.83</v>
      </c>
      <c r="E722" s="255">
        <v>49.78</v>
      </c>
      <c r="F722" s="254">
        <v>1139.3900000000001</v>
      </c>
      <c r="G722" s="255">
        <v>6.21</v>
      </c>
      <c r="H722" s="254"/>
      <c r="I722" s="360"/>
      <c r="J722" s="486">
        <v>16.12</v>
      </c>
      <c r="K722" s="487">
        <v>0.01</v>
      </c>
      <c r="L722" s="453">
        <v>77802.94</v>
      </c>
      <c r="M722" s="451">
        <v>975.11</v>
      </c>
      <c r="N722" s="451">
        <v>34049.72</v>
      </c>
      <c r="O722" s="452">
        <v>118.25</v>
      </c>
      <c r="P722" s="453">
        <v>8424.7800000000007</v>
      </c>
      <c r="Q722" s="451">
        <v>19.09</v>
      </c>
      <c r="R722" s="451">
        <v>35511.599999999999</v>
      </c>
      <c r="S722" s="451">
        <v>32.700000000000003</v>
      </c>
      <c r="T722" s="451"/>
      <c r="U722" s="451"/>
      <c r="V722" s="451">
        <v>750.11</v>
      </c>
      <c r="W722" s="451">
        <v>1285.28</v>
      </c>
      <c r="X722" s="451">
        <v>12251.37</v>
      </c>
      <c r="Y722" s="451">
        <v>9.0399999999999991</v>
      </c>
      <c r="Z722" s="451">
        <v>39548</v>
      </c>
      <c r="AA722" s="451">
        <v>69</v>
      </c>
      <c r="AB722" s="451"/>
      <c r="AC722" s="451"/>
      <c r="AD722" s="451">
        <v>9944.3700000000008</v>
      </c>
      <c r="AE722" s="451">
        <v>0</v>
      </c>
      <c r="AF722" s="451"/>
      <c r="AG722" s="454"/>
      <c r="AH722" s="451"/>
      <c r="AI722" s="452"/>
      <c r="AJ722" s="451"/>
      <c r="AK722" s="454"/>
      <c r="AL722" s="455">
        <v>1624.15</v>
      </c>
      <c r="AM722" s="452">
        <v>12.78</v>
      </c>
      <c r="AN722" s="455">
        <v>105.34</v>
      </c>
      <c r="AO722" s="452">
        <v>0.01</v>
      </c>
      <c r="AP722" s="455">
        <v>357.26</v>
      </c>
      <c r="AQ722" s="452">
        <v>0</v>
      </c>
    </row>
    <row r="723" spans="1:43" ht="15" x14ac:dyDescent="0.2">
      <c r="A723" s="376">
        <f t="shared" si="39"/>
        <v>45916</v>
      </c>
      <c r="B723" s="86" t="s">
        <v>195</v>
      </c>
      <c r="C723" s="94" t="str">
        <f t="shared" si="38"/>
        <v>45916 1200H</v>
      </c>
      <c r="D723" s="355">
        <v>3335.39</v>
      </c>
      <c r="E723" s="356">
        <v>49.78</v>
      </c>
      <c r="F723" s="355">
        <v>1139.3900000000001</v>
      </c>
      <c r="G723" s="356">
        <v>6.21</v>
      </c>
      <c r="H723" s="355"/>
      <c r="I723" s="358"/>
      <c r="J723" s="486">
        <v>16.12</v>
      </c>
      <c r="K723" s="487">
        <v>0.01</v>
      </c>
      <c r="L723" s="449">
        <v>77806.5</v>
      </c>
      <c r="M723" s="447">
        <v>975.34</v>
      </c>
      <c r="N723" s="447">
        <v>34050.85</v>
      </c>
      <c r="O723" s="448">
        <v>118.28</v>
      </c>
      <c r="P723" s="449">
        <v>8430.59</v>
      </c>
      <c r="Q723" s="447">
        <v>19.09</v>
      </c>
      <c r="R723" s="447">
        <v>35514.5</v>
      </c>
      <c r="S723" s="447">
        <v>32.700000000000003</v>
      </c>
      <c r="T723" s="447"/>
      <c r="U723" s="447"/>
      <c r="V723" s="447">
        <v>750.12</v>
      </c>
      <c r="W723" s="447">
        <v>1286.53</v>
      </c>
      <c r="X723" s="447">
        <v>12255.2</v>
      </c>
      <c r="Y723" s="447">
        <v>9.0399999999999991</v>
      </c>
      <c r="Z723" s="447">
        <v>39554</v>
      </c>
      <c r="AA723" s="447">
        <v>69</v>
      </c>
      <c r="AB723" s="447"/>
      <c r="AC723" s="447"/>
      <c r="AD723" s="447">
        <v>9950.2800000000007</v>
      </c>
      <c r="AE723" s="447">
        <v>0</v>
      </c>
      <c r="AF723" s="447"/>
      <c r="AG723" s="421"/>
      <c r="AH723" s="447"/>
      <c r="AI723" s="448"/>
      <c r="AJ723" s="447"/>
      <c r="AK723" s="421"/>
      <c r="AL723" s="450">
        <v>1630.13</v>
      </c>
      <c r="AM723" s="448">
        <v>12.78</v>
      </c>
      <c r="AN723" s="450">
        <v>105.34</v>
      </c>
      <c r="AO723" s="448">
        <v>0.01</v>
      </c>
      <c r="AP723" s="450">
        <v>359</v>
      </c>
      <c r="AQ723" s="448">
        <v>0</v>
      </c>
    </row>
    <row r="724" spans="1:43" ht="15" x14ac:dyDescent="0.2">
      <c r="A724" s="376">
        <f t="shared" si="39"/>
        <v>45917</v>
      </c>
      <c r="B724" s="86" t="s">
        <v>259</v>
      </c>
      <c r="C724" s="94" t="str">
        <f t="shared" si="38"/>
        <v>45917 0000H</v>
      </c>
      <c r="D724" s="254">
        <v>3338.44</v>
      </c>
      <c r="E724" s="255">
        <v>49.78</v>
      </c>
      <c r="F724" s="254">
        <v>1139.3900000000001</v>
      </c>
      <c r="G724" s="255">
        <v>6.21</v>
      </c>
      <c r="H724" s="254"/>
      <c r="I724" s="360"/>
      <c r="J724" s="486">
        <v>16.12</v>
      </c>
      <c r="K724" s="487">
        <v>0.01</v>
      </c>
      <c r="L724" s="453">
        <v>77815.64</v>
      </c>
      <c r="M724" s="451">
        <v>975.38</v>
      </c>
      <c r="N724" s="451">
        <v>34051.730000000003</v>
      </c>
      <c r="O724" s="452">
        <v>118.3</v>
      </c>
      <c r="P724" s="453">
        <v>8434.74</v>
      </c>
      <c r="Q724" s="451">
        <v>19.09</v>
      </c>
      <c r="R724" s="451">
        <v>35516.5</v>
      </c>
      <c r="S724" s="451">
        <v>32.700000000000003</v>
      </c>
      <c r="T724" s="451"/>
      <c r="U724" s="451"/>
      <c r="V724" s="451">
        <v>750.13</v>
      </c>
      <c r="W724" s="451">
        <v>1287.56</v>
      </c>
      <c r="X724" s="451">
        <v>12258.29</v>
      </c>
      <c r="Y724" s="451">
        <v>9.0399999999999991</v>
      </c>
      <c r="Z724" s="451">
        <v>39561</v>
      </c>
      <c r="AA724" s="451">
        <v>69</v>
      </c>
      <c r="AB724" s="451"/>
      <c r="AC724" s="451"/>
      <c r="AD724" s="451">
        <v>9956.83</v>
      </c>
      <c r="AE724" s="451">
        <v>0</v>
      </c>
      <c r="AF724" s="451"/>
      <c r="AG724" s="454"/>
      <c r="AH724" s="451"/>
      <c r="AI724" s="452"/>
      <c r="AJ724" s="451"/>
      <c r="AK724" s="454"/>
      <c r="AL724" s="455">
        <v>1635.48</v>
      </c>
      <c r="AM724" s="452">
        <v>12.78</v>
      </c>
      <c r="AN724" s="455">
        <v>105.64</v>
      </c>
      <c r="AO724" s="452">
        <v>0.01</v>
      </c>
      <c r="AP724" s="455">
        <v>360.23</v>
      </c>
      <c r="AQ724" s="452">
        <v>0</v>
      </c>
    </row>
    <row r="725" spans="1:43" ht="15" x14ac:dyDescent="0.2">
      <c r="A725" s="376">
        <f t="shared" si="39"/>
        <v>45917</v>
      </c>
      <c r="B725" s="86" t="s">
        <v>195</v>
      </c>
      <c r="C725" s="94" t="str">
        <f t="shared" si="38"/>
        <v>45917 1200H</v>
      </c>
      <c r="D725" s="355">
        <v>3341.89</v>
      </c>
      <c r="E725" s="356">
        <v>49.78</v>
      </c>
      <c r="F725" s="355">
        <v>1139.3900000000001</v>
      </c>
      <c r="G725" s="356">
        <v>6.21</v>
      </c>
      <c r="H725" s="355"/>
      <c r="I725" s="358"/>
      <c r="J725" s="486">
        <v>16.12</v>
      </c>
      <c r="K725" s="487">
        <v>0.01</v>
      </c>
      <c r="L725" s="449">
        <v>77820.56</v>
      </c>
      <c r="M725" s="447">
        <v>975.62</v>
      </c>
      <c r="N725" s="447">
        <v>34052.53</v>
      </c>
      <c r="O725" s="448">
        <v>118.34</v>
      </c>
      <c r="P725" s="449">
        <v>8440.5300000000007</v>
      </c>
      <c r="Q725" s="447">
        <v>19.09</v>
      </c>
      <c r="R725" s="447">
        <v>35518.699999999997</v>
      </c>
      <c r="S725" s="447">
        <v>32.799999999999997</v>
      </c>
      <c r="T725" s="447"/>
      <c r="U725" s="447"/>
      <c r="V725" s="447">
        <v>750.16</v>
      </c>
      <c r="W725" s="447">
        <v>1288.8699999999999</v>
      </c>
      <c r="X725" s="447">
        <v>12261.93</v>
      </c>
      <c r="Y725" s="447">
        <v>9.0399999999999991</v>
      </c>
      <c r="Z725" s="447">
        <v>39568</v>
      </c>
      <c r="AA725" s="447">
        <v>69</v>
      </c>
      <c r="AB725" s="447"/>
      <c r="AC725" s="447"/>
      <c r="AD725" s="447">
        <v>9962.59</v>
      </c>
      <c r="AE725" s="447">
        <v>0</v>
      </c>
      <c r="AF725" s="447"/>
      <c r="AG725" s="421"/>
      <c r="AH725" s="447"/>
      <c r="AI725" s="448"/>
      <c r="AJ725" s="447"/>
      <c r="AK725" s="421"/>
      <c r="AL725" s="450">
        <v>1641.67</v>
      </c>
      <c r="AM725" s="448">
        <v>12.78</v>
      </c>
      <c r="AN725" s="450">
        <v>105.64</v>
      </c>
      <c r="AO725" s="448">
        <v>0.01</v>
      </c>
      <c r="AP725" s="450">
        <v>362.02</v>
      </c>
      <c r="AQ725" s="448">
        <v>0</v>
      </c>
    </row>
    <row r="726" spans="1:43" ht="15" x14ac:dyDescent="0.2">
      <c r="A726" s="376">
        <f t="shared" si="39"/>
        <v>45918</v>
      </c>
      <c r="B726" s="86" t="s">
        <v>259</v>
      </c>
      <c r="C726" s="94" t="str">
        <f t="shared" si="38"/>
        <v>45918 0000H</v>
      </c>
      <c r="D726" s="254">
        <v>3346.26</v>
      </c>
      <c r="E726" s="255">
        <v>49.78</v>
      </c>
      <c r="F726" s="254">
        <v>1139.3900000000001</v>
      </c>
      <c r="G726" s="255">
        <v>6.21</v>
      </c>
      <c r="H726" s="254"/>
      <c r="I726" s="360"/>
      <c r="J726" s="486">
        <v>16.12</v>
      </c>
      <c r="K726" s="487">
        <v>0.01</v>
      </c>
      <c r="L726" s="453">
        <v>77835.520000000004</v>
      </c>
      <c r="M726" s="451">
        <v>975.62</v>
      </c>
      <c r="N726" s="451">
        <v>34055.86</v>
      </c>
      <c r="O726" s="452">
        <v>118.35</v>
      </c>
      <c r="P726" s="453">
        <v>8446.36</v>
      </c>
      <c r="Q726" s="451">
        <v>19.09</v>
      </c>
      <c r="R726" s="451">
        <v>35521.800000000003</v>
      </c>
      <c r="S726" s="451">
        <v>32.799999999999997</v>
      </c>
      <c r="T726" s="451"/>
      <c r="U726" s="451"/>
      <c r="V726" s="451">
        <v>750.16</v>
      </c>
      <c r="W726" s="451">
        <v>1290.58</v>
      </c>
      <c r="X726" s="451">
        <v>12266.38</v>
      </c>
      <c r="Y726" s="451">
        <v>9.0399999999999991</v>
      </c>
      <c r="Z726" s="451">
        <v>39575</v>
      </c>
      <c r="AA726" s="451">
        <v>69</v>
      </c>
      <c r="AB726" s="451"/>
      <c r="AC726" s="451"/>
      <c r="AD726" s="451">
        <v>9969.25</v>
      </c>
      <c r="AE726" s="451">
        <v>0</v>
      </c>
      <c r="AF726" s="451"/>
      <c r="AG726" s="454"/>
      <c r="AH726" s="451"/>
      <c r="AI726" s="452"/>
      <c r="AJ726" s="451"/>
      <c r="AK726" s="454"/>
      <c r="AL726" s="455">
        <v>1648.19</v>
      </c>
      <c r="AM726" s="452">
        <v>12.78</v>
      </c>
      <c r="AN726" s="455">
        <v>105.64</v>
      </c>
      <c r="AO726" s="452">
        <v>0.01</v>
      </c>
      <c r="AP726" s="455">
        <v>363.87</v>
      </c>
      <c r="AQ726" s="452">
        <v>0</v>
      </c>
    </row>
    <row r="727" spans="1:43" ht="15" x14ac:dyDescent="0.2">
      <c r="A727" s="376">
        <f t="shared" si="39"/>
        <v>45918</v>
      </c>
      <c r="B727" s="86" t="s">
        <v>195</v>
      </c>
      <c r="C727" s="94" t="str">
        <f t="shared" si="38"/>
        <v>45918 1200H</v>
      </c>
      <c r="D727" s="355">
        <v>3349.79</v>
      </c>
      <c r="E727" s="356">
        <v>49.78</v>
      </c>
      <c r="F727" s="355">
        <v>1139.3900000000001</v>
      </c>
      <c r="G727" s="356">
        <v>6.21</v>
      </c>
      <c r="H727" s="355"/>
      <c r="I727" s="358"/>
      <c r="J727" s="486">
        <v>16.12</v>
      </c>
      <c r="K727" s="487">
        <v>0.01</v>
      </c>
      <c r="L727" s="449">
        <v>77840.84</v>
      </c>
      <c r="M727" s="447">
        <v>975.84</v>
      </c>
      <c r="N727" s="447">
        <v>34057.019999999997</v>
      </c>
      <c r="O727" s="448">
        <v>118.38</v>
      </c>
      <c r="P727" s="449">
        <v>8452.2000000000007</v>
      </c>
      <c r="Q727" s="447">
        <v>19.09</v>
      </c>
      <c r="R727" s="447">
        <v>35524</v>
      </c>
      <c r="S727" s="447">
        <v>32.799999999999997</v>
      </c>
      <c r="T727" s="447"/>
      <c r="U727" s="447"/>
      <c r="V727" s="447">
        <v>750.18</v>
      </c>
      <c r="W727" s="447">
        <v>1291.76</v>
      </c>
      <c r="X727" s="447">
        <v>12270.07</v>
      </c>
      <c r="Y727" s="447">
        <v>9.0399999999999991</v>
      </c>
      <c r="Z727" s="447">
        <v>39582</v>
      </c>
      <c r="AA727" s="447">
        <v>69</v>
      </c>
      <c r="AB727" s="447"/>
      <c r="AC727" s="447"/>
      <c r="AD727" s="447">
        <v>9975.09</v>
      </c>
      <c r="AE727" s="447">
        <v>0</v>
      </c>
      <c r="AF727" s="447"/>
      <c r="AG727" s="421"/>
      <c r="AH727" s="447"/>
      <c r="AI727" s="448"/>
      <c r="AJ727" s="447"/>
      <c r="AK727" s="421"/>
      <c r="AL727" s="450">
        <v>1654.14</v>
      </c>
      <c r="AM727" s="448">
        <v>12.79</v>
      </c>
      <c r="AN727" s="450">
        <v>105.64</v>
      </c>
      <c r="AO727" s="448">
        <v>0.01</v>
      </c>
      <c r="AP727" s="450">
        <v>365.54</v>
      </c>
      <c r="AQ727" s="448">
        <v>0</v>
      </c>
    </row>
    <row r="728" spans="1:43" ht="15" x14ac:dyDescent="0.2">
      <c r="A728" s="376">
        <f t="shared" si="39"/>
        <v>45919</v>
      </c>
      <c r="B728" s="86" t="s">
        <v>259</v>
      </c>
      <c r="C728" s="94" t="str">
        <f t="shared" si="38"/>
        <v>45919 0000H</v>
      </c>
      <c r="D728" s="254">
        <v>3354.15</v>
      </c>
      <c r="E728" s="255">
        <v>49.78</v>
      </c>
      <c r="F728" s="254">
        <v>1139.3900000000001</v>
      </c>
      <c r="G728" s="255">
        <v>6.21</v>
      </c>
      <c r="H728" s="254"/>
      <c r="I728" s="360"/>
      <c r="J728" s="486">
        <v>16.12</v>
      </c>
      <c r="K728" s="487">
        <v>0.01</v>
      </c>
      <c r="L728" s="453">
        <v>77854.460000000006</v>
      </c>
      <c r="M728" s="451">
        <v>975.88</v>
      </c>
      <c r="N728" s="451">
        <v>34060.31</v>
      </c>
      <c r="O728" s="452">
        <v>118.38</v>
      </c>
      <c r="P728" s="453">
        <v>8457.9599999999991</v>
      </c>
      <c r="Q728" s="451">
        <v>19.09</v>
      </c>
      <c r="R728" s="451">
        <v>35527.300000000003</v>
      </c>
      <c r="S728" s="451">
        <v>32.799999999999997</v>
      </c>
      <c r="T728" s="451"/>
      <c r="U728" s="451"/>
      <c r="V728" s="451">
        <v>750.19</v>
      </c>
      <c r="W728" s="451">
        <v>1293.3399999999999</v>
      </c>
      <c r="X728" s="451">
        <v>12274.32</v>
      </c>
      <c r="Y728" s="451">
        <v>9.0399999999999991</v>
      </c>
      <c r="Z728" s="451">
        <v>39588</v>
      </c>
      <c r="AA728" s="451">
        <v>69</v>
      </c>
      <c r="AB728" s="451"/>
      <c r="AC728" s="451"/>
      <c r="AD728" s="451">
        <v>9982.32</v>
      </c>
      <c r="AE728" s="451">
        <v>0</v>
      </c>
      <c r="AF728" s="451"/>
      <c r="AG728" s="454"/>
      <c r="AH728" s="451"/>
      <c r="AI728" s="452"/>
      <c r="AJ728" s="451"/>
      <c r="AK728" s="454"/>
      <c r="AL728" s="455">
        <v>1660.49</v>
      </c>
      <c r="AM728" s="452">
        <v>12.79</v>
      </c>
      <c r="AN728" s="455">
        <v>105.67</v>
      </c>
      <c r="AO728" s="452">
        <v>0.01</v>
      </c>
      <c r="AP728" s="455">
        <v>367.39</v>
      </c>
      <c r="AQ728" s="452">
        <v>0</v>
      </c>
    </row>
    <row r="729" spans="1:43" ht="15" x14ac:dyDescent="0.2">
      <c r="A729" s="376">
        <f t="shared" si="39"/>
        <v>45919</v>
      </c>
      <c r="B729" s="86" t="s">
        <v>195</v>
      </c>
      <c r="C729" s="94" t="str">
        <f t="shared" si="38"/>
        <v>45919 1200H</v>
      </c>
      <c r="D729" s="355">
        <v>3357.39</v>
      </c>
      <c r="E729" s="356">
        <v>49.78</v>
      </c>
      <c r="F729" s="355">
        <v>1139.3900000000001</v>
      </c>
      <c r="G729" s="356">
        <v>6.21</v>
      </c>
      <c r="H729" s="355"/>
      <c r="I729" s="358"/>
      <c r="J729" s="486">
        <v>16.12</v>
      </c>
      <c r="K729" s="487">
        <v>0.01</v>
      </c>
      <c r="L729" s="449">
        <v>77859.95</v>
      </c>
      <c r="M729" s="447">
        <v>976.1</v>
      </c>
      <c r="N729" s="447">
        <v>34061.35</v>
      </c>
      <c r="O729" s="448">
        <v>118.42</v>
      </c>
      <c r="P729" s="449">
        <v>8463.7800000000007</v>
      </c>
      <c r="Q729" s="447">
        <v>19.09</v>
      </c>
      <c r="R729" s="447">
        <v>35529.1</v>
      </c>
      <c r="S729" s="447">
        <v>32.9</v>
      </c>
      <c r="T729" s="447"/>
      <c r="U729" s="447"/>
      <c r="V729" s="447">
        <v>750.4</v>
      </c>
      <c r="W729" s="447">
        <v>1294.24</v>
      </c>
      <c r="X729" s="447">
        <v>12277.91</v>
      </c>
      <c r="Y729" s="447">
        <v>9.0399999999999991</v>
      </c>
      <c r="Z729" s="447">
        <v>39595</v>
      </c>
      <c r="AA729" s="447">
        <v>69</v>
      </c>
      <c r="AB729" s="447"/>
      <c r="AC729" s="447"/>
      <c r="AD729" s="447">
        <v>9988.44</v>
      </c>
      <c r="AE729" s="447">
        <v>0</v>
      </c>
      <c r="AF729" s="447"/>
      <c r="AG729" s="421"/>
      <c r="AH729" s="447"/>
      <c r="AI729" s="448"/>
      <c r="AJ729" s="447"/>
      <c r="AK729" s="421"/>
      <c r="AL729" s="450">
        <v>1667.67</v>
      </c>
      <c r="AM729" s="448">
        <v>12.79</v>
      </c>
      <c r="AN729" s="450">
        <v>105.89</v>
      </c>
      <c r="AO729" s="448">
        <v>0.01</v>
      </c>
      <c r="AP729" s="450">
        <v>369.15</v>
      </c>
      <c r="AQ729" s="448">
        <v>0</v>
      </c>
    </row>
    <row r="730" spans="1:43" ht="15" x14ac:dyDescent="0.2">
      <c r="A730" s="376">
        <f t="shared" si="39"/>
        <v>45920</v>
      </c>
      <c r="B730" s="86" t="s">
        <v>259</v>
      </c>
      <c r="C730" s="94" t="str">
        <f t="shared" si="38"/>
        <v>45920 0000H</v>
      </c>
      <c r="D730" s="254">
        <v>3361.83</v>
      </c>
      <c r="E730" s="255">
        <v>49.78</v>
      </c>
      <c r="F730" s="254">
        <v>1139.3900000000001</v>
      </c>
      <c r="G730" s="255">
        <v>6.21</v>
      </c>
      <c r="H730" s="254"/>
      <c r="I730" s="360"/>
      <c r="J730" s="486">
        <v>16.12</v>
      </c>
      <c r="K730" s="487">
        <v>0.01</v>
      </c>
      <c r="L730" s="453">
        <v>77876.009999999995</v>
      </c>
      <c r="M730" s="451">
        <v>976.1</v>
      </c>
      <c r="N730" s="451">
        <v>34064.71</v>
      </c>
      <c r="O730" s="452">
        <v>118.43</v>
      </c>
      <c r="P730" s="453">
        <v>8469.58</v>
      </c>
      <c r="Q730" s="451">
        <v>19.09</v>
      </c>
      <c r="R730" s="451">
        <v>35532.400000000001</v>
      </c>
      <c r="S730" s="451">
        <v>32.9</v>
      </c>
      <c r="T730" s="451"/>
      <c r="U730" s="451"/>
      <c r="V730" s="451">
        <v>750.47</v>
      </c>
      <c r="W730" s="451">
        <v>1295.46</v>
      </c>
      <c r="X730" s="451">
        <v>12282.35</v>
      </c>
      <c r="Y730" s="451">
        <v>9.0399999999999991</v>
      </c>
      <c r="Z730" s="451">
        <v>39601</v>
      </c>
      <c r="AA730" s="451">
        <v>69</v>
      </c>
      <c r="AB730" s="451"/>
      <c r="AC730" s="451"/>
      <c r="AD730" s="451">
        <v>9995.7000000000007</v>
      </c>
      <c r="AE730" s="451">
        <v>0</v>
      </c>
      <c r="AF730" s="451"/>
      <c r="AG730" s="454"/>
      <c r="AH730" s="451"/>
      <c r="AI730" s="452"/>
      <c r="AJ730" s="451"/>
      <c r="AK730" s="454"/>
      <c r="AL730" s="455">
        <v>1674.87</v>
      </c>
      <c r="AM730" s="452">
        <v>12.79</v>
      </c>
      <c r="AN730" s="455">
        <v>106.08</v>
      </c>
      <c r="AO730" s="452">
        <v>0.01</v>
      </c>
      <c r="AP730" s="455">
        <v>371.06</v>
      </c>
      <c r="AQ730" s="452">
        <v>0</v>
      </c>
    </row>
    <row r="731" spans="1:43" ht="15" x14ac:dyDescent="0.2">
      <c r="A731" s="376">
        <f t="shared" si="39"/>
        <v>45920</v>
      </c>
      <c r="B731" s="86" t="s">
        <v>195</v>
      </c>
      <c r="C731" s="94" t="str">
        <f t="shared" si="38"/>
        <v>45920 1200H</v>
      </c>
      <c r="D731" s="355">
        <v>3365.3</v>
      </c>
      <c r="E731" s="356">
        <v>49.78</v>
      </c>
      <c r="F731" s="355">
        <v>1139.3900000000001</v>
      </c>
      <c r="G731" s="356">
        <v>6.21</v>
      </c>
      <c r="H731" s="355"/>
      <c r="I731" s="358"/>
      <c r="J731" s="486">
        <v>16.12</v>
      </c>
      <c r="K731" s="487">
        <v>0.01</v>
      </c>
      <c r="L731" s="449">
        <v>77880.740000000005</v>
      </c>
      <c r="M731" s="447">
        <v>976.34</v>
      </c>
      <c r="N731" s="447">
        <v>34064.71</v>
      </c>
      <c r="O731" s="448">
        <v>118.46</v>
      </c>
      <c r="P731" s="449">
        <v>8475.42</v>
      </c>
      <c r="Q731" s="447">
        <v>19.09</v>
      </c>
      <c r="R731" s="447">
        <v>35534.800000000003</v>
      </c>
      <c r="S731" s="447">
        <v>32.9</v>
      </c>
      <c r="T731" s="447"/>
      <c r="U731" s="447"/>
      <c r="V731" s="447">
        <v>750.51</v>
      </c>
      <c r="W731" s="447">
        <v>1296.6500000000001</v>
      </c>
      <c r="X731" s="447">
        <v>12285.98</v>
      </c>
      <c r="Y731" s="447">
        <v>9.0399999999999991</v>
      </c>
      <c r="Z731" s="447">
        <v>39607</v>
      </c>
      <c r="AA731" s="447">
        <v>69</v>
      </c>
      <c r="AB731" s="447"/>
      <c r="AC731" s="447"/>
      <c r="AD731" s="447">
        <v>10001.82</v>
      </c>
      <c r="AE731" s="447">
        <v>0</v>
      </c>
      <c r="AF731" s="447"/>
      <c r="AG731" s="421"/>
      <c r="AH731" s="447"/>
      <c r="AI731" s="448"/>
      <c r="AJ731" s="447"/>
      <c r="AK731" s="421"/>
      <c r="AL731" s="450">
        <v>1680.15</v>
      </c>
      <c r="AM731" s="448">
        <v>12.79</v>
      </c>
      <c r="AN731" s="450">
        <v>106.08</v>
      </c>
      <c r="AO731" s="448">
        <v>0.01</v>
      </c>
      <c r="AP731" s="450">
        <v>372.58</v>
      </c>
      <c r="AQ731" s="448">
        <v>0</v>
      </c>
    </row>
    <row r="732" spans="1:43" ht="15" x14ac:dyDescent="0.2">
      <c r="A732" s="376">
        <f t="shared" si="39"/>
        <v>45921</v>
      </c>
      <c r="B732" s="86" t="s">
        <v>259</v>
      </c>
      <c r="C732" s="94" t="str">
        <f t="shared" si="38"/>
        <v>45921 0000H</v>
      </c>
      <c r="D732" s="254">
        <v>3369.81</v>
      </c>
      <c r="E732" s="255">
        <v>49.78</v>
      </c>
      <c r="F732" s="254">
        <v>1139.3900000000001</v>
      </c>
      <c r="G732" s="255">
        <v>6.21</v>
      </c>
      <c r="H732" s="254"/>
      <c r="I732" s="360"/>
      <c r="J732" s="486">
        <v>16.12</v>
      </c>
      <c r="K732" s="487">
        <v>0.01</v>
      </c>
      <c r="L732" s="453">
        <v>77893.41</v>
      </c>
      <c r="M732" s="451">
        <v>976.34</v>
      </c>
      <c r="N732" s="451">
        <v>34064.74</v>
      </c>
      <c r="O732" s="452">
        <v>118.51</v>
      </c>
      <c r="P732" s="453">
        <v>8481.2099999999991</v>
      </c>
      <c r="Q732" s="451">
        <v>19.09</v>
      </c>
      <c r="R732" s="451">
        <v>35537.699999999997</v>
      </c>
      <c r="S732" s="451">
        <v>33</v>
      </c>
      <c r="T732" s="451"/>
      <c r="U732" s="451"/>
      <c r="V732" s="451">
        <v>750.69</v>
      </c>
      <c r="W732" s="451">
        <v>1297.7</v>
      </c>
      <c r="X732" s="451">
        <v>12290.79</v>
      </c>
      <c r="Y732" s="451">
        <v>9.0399999999999991</v>
      </c>
      <c r="Z732" s="451">
        <v>39615</v>
      </c>
      <c r="AA732" s="451">
        <v>69</v>
      </c>
      <c r="AB732" s="451"/>
      <c r="AC732" s="451"/>
      <c r="AD732" s="451">
        <v>10009.120000000001</v>
      </c>
      <c r="AE732" s="451">
        <v>0</v>
      </c>
      <c r="AF732" s="451"/>
      <c r="AG732" s="454"/>
      <c r="AH732" s="451"/>
      <c r="AI732" s="452"/>
      <c r="AJ732" s="451"/>
      <c r="AK732" s="454"/>
      <c r="AL732" s="455">
        <v>1688.69</v>
      </c>
      <c r="AM732" s="452">
        <v>12.79</v>
      </c>
      <c r="AN732" s="455">
        <v>106.57</v>
      </c>
      <c r="AO732" s="452">
        <v>0.01</v>
      </c>
      <c r="AP732" s="455">
        <v>374.55</v>
      </c>
      <c r="AQ732" s="452">
        <v>0</v>
      </c>
    </row>
    <row r="733" spans="1:43" ht="15" x14ac:dyDescent="0.2">
      <c r="A733" s="376">
        <f t="shared" si="39"/>
        <v>45921</v>
      </c>
      <c r="B733" s="86" t="s">
        <v>195</v>
      </c>
      <c r="C733" s="94" t="str">
        <f t="shared" si="38"/>
        <v>45921 1200H</v>
      </c>
      <c r="D733" s="355">
        <v>3372.98</v>
      </c>
      <c r="E733" s="356">
        <v>49.78</v>
      </c>
      <c r="F733" s="355">
        <v>1139.3900000000001</v>
      </c>
      <c r="G733" s="356">
        <v>6.21</v>
      </c>
      <c r="H733" s="355"/>
      <c r="I733" s="358"/>
      <c r="J733" s="486">
        <v>16.12</v>
      </c>
      <c r="K733" s="487">
        <v>0.01</v>
      </c>
      <c r="L733" s="449">
        <v>77897.89</v>
      </c>
      <c r="M733" s="447">
        <v>976.66</v>
      </c>
      <c r="N733" s="447">
        <v>34065.1</v>
      </c>
      <c r="O733" s="448">
        <v>118.55</v>
      </c>
      <c r="P733" s="449">
        <v>8487.0300000000007</v>
      </c>
      <c r="Q733" s="447">
        <v>19.09</v>
      </c>
      <c r="R733" s="447">
        <v>35539.699999999997</v>
      </c>
      <c r="S733" s="447">
        <v>33</v>
      </c>
      <c r="T733" s="447"/>
      <c r="U733" s="447"/>
      <c r="V733" s="447">
        <v>750.69</v>
      </c>
      <c r="W733" s="447">
        <v>1299.06</v>
      </c>
      <c r="X733" s="447">
        <v>12294.65</v>
      </c>
      <c r="Y733" s="447">
        <v>9.0399999999999991</v>
      </c>
      <c r="Z733" s="447">
        <v>39621</v>
      </c>
      <c r="AA733" s="447">
        <v>69</v>
      </c>
      <c r="AB733" s="447"/>
      <c r="AC733" s="447"/>
      <c r="AD733" s="447">
        <v>10015.040000000001</v>
      </c>
      <c r="AE733" s="447">
        <v>0</v>
      </c>
      <c r="AF733" s="447"/>
      <c r="AG733" s="421"/>
      <c r="AH733" s="447"/>
      <c r="AI733" s="448"/>
      <c r="AJ733" s="447"/>
      <c r="AK733" s="421"/>
      <c r="AL733" s="450">
        <v>1695.16</v>
      </c>
      <c r="AM733" s="448">
        <v>12.79</v>
      </c>
      <c r="AN733" s="450">
        <v>106.57</v>
      </c>
      <c r="AO733" s="448">
        <v>0.01</v>
      </c>
      <c r="AP733" s="450">
        <v>376.38</v>
      </c>
      <c r="AQ733" s="448">
        <v>0</v>
      </c>
    </row>
    <row r="734" spans="1:43" ht="15" x14ac:dyDescent="0.2">
      <c r="A734" s="376">
        <f t="shared" si="39"/>
        <v>45922</v>
      </c>
      <c r="B734" s="86" t="s">
        <v>259</v>
      </c>
      <c r="C734" s="94" t="str">
        <f t="shared" si="38"/>
        <v>45922 0000H</v>
      </c>
      <c r="D734" s="254">
        <v>3376.24</v>
      </c>
      <c r="E734" s="255">
        <v>49.78</v>
      </c>
      <c r="F734" s="254">
        <v>1139.3900000000001</v>
      </c>
      <c r="G734" s="255">
        <v>6.21</v>
      </c>
      <c r="H734" s="254"/>
      <c r="I734" s="360"/>
      <c r="J734" s="486">
        <v>16.12</v>
      </c>
      <c r="K734" s="487">
        <v>0.01</v>
      </c>
      <c r="L734" s="453">
        <v>77912.960000000006</v>
      </c>
      <c r="M734" s="451">
        <v>976.7</v>
      </c>
      <c r="N734" s="451">
        <v>34068.78</v>
      </c>
      <c r="O734" s="452">
        <v>118.56</v>
      </c>
      <c r="P734" s="453">
        <v>8492.7900000000009</v>
      </c>
      <c r="Q734" s="451">
        <v>19.09</v>
      </c>
      <c r="R734" s="451">
        <v>35543.1</v>
      </c>
      <c r="S734" s="451">
        <v>33</v>
      </c>
      <c r="T734" s="451"/>
      <c r="U734" s="451"/>
      <c r="V734" s="451">
        <v>750.7</v>
      </c>
      <c r="W734" s="451">
        <v>1300.75</v>
      </c>
      <c r="X734" s="451">
        <v>12299.21</v>
      </c>
      <c r="Y734" s="451">
        <v>9.0399999999999991</v>
      </c>
      <c r="Z734" s="451">
        <v>39628</v>
      </c>
      <c r="AA734" s="451">
        <v>69</v>
      </c>
      <c r="AB734" s="451"/>
      <c r="AC734" s="451"/>
      <c r="AD734" s="451">
        <v>10021.92</v>
      </c>
      <c r="AE734" s="451">
        <v>0</v>
      </c>
      <c r="AF734" s="451"/>
      <c r="AG734" s="454"/>
      <c r="AH734" s="451"/>
      <c r="AI734" s="452"/>
      <c r="AJ734" s="451"/>
      <c r="AK734" s="454"/>
      <c r="AL734" s="455">
        <v>1702.93</v>
      </c>
      <c r="AM734" s="452">
        <v>12.79</v>
      </c>
      <c r="AN734" s="455">
        <v>106.88</v>
      </c>
      <c r="AO734" s="452">
        <v>0.01</v>
      </c>
      <c r="AP734" s="455">
        <v>378.33</v>
      </c>
      <c r="AQ734" s="452">
        <v>0</v>
      </c>
    </row>
    <row r="735" spans="1:43" ht="15" x14ac:dyDescent="0.2">
      <c r="A735" s="376">
        <f t="shared" si="39"/>
        <v>45922</v>
      </c>
      <c r="B735" s="86" t="s">
        <v>195</v>
      </c>
      <c r="C735" s="94" t="str">
        <f t="shared" si="38"/>
        <v>45922 1200H</v>
      </c>
      <c r="D735" s="355">
        <v>3379.7</v>
      </c>
      <c r="E735" s="356">
        <v>49.78</v>
      </c>
      <c r="F735" s="355">
        <v>1139.3900000000001</v>
      </c>
      <c r="G735" s="356">
        <v>6.21</v>
      </c>
      <c r="H735" s="355"/>
      <c r="I735" s="358"/>
      <c r="J735" s="486">
        <v>16.12</v>
      </c>
      <c r="K735" s="487">
        <v>0.01</v>
      </c>
      <c r="L735" s="449">
        <v>77918.2</v>
      </c>
      <c r="M735" s="447">
        <v>977.02</v>
      </c>
      <c r="N735" s="447">
        <v>34069.949999999997</v>
      </c>
      <c r="O735" s="448">
        <v>118.59</v>
      </c>
      <c r="P735" s="449">
        <v>8498.6200000000008</v>
      </c>
      <c r="Q735" s="447">
        <v>19.09</v>
      </c>
      <c r="R735" s="447">
        <v>35545</v>
      </c>
      <c r="S735" s="447">
        <v>33</v>
      </c>
      <c r="T735" s="447"/>
      <c r="U735" s="447"/>
      <c r="V735" s="447">
        <v>750.75</v>
      </c>
      <c r="W735" s="447">
        <v>1302.08</v>
      </c>
      <c r="X735" s="447">
        <v>12303.02</v>
      </c>
      <c r="Y735" s="447">
        <v>9.0399999999999991</v>
      </c>
      <c r="Z735" s="447">
        <v>39634</v>
      </c>
      <c r="AA735" s="447">
        <v>69</v>
      </c>
      <c r="AB735" s="447"/>
      <c r="AC735" s="447"/>
      <c r="AD735" s="447">
        <v>10028.049999999999</v>
      </c>
      <c r="AE735" s="447">
        <v>0</v>
      </c>
      <c r="AF735" s="447"/>
      <c r="AG735" s="421"/>
      <c r="AH735" s="447"/>
      <c r="AI735" s="448"/>
      <c r="AJ735" s="447"/>
      <c r="AK735" s="421"/>
      <c r="AL735" s="450">
        <v>1708.79</v>
      </c>
      <c r="AM735" s="448">
        <v>12.79</v>
      </c>
      <c r="AN735" s="450">
        <v>106.88</v>
      </c>
      <c r="AO735" s="448">
        <v>0.01</v>
      </c>
      <c r="AP735" s="450">
        <v>379.99</v>
      </c>
      <c r="AQ735" s="448">
        <v>0</v>
      </c>
    </row>
    <row r="736" spans="1:43" ht="15" x14ac:dyDescent="0.2">
      <c r="A736" s="376">
        <f t="shared" si="39"/>
        <v>45923</v>
      </c>
      <c r="B736" s="86" t="s">
        <v>259</v>
      </c>
      <c r="C736" s="94" t="str">
        <f t="shared" si="38"/>
        <v>45923 0000H</v>
      </c>
      <c r="D736" s="254">
        <v>3383.89</v>
      </c>
      <c r="E736" s="255">
        <v>49.78</v>
      </c>
      <c r="F736" s="254">
        <v>1139.3900000000001</v>
      </c>
      <c r="G736" s="255">
        <v>6.21</v>
      </c>
      <c r="H736" s="254"/>
      <c r="I736" s="360"/>
      <c r="J736" s="486">
        <v>16.12</v>
      </c>
      <c r="K736" s="487">
        <v>0.01</v>
      </c>
      <c r="L736" s="453">
        <v>77931.73</v>
      </c>
      <c r="M736" s="451">
        <v>977.05</v>
      </c>
      <c r="N736" s="451">
        <v>34073.11</v>
      </c>
      <c r="O736" s="452">
        <v>118.6</v>
      </c>
      <c r="P736" s="453">
        <v>8504.33</v>
      </c>
      <c r="Q736" s="451">
        <v>19.09</v>
      </c>
      <c r="R736" s="451">
        <v>35548</v>
      </c>
      <c r="S736" s="451">
        <v>33</v>
      </c>
      <c r="T736" s="451"/>
      <c r="U736" s="451"/>
      <c r="V736" s="451">
        <v>750.75</v>
      </c>
      <c r="W736" s="451">
        <v>1303.77</v>
      </c>
      <c r="X736" s="451">
        <v>12307.53</v>
      </c>
      <c r="Y736" s="451">
        <v>9.0399999999999991</v>
      </c>
      <c r="Z736" s="451">
        <v>39641</v>
      </c>
      <c r="AA736" s="451">
        <v>69</v>
      </c>
      <c r="AB736" s="451"/>
      <c r="AC736" s="451"/>
      <c r="AD736" s="451">
        <v>10035.09</v>
      </c>
      <c r="AE736" s="451">
        <v>0</v>
      </c>
      <c r="AF736" s="451"/>
      <c r="AG736" s="454"/>
      <c r="AH736" s="451"/>
      <c r="AI736" s="452"/>
      <c r="AJ736" s="451"/>
      <c r="AK736" s="454"/>
      <c r="AL736" s="455">
        <v>1715.81</v>
      </c>
      <c r="AM736" s="452">
        <v>12.79</v>
      </c>
      <c r="AN736" s="455">
        <v>107.1</v>
      </c>
      <c r="AO736" s="452">
        <v>0.01</v>
      </c>
      <c r="AP736" s="455">
        <v>381.78</v>
      </c>
      <c r="AQ736" s="452">
        <v>0</v>
      </c>
    </row>
    <row r="737" spans="1:43" ht="15" x14ac:dyDescent="0.2">
      <c r="A737" s="376">
        <f t="shared" si="39"/>
        <v>45923</v>
      </c>
      <c r="B737" s="86" t="s">
        <v>195</v>
      </c>
      <c r="C737" s="94" t="str">
        <f t="shared" si="38"/>
        <v>45923 1200H</v>
      </c>
      <c r="D737" s="355">
        <v>3387.46</v>
      </c>
      <c r="E737" s="356">
        <v>49.78</v>
      </c>
      <c r="F737" s="355">
        <v>1139.3900000000001</v>
      </c>
      <c r="G737" s="356">
        <v>6.21</v>
      </c>
      <c r="H737" s="355"/>
      <c r="I737" s="358"/>
      <c r="J737" s="486">
        <v>16.12</v>
      </c>
      <c r="K737" s="487">
        <v>0.01</v>
      </c>
      <c r="L737" s="449">
        <v>77936.44</v>
      </c>
      <c r="M737" s="447">
        <v>977.34</v>
      </c>
      <c r="N737" s="447">
        <v>34074.44</v>
      </c>
      <c r="O737" s="448">
        <v>118.63</v>
      </c>
      <c r="P737" s="449">
        <v>8510.14</v>
      </c>
      <c r="Q737" s="447">
        <v>19.09</v>
      </c>
      <c r="R737" s="447">
        <v>35550.1</v>
      </c>
      <c r="S737" s="447">
        <v>33.1</v>
      </c>
      <c r="T737" s="447"/>
      <c r="U737" s="447"/>
      <c r="V737" s="447">
        <v>750.75</v>
      </c>
      <c r="W737" s="447">
        <v>1304.97</v>
      </c>
      <c r="X737" s="447">
        <v>12311.31</v>
      </c>
      <c r="Y737" s="447">
        <v>9.0399999999999991</v>
      </c>
      <c r="Z737" s="447">
        <v>39647</v>
      </c>
      <c r="AA737" s="447">
        <v>69</v>
      </c>
      <c r="AB737" s="447"/>
      <c r="AC737" s="447"/>
      <c r="AD737" s="447">
        <v>10041.16</v>
      </c>
      <c r="AE737" s="447">
        <v>0</v>
      </c>
      <c r="AF737" s="447"/>
      <c r="AG737" s="421"/>
      <c r="AH737" s="447"/>
      <c r="AI737" s="448"/>
      <c r="AJ737" s="447"/>
      <c r="AK737" s="421"/>
      <c r="AL737" s="450">
        <v>1722.05</v>
      </c>
      <c r="AM737" s="448">
        <v>12.79</v>
      </c>
      <c r="AN737" s="450">
        <v>107.1</v>
      </c>
      <c r="AO737" s="448">
        <v>0.01</v>
      </c>
      <c r="AP737" s="450">
        <v>383.56</v>
      </c>
      <c r="AQ737" s="448">
        <v>0</v>
      </c>
    </row>
    <row r="738" spans="1:43" ht="15" x14ac:dyDescent="0.2">
      <c r="A738" s="376">
        <f t="shared" si="39"/>
        <v>45924</v>
      </c>
      <c r="B738" s="86" t="s">
        <v>259</v>
      </c>
      <c r="C738" s="94" t="str">
        <f t="shared" si="38"/>
        <v>45924 0000H</v>
      </c>
      <c r="D738" s="254">
        <v>3391.99</v>
      </c>
      <c r="E738" s="255">
        <v>49.78</v>
      </c>
      <c r="F738" s="254">
        <v>1139.3900000000001</v>
      </c>
      <c r="G738" s="255">
        <v>6.21</v>
      </c>
      <c r="H738" s="254"/>
      <c r="I738" s="360"/>
      <c r="J738" s="486">
        <v>16.12</v>
      </c>
      <c r="K738" s="487">
        <v>0.01</v>
      </c>
      <c r="L738" s="453">
        <v>77951.78</v>
      </c>
      <c r="M738" s="451">
        <v>977.36</v>
      </c>
      <c r="N738" s="451">
        <v>34078.300000000003</v>
      </c>
      <c r="O738" s="452">
        <v>118.63</v>
      </c>
      <c r="P738" s="453">
        <v>8515.9</v>
      </c>
      <c r="Q738" s="451">
        <v>19.09</v>
      </c>
      <c r="R738" s="451">
        <v>35553.599999999999</v>
      </c>
      <c r="S738" s="451">
        <v>33.1</v>
      </c>
      <c r="T738" s="451"/>
      <c r="U738" s="451"/>
      <c r="V738" s="451">
        <v>750.79</v>
      </c>
      <c r="W738" s="451">
        <v>1306.2</v>
      </c>
      <c r="X738" s="451">
        <v>12316.11</v>
      </c>
      <c r="Y738" s="451">
        <v>9.0399999999999991</v>
      </c>
      <c r="Z738" s="484">
        <v>39665</v>
      </c>
      <c r="AA738" s="451">
        <v>69</v>
      </c>
      <c r="AB738" s="451"/>
      <c r="AC738" s="451"/>
      <c r="AD738" s="451">
        <v>10048.209999999999</v>
      </c>
      <c r="AE738" s="451">
        <v>0</v>
      </c>
      <c r="AF738" s="451"/>
      <c r="AG738" s="454"/>
      <c r="AH738" s="451"/>
      <c r="AI738" s="452"/>
      <c r="AJ738" s="451"/>
      <c r="AK738" s="454"/>
      <c r="AL738" s="455">
        <v>1728.84</v>
      </c>
      <c r="AM738" s="452">
        <v>12.79</v>
      </c>
      <c r="AN738" s="455">
        <v>107.1</v>
      </c>
      <c r="AO738" s="452">
        <v>0.01</v>
      </c>
      <c r="AP738" s="455">
        <v>385.82</v>
      </c>
      <c r="AQ738" s="452">
        <v>0</v>
      </c>
    </row>
    <row r="739" spans="1:43" ht="15" x14ac:dyDescent="0.2">
      <c r="A739" s="376">
        <f t="shared" si="39"/>
        <v>45924</v>
      </c>
      <c r="B739" s="86" t="s">
        <v>195</v>
      </c>
      <c r="C739" s="420" t="str">
        <f t="shared" si="38"/>
        <v>45924 1200H</v>
      </c>
      <c r="D739" s="355">
        <v>3395.68</v>
      </c>
      <c r="E739" s="356">
        <v>49.78</v>
      </c>
      <c r="F739" s="355">
        <v>1139.3900000000001</v>
      </c>
      <c r="G739" s="356">
        <v>6.21</v>
      </c>
      <c r="H739" s="355"/>
      <c r="I739" s="358"/>
      <c r="J739" s="486">
        <v>16.12</v>
      </c>
      <c r="K739" s="487">
        <v>0.01</v>
      </c>
      <c r="L739" s="449">
        <v>77956.960000000006</v>
      </c>
      <c r="M739" s="447">
        <v>977.63</v>
      </c>
      <c r="N739" s="447">
        <v>34079.870000000003</v>
      </c>
      <c r="O739" s="448">
        <v>118.66</v>
      </c>
      <c r="P739" s="449">
        <v>8521.7199999999993</v>
      </c>
      <c r="Q739" s="447">
        <v>19.09</v>
      </c>
      <c r="R739" s="447">
        <v>35556.1</v>
      </c>
      <c r="S739" s="447">
        <v>33.1</v>
      </c>
      <c r="T739" s="447"/>
      <c r="U739" s="447"/>
      <c r="V739" s="447">
        <v>750.86</v>
      </c>
      <c r="W739" s="447">
        <v>1307.2</v>
      </c>
      <c r="X739" s="447">
        <v>12319.9</v>
      </c>
      <c r="Y739" s="447">
        <v>9.0399999999999991</v>
      </c>
      <c r="Z739" s="447">
        <v>39662</v>
      </c>
      <c r="AA739" s="447">
        <v>69</v>
      </c>
      <c r="AB739" s="447"/>
      <c r="AC739" s="447"/>
      <c r="AD739" s="447">
        <v>10054.35</v>
      </c>
      <c r="AE739" s="447">
        <v>0</v>
      </c>
      <c r="AF739" s="447"/>
      <c r="AG739" s="421"/>
      <c r="AH739" s="447"/>
      <c r="AI739" s="448"/>
      <c r="AJ739" s="447"/>
      <c r="AK739" s="421"/>
      <c r="AL739" s="450">
        <v>1735.55</v>
      </c>
      <c r="AM739" s="448">
        <v>12.79</v>
      </c>
      <c r="AN739" s="450">
        <v>107.1</v>
      </c>
      <c r="AO739" s="448">
        <v>0.01</v>
      </c>
      <c r="AP739" s="450">
        <v>387.43</v>
      </c>
      <c r="AQ739" s="448">
        <v>0</v>
      </c>
    </row>
    <row r="740" spans="1:43" ht="15" x14ac:dyDescent="0.2">
      <c r="A740" s="428">
        <f t="shared" si="39"/>
        <v>45925</v>
      </c>
      <c r="B740" s="429" t="s">
        <v>259</v>
      </c>
      <c r="C740" s="430" t="str">
        <f t="shared" si="38"/>
        <v>45925 0000H</v>
      </c>
      <c r="D740" s="431">
        <v>3400.26</v>
      </c>
      <c r="E740" s="432">
        <v>49.78</v>
      </c>
      <c r="F740" s="431">
        <v>1139.3900000000001</v>
      </c>
      <c r="G740" s="432">
        <v>6.21</v>
      </c>
      <c r="H740" s="479"/>
      <c r="I740" s="480"/>
      <c r="J740" s="486">
        <v>16.12</v>
      </c>
      <c r="K740" s="487">
        <v>0.01</v>
      </c>
      <c r="L740" s="462">
        <v>77973.710000000006</v>
      </c>
      <c r="M740" s="460">
        <v>977.63</v>
      </c>
      <c r="N740" s="460">
        <v>34083.4</v>
      </c>
      <c r="O740" s="461">
        <v>118.67</v>
      </c>
      <c r="P740" s="462">
        <v>8527.48</v>
      </c>
      <c r="Q740" s="460">
        <v>19.09</v>
      </c>
      <c r="R740" s="460">
        <v>35559.599999999999</v>
      </c>
      <c r="S740" s="460">
        <v>33.1</v>
      </c>
      <c r="T740" s="460"/>
      <c r="U740" s="460"/>
      <c r="V740" s="460">
        <v>751.06</v>
      </c>
      <c r="W740" s="460">
        <v>1308.1300000000001</v>
      </c>
      <c r="X740" s="460">
        <v>12324.51</v>
      </c>
      <c r="Y740" s="460">
        <v>9.0399999999999991</v>
      </c>
      <c r="Z740" s="460">
        <v>39670</v>
      </c>
      <c r="AA740" s="460">
        <v>69</v>
      </c>
      <c r="AB740" s="460"/>
      <c r="AC740" s="460"/>
      <c r="AD740" s="460">
        <v>10060.969999999999</v>
      </c>
      <c r="AE740" s="460">
        <v>0</v>
      </c>
      <c r="AF740" s="460"/>
      <c r="AG740" s="463"/>
      <c r="AH740" s="460"/>
      <c r="AI740" s="461"/>
      <c r="AJ740" s="460"/>
      <c r="AK740" s="463"/>
      <c r="AL740" s="464">
        <v>1743.44</v>
      </c>
      <c r="AM740" s="461">
        <v>12.79</v>
      </c>
      <c r="AN740" s="464">
        <v>107.37</v>
      </c>
      <c r="AO740" s="461">
        <v>0.01</v>
      </c>
      <c r="AP740" s="464">
        <v>389.44</v>
      </c>
      <c r="AQ740" s="461">
        <v>0</v>
      </c>
    </row>
    <row r="741" spans="1:43" ht="15.75" thickBot="1" x14ac:dyDescent="0.25">
      <c r="A741" s="382">
        <f t="shared" si="39"/>
        <v>45925</v>
      </c>
      <c r="B741" s="383" t="s">
        <v>195</v>
      </c>
      <c r="C741" s="384" t="str">
        <f t="shared" si="38"/>
        <v>45925 1200H</v>
      </c>
      <c r="D741" s="385">
        <v>3403.87</v>
      </c>
      <c r="E741" s="386">
        <v>49.78</v>
      </c>
      <c r="F741" s="440">
        <v>1139.3900000000001</v>
      </c>
      <c r="G741" s="441">
        <v>6.21</v>
      </c>
      <c r="H741" s="385"/>
      <c r="I741" s="388"/>
      <c r="J741" s="488">
        <v>16.12</v>
      </c>
      <c r="K741" s="489">
        <v>0.01</v>
      </c>
      <c r="L741" s="467">
        <v>77980.92</v>
      </c>
      <c r="M741" s="465">
        <v>977.83</v>
      </c>
      <c r="N741" s="465">
        <v>34084.33</v>
      </c>
      <c r="O741" s="466">
        <v>118.7</v>
      </c>
      <c r="P741" s="467">
        <v>8533.27</v>
      </c>
      <c r="Q741" s="465">
        <v>19.09</v>
      </c>
      <c r="R741" s="465">
        <v>35562.699999999997</v>
      </c>
      <c r="S741" s="465">
        <v>33.1</v>
      </c>
      <c r="T741" s="465"/>
      <c r="U741" s="465"/>
      <c r="V741" s="465">
        <v>751.19</v>
      </c>
      <c r="W741" s="465">
        <v>1309.1300000000001</v>
      </c>
      <c r="X741" s="465">
        <v>12328.52</v>
      </c>
      <c r="Y741" s="465">
        <v>9.0399999999999991</v>
      </c>
      <c r="Z741" s="465">
        <v>39676</v>
      </c>
      <c r="AA741" s="465">
        <v>69</v>
      </c>
      <c r="AB741" s="465"/>
      <c r="AC741" s="465"/>
      <c r="AD741" s="465">
        <v>10067.06</v>
      </c>
      <c r="AE741" s="465">
        <v>0</v>
      </c>
      <c r="AF741" s="465"/>
      <c r="AG741" s="468"/>
      <c r="AH741" s="465"/>
      <c r="AI741" s="466"/>
      <c r="AJ741" s="465"/>
      <c r="AK741" s="468"/>
      <c r="AL741" s="469">
        <v>1750.02</v>
      </c>
      <c r="AM741" s="466">
        <v>12.79</v>
      </c>
      <c r="AN741" s="469">
        <v>107.37</v>
      </c>
      <c r="AO741" s="466">
        <v>0.01</v>
      </c>
      <c r="AP741" s="469">
        <v>391.32</v>
      </c>
      <c r="AQ741" s="466">
        <v>0</v>
      </c>
    </row>
    <row r="742" spans="1:43" ht="15" thickBot="1" x14ac:dyDescent="0.25"/>
    <row r="743" spans="1:43" ht="15" x14ac:dyDescent="0.2">
      <c r="A743" s="369">
        <f>A740+1</f>
        <v>45926</v>
      </c>
      <c r="B743" s="370" t="s">
        <v>259</v>
      </c>
      <c r="C743" s="371" t="str">
        <f t="shared" ref="C743:C748" si="40">A743 &amp; " " &amp;B743</f>
        <v>45926 0000H</v>
      </c>
      <c r="D743" s="372">
        <v>3408.39</v>
      </c>
      <c r="E743" s="373">
        <v>49.78</v>
      </c>
      <c r="F743" s="372">
        <v>1139.3900000000001</v>
      </c>
      <c r="G743" s="373">
        <v>6.21</v>
      </c>
      <c r="H743" s="372"/>
      <c r="I743" s="373"/>
      <c r="J743" s="490">
        <v>16.12</v>
      </c>
      <c r="K743" s="491">
        <v>0.01</v>
      </c>
      <c r="L743" s="444">
        <v>77995.64</v>
      </c>
      <c r="M743" s="442">
        <v>977.83</v>
      </c>
      <c r="N743" s="442">
        <v>34087.83</v>
      </c>
      <c r="O743" s="443">
        <v>118.71</v>
      </c>
      <c r="P743" s="444">
        <v>8538.73</v>
      </c>
      <c r="Q743" s="442">
        <v>19.09</v>
      </c>
      <c r="R743" s="442">
        <v>35566.1</v>
      </c>
      <c r="S743" s="442">
        <v>33.1</v>
      </c>
      <c r="T743" s="442"/>
      <c r="U743" s="442"/>
      <c r="V743" s="442">
        <v>751.49</v>
      </c>
      <c r="W743" s="442">
        <v>1310</v>
      </c>
      <c r="X743" s="442">
        <v>12333.1</v>
      </c>
      <c r="Y743" s="442">
        <v>9.0399999999999991</v>
      </c>
      <c r="Z743" s="442">
        <v>39684</v>
      </c>
      <c r="AA743" s="442">
        <v>69</v>
      </c>
      <c r="AB743" s="442"/>
      <c r="AC743" s="442"/>
      <c r="AD743" s="442">
        <v>10073.68</v>
      </c>
      <c r="AE743" s="442">
        <v>0</v>
      </c>
      <c r="AF743" s="442"/>
      <c r="AG743" s="445"/>
      <c r="AH743" s="442"/>
      <c r="AI743" s="443"/>
      <c r="AJ743" s="442"/>
      <c r="AK743" s="445"/>
      <c r="AL743" s="446">
        <v>1756.95</v>
      </c>
      <c r="AM743" s="443">
        <v>12.79</v>
      </c>
      <c r="AN743" s="446">
        <v>107.37</v>
      </c>
      <c r="AO743" s="443">
        <v>0.01</v>
      </c>
      <c r="AP743" s="446">
        <v>393.29</v>
      </c>
      <c r="AQ743" s="443">
        <v>0</v>
      </c>
    </row>
    <row r="744" spans="1:43" ht="15" x14ac:dyDescent="0.2">
      <c r="A744" s="376">
        <f>A743</f>
        <v>45926</v>
      </c>
      <c r="B744" s="86" t="s">
        <v>195</v>
      </c>
      <c r="C744" s="94" t="str">
        <f t="shared" si="40"/>
        <v>45926 1200H</v>
      </c>
      <c r="D744" s="355">
        <v>3411.99</v>
      </c>
      <c r="E744" s="356">
        <v>49.78</v>
      </c>
      <c r="F744" s="355">
        <v>1139.3900000000001</v>
      </c>
      <c r="G744" s="356">
        <v>6.21</v>
      </c>
      <c r="H744" s="355"/>
      <c r="I744" s="356"/>
      <c r="J744" s="486">
        <v>16.12</v>
      </c>
      <c r="K744" s="487">
        <v>0.01</v>
      </c>
      <c r="L744" s="449">
        <v>77997.759999999995</v>
      </c>
      <c r="M744" s="447">
        <v>978.15</v>
      </c>
      <c r="N744" s="447">
        <v>34088.69</v>
      </c>
      <c r="O744" s="448">
        <v>118.76</v>
      </c>
      <c r="P744" s="449">
        <v>8544.48</v>
      </c>
      <c r="Q744" s="447">
        <v>19.09</v>
      </c>
      <c r="R744" s="447">
        <v>35568.199999999997</v>
      </c>
      <c r="S744" s="447">
        <v>33.200000000000003</v>
      </c>
      <c r="T744" s="447"/>
      <c r="U744" s="447"/>
      <c r="V744" s="447">
        <v>751.5</v>
      </c>
      <c r="W744" s="447">
        <v>1311.21</v>
      </c>
      <c r="X744" s="447">
        <v>12336.6</v>
      </c>
      <c r="Y744" s="447">
        <v>9.0399999999999991</v>
      </c>
      <c r="Z744" s="447">
        <v>39690</v>
      </c>
      <c r="AA744" s="447">
        <v>69</v>
      </c>
      <c r="AB744" s="447"/>
      <c r="AC744" s="447"/>
      <c r="AD744" s="447">
        <v>10079.290000000001</v>
      </c>
      <c r="AE744" s="447">
        <v>0</v>
      </c>
      <c r="AF744" s="447"/>
      <c r="AG744" s="421"/>
      <c r="AH744" s="447"/>
      <c r="AI744" s="448"/>
      <c r="AJ744" s="447"/>
      <c r="AK744" s="421"/>
      <c r="AL744" s="450">
        <v>1763.34</v>
      </c>
      <c r="AM744" s="448">
        <v>13.79</v>
      </c>
      <c r="AN744" s="450">
        <v>107.37</v>
      </c>
      <c r="AO744" s="448">
        <v>0.01</v>
      </c>
      <c r="AP744" s="450">
        <v>395.11</v>
      </c>
      <c r="AQ744" s="448">
        <v>0</v>
      </c>
    </row>
    <row r="745" spans="1:43" ht="15" x14ac:dyDescent="0.2">
      <c r="A745" s="376">
        <f t="shared" ref="A745:A800" si="41">A743+1</f>
        <v>45927</v>
      </c>
      <c r="B745" s="86" t="s">
        <v>259</v>
      </c>
      <c r="C745" s="94" t="str">
        <f t="shared" si="40"/>
        <v>45927 0000H</v>
      </c>
      <c r="D745" s="254">
        <v>3416.32</v>
      </c>
      <c r="E745" s="255">
        <v>49.78</v>
      </c>
      <c r="F745" s="254">
        <v>1139.3900000000001</v>
      </c>
      <c r="G745" s="255">
        <v>6.21</v>
      </c>
      <c r="H745" s="254"/>
      <c r="I745" s="255"/>
      <c r="J745" s="486">
        <v>16.12</v>
      </c>
      <c r="K745" s="487">
        <v>0.01</v>
      </c>
      <c r="L745" s="453">
        <v>78004.289999999994</v>
      </c>
      <c r="M745" s="451">
        <v>978.2</v>
      </c>
      <c r="N745" s="451">
        <v>34091.839999999997</v>
      </c>
      <c r="O745" s="452">
        <v>118.77</v>
      </c>
      <c r="P745" s="453">
        <v>8550.2800000000007</v>
      </c>
      <c r="Q745" s="451">
        <v>19.09</v>
      </c>
      <c r="R745" s="451">
        <v>35571.5</v>
      </c>
      <c r="S745" s="451">
        <v>33.200000000000003</v>
      </c>
      <c r="T745" s="451"/>
      <c r="U745" s="451"/>
      <c r="V745" s="451">
        <v>751.5</v>
      </c>
      <c r="W745" s="451">
        <v>1312.67</v>
      </c>
      <c r="X745" s="451">
        <v>12340.69</v>
      </c>
      <c r="Y745" s="451">
        <v>9.0399999999999991</v>
      </c>
      <c r="Z745" s="451">
        <v>39697</v>
      </c>
      <c r="AA745" s="451">
        <v>69</v>
      </c>
      <c r="AB745" s="451"/>
      <c r="AC745" s="451"/>
      <c r="AD745" s="451">
        <v>10085.4</v>
      </c>
      <c r="AE745" s="451">
        <v>0</v>
      </c>
      <c r="AF745" s="451"/>
      <c r="AG745" s="454"/>
      <c r="AH745" s="451"/>
      <c r="AI745" s="452"/>
      <c r="AJ745" s="451"/>
      <c r="AK745" s="454"/>
      <c r="AL745" s="455">
        <v>1770.04</v>
      </c>
      <c r="AM745" s="452">
        <v>12.79</v>
      </c>
      <c r="AN745" s="455">
        <v>107.37</v>
      </c>
      <c r="AO745" s="452">
        <v>0.01</v>
      </c>
      <c r="AP745" s="455">
        <v>397.02</v>
      </c>
      <c r="AQ745" s="452">
        <v>0</v>
      </c>
    </row>
    <row r="746" spans="1:43" ht="15" x14ac:dyDescent="0.2">
      <c r="A746" s="376">
        <f t="shared" si="41"/>
        <v>45927</v>
      </c>
      <c r="B746" s="86" t="s">
        <v>195</v>
      </c>
      <c r="C746" s="94" t="str">
        <f t="shared" si="40"/>
        <v>45927 1200H</v>
      </c>
      <c r="D746" s="355">
        <v>3419.6</v>
      </c>
      <c r="E746" s="356">
        <v>49.78</v>
      </c>
      <c r="F746" s="355">
        <v>1139.3900000000001</v>
      </c>
      <c r="G746" s="356">
        <v>6.21</v>
      </c>
      <c r="H746" s="355"/>
      <c r="I746" s="356"/>
      <c r="J746" s="486">
        <v>16.12</v>
      </c>
      <c r="K746" s="487">
        <v>0.01</v>
      </c>
      <c r="L746" s="449">
        <v>78006.240000000005</v>
      </c>
      <c r="M746" s="447">
        <v>978.49</v>
      </c>
      <c r="N746" s="447">
        <v>34092.61</v>
      </c>
      <c r="O746" s="448">
        <v>118.81</v>
      </c>
      <c r="P746" s="449">
        <v>8556.01</v>
      </c>
      <c r="Q746" s="447">
        <v>19.09</v>
      </c>
      <c r="R746" s="447">
        <v>35572.699999999997</v>
      </c>
      <c r="S746" s="447">
        <v>33.200000000000003</v>
      </c>
      <c r="T746" s="447"/>
      <c r="U746" s="447"/>
      <c r="V746" s="447">
        <v>751.51</v>
      </c>
      <c r="W746" s="483">
        <v>1313.76</v>
      </c>
      <c r="X746" s="447">
        <v>12344.23</v>
      </c>
      <c r="Y746" s="447">
        <v>9.0399999999999991</v>
      </c>
      <c r="Z746" s="447">
        <v>39703</v>
      </c>
      <c r="AA746" s="447">
        <v>69</v>
      </c>
      <c r="AB746" s="447"/>
      <c r="AC746" s="447"/>
      <c r="AD746" s="447">
        <v>10090</v>
      </c>
      <c r="AE746" s="447">
        <v>0</v>
      </c>
      <c r="AF746" s="447"/>
      <c r="AG746" s="421"/>
      <c r="AH746" s="447"/>
      <c r="AI746" s="448"/>
      <c r="AJ746" s="447"/>
      <c r="AK746" s="421"/>
      <c r="AL746" s="450">
        <v>1775.7</v>
      </c>
      <c r="AM746" s="448">
        <v>12.79</v>
      </c>
      <c r="AN746" s="450">
        <v>107.37</v>
      </c>
      <c r="AO746" s="448">
        <v>0.01</v>
      </c>
      <c r="AP746" s="450">
        <v>398.66</v>
      </c>
      <c r="AQ746" s="448">
        <v>0</v>
      </c>
    </row>
    <row r="747" spans="1:43" ht="15" x14ac:dyDescent="0.2">
      <c r="A747" s="376">
        <f t="shared" si="41"/>
        <v>45928</v>
      </c>
      <c r="B747" s="86" t="s">
        <v>259</v>
      </c>
      <c r="C747" s="94" t="str">
        <f t="shared" si="40"/>
        <v>45928 0000H</v>
      </c>
      <c r="D747" s="254">
        <v>3424.14</v>
      </c>
      <c r="E747" s="454">
        <v>49.78</v>
      </c>
      <c r="F747" s="254">
        <v>1139.3900000000001</v>
      </c>
      <c r="G747" s="255">
        <v>6.21</v>
      </c>
      <c r="H747" s="254"/>
      <c r="I747" s="255"/>
      <c r="J747" s="486">
        <v>16.12</v>
      </c>
      <c r="K747" s="487">
        <v>0.01</v>
      </c>
      <c r="L747" s="453">
        <v>78013.22</v>
      </c>
      <c r="M747" s="451">
        <v>978.49</v>
      </c>
      <c r="N747" s="451">
        <v>34096.1</v>
      </c>
      <c r="O747" s="452">
        <v>118.81</v>
      </c>
      <c r="P747" s="453">
        <v>8561.76</v>
      </c>
      <c r="Q747" s="451">
        <v>19.09</v>
      </c>
      <c r="R747" s="451">
        <v>35576.199999999997</v>
      </c>
      <c r="S747" s="451">
        <v>33.200000000000003</v>
      </c>
      <c r="T747" s="451"/>
      <c r="U747" s="451"/>
      <c r="V747" s="451">
        <v>751.52</v>
      </c>
      <c r="W747" s="456">
        <v>1315.32</v>
      </c>
      <c r="X747" s="451">
        <v>12348.81</v>
      </c>
      <c r="Y747" s="451">
        <v>9.0399999999999991</v>
      </c>
      <c r="Z747" s="451">
        <v>39710</v>
      </c>
      <c r="AA747" s="451">
        <v>69</v>
      </c>
      <c r="AB747" s="451"/>
      <c r="AC747" s="451"/>
      <c r="AD747" s="451">
        <v>10096.56</v>
      </c>
      <c r="AE747" s="451">
        <v>0</v>
      </c>
      <c r="AF747" s="451"/>
      <c r="AG747" s="454"/>
      <c r="AH747" s="451"/>
      <c r="AI747" s="452"/>
      <c r="AJ747" s="451"/>
      <c r="AK747" s="454"/>
      <c r="AL747" s="455">
        <v>1782.4</v>
      </c>
      <c r="AM747" s="452">
        <v>12.79</v>
      </c>
      <c r="AN747" s="455">
        <v>107.37</v>
      </c>
      <c r="AO747" s="452">
        <v>0.01</v>
      </c>
      <c r="AP747" s="455">
        <v>400.57</v>
      </c>
      <c r="AQ747" s="452">
        <v>0</v>
      </c>
    </row>
    <row r="748" spans="1:43" ht="15" x14ac:dyDescent="0.2">
      <c r="A748" s="376">
        <f t="shared" si="41"/>
        <v>45928</v>
      </c>
      <c r="B748" s="86" t="s">
        <v>195</v>
      </c>
      <c r="C748" s="94" t="str">
        <f t="shared" si="40"/>
        <v>45928 1200H</v>
      </c>
      <c r="D748" s="404">
        <v>3427.34</v>
      </c>
      <c r="E748" s="405">
        <v>49.78</v>
      </c>
      <c r="F748" s="355">
        <v>1139.3900000000001</v>
      </c>
      <c r="G748" s="356">
        <v>6.21</v>
      </c>
      <c r="H748" s="355"/>
      <c r="I748" s="356"/>
      <c r="J748" s="486">
        <v>16.12</v>
      </c>
      <c r="K748" s="487">
        <v>0.01</v>
      </c>
      <c r="L748" s="449">
        <v>78014.89</v>
      </c>
      <c r="M748" s="447">
        <v>978.72</v>
      </c>
      <c r="N748" s="447">
        <v>34096.99</v>
      </c>
      <c r="O748" s="448">
        <v>118.86</v>
      </c>
      <c r="P748" s="449">
        <v>8567.52</v>
      </c>
      <c r="Q748" s="447">
        <v>19.09</v>
      </c>
      <c r="R748" s="447">
        <v>35577.800000000003</v>
      </c>
      <c r="S748" s="447">
        <v>33.299999999999997</v>
      </c>
      <c r="T748" s="447"/>
      <c r="U748" s="447"/>
      <c r="V748" s="447">
        <v>751.55</v>
      </c>
      <c r="W748" s="447">
        <v>1316.57</v>
      </c>
      <c r="X748" s="447">
        <v>12352.58</v>
      </c>
      <c r="Y748" s="447">
        <v>9.0399999999999991</v>
      </c>
      <c r="Z748" s="447">
        <v>39716</v>
      </c>
      <c r="AA748" s="447">
        <v>69</v>
      </c>
      <c r="AB748" s="447"/>
      <c r="AC748" s="447"/>
      <c r="AD748" s="447">
        <v>10103.370000000001</v>
      </c>
      <c r="AE748" s="447">
        <v>0</v>
      </c>
      <c r="AF748" s="447"/>
      <c r="AG748" s="421"/>
      <c r="AH748" s="447"/>
      <c r="AI748" s="448"/>
      <c r="AJ748" s="447"/>
      <c r="AK748" s="421"/>
      <c r="AL748" s="450">
        <v>1788.01</v>
      </c>
      <c r="AM748" s="448">
        <v>12.79</v>
      </c>
      <c r="AN748" s="450">
        <v>107.37</v>
      </c>
      <c r="AO748" s="448">
        <v>0.01</v>
      </c>
      <c r="AP748" s="450">
        <v>402.19</v>
      </c>
      <c r="AQ748" s="448">
        <v>0</v>
      </c>
    </row>
    <row r="749" spans="1:43" ht="15" x14ac:dyDescent="0.2">
      <c r="A749" s="376">
        <f t="shared" si="41"/>
        <v>45929</v>
      </c>
      <c r="B749" s="86" t="s">
        <v>259</v>
      </c>
      <c r="C749" s="94"/>
      <c r="D749" s="254">
        <v>3431.51</v>
      </c>
      <c r="E749" s="255">
        <v>49.78</v>
      </c>
      <c r="F749" s="254">
        <v>1139.9000000000001</v>
      </c>
      <c r="G749" s="255">
        <v>6.21</v>
      </c>
      <c r="H749" s="254"/>
      <c r="I749" s="255"/>
      <c r="J749" s="486">
        <v>16.12</v>
      </c>
      <c r="K749" s="487">
        <v>0.01</v>
      </c>
      <c r="L749" s="453">
        <v>78021.75</v>
      </c>
      <c r="M749" s="451">
        <v>978.72</v>
      </c>
      <c r="N749" s="451">
        <v>34100.639999999999</v>
      </c>
      <c r="O749" s="452">
        <v>118.87</v>
      </c>
      <c r="P749" s="453">
        <v>8573.2999999999993</v>
      </c>
      <c r="Q749" s="451">
        <v>19.899999999999999</v>
      </c>
      <c r="R749" s="451">
        <v>35581</v>
      </c>
      <c r="S749" s="451">
        <v>33.299999999999997</v>
      </c>
      <c r="T749" s="451"/>
      <c r="U749" s="451"/>
      <c r="V749" s="451">
        <v>751.64</v>
      </c>
      <c r="W749" s="451">
        <v>1317.84</v>
      </c>
      <c r="X749" s="451">
        <v>12357.33</v>
      </c>
      <c r="Y749" s="451">
        <v>9.0399999999999991</v>
      </c>
      <c r="Z749" s="451">
        <v>39723</v>
      </c>
      <c r="AA749" s="451">
        <v>69</v>
      </c>
      <c r="AB749" s="451"/>
      <c r="AC749" s="451"/>
      <c r="AD749" s="451">
        <v>10110.65</v>
      </c>
      <c r="AE749" s="451">
        <v>0</v>
      </c>
      <c r="AF749" s="451"/>
      <c r="AG749" s="454"/>
      <c r="AH749" s="451"/>
      <c r="AI749" s="452"/>
      <c r="AJ749" s="451"/>
      <c r="AK749" s="454"/>
      <c r="AL749" s="455">
        <v>1794.72</v>
      </c>
      <c r="AM749" s="452">
        <v>12.79</v>
      </c>
      <c r="AN749" s="455">
        <v>107.37</v>
      </c>
      <c r="AO749" s="452">
        <v>0.01</v>
      </c>
      <c r="AP749" s="455">
        <v>404.07</v>
      </c>
      <c r="AQ749" s="452">
        <v>0</v>
      </c>
    </row>
    <row r="750" spans="1:43" ht="15" x14ac:dyDescent="0.2">
      <c r="A750" s="376">
        <f t="shared" si="41"/>
        <v>45929</v>
      </c>
      <c r="B750" s="86" t="s">
        <v>195</v>
      </c>
      <c r="C750" s="94" t="str">
        <f t="shared" ref="C750:C802" si="42">A750 &amp; " " &amp;B750</f>
        <v>45929 1200H</v>
      </c>
      <c r="D750" s="355">
        <v>3435.11</v>
      </c>
      <c r="E750" s="356">
        <v>49.78</v>
      </c>
      <c r="F750" s="355">
        <v>1139.9000000000001</v>
      </c>
      <c r="G750" s="356">
        <v>6.21</v>
      </c>
      <c r="H750" s="355"/>
      <c r="I750" s="356"/>
      <c r="J750" s="486">
        <v>16.12</v>
      </c>
      <c r="K750" s="487">
        <v>0.01</v>
      </c>
      <c r="L750" s="449">
        <v>78023.83</v>
      </c>
      <c r="M750" s="447">
        <v>978.98</v>
      </c>
      <c r="N750" s="447">
        <v>34101.93</v>
      </c>
      <c r="O750" s="448">
        <v>118.9</v>
      </c>
      <c r="P750" s="449">
        <v>8579.09</v>
      </c>
      <c r="Q750" s="447">
        <v>19.09</v>
      </c>
      <c r="R750" s="447">
        <v>35583.1</v>
      </c>
      <c r="S750" s="447">
        <v>33.299999999999997</v>
      </c>
      <c r="T750" s="447"/>
      <c r="U750" s="447"/>
      <c r="V750" s="447">
        <v>751.68</v>
      </c>
      <c r="W750" s="447">
        <v>1318.71</v>
      </c>
      <c r="X750" s="447">
        <v>12360.47</v>
      </c>
      <c r="Y750" s="447">
        <v>9.0399999999999991</v>
      </c>
      <c r="Z750" s="447">
        <v>39730</v>
      </c>
      <c r="AA750" s="447">
        <v>69</v>
      </c>
      <c r="AB750" s="447"/>
      <c r="AC750" s="447"/>
      <c r="AD750" s="447">
        <v>10117.02</v>
      </c>
      <c r="AE750" s="447">
        <v>0</v>
      </c>
      <c r="AF750" s="447"/>
      <c r="AG750" s="421"/>
      <c r="AH750" s="447"/>
      <c r="AI750" s="448"/>
      <c r="AJ750" s="447"/>
      <c r="AK750" s="421"/>
      <c r="AL750" s="450">
        <v>1801.38</v>
      </c>
      <c r="AM750" s="448">
        <v>12.79</v>
      </c>
      <c r="AN750" s="450">
        <v>107.54</v>
      </c>
      <c r="AO750" s="448">
        <v>0.01</v>
      </c>
      <c r="AP750" s="450">
        <v>405.87</v>
      </c>
      <c r="AQ750" s="448">
        <v>0</v>
      </c>
    </row>
    <row r="751" spans="1:43" ht="15" x14ac:dyDescent="0.2">
      <c r="A751" s="376">
        <f t="shared" si="41"/>
        <v>45930</v>
      </c>
      <c r="B751" s="86" t="s">
        <v>259</v>
      </c>
      <c r="C751" s="94" t="str">
        <f t="shared" si="42"/>
        <v>45930 0000H</v>
      </c>
      <c r="D751" s="254">
        <v>3439.69</v>
      </c>
      <c r="E751" s="255">
        <v>49.78</v>
      </c>
      <c r="F751" s="254">
        <v>1139.9000000000001</v>
      </c>
      <c r="G751" s="255">
        <v>6.21</v>
      </c>
      <c r="H751" s="254"/>
      <c r="I751" s="255"/>
      <c r="J751" s="486">
        <v>16.12</v>
      </c>
      <c r="K751" s="487">
        <v>0.01</v>
      </c>
      <c r="L751" s="453">
        <v>78030.87</v>
      </c>
      <c r="M751" s="451">
        <v>978.98</v>
      </c>
      <c r="N751" s="451">
        <v>34105.65</v>
      </c>
      <c r="O751" s="452">
        <v>118.91</v>
      </c>
      <c r="P751" s="453">
        <v>8584.8799999999992</v>
      </c>
      <c r="Q751" s="451">
        <v>19.09</v>
      </c>
      <c r="R751" s="451">
        <v>35586.6</v>
      </c>
      <c r="S751" s="451">
        <v>33.299999999999997</v>
      </c>
      <c r="T751" s="451"/>
      <c r="U751" s="451"/>
      <c r="V751" s="451">
        <v>751.85</v>
      </c>
      <c r="W751" s="451">
        <v>1319.87</v>
      </c>
      <c r="X751" s="451">
        <v>12365</v>
      </c>
      <c r="Y751" s="451">
        <v>9.0399999999999991</v>
      </c>
      <c r="Z751" s="451">
        <v>39738</v>
      </c>
      <c r="AA751" s="451">
        <v>69</v>
      </c>
      <c r="AB751" s="451"/>
      <c r="AC751" s="451"/>
      <c r="AD751" s="451">
        <v>10124.25</v>
      </c>
      <c r="AE751" s="451">
        <v>0</v>
      </c>
      <c r="AF751" s="451"/>
      <c r="AG751" s="454"/>
      <c r="AH751" s="451"/>
      <c r="AI751" s="452"/>
      <c r="AJ751" s="451"/>
      <c r="AK751" s="454"/>
      <c r="AL751" s="455">
        <v>1810.89</v>
      </c>
      <c r="AM751" s="452">
        <v>12.79</v>
      </c>
      <c r="AN751" s="455">
        <v>108.33</v>
      </c>
      <c r="AO751" s="452">
        <v>0.01</v>
      </c>
      <c r="AP751" s="455">
        <v>407.77</v>
      </c>
      <c r="AQ751" s="452">
        <v>0</v>
      </c>
    </row>
    <row r="752" spans="1:43" ht="15" x14ac:dyDescent="0.2">
      <c r="A752" s="376">
        <f t="shared" si="41"/>
        <v>45930</v>
      </c>
      <c r="B752" s="86" t="s">
        <v>195</v>
      </c>
      <c r="C752" s="94" t="str">
        <f t="shared" si="42"/>
        <v>45930 1200H</v>
      </c>
      <c r="D752" s="355">
        <v>3443.18</v>
      </c>
      <c r="E752" s="356">
        <v>49.78</v>
      </c>
      <c r="F752" s="355">
        <v>1139.9000000000001</v>
      </c>
      <c r="G752" s="356">
        <v>6.21</v>
      </c>
      <c r="H752" s="355"/>
      <c r="I752" s="356"/>
      <c r="J752" s="486">
        <v>16.12</v>
      </c>
      <c r="K752" s="487">
        <v>0.01</v>
      </c>
      <c r="L752" s="449">
        <v>78033.11</v>
      </c>
      <c r="M752" s="447">
        <v>979.14</v>
      </c>
      <c r="N752" s="447">
        <v>34106.78</v>
      </c>
      <c r="O752" s="448">
        <v>118.94</v>
      </c>
      <c r="P752" s="449">
        <v>8590.6200000000008</v>
      </c>
      <c r="Q752" s="447">
        <v>19.09</v>
      </c>
      <c r="R752" s="447">
        <v>35589</v>
      </c>
      <c r="S752" s="447">
        <v>33.299999999999997</v>
      </c>
      <c r="T752" s="447"/>
      <c r="U752" s="447"/>
      <c r="V752" s="447">
        <v>751.95</v>
      </c>
      <c r="W752" s="447">
        <v>1320.82</v>
      </c>
      <c r="X752" s="447">
        <v>12368.92</v>
      </c>
      <c r="Y752" s="447">
        <v>9.0399999999999991</v>
      </c>
      <c r="Z752" s="447">
        <v>39745</v>
      </c>
      <c r="AA752" s="447">
        <v>69</v>
      </c>
      <c r="AB752" s="447"/>
      <c r="AC752" s="447"/>
      <c r="AD752" s="447">
        <v>10130.33</v>
      </c>
      <c r="AE752" s="447">
        <v>0</v>
      </c>
      <c r="AF752" s="447"/>
      <c r="AG752" s="421"/>
      <c r="AH752" s="447"/>
      <c r="AI752" s="448"/>
      <c r="AJ752" s="447"/>
      <c r="AK752" s="421"/>
      <c r="AL752" s="450">
        <v>1810.89</v>
      </c>
      <c r="AM752" s="448">
        <v>12.79</v>
      </c>
      <c r="AN752" s="450">
        <v>108.48</v>
      </c>
      <c r="AO752" s="485">
        <v>0.01</v>
      </c>
      <c r="AP752" s="450">
        <v>409.65</v>
      </c>
      <c r="AQ752" s="448">
        <v>0</v>
      </c>
    </row>
    <row r="753" spans="1:47" ht="15" x14ac:dyDescent="0.2">
      <c r="A753" s="376">
        <f t="shared" si="41"/>
        <v>45931</v>
      </c>
      <c r="B753" s="86" t="s">
        <v>259</v>
      </c>
      <c r="C753" s="94" t="str">
        <f t="shared" si="42"/>
        <v>45931 0000H</v>
      </c>
      <c r="D753" s="254">
        <v>3446.56</v>
      </c>
      <c r="E753" s="255">
        <v>49.78</v>
      </c>
      <c r="F753" s="254">
        <v>1139.9000000000001</v>
      </c>
      <c r="G753" s="255">
        <v>6.21</v>
      </c>
      <c r="H753" s="254"/>
      <c r="I753" s="255"/>
      <c r="J753" s="486">
        <v>16.12</v>
      </c>
      <c r="K753" s="487">
        <v>0.01</v>
      </c>
      <c r="L753" s="453">
        <v>78038.38</v>
      </c>
      <c r="M753" s="451">
        <v>979.17</v>
      </c>
      <c r="N753" s="451">
        <v>34110.21</v>
      </c>
      <c r="O753" s="452">
        <v>118.95</v>
      </c>
      <c r="P753" s="453">
        <v>8596.34</v>
      </c>
      <c r="Q753" s="451">
        <v>19.09</v>
      </c>
      <c r="R753" s="451">
        <v>35592.300000000003</v>
      </c>
      <c r="S753" s="451">
        <v>33.299999999999997</v>
      </c>
      <c r="T753" s="451"/>
      <c r="U753" s="451"/>
      <c r="V753" s="451">
        <v>752.1</v>
      </c>
      <c r="W753" s="451">
        <v>1321.9</v>
      </c>
      <c r="X753" s="451">
        <v>12373.07</v>
      </c>
      <c r="Y753" s="451">
        <v>9.0399999999999991</v>
      </c>
      <c r="Z753" s="451">
        <v>39752</v>
      </c>
      <c r="AA753" s="451">
        <v>69</v>
      </c>
      <c r="AB753" s="451"/>
      <c r="AC753" s="451"/>
      <c r="AD753" s="451">
        <v>10136.65</v>
      </c>
      <c r="AE753" s="451">
        <v>0</v>
      </c>
      <c r="AF753" s="451"/>
      <c r="AG753" s="454"/>
      <c r="AH753" s="451"/>
      <c r="AI753" s="452"/>
      <c r="AJ753" s="451"/>
      <c r="AK753" s="454"/>
      <c r="AL753" s="455">
        <v>1824.69</v>
      </c>
      <c r="AM753" s="452">
        <v>12.79</v>
      </c>
      <c r="AN753" s="455">
        <v>108.53</v>
      </c>
      <c r="AO753" s="452">
        <v>0.01</v>
      </c>
      <c r="AP753" s="455">
        <v>411.53</v>
      </c>
      <c r="AQ753" s="452">
        <v>0</v>
      </c>
    </row>
    <row r="754" spans="1:47" ht="15" x14ac:dyDescent="0.2">
      <c r="A754" s="376">
        <f t="shared" si="41"/>
        <v>45931</v>
      </c>
      <c r="B754" s="86" t="s">
        <v>195</v>
      </c>
      <c r="C754" s="94" t="str">
        <f t="shared" si="42"/>
        <v>45931 1200H</v>
      </c>
      <c r="D754" s="355">
        <v>3450.14</v>
      </c>
      <c r="E754" s="356">
        <v>49.78</v>
      </c>
      <c r="F754" s="355">
        <v>1139.9000000000001</v>
      </c>
      <c r="G754" s="356">
        <v>6.21</v>
      </c>
      <c r="H754" s="355"/>
      <c r="I754" s="356"/>
      <c r="J754" s="486">
        <v>16.12</v>
      </c>
      <c r="K754" s="487">
        <v>0.01</v>
      </c>
      <c r="L754" s="478">
        <v>78040.399999999994</v>
      </c>
      <c r="M754" s="447">
        <v>979.49</v>
      </c>
      <c r="N754" s="447">
        <v>34111.370000000003</v>
      </c>
      <c r="O754" s="448">
        <v>118.98</v>
      </c>
      <c r="P754" s="449">
        <v>8602.0499999999993</v>
      </c>
      <c r="Q754" s="447">
        <v>19.09</v>
      </c>
      <c r="R754" s="447">
        <v>35593.800000000003</v>
      </c>
      <c r="S754" s="447">
        <v>33.4</v>
      </c>
      <c r="T754" s="447"/>
      <c r="U754" s="447"/>
      <c r="V754" s="447">
        <v>752.1</v>
      </c>
      <c r="W754" s="447">
        <v>1323.08</v>
      </c>
      <c r="X754" s="447">
        <v>12376.56</v>
      </c>
      <c r="Y754" s="447">
        <v>9.0399999999999991</v>
      </c>
      <c r="Z754" s="447">
        <v>39758</v>
      </c>
      <c r="AA754" s="447">
        <v>69</v>
      </c>
      <c r="AB754" s="447"/>
      <c r="AC754" s="447"/>
      <c r="AD754" s="447">
        <v>10141.66</v>
      </c>
      <c r="AE754" s="447">
        <v>0</v>
      </c>
      <c r="AF754" s="447"/>
      <c r="AG754" s="421"/>
      <c r="AH754" s="447"/>
      <c r="AI754" s="448"/>
      <c r="AJ754" s="447"/>
      <c r="AK754" s="421"/>
      <c r="AL754" s="450">
        <v>1829.74</v>
      </c>
      <c r="AM754" s="448">
        <v>12.79</v>
      </c>
      <c r="AN754" s="450">
        <v>108.53</v>
      </c>
      <c r="AO754" s="448">
        <v>0.01</v>
      </c>
      <c r="AP754" s="450">
        <v>413.01</v>
      </c>
      <c r="AQ754" s="448">
        <v>0</v>
      </c>
    </row>
    <row r="755" spans="1:47" ht="15" x14ac:dyDescent="0.2">
      <c r="A755" s="376">
        <f t="shared" si="41"/>
        <v>45932</v>
      </c>
      <c r="B755" s="86" t="s">
        <v>259</v>
      </c>
      <c r="C755" s="94" t="str">
        <f t="shared" si="42"/>
        <v>45932 0000H</v>
      </c>
      <c r="D755" s="254">
        <v>3454.73</v>
      </c>
      <c r="E755" s="255">
        <v>49.78</v>
      </c>
      <c r="F755" s="254">
        <v>1139.9000000000001</v>
      </c>
      <c r="G755" s="255">
        <v>6.21</v>
      </c>
      <c r="H755" s="254"/>
      <c r="I755" s="255"/>
      <c r="J755" s="486">
        <v>16.12</v>
      </c>
      <c r="K755" s="487">
        <v>0.01</v>
      </c>
      <c r="L755" s="453">
        <v>78047.03</v>
      </c>
      <c r="M755" s="451">
        <v>979.49</v>
      </c>
      <c r="N755" s="451">
        <v>34115.129999999997</v>
      </c>
      <c r="O755" s="452">
        <v>118.98</v>
      </c>
      <c r="P755" s="453">
        <v>8607.83</v>
      </c>
      <c r="Q755" s="451">
        <v>19.09</v>
      </c>
      <c r="R755" s="451">
        <v>35597.4</v>
      </c>
      <c r="S755" s="451">
        <v>33.4</v>
      </c>
      <c r="T755" s="451"/>
      <c r="U755" s="451"/>
      <c r="V755" s="451">
        <v>752.48</v>
      </c>
      <c r="W755" s="451">
        <v>1323.99</v>
      </c>
      <c r="X755" s="451">
        <v>12381.08</v>
      </c>
      <c r="Y755" s="451">
        <v>9.0399999999999991</v>
      </c>
      <c r="Z755" s="451">
        <v>39765</v>
      </c>
      <c r="AA755" s="451">
        <v>69</v>
      </c>
      <c r="AB755" s="451"/>
      <c r="AC755" s="451"/>
      <c r="AD755" s="451">
        <v>10148.84</v>
      </c>
      <c r="AE755" s="451">
        <v>0</v>
      </c>
      <c r="AF755" s="451"/>
      <c r="AG755" s="454"/>
      <c r="AH755" s="451"/>
      <c r="AI755" s="452"/>
      <c r="AJ755" s="451"/>
      <c r="AK755" s="454"/>
      <c r="AL755" s="455">
        <v>1837.06</v>
      </c>
      <c r="AM755" s="452">
        <v>12.79</v>
      </c>
      <c r="AN755" s="455">
        <v>108.69</v>
      </c>
      <c r="AO755" s="452">
        <v>0.01</v>
      </c>
      <c r="AP755" s="455">
        <v>414.92</v>
      </c>
      <c r="AQ755" s="452">
        <v>0</v>
      </c>
    </row>
    <row r="756" spans="1:47" ht="15" x14ac:dyDescent="0.2">
      <c r="A756" s="376">
        <f t="shared" si="41"/>
        <v>45932</v>
      </c>
      <c r="B756" s="86" t="s">
        <v>195</v>
      </c>
      <c r="C756" s="94" t="str">
        <f t="shared" si="42"/>
        <v>45932 1200H</v>
      </c>
      <c r="D756" s="355">
        <v>3458.34</v>
      </c>
      <c r="E756" s="356">
        <v>49.78</v>
      </c>
      <c r="F756" s="355">
        <v>1139.9000000000001</v>
      </c>
      <c r="G756" s="356">
        <v>6.21</v>
      </c>
      <c r="H756" s="355"/>
      <c r="I756" s="356"/>
      <c r="J756" s="486">
        <v>16.12</v>
      </c>
      <c r="K756" s="487">
        <v>0.01</v>
      </c>
      <c r="L756" s="449">
        <v>78049.52</v>
      </c>
      <c r="M756" s="447">
        <v>979.67</v>
      </c>
      <c r="N756" s="447">
        <v>34116.300000000003</v>
      </c>
      <c r="O756" s="448">
        <v>119.01</v>
      </c>
      <c r="P756" s="449">
        <v>8613.61</v>
      </c>
      <c r="Q756" s="447">
        <v>19.09</v>
      </c>
      <c r="R756" s="447">
        <v>35599.699999999997</v>
      </c>
      <c r="S756" s="447">
        <v>33.4</v>
      </c>
      <c r="T756" s="447"/>
      <c r="U756" s="447"/>
      <c r="V756" s="447">
        <v>752.56</v>
      </c>
      <c r="W756" s="447">
        <v>1324.98</v>
      </c>
      <c r="X756" s="447">
        <v>12385.93</v>
      </c>
      <c r="Y756" s="447">
        <v>9.0399999999999991</v>
      </c>
      <c r="Z756" s="447">
        <v>39771</v>
      </c>
      <c r="AA756" s="447">
        <v>69</v>
      </c>
      <c r="AB756" s="447"/>
      <c r="AC756" s="447"/>
      <c r="AD756" s="447">
        <v>10155.02</v>
      </c>
      <c r="AE756" s="447">
        <v>0</v>
      </c>
      <c r="AF756" s="447"/>
      <c r="AG756" s="421"/>
      <c r="AH756" s="447"/>
      <c r="AI756" s="448"/>
      <c r="AJ756" s="447"/>
      <c r="AK756" s="421"/>
      <c r="AL756" s="450">
        <v>1843.79</v>
      </c>
      <c r="AM756" s="448">
        <v>12.79</v>
      </c>
      <c r="AN756" s="450">
        <v>108.83</v>
      </c>
      <c r="AO756" s="448">
        <v>0.01</v>
      </c>
      <c r="AP756" s="450">
        <v>416.76</v>
      </c>
      <c r="AQ756" s="448">
        <v>0</v>
      </c>
    </row>
    <row r="757" spans="1:47" ht="15" x14ac:dyDescent="0.2">
      <c r="A757" s="376">
        <f t="shared" si="41"/>
        <v>45933</v>
      </c>
      <c r="B757" s="86" t="s">
        <v>259</v>
      </c>
      <c r="C757" s="94" t="str">
        <f t="shared" si="42"/>
        <v>45933 0000H</v>
      </c>
      <c r="D757" s="254">
        <v>3462.88</v>
      </c>
      <c r="E757" s="255">
        <v>49.78</v>
      </c>
      <c r="F757" s="254">
        <v>1139.9000000000001</v>
      </c>
      <c r="G757" s="255">
        <v>6.21</v>
      </c>
      <c r="H757" s="254"/>
      <c r="I757" s="255"/>
      <c r="J757" s="486">
        <v>16.12</v>
      </c>
      <c r="K757" s="487">
        <v>0.01</v>
      </c>
      <c r="L757" s="453">
        <v>78056.179999999993</v>
      </c>
      <c r="M757" s="451">
        <v>979.67</v>
      </c>
      <c r="N757" s="456">
        <v>34120.04</v>
      </c>
      <c r="O757" s="452">
        <v>119.02</v>
      </c>
      <c r="P757" s="453">
        <v>8619.39</v>
      </c>
      <c r="Q757" s="451">
        <v>19.09</v>
      </c>
      <c r="R757" s="451">
        <v>35603.300000000003</v>
      </c>
      <c r="S757" s="451">
        <v>33.4</v>
      </c>
      <c r="T757" s="451"/>
      <c r="U757" s="451"/>
      <c r="V757" s="451">
        <v>752.92</v>
      </c>
      <c r="W757" s="451">
        <v>1325.99</v>
      </c>
      <c r="X757" s="451">
        <v>12389.59</v>
      </c>
      <c r="Y757" s="451">
        <v>9.0399999999999991</v>
      </c>
      <c r="Z757" s="451">
        <v>39779</v>
      </c>
      <c r="AA757" s="451">
        <v>69</v>
      </c>
      <c r="AB757" s="451"/>
      <c r="AC757" s="451"/>
      <c r="AD757" s="451">
        <v>10162.65</v>
      </c>
      <c r="AE757" s="451">
        <v>0</v>
      </c>
      <c r="AF757" s="451"/>
      <c r="AG757" s="454"/>
      <c r="AH757" s="451"/>
      <c r="AI757" s="452"/>
      <c r="AJ757" s="451"/>
      <c r="AK757" s="454"/>
      <c r="AL757" s="455">
        <v>1853.23</v>
      </c>
      <c r="AM757" s="452">
        <v>12.79</v>
      </c>
      <c r="AN757" s="455">
        <v>109.54</v>
      </c>
      <c r="AO757" s="452">
        <v>0.01</v>
      </c>
      <c r="AP757" s="455">
        <v>418.72</v>
      </c>
      <c r="AQ757" s="452">
        <v>0</v>
      </c>
    </row>
    <row r="758" spans="1:47" ht="15" x14ac:dyDescent="0.2">
      <c r="A758" s="376">
        <f t="shared" si="41"/>
        <v>45933</v>
      </c>
      <c r="B758" s="86" t="s">
        <v>195</v>
      </c>
      <c r="C758" s="94" t="str">
        <f t="shared" si="42"/>
        <v>45933 1200H</v>
      </c>
      <c r="D758" s="355">
        <v>3466.29</v>
      </c>
      <c r="E758" s="356">
        <v>49.78</v>
      </c>
      <c r="F758" s="355">
        <v>1139.9000000000001</v>
      </c>
      <c r="G758" s="356">
        <v>6.21</v>
      </c>
      <c r="H758" s="355"/>
      <c r="I758" s="356"/>
      <c r="J758" s="486">
        <v>16.12</v>
      </c>
      <c r="K758" s="487">
        <v>0.01</v>
      </c>
      <c r="L758" s="449">
        <v>78058.55</v>
      </c>
      <c r="M758" s="447">
        <v>979.85</v>
      </c>
      <c r="N758" s="447">
        <v>34121.199999999997</v>
      </c>
      <c r="O758" s="448">
        <v>119.06</v>
      </c>
      <c r="P758" s="449">
        <v>8625.2000000000007</v>
      </c>
      <c r="Q758" s="447">
        <v>19.09</v>
      </c>
      <c r="R758" s="447">
        <v>35604</v>
      </c>
      <c r="S758" s="447">
        <v>33.4</v>
      </c>
      <c r="T758" s="447"/>
      <c r="U758" s="447"/>
      <c r="V758" s="447">
        <v>753.05</v>
      </c>
      <c r="W758" s="447">
        <v>1327.07</v>
      </c>
      <c r="X758" s="447">
        <v>12393.33</v>
      </c>
      <c r="Y758" s="447">
        <v>9.0399999999999991</v>
      </c>
      <c r="Z758" s="447">
        <v>39786</v>
      </c>
      <c r="AA758" s="447">
        <v>69</v>
      </c>
      <c r="AB758" s="447"/>
      <c r="AC758" s="447"/>
      <c r="AD758" s="447">
        <v>10169.11</v>
      </c>
      <c r="AE758" s="447">
        <v>0</v>
      </c>
      <c r="AF758" s="447"/>
      <c r="AG758" s="421"/>
      <c r="AH758" s="447"/>
      <c r="AI758" s="448"/>
      <c r="AJ758" s="447"/>
      <c r="AK758" s="421"/>
      <c r="AL758" s="450">
        <v>1860.42</v>
      </c>
      <c r="AM758" s="448">
        <v>12.79</v>
      </c>
      <c r="AN758" s="450">
        <v>109.69</v>
      </c>
      <c r="AO758" s="448">
        <v>0.01</v>
      </c>
      <c r="AP758" s="450">
        <v>420.6</v>
      </c>
      <c r="AQ758" s="448">
        <v>0</v>
      </c>
    </row>
    <row r="759" spans="1:47" ht="15" x14ac:dyDescent="0.2">
      <c r="A759" s="376">
        <f t="shared" si="41"/>
        <v>45934</v>
      </c>
      <c r="B759" s="86" t="s">
        <v>259</v>
      </c>
      <c r="C759" s="94" t="str">
        <f t="shared" si="42"/>
        <v>45934 0000H</v>
      </c>
      <c r="D759" s="254">
        <v>3470.87</v>
      </c>
      <c r="E759" s="255">
        <v>49.78</v>
      </c>
      <c r="F759" s="254">
        <v>1139.9000000000001</v>
      </c>
      <c r="G759" s="255">
        <v>6.21</v>
      </c>
      <c r="H759" s="254"/>
      <c r="I759" s="255"/>
      <c r="J759" s="486">
        <v>16.12</v>
      </c>
      <c r="K759" s="487">
        <v>0.01</v>
      </c>
      <c r="L759" s="453">
        <v>78064.86</v>
      </c>
      <c r="M759" s="451">
        <v>979.85</v>
      </c>
      <c r="N759" s="451">
        <v>34124.79</v>
      </c>
      <c r="O759" s="452">
        <v>119.07</v>
      </c>
      <c r="P759" s="453">
        <v>8630.9599999999991</v>
      </c>
      <c r="Q759" s="451">
        <v>19.09</v>
      </c>
      <c r="R759" s="451">
        <v>35609.4</v>
      </c>
      <c r="S759" s="451">
        <v>33.4</v>
      </c>
      <c r="T759" s="451"/>
      <c r="U759" s="451"/>
      <c r="V759" s="451">
        <v>753.08</v>
      </c>
      <c r="W759" s="451">
        <v>1328.47</v>
      </c>
      <c r="X759" s="451">
        <v>12398</v>
      </c>
      <c r="Y759" s="451">
        <v>9.0399999999999991</v>
      </c>
      <c r="Z759" s="451">
        <v>39791</v>
      </c>
      <c r="AA759" s="451">
        <v>69</v>
      </c>
      <c r="AB759" s="451"/>
      <c r="AC759" s="451"/>
      <c r="AD759" s="451">
        <v>10176.68</v>
      </c>
      <c r="AE759" s="451">
        <v>0</v>
      </c>
      <c r="AF759" s="451"/>
      <c r="AG759" s="454"/>
      <c r="AH759" s="451"/>
      <c r="AI759" s="452"/>
      <c r="AJ759" s="451"/>
      <c r="AK759" s="454"/>
      <c r="AL759" s="455">
        <v>1869.46</v>
      </c>
      <c r="AM759" s="452">
        <v>12.79</v>
      </c>
      <c r="AN759" s="455">
        <v>110.36</v>
      </c>
      <c r="AO759" s="452">
        <v>0.01</v>
      </c>
      <c r="AP759" s="455">
        <v>422.52</v>
      </c>
      <c r="AQ759" s="452">
        <v>0</v>
      </c>
    </row>
    <row r="760" spans="1:47" ht="15" x14ac:dyDescent="0.2">
      <c r="A760" s="376">
        <f t="shared" si="41"/>
        <v>45934</v>
      </c>
      <c r="B760" s="86" t="s">
        <v>195</v>
      </c>
      <c r="C760" s="94" t="str">
        <f t="shared" si="42"/>
        <v>45934 1200H</v>
      </c>
      <c r="D760" s="355">
        <v>3474.07</v>
      </c>
      <c r="E760" s="356">
        <v>49.78</v>
      </c>
      <c r="F760" s="355">
        <v>1139.9000000000001</v>
      </c>
      <c r="G760" s="356">
        <v>6.21</v>
      </c>
      <c r="H760" s="355"/>
      <c r="I760" s="356"/>
      <c r="J760" s="486">
        <v>16.12</v>
      </c>
      <c r="K760" s="487">
        <v>0.01</v>
      </c>
      <c r="L760" s="449">
        <v>78067.12</v>
      </c>
      <c r="M760" s="447">
        <v>980.07</v>
      </c>
      <c r="N760" s="447">
        <v>34125.9</v>
      </c>
      <c r="O760" s="448">
        <v>119.1</v>
      </c>
      <c r="P760" s="449">
        <v>8636.77</v>
      </c>
      <c r="Q760" s="447">
        <v>19.09</v>
      </c>
      <c r="R760" s="447">
        <v>35611.300000000003</v>
      </c>
      <c r="S760" s="447">
        <v>33.5</v>
      </c>
      <c r="T760" s="447"/>
      <c r="U760" s="447"/>
      <c r="V760" s="447">
        <v>753.1</v>
      </c>
      <c r="W760" s="447">
        <v>1329.5</v>
      </c>
      <c r="X760" s="447">
        <v>12401.54</v>
      </c>
      <c r="Y760" s="447">
        <v>9.0399999999999991</v>
      </c>
      <c r="Z760" s="447">
        <v>39797</v>
      </c>
      <c r="AA760" s="447">
        <v>69</v>
      </c>
      <c r="AB760" s="447"/>
      <c r="AC760" s="447"/>
      <c r="AD760" s="447">
        <v>10182.65</v>
      </c>
      <c r="AE760" s="447">
        <v>0</v>
      </c>
      <c r="AF760" s="447"/>
      <c r="AG760" s="421"/>
      <c r="AH760" s="447"/>
      <c r="AI760" s="448"/>
      <c r="AJ760" s="447"/>
      <c r="AK760" s="421"/>
      <c r="AL760" s="450">
        <v>1875.68</v>
      </c>
      <c r="AM760" s="448">
        <v>12.79</v>
      </c>
      <c r="AN760" s="450">
        <v>110.36</v>
      </c>
      <c r="AO760" s="448">
        <v>0.01</v>
      </c>
      <c r="AP760" s="450">
        <v>424.31</v>
      </c>
      <c r="AQ760" s="448">
        <v>0</v>
      </c>
    </row>
    <row r="761" spans="1:47" ht="15" x14ac:dyDescent="0.2">
      <c r="A761" s="376">
        <f t="shared" si="41"/>
        <v>45935</v>
      </c>
      <c r="B761" s="86" t="s">
        <v>259</v>
      </c>
      <c r="C761" s="94" t="str">
        <f t="shared" si="42"/>
        <v>45935 0000H</v>
      </c>
      <c r="D761" s="254">
        <v>3478.84</v>
      </c>
      <c r="E761" s="255">
        <v>49.78</v>
      </c>
      <c r="F761" s="254">
        <v>1139.9000000000001</v>
      </c>
      <c r="G761" s="255">
        <v>6.21</v>
      </c>
      <c r="H761" s="254"/>
      <c r="I761" s="255"/>
      <c r="J761" s="486">
        <v>16.12</v>
      </c>
      <c r="K761" s="487">
        <v>0.01</v>
      </c>
      <c r="L761" s="453">
        <v>78073.820000000007</v>
      </c>
      <c r="M761" s="451">
        <v>980.7</v>
      </c>
      <c r="N761" s="451">
        <v>34129.32</v>
      </c>
      <c r="O761" s="452">
        <v>119.1</v>
      </c>
      <c r="P761" s="453">
        <v>8642.5400000000009</v>
      </c>
      <c r="Q761" s="451">
        <v>19.09</v>
      </c>
      <c r="R761" s="451">
        <v>35614.800000000003</v>
      </c>
      <c r="S761" s="451">
        <v>33.5</v>
      </c>
      <c r="T761" s="451"/>
      <c r="U761" s="451"/>
      <c r="V761" s="451">
        <v>753.1</v>
      </c>
      <c r="W761" s="451">
        <v>1330.99</v>
      </c>
      <c r="X761" s="451">
        <v>12405.98</v>
      </c>
      <c r="Y761" s="451">
        <v>9.0399999999999991</v>
      </c>
      <c r="Z761" s="451">
        <v>39805</v>
      </c>
      <c r="AA761" s="451">
        <v>69</v>
      </c>
      <c r="AB761" s="451"/>
      <c r="AC761" s="451"/>
      <c r="AD761" s="451">
        <v>10189.58</v>
      </c>
      <c r="AE761" s="451">
        <v>0</v>
      </c>
      <c r="AF761" s="451"/>
      <c r="AG761" s="454"/>
      <c r="AH761" s="451"/>
      <c r="AI761" s="452"/>
      <c r="AJ761" s="451"/>
      <c r="AK761" s="454"/>
      <c r="AL761" s="455">
        <v>1882.55</v>
      </c>
      <c r="AM761" s="452">
        <v>12.79</v>
      </c>
      <c r="AN761" s="455">
        <v>110.36</v>
      </c>
      <c r="AO761" s="452">
        <v>0.01</v>
      </c>
      <c r="AP761" s="455">
        <v>426.28</v>
      </c>
      <c r="AQ761" s="452">
        <v>0</v>
      </c>
    </row>
    <row r="762" spans="1:47" ht="15" x14ac:dyDescent="0.2">
      <c r="A762" s="376">
        <f t="shared" si="41"/>
        <v>45935</v>
      </c>
      <c r="B762" s="86" t="s">
        <v>195</v>
      </c>
      <c r="C762" s="94" t="str">
        <f t="shared" si="42"/>
        <v>45935 1200H</v>
      </c>
      <c r="D762" s="355">
        <v>3482.08</v>
      </c>
      <c r="E762" s="356">
        <v>49.78</v>
      </c>
      <c r="F762" s="355">
        <v>1139.9000000000001</v>
      </c>
      <c r="G762" s="356">
        <v>6.21</v>
      </c>
      <c r="H762" s="355"/>
      <c r="I762" s="356"/>
      <c r="J762" s="486">
        <v>16.12</v>
      </c>
      <c r="K762" s="487">
        <v>0.01</v>
      </c>
      <c r="L762" s="449">
        <v>78075.59</v>
      </c>
      <c r="M762" s="447">
        <v>980.31</v>
      </c>
      <c r="N762" s="447">
        <v>34130.199999999997</v>
      </c>
      <c r="O762" s="448">
        <v>119.13</v>
      </c>
      <c r="P762" s="449">
        <v>8648.35</v>
      </c>
      <c r="Q762" s="447">
        <v>19.09</v>
      </c>
      <c r="R762" s="447">
        <v>35616.300000000003</v>
      </c>
      <c r="S762" s="447">
        <v>33.5</v>
      </c>
      <c r="T762" s="447"/>
      <c r="U762" s="447"/>
      <c r="V762" s="447">
        <v>753.1</v>
      </c>
      <c r="W762" s="447">
        <v>1332.29</v>
      </c>
      <c r="X762" s="447">
        <v>12409.53</v>
      </c>
      <c r="Y762" s="447">
        <v>9.0399999999999991</v>
      </c>
      <c r="Z762" s="483">
        <v>39811</v>
      </c>
      <c r="AA762" s="447">
        <v>69</v>
      </c>
      <c r="AB762" s="447"/>
      <c r="AC762" s="447"/>
      <c r="AD762" s="447">
        <v>10195.469999999999</v>
      </c>
      <c r="AE762" s="447">
        <v>0</v>
      </c>
      <c r="AF762" s="447"/>
      <c r="AG762" s="421"/>
      <c r="AH762" s="447"/>
      <c r="AI762" s="448"/>
      <c r="AJ762" s="447"/>
      <c r="AK762" s="421"/>
      <c r="AL762" s="450">
        <v>1888.23</v>
      </c>
      <c r="AM762" s="448">
        <v>12.79</v>
      </c>
      <c r="AN762" s="450">
        <v>110.36</v>
      </c>
      <c r="AO762" s="448">
        <v>0.01</v>
      </c>
      <c r="AP762" s="450">
        <v>427.89</v>
      </c>
      <c r="AQ762" s="448">
        <v>0</v>
      </c>
    </row>
    <row r="763" spans="1:47" ht="15" x14ac:dyDescent="0.2">
      <c r="A763" s="376">
        <f t="shared" si="41"/>
        <v>45936</v>
      </c>
      <c r="B763" s="86" t="s">
        <v>259</v>
      </c>
      <c r="C763" s="94" t="str">
        <f t="shared" si="42"/>
        <v>45936 0000H</v>
      </c>
      <c r="D763" s="254">
        <v>3485.63</v>
      </c>
      <c r="E763" s="255">
        <v>49.78</v>
      </c>
      <c r="F763" s="254">
        <v>1139.9000000000001</v>
      </c>
      <c r="G763" s="255">
        <v>6.21</v>
      </c>
      <c r="H763" s="254"/>
      <c r="I763" s="255"/>
      <c r="J763" s="486">
        <v>16.12</v>
      </c>
      <c r="K763" s="487">
        <v>0.01</v>
      </c>
      <c r="L763" s="453">
        <v>78081.77</v>
      </c>
      <c r="M763" s="451">
        <v>980.34</v>
      </c>
      <c r="N763" s="451">
        <v>34133.47</v>
      </c>
      <c r="O763" s="452">
        <v>119.14</v>
      </c>
      <c r="P763" s="453">
        <v>8654.11</v>
      </c>
      <c r="Q763" s="451">
        <v>19.09</v>
      </c>
      <c r="R763" s="451">
        <v>35619.599999999999</v>
      </c>
      <c r="S763" s="451">
        <v>33.5</v>
      </c>
      <c r="T763" s="451"/>
      <c r="U763" s="451"/>
      <c r="V763" s="451">
        <v>753.21</v>
      </c>
      <c r="W763" s="451">
        <v>1333.19</v>
      </c>
      <c r="X763" s="451">
        <v>12414</v>
      </c>
      <c r="Y763" s="451">
        <v>9.0399999999999991</v>
      </c>
      <c r="Z763" s="451">
        <v>39818</v>
      </c>
      <c r="AA763" s="451">
        <v>69</v>
      </c>
      <c r="AB763" s="451"/>
      <c r="AC763" s="451"/>
      <c r="AD763" s="451">
        <v>10202.14</v>
      </c>
      <c r="AE763" s="451">
        <v>0</v>
      </c>
      <c r="AF763" s="451"/>
      <c r="AG763" s="454"/>
      <c r="AH763" s="451"/>
      <c r="AI763" s="452"/>
      <c r="AJ763" s="451"/>
      <c r="AK763" s="454"/>
      <c r="AL763" s="455">
        <v>1895.07</v>
      </c>
      <c r="AM763" s="452">
        <v>12.79</v>
      </c>
      <c r="AN763" s="455">
        <v>110.36</v>
      </c>
      <c r="AO763" s="452">
        <v>0.01</v>
      </c>
      <c r="AP763" s="455">
        <v>429.88</v>
      </c>
      <c r="AQ763" s="452">
        <v>0</v>
      </c>
    </row>
    <row r="764" spans="1:47" ht="15" x14ac:dyDescent="0.2">
      <c r="A764" s="376">
        <f t="shared" si="41"/>
        <v>45936</v>
      </c>
      <c r="B764" s="86" t="s">
        <v>195</v>
      </c>
      <c r="C764" s="94" t="str">
        <f t="shared" si="42"/>
        <v>45936 1200H</v>
      </c>
      <c r="D764" s="355">
        <v>3489.14</v>
      </c>
      <c r="E764" s="356">
        <v>49.78</v>
      </c>
      <c r="F764" s="355">
        <v>1139.9000000000001</v>
      </c>
      <c r="G764" s="356">
        <v>6.21</v>
      </c>
      <c r="H764" s="355"/>
      <c r="I764" s="356"/>
      <c r="J764" s="486">
        <v>16.12</v>
      </c>
      <c r="K764" s="487">
        <v>0.01</v>
      </c>
      <c r="L764" s="449">
        <v>78083.89</v>
      </c>
      <c r="M764" s="447">
        <v>980.52</v>
      </c>
      <c r="N764" s="447">
        <v>34134.57</v>
      </c>
      <c r="O764" s="448">
        <v>119.17</v>
      </c>
      <c r="P764" s="449">
        <v>8659.34</v>
      </c>
      <c r="Q764" s="447">
        <v>19.09</v>
      </c>
      <c r="R764" s="447">
        <v>35621.300000000003</v>
      </c>
      <c r="S764" s="447">
        <v>33.5</v>
      </c>
      <c r="T764" s="447"/>
      <c r="U764" s="447"/>
      <c r="V764" s="447">
        <v>753.38</v>
      </c>
      <c r="W764" s="447">
        <v>1334.18</v>
      </c>
      <c r="X764" s="447">
        <v>12417.48</v>
      </c>
      <c r="Y764" s="447">
        <v>9.0399999999999991</v>
      </c>
      <c r="Z764" s="447">
        <v>39823</v>
      </c>
      <c r="AA764" s="447">
        <v>69</v>
      </c>
      <c r="AB764" s="447"/>
      <c r="AC764" s="447"/>
      <c r="AD764" s="447">
        <v>10208.049999999999</v>
      </c>
      <c r="AE764" s="447">
        <v>0</v>
      </c>
      <c r="AF764" s="447"/>
      <c r="AG764" s="421"/>
      <c r="AH764" s="447"/>
      <c r="AI764" s="448"/>
      <c r="AJ764" s="447"/>
      <c r="AK764" s="421"/>
      <c r="AL764" s="450">
        <v>1901.06</v>
      </c>
      <c r="AM764" s="448">
        <v>12.79</v>
      </c>
      <c r="AN764" s="450">
        <v>110.42</v>
      </c>
      <c r="AO764" s="448">
        <v>0.01</v>
      </c>
      <c r="AP764" s="450">
        <v>431.52</v>
      </c>
      <c r="AQ764" s="448">
        <v>0</v>
      </c>
    </row>
    <row r="765" spans="1:47" ht="15" x14ac:dyDescent="0.2">
      <c r="A765" s="376">
        <f t="shared" si="41"/>
        <v>45937</v>
      </c>
      <c r="B765" s="86" t="s">
        <v>259</v>
      </c>
      <c r="C765" s="94" t="str">
        <f t="shared" si="42"/>
        <v>45937 0000H</v>
      </c>
      <c r="D765" s="254">
        <v>3493.71</v>
      </c>
      <c r="E765" s="255">
        <v>49.78</v>
      </c>
      <c r="F765" s="254">
        <v>1139.9000000000001</v>
      </c>
      <c r="G765" s="255">
        <v>6.21</v>
      </c>
      <c r="H765" s="254"/>
      <c r="I765" s="255"/>
      <c r="J765" s="486">
        <v>16.12</v>
      </c>
      <c r="K765" s="487">
        <v>0.01</v>
      </c>
      <c r="L765" s="453">
        <v>78090.2</v>
      </c>
      <c r="M765" s="451">
        <v>980.53</v>
      </c>
      <c r="N765" s="451">
        <v>34138.06</v>
      </c>
      <c r="O765" s="452">
        <v>119.18</v>
      </c>
      <c r="P765" s="453">
        <v>8665.74</v>
      </c>
      <c r="Q765" s="451">
        <v>19.09</v>
      </c>
      <c r="R765" s="451">
        <v>35625</v>
      </c>
      <c r="S765" s="451">
        <v>33.6</v>
      </c>
      <c r="T765" s="451"/>
      <c r="U765" s="451"/>
      <c r="V765" s="451">
        <v>753.46</v>
      </c>
      <c r="W765" s="451">
        <v>1335.34</v>
      </c>
      <c r="X765" s="456">
        <v>12422.05</v>
      </c>
      <c r="Y765" s="456">
        <v>9.0399999999999991</v>
      </c>
      <c r="Z765" s="451">
        <v>39831</v>
      </c>
      <c r="AA765" s="451">
        <v>69</v>
      </c>
      <c r="AB765" s="451"/>
      <c r="AC765" s="451"/>
      <c r="AD765" s="451">
        <v>10215.01</v>
      </c>
      <c r="AE765" s="451">
        <v>0</v>
      </c>
      <c r="AF765" s="451"/>
      <c r="AG765" s="454"/>
      <c r="AH765" s="451"/>
      <c r="AI765" s="452"/>
      <c r="AJ765" s="451"/>
      <c r="AK765" s="454"/>
      <c r="AL765" s="455">
        <v>1910.32</v>
      </c>
      <c r="AM765" s="452">
        <v>12.79</v>
      </c>
      <c r="AN765" s="455">
        <v>111.09</v>
      </c>
      <c r="AO765" s="452">
        <v>0.01</v>
      </c>
      <c r="AP765" s="455">
        <v>433.5</v>
      </c>
      <c r="AQ765" s="452">
        <v>0</v>
      </c>
    </row>
    <row r="766" spans="1:47" ht="15" x14ac:dyDescent="0.2">
      <c r="A766" s="376">
        <f t="shared" si="41"/>
        <v>45937</v>
      </c>
      <c r="B766" s="86" t="s">
        <v>195</v>
      </c>
      <c r="C766" s="94" t="str">
        <f t="shared" si="42"/>
        <v>45937 1200H</v>
      </c>
      <c r="D766" s="355">
        <v>3497.24</v>
      </c>
      <c r="E766" s="356">
        <v>49.78</v>
      </c>
      <c r="F766" s="355">
        <v>1139.9000000000001</v>
      </c>
      <c r="G766" s="356">
        <v>6.21</v>
      </c>
      <c r="H766" s="355"/>
      <c r="I766" s="356"/>
      <c r="J766" s="486">
        <v>16.12</v>
      </c>
      <c r="K766" s="487">
        <v>0.01</v>
      </c>
      <c r="L766" s="449">
        <v>78090.2</v>
      </c>
      <c r="M766" s="447">
        <v>980.73</v>
      </c>
      <c r="N766" s="447">
        <v>34139.1</v>
      </c>
      <c r="O766" s="448">
        <v>119.21</v>
      </c>
      <c r="P766" s="449">
        <v>8671.56</v>
      </c>
      <c r="Q766" s="447">
        <v>19.09</v>
      </c>
      <c r="R766" s="447">
        <v>35627.199999999997</v>
      </c>
      <c r="S766" s="447">
        <v>33.6</v>
      </c>
      <c r="T766" s="447"/>
      <c r="U766" s="447"/>
      <c r="V766" s="447">
        <v>753.49</v>
      </c>
      <c r="W766" s="447">
        <v>1336.55</v>
      </c>
      <c r="X766" s="447">
        <v>12425.85</v>
      </c>
      <c r="Y766" s="447">
        <v>9.0399999999999991</v>
      </c>
      <c r="Z766" s="447">
        <v>39837</v>
      </c>
      <c r="AA766" s="447">
        <v>69</v>
      </c>
      <c r="AB766" s="447"/>
      <c r="AC766" s="447"/>
      <c r="AD766" s="447">
        <v>10221.19</v>
      </c>
      <c r="AE766" s="447">
        <v>0</v>
      </c>
      <c r="AF766" s="447"/>
      <c r="AG766" s="421"/>
      <c r="AH766" s="447"/>
      <c r="AI766" s="448"/>
      <c r="AJ766" s="447"/>
      <c r="AK766" s="421"/>
      <c r="AL766" s="450">
        <v>1916.73</v>
      </c>
      <c r="AM766" s="448">
        <v>12.79</v>
      </c>
      <c r="AN766" s="450">
        <v>111.09</v>
      </c>
      <c r="AO766" s="448">
        <v>0.01</v>
      </c>
      <c r="AP766" s="450">
        <v>435.32</v>
      </c>
      <c r="AQ766" s="448">
        <v>0</v>
      </c>
    </row>
    <row r="767" spans="1:47" ht="15" x14ac:dyDescent="0.2">
      <c r="A767" s="376">
        <f t="shared" si="41"/>
        <v>45938</v>
      </c>
      <c r="B767" s="86" t="s">
        <v>259</v>
      </c>
      <c r="C767" s="94" t="str">
        <f t="shared" si="42"/>
        <v>45938 0000H</v>
      </c>
      <c r="D767" s="254">
        <v>3501.68</v>
      </c>
      <c r="E767" s="255">
        <v>49.78</v>
      </c>
      <c r="F767" s="254">
        <v>1139.9000000000001</v>
      </c>
      <c r="G767" s="255">
        <v>6.21</v>
      </c>
      <c r="H767" s="254"/>
      <c r="I767" s="255"/>
      <c r="J767" s="486">
        <v>16.12</v>
      </c>
      <c r="K767" s="487">
        <v>0.01</v>
      </c>
      <c r="L767" s="453">
        <v>78098.600000000006</v>
      </c>
      <c r="M767" s="451">
        <v>980.74</v>
      </c>
      <c r="N767" s="451">
        <v>34142.410000000003</v>
      </c>
      <c r="O767" s="452">
        <v>119.21</v>
      </c>
      <c r="P767" s="457">
        <v>8677.35</v>
      </c>
      <c r="Q767" s="456">
        <v>19.09</v>
      </c>
      <c r="R767" s="451">
        <v>35630.699999999997</v>
      </c>
      <c r="S767" s="451">
        <v>33.6</v>
      </c>
      <c r="T767" s="451"/>
      <c r="U767" s="451"/>
      <c r="V767" s="451">
        <v>753.49</v>
      </c>
      <c r="W767" s="451">
        <v>1338.11</v>
      </c>
      <c r="X767" s="451">
        <v>12430.13</v>
      </c>
      <c r="Y767" s="451">
        <v>9.0399999999999991</v>
      </c>
      <c r="Z767" s="451">
        <v>39844</v>
      </c>
      <c r="AA767" s="451">
        <v>69</v>
      </c>
      <c r="AB767" s="451"/>
      <c r="AC767" s="451"/>
      <c r="AD767" s="451">
        <v>10227.219999999999</v>
      </c>
      <c r="AE767" s="451">
        <v>0</v>
      </c>
      <c r="AF767" s="451"/>
      <c r="AG767" s="454"/>
      <c r="AH767" s="451"/>
      <c r="AI767" s="452"/>
      <c r="AJ767" s="451"/>
      <c r="AK767" s="454"/>
      <c r="AL767" s="455">
        <v>1923.58</v>
      </c>
      <c r="AM767" s="452">
        <v>12.79</v>
      </c>
      <c r="AN767" s="455">
        <v>111.09</v>
      </c>
      <c r="AO767" s="452">
        <v>0.01</v>
      </c>
      <c r="AP767" s="455">
        <v>437.3</v>
      </c>
      <c r="AQ767" s="452">
        <v>0</v>
      </c>
      <c r="AS767" s="411"/>
      <c r="AT767" s="411"/>
      <c r="AU767" s="411"/>
    </row>
    <row r="768" spans="1:47" ht="15" x14ac:dyDescent="0.2">
      <c r="A768" s="376">
        <f t="shared" si="41"/>
        <v>45938</v>
      </c>
      <c r="B768" s="86" t="s">
        <v>195</v>
      </c>
      <c r="C768" s="94" t="str">
        <f t="shared" si="42"/>
        <v>45938 1200H</v>
      </c>
      <c r="D768" s="355">
        <v>3505.17</v>
      </c>
      <c r="E768" s="356">
        <v>49.78</v>
      </c>
      <c r="F768" s="355">
        <v>1139.9000000000001</v>
      </c>
      <c r="G768" s="356">
        <v>6.21</v>
      </c>
      <c r="H768" s="355"/>
      <c r="I768" s="356"/>
      <c r="J768" s="486">
        <v>16.12</v>
      </c>
      <c r="K768" s="487">
        <v>0.01</v>
      </c>
      <c r="L768" s="449">
        <v>78100.72</v>
      </c>
      <c r="M768" s="447">
        <v>980.93</v>
      </c>
      <c r="N768" s="447">
        <v>34143.49</v>
      </c>
      <c r="O768" s="448">
        <v>119.25</v>
      </c>
      <c r="P768" s="449">
        <v>8683.17</v>
      </c>
      <c r="Q768" s="447">
        <v>19.09</v>
      </c>
      <c r="R768" s="447">
        <v>35632.800000000003</v>
      </c>
      <c r="S768" s="447">
        <v>33.6</v>
      </c>
      <c r="T768" s="447"/>
      <c r="U768" s="447"/>
      <c r="V768" s="447">
        <v>753.49</v>
      </c>
      <c r="W768" s="447">
        <v>1339.3</v>
      </c>
      <c r="X768" s="447">
        <v>12433.8</v>
      </c>
      <c r="Y768" s="447">
        <v>9.0399999999999991</v>
      </c>
      <c r="Z768" s="447">
        <v>39850</v>
      </c>
      <c r="AA768" s="447">
        <v>69</v>
      </c>
      <c r="AB768" s="447"/>
      <c r="AC768" s="447"/>
      <c r="AD768" s="447">
        <v>10232.709999999999</v>
      </c>
      <c r="AE768" s="447">
        <v>0</v>
      </c>
      <c r="AF768" s="447"/>
      <c r="AG768" s="421"/>
      <c r="AH768" s="447"/>
      <c r="AI768" s="448"/>
      <c r="AJ768" s="447"/>
      <c r="AK768" s="421"/>
      <c r="AL768" s="450">
        <v>1929.6</v>
      </c>
      <c r="AM768" s="448">
        <v>12.79</v>
      </c>
      <c r="AN768" s="450">
        <v>111.09</v>
      </c>
      <c r="AO768" s="448">
        <v>0.01</v>
      </c>
      <c r="AP768" s="450">
        <v>439.02</v>
      </c>
      <c r="AQ768" s="448">
        <v>0</v>
      </c>
    </row>
    <row r="769" spans="1:43" ht="15" x14ac:dyDescent="0.2">
      <c r="A769" s="376">
        <f t="shared" si="41"/>
        <v>45939</v>
      </c>
      <c r="B769" s="86" t="s">
        <v>259</v>
      </c>
      <c r="C769" s="94" t="str">
        <f t="shared" si="42"/>
        <v>45939 0000H</v>
      </c>
      <c r="D769" s="254">
        <v>3509.51</v>
      </c>
      <c r="E769" s="255">
        <v>49.78</v>
      </c>
      <c r="F769" s="254">
        <v>1139.9000000000001</v>
      </c>
      <c r="G769" s="255">
        <v>6.21</v>
      </c>
      <c r="H769" s="254"/>
      <c r="I769" s="255"/>
      <c r="J769" s="486">
        <v>16.12</v>
      </c>
      <c r="K769" s="487">
        <v>0.01</v>
      </c>
      <c r="L769" s="453">
        <v>78106.09</v>
      </c>
      <c r="M769" s="451">
        <v>981</v>
      </c>
      <c r="N769" s="451">
        <v>34147.089999999997</v>
      </c>
      <c r="O769" s="452">
        <v>119.25</v>
      </c>
      <c r="P769" s="453">
        <v>8688.9599999999991</v>
      </c>
      <c r="Q769" s="451">
        <v>19.09</v>
      </c>
      <c r="R769" s="456">
        <v>35635.800000000003</v>
      </c>
      <c r="S769" s="451">
        <v>33.6</v>
      </c>
      <c r="T769" s="451"/>
      <c r="U769" s="451"/>
      <c r="V769" s="451">
        <v>753.49</v>
      </c>
      <c r="W769" s="451">
        <v>1340.7</v>
      </c>
      <c r="X769" s="451">
        <v>12438.12</v>
      </c>
      <c r="Y769" s="451">
        <v>9.0399999999999991</v>
      </c>
      <c r="Z769" s="451">
        <v>39857</v>
      </c>
      <c r="AA769" s="451">
        <v>69</v>
      </c>
      <c r="AB769" s="451"/>
      <c r="AC769" s="451"/>
      <c r="AD769" s="451">
        <v>10239.18</v>
      </c>
      <c r="AE769" s="451">
        <v>0</v>
      </c>
      <c r="AF769" s="451"/>
      <c r="AG769" s="454"/>
      <c r="AH769" s="451"/>
      <c r="AI769" s="452"/>
      <c r="AJ769" s="451"/>
      <c r="AK769" s="454"/>
      <c r="AL769" s="455">
        <v>1935.72</v>
      </c>
      <c r="AM769" s="452">
        <v>12.79</v>
      </c>
      <c r="AN769" s="455">
        <v>111.09</v>
      </c>
      <c r="AO769" s="452">
        <v>0.01</v>
      </c>
      <c r="AP769" s="455">
        <v>440.85</v>
      </c>
      <c r="AQ769" s="452">
        <v>0</v>
      </c>
    </row>
    <row r="770" spans="1:43" ht="15" x14ac:dyDescent="0.2">
      <c r="A770" s="376">
        <f t="shared" si="41"/>
        <v>45939</v>
      </c>
      <c r="B770" s="86" t="s">
        <v>195</v>
      </c>
      <c r="C770" s="94" t="str">
        <f t="shared" si="42"/>
        <v>45939 1200H</v>
      </c>
      <c r="D770" s="355">
        <v>3513.04</v>
      </c>
      <c r="E770" s="356">
        <v>49.78</v>
      </c>
      <c r="F770" s="355">
        <v>1139.9000000000001</v>
      </c>
      <c r="G770" s="356">
        <v>6.21</v>
      </c>
      <c r="H770" s="355"/>
      <c r="I770" s="356"/>
      <c r="J770" s="486">
        <v>16.12</v>
      </c>
      <c r="K770" s="487">
        <v>0.01</v>
      </c>
      <c r="L770" s="449">
        <v>78108.070000000007</v>
      </c>
      <c r="M770" s="447">
        <v>981.23</v>
      </c>
      <c r="N770" s="447">
        <v>34148.019999999997</v>
      </c>
      <c r="O770" s="448">
        <v>119.29</v>
      </c>
      <c r="P770" s="449">
        <v>8694.7199999999993</v>
      </c>
      <c r="Q770" s="447">
        <v>19.09</v>
      </c>
      <c r="R770" s="447">
        <v>35637.800000000003</v>
      </c>
      <c r="S770" s="447">
        <v>33.700000000000003</v>
      </c>
      <c r="T770" s="447"/>
      <c r="U770" s="447"/>
      <c r="V770" s="447">
        <v>753.54</v>
      </c>
      <c r="W770" s="447">
        <v>1341.89</v>
      </c>
      <c r="X770" s="447">
        <v>12441.59</v>
      </c>
      <c r="Y770" s="447">
        <v>9.0399999999999991</v>
      </c>
      <c r="Z770" s="447">
        <v>39863</v>
      </c>
      <c r="AA770" s="447">
        <v>69</v>
      </c>
      <c r="AB770" s="447"/>
      <c r="AC770" s="447"/>
      <c r="AD770" s="447">
        <v>10244.93</v>
      </c>
      <c r="AE770" s="447">
        <v>0</v>
      </c>
      <c r="AF770" s="447"/>
      <c r="AG770" s="421"/>
      <c r="AH770" s="447"/>
      <c r="AI770" s="448"/>
      <c r="AJ770" s="447"/>
      <c r="AK770" s="421"/>
      <c r="AL770" s="450">
        <v>1941.79</v>
      </c>
      <c r="AM770" s="448">
        <v>12.79</v>
      </c>
      <c r="AN770" s="450">
        <v>111.09</v>
      </c>
      <c r="AO770" s="448">
        <v>0.01</v>
      </c>
      <c r="AP770" s="450">
        <v>442.51</v>
      </c>
      <c r="AQ770" s="448">
        <v>0</v>
      </c>
    </row>
    <row r="771" spans="1:43" ht="15" x14ac:dyDescent="0.2">
      <c r="A771" s="376">
        <f t="shared" si="41"/>
        <v>45940</v>
      </c>
      <c r="B771" s="86" t="s">
        <v>259</v>
      </c>
      <c r="C771" s="94" t="str">
        <f t="shared" si="42"/>
        <v>45940 0000H</v>
      </c>
      <c r="D771" s="254">
        <v>3517.52</v>
      </c>
      <c r="E771" s="255">
        <v>49.78</v>
      </c>
      <c r="F771" s="254">
        <v>1139.9000000000001</v>
      </c>
      <c r="G771" s="255">
        <v>6.21</v>
      </c>
      <c r="H771" s="254"/>
      <c r="I771" s="255"/>
      <c r="J771" s="486">
        <v>16.12</v>
      </c>
      <c r="K771" s="487">
        <v>0.01</v>
      </c>
      <c r="L771" s="453">
        <v>78113.850000000006</v>
      </c>
      <c r="M771" s="451">
        <v>981.28</v>
      </c>
      <c r="N771" s="451">
        <v>34151.57</v>
      </c>
      <c r="O771" s="452">
        <v>119.3</v>
      </c>
      <c r="P771" s="453">
        <v>8700.5300000000007</v>
      </c>
      <c r="Q771" s="451">
        <v>19.09</v>
      </c>
      <c r="R771" s="451">
        <v>35640.699999999997</v>
      </c>
      <c r="S771" s="451">
        <v>33.700000000000003</v>
      </c>
      <c r="T771" s="451"/>
      <c r="U771" s="451"/>
      <c r="V771" s="451">
        <v>753.54</v>
      </c>
      <c r="W771" s="451">
        <v>1343.4</v>
      </c>
      <c r="X771" s="451">
        <v>12445.79</v>
      </c>
      <c r="Y771" s="451">
        <v>9.0399999999999991</v>
      </c>
      <c r="Z771" s="451">
        <v>39870</v>
      </c>
      <c r="AA771" s="451">
        <v>69</v>
      </c>
      <c r="AB771" s="451"/>
      <c r="AC771" s="451"/>
      <c r="AD771" s="451">
        <v>10250.93</v>
      </c>
      <c r="AE771" s="451">
        <v>0</v>
      </c>
      <c r="AF771" s="451"/>
      <c r="AG771" s="454"/>
      <c r="AH771" s="451"/>
      <c r="AI771" s="452"/>
      <c r="AJ771" s="451"/>
      <c r="AK771" s="454"/>
      <c r="AL771" s="455">
        <v>1948.28</v>
      </c>
      <c r="AM771" s="452">
        <v>12.79</v>
      </c>
      <c r="AN771" s="455">
        <v>111.09</v>
      </c>
      <c r="AO771" s="452">
        <v>0.01</v>
      </c>
      <c r="AP771" s="455">
        <v>444.36</v>
      </c>
      <c r="AQ771" s="452">
        <v>0</v>
      </c>
    </row>
    <row r="772" spans="1:43" ht="15" x14ac:dyDescent="0.2">
      <c r="A772" s="376">
        <f t="shared" si="41"/>
        <v>45940</v>
      </c>
      <c r="B772" s="86" t="s">
        <v>195</v>
      </c>
      <c r="C772" s="94" t="str">
        <f t="shared" si="42"/>
        <v>45940 1200H</v>
      </c>
      <c r="D772" s="355">
        <v>3521.13</v>
      </c>
      <c r="E772" s="356">
        <v>49.78</v>
      </c>
      <c r="F772" s="355">
        <v>1139.9000000000001</v>
      </c>
      <c r="G772" s="356">
        <v>6.21</v>
      </c>
      <c r="H772" s="355"/>
      <c r="I772" s="356"/>
      <c r="J772" s="486">
        <v>16.12</v>
      </c>
      <c r="K772" s="487">
        <v>0.01</v>
      </c>
      <c r="L772" s="449">
        <v>78115.929999999993</v>
      </c>
      <c r="M772" s="447">
        <v>981.51</v>
      </c>
      <c r="N772" s="447">
        <v>34152.35</v>
      </c>
      <c r="O772" s="448">
        <v>119.34</v>
      </c>
      <c r="P772" s="449">
        <v>8706.31</v>
      </c>
      <c r="Q772" s="447">
        <v>19.09</v>
      </c>
      <c r="R772" s="447">
        <v>35642.5</v>
      </c>
      <c r="S772" s="447">
        <v>33.700000000000003</v>
      </c>
      <c r="T772" s="447"/>
      <c r="U772" s="447"/>
      <c r="V772" s="447">
        <v>753.64</v>
      </c>
      <c r="W772" s="447">
        <v>1344.49</v>
      </c>
      <c r="X772" s="447">
        <v>12449.33</v>
      </c>
      <c r="Y772" s="447">
        <v>9.0399999999999991</v>
      </c>
      <c r="Z772" s="447">
        <v>39876</v>
      </c>
      <c r="AA772" s="447">
        <v>69</v>
      </c>
      <c r="AB772" s="447"/>
      <c r="AC772" s="447"/>
      <c r="AD772" s="447">
        <v>10256.34</v>
      </c>
      <c r="AE772" s="447">
        <v>0</v>
      </c>
      <c r="AF772" s="447"/>
      <c r="AG772" s="421"/>
      <c r="AH772" s="447"/>
      <c r="AI772" s="448"/>
      <c r="AJ772" s="447"/>
      <c r="AK772" s="421"/>
      <c r="AL772" s="450">
        <v>1954.26</v>
      </c>
      <c r="AM772" s="448">
        <v>12.79</v>
      </c>
      <c r="AN772" s="450">
        <v>111.16</v>
      </c>
      <c r="AO772" s="448">
        <v>0.01</v>
      </c>
      <c r="AP772" s="450">
        <v>446</v>
      </c>
      <c r="AQ772" s="448">
        <v>0</v>
      </c>
    </row>
    <row r="773" spans="1:43" ht="15" x14ac:dyDescent="0.2">
      <c r="A773" s="376">
        <f t="shared" si="41"/>
        <v>45941</v>
      </c>
      <c r="B773" s="86" t="s">
        <v>259</v>
      </c>
      <c r="C773" s="94" t="str">
        <f t="shared" si="42"/>
        <v>45941 0000H</v>
      </c>
      <c r="D773" s="254">
        <v>3525.62</v>
      </c>
      <c r="E773" s="255">
        <v>49.78</v>
      </c>
      <c r="F773" s="254">
        <v>1139.9000000000001</v>
      </c>
      <c r="G773" s="255">
        <v>6.21</v>
      </c>
      <c r="H773" s="254"/>
      <c r="I773" s="255"/>
      <c r="J773" s="486">
        <v>16.12</v>
      </c>
      <c r="K773" s="487">
        <v>0.01</v>
      </c>
      <c r="L773" s="453">
        <v>78121.89</v>
      </c>
      <c r="M773" s="451">
        <v>981.54</v>
      </c>
      <c r="N773" s="451">
        <v>34155.86</v>
      </c>
      <c r="O773" s="452">
        <v>119.34</v>
      </c>
      <c r="P773" s="453">
        <v>8712.1299999999992</v>
      </c>
      <c r="Q773" s="451">
        <v>19.09</v>
      </c>
      <c r="R773" s="451">
        <v>35645.800000000003</v>
      </c>
      <c r="S773" s="451">
        <v>33.700000000000003</v>
      </c>
      <c r="T773" s="512"/>
      <c r="U773" s="512"/>
      <c r="V773" s="451">
        <v>753.64</v>
      </c>
      <c r="W773" s="451">
        <v>1346.25</v>
      </c>
      <c r="X773" s="451">
        <v>12453.73</v>
      </c>
      <c r="Y773" s="451">
        <v>9.0399999999999991</v>
      </c>
      <c r="Z773" s="451">
        <v>39884</v>
      </c>
      <c r="AA773" s="451">
        <v>69</v>
      </c>
      <c r="AB773" s="451"/>
      <c r="AC773" s="451"/>
      <c r="AD773" s="451">
        <v>10262.86</v>
      </c>
      <c r="AE773" s="451">
        <v>0</v>
      </c>
      <c r="AF773" s="451"/>
      <c r="AG773" s="454"/>
      <c r="AH773" s="451"/>
      <c r="AI773" s="452"/>
      <c r="AJ773" s="451"/>
      <c r="AK773" s="454"/>
      <c r="AL773" s="455">
        <v>1963.08</v>
      </c>
      <c r="AM773" s="452">
        <v>12.79</v>
      </c>
      <c r="AN773" s="455">
        <v>111.74</v>
      </c>
      <c r="AO773" s="452">
        <v>0.01</v>
      </c>
      <c r="AP773" s="455">
        <v>447.96</v>
      </c>
      <c r="AQ773" s="452">
        <v>0</v>
      </c>
    </row>
    <row r="774" spans="1:43" ht="15" x14ac:dyDescent="0.2">
      <c r="A774" s="376">
        <f t="shared" si="41"/>
        <v>45941</v>
      </c>
      <c r="B774" s="86" t="s">
        <v>195</v>
      </c>
      <c r="C774" s="94" t="str">
        <f t="shared" si="42"/>
        <v>45941 1200H</v>
      </c>
      <c r="D774" s="355">
        <v>3529.11</v>
      </c>
      <c r="E774" s="356">
        <v>49.78</v>
      </c>
      <c r="F774" s="355">
        <v>1139.9000000000001</v>
      </c>
      <c r="G774" s="356">
        <v>6.21</v>
      </c>
      <c r="H774" s="355"/>
      <c r="I774" s="356"/>
      <c r="J774" s="486">
        <v>16.12</v>
      </c>
      <c r="K774" s="487">
        <v>0.01</v>
      </c>
      <c r="L774" s="449">
        <v>78121.89</v>
      </c>
      <c r="M774" s="447">
        <v>981.83</v>
      </c>
      <c r="N774" s="447">
        <v>34156.82</v>
      </c>
      <c r="O774" s="448">
        <v>119.37</v>
      </c>
      <c r="P774" s="449">
        <v>8717.91</v>
      </c>
      <c r="Q774" s="447">
        <v>19.09</v>
      </c>
      <c r="R774" s="447">
        <v>35647.800000000003</v>
      </c>
      <c r="S774" s="447">
        <v>33.799999999999997</v>
      </c>
      <c r="T774" s="447">
        <v>0</v>
      </c>
      <c r="U774" s="447">
        <v>0</v>
      </c>
      <c r="V774" s="447">
        <v>753.64</v>
      </c>
      <c r="W774" s="447">
        <v>1347.61</v>
      </c>
      <c r="X774" s="447">
        <v>12457.31</v>
      </c>
      <c r="Y774" s="447">
        <v>9.0399999999999991</v>
      </c>
      <c r="Z774" s="447">
        <v>39890</v>
      </c>
      <c r="AA774" s="447">
        <v>69</v>
      </c>
      <c r="AB774" s="447"/>
      <c r="AC774" s="447"/>
      <c r="AD774" s="447">
        <v>10268.51</v>
      </c>
      <c r="AE774" s="447">
        <v>0</v>
      </c>
      <c r="AF774" s="447"/>
      <c r="AG774" s="421"/>
      <c r="AH774" s="447"/>
      <c r="AI774" s="448"/>
      <c r="AJ774" s="447"/>
      <c r="AK774" s="421"/>
      <c r="AL774" s="450">
        <v>1968.64</v>
      </c>
      <c r="AM774" s="448">
        <v>12.79</v>
      </c>
      <c r="AN774" s="450">
        <v>111.74</v>
      </c>
      <c r="AO774" s="448">
        <v>0.01</v>
      </c>
      <c r="AP774" s="450">
        <v>449.5</v>
      </c>
      <c r="AQ774" s="448">
        <v>0</v>
      </c>
    </row>
    <row r="775" spans="1:43" ht="15" x14ac:dyDescent="0.2">
      <c r="A775" s="376">
        <f t="shared" si="41"/>
        <v>45942</v>
      </c>
      <c r="B775" s="86" t="s">
        <v>259</v>
      </c>
      <c r="C775" s="94" t="str">
        <f t="shared" si="42"/>
        <v>45942 0000H</v>
      </c>
      <c r="D775" s="254">
        <v>3533.17</v>
      </c>
      <c r="E775" s="255">
        <v>49.78</v>
      </c>
      <c r="F775" s="254">
        <v>1139.9000000000001</v>
      </c>
      <c r="G775" s="255">
        <v>6.21</v>
      </c>
      <c r="H775" s="254"/>
      <c r="I775" s="255"/>
      <c r="J775" s="486">
        <v>16.12</v>
      </c>
      <c r="K775" s="487">
        <v>0.01</v>
      </c>
      <c r="L775" s="453">
        <v>78122.09</v>
      </c>
      <c r="M775" s="451">
        <v>982.18</v>
      </c>
      <c r="N775" s="451">
        <v>34160.550000000003</v>
      </c>
      <c r="O775" s="452">
        <v>119.37</v>
      </c>
      <c r="P775" s="453">
        <v>8723.84</v>
      </c>
      <c r="Q775" s="451">
        <v>19.09</v>
      </c>
      <c r="R775" s="451">
        <v>35650.199999999997</v>
      </c>
      <c r="S775" s="451">
        <v>33.799999999999997</v>
      </c>
      <c r="T775" s="451">
        <v>2.5099999999999998</v>
      </c>
      <c r="U775" s="451">
        <v>0</v>
      </c>
      <c r="V775" s="451">
        <v>753.64</v>
      </c>
      <c r="W775" s="451">
        <v>1349.09</v>
      </c>
      <c r="X775" s="451">
        <v>12461.71</v>
      </c>
      <c r="Y775" s="451">
        <v>9.0399999999999991</v>
      </c>
      <c r="Z775" s="451">
        <v>39897</v>
      </c>
      <c r="AA775" s="451">
        <v>69</v>
      </c>
      <c r="AB775" s="451"/>
      <c r="AC775" s="451"/>
      <c r="AD775" s="451">
        <v>10275.35</v>
      </c>
      <c r="AE775" s="451">
        <v>0</v>
      </c>
      <c r="AF775" s="451"/>
      <c r="AG775" s="454"/>
      <c r="AH775" s="451"/>
      <c r="AI775" s="452"/>
      <c r="AJ775" s="451"/>
      <c r="AK775" s="454"/>
      <c r="AL775" s="455">
        <v>1976.66</v>
      </c>
      <c r="AM775" s="452">
        <v>12.79</v>
      </c>
      <c r="AN775" s="455">
        <v>112.23</v>
      </c>
      <c r="AO775" s="452">
        <v>0.01</v>
      </c>
      <c r="AP775" s="455">
        <v>451.32</v>
      </c>
      <c r="AQ775" s="452">
        <v>0</v>
      </c>
    </row>
    <row r="776" spans="1:43" ht="15" x14ac:dyDescent="0.2">
      <c r="A776" s="376">
        <f t="shared" si="41"/>
        <v>45942</v>
      </c>
      <c r="B776" s="86" t="s">
        <v>195</v>
      </c>
      <c r="C776" s="94" t="str">
        <f t="shared" si="42"/>
        <v>45942 1200H</v>
      </c>
      <c r="D776" s="355">
        <v>3536.1</v>
      </c>
      <c r="E776" s="356">
        <v>49.78</v>
      </c>
      <c r="F776" s="355">
        <v>1139.9000000000001</v>
      </c>
      <c r="G776" s="356">
        <v>6.21</v>
      </c>
      <c r="H776" s="355"/>
      <c r="I776" s="356"/>
      <c r="J776" s="486">
        <v>16.12</v>
      </c>
      <c r="K776" s="487">
        <v>0.01</v>
      </c>
      <c r="L776" s="449">
        <v>78123.070000000007</v>
      </c>
      <c r="M776" s="447">
        <v>982.5</v>
      </c>
      <c r="N776" s="447">
        <v>34162.019999999997</v>
      </c>
      <c r="O776" s="448">
        <v>119.4</v>
      </c>
      <c r="P776" s="449">
        <v>8729.49</v>
      </c>
      <c r="Q776" s="447">
        <v>19.09</v>
      </c>
      <c r="R776" s="447">
        <v>35651.1</v>
      </c>
      <c r="S776" s="447">
        <v>34.200000000000003</v>
      </c>
      <c r="T776" s="447">
        <v>4.74</v>
      </c>
      <c r="U776" s="447">
        <v>0</v>
      </c>
      <c r="V776" s="447">
        <v>753.68</v>
      </c>
      <c r="W776" s="447">
        <v>1350.21</v>
      </c>
      <c r="X776" s="447">
        <v>12465.31</v>
      </c>
      <c r="Y776" s="447">
        <v>9.0399999999999991</v>
      </c>
      <c r="Z776" s="447">
        <v>39903</v>
      </c>
      <c r="AA776" s="447">
        <v>69</v>
      </c>
      <c r="AB776" s="447"/>
      <c r="AC776" s="447"/>
      <c r="AD776" s="447">
        <v>10281.16</v>
      </c>
      <c r="AE776" s="447">
        <v>0</v>
      </c>
      <c r="AF776" s="447"/>
      <c r="AG776" s="421"/>
      <c r="AH776" s="447"/>
      <c r="AI776" s="448"/>
      <c r="AJ776" s="447"/>
      <c r="AK776" s="421"/>
      <c r="AL776" s="450">
        <v>1983.04</v>
      </c>
      <c r="AM776" s="448">
        <v>12.79</v>
      </c>
      <c r="AN776" s="450">
        <v>112.35</v>
      </c>
      <c r="AO776" s="448">
        <v>0.01</v>
      </c>
      <c r="AP776" s="450">
        <v>453.02</v>
      </c>
      <c r="AQ776" s="448">
        <v>0</v>
      </c>
    </row>
    <row r="777" spans="1:43" ht="15" x14ac:dyDescent="0.2">
      <c r="A777" s="376">
        <f t="shared" si="41"/>
        <v>45943</v>
      </c>
      <c r="B777" s="86" t="s">
        <v>259</v>
      </c>
      <c r="C777" s="94" t="str">
        <f t="shared" si="42"/>
        <v>45943 0000H</v>
      </c>
      <c r="D777" s="254">
        <v>3540.73</v>
      </c>
      <c r="E777" s="255">
        <v>49.78</v>
      </c>
      <c r="F777" s="254">
        <v>1139.9000000000001</v>
      </c>
      <c r="G777" s="255">
        <v>6.21</v>
      </c>
      <c r="H777" s="254"/>
      <c r="I777" s="255"/>
      <c r="J777" s="486">
        <v>16.12</v>
      </c>
      <c r="K777" s="487">
        <v>0.01</v>
      </c>
      <c r="L777" s="453">
        <v>78127.77</v>
      </c>
      <c r="M777" s="451">
        <v>982.61</v>
      </c>
      <c r="N777" s="451">
        <v>34165.769999999997</v>
      </c>
      <c r="O777" s="452">
        <v>119.4</v>
      </c>
      <c r="P777" s="453">
        <v>8735.2900000000009</v>
      </c>
      <c r="Q777" s="451">
        <v>19.09</v>
      </c>
      <c r="R777" s="451">
        <v>35653.9</v>
      </c>
      <c r="S777" s="451">
        <v>34.200000000000003</v>
      </c>
      <c r="T777" s="482"/>
      <c r="U777" s="451">
        <v>0</v>
      </c>
      <c r="V777" s="451">
        <v>753.68</v>
      </c>
      <c r="W777" s="451">
        <v>1351.9</v>
      </c>
      <c r="X777" s="451">
        <v>12469.68</v>
      </c>
      <c r="Y777" s="451">
        <v>9.0399999999999991</v>
      </c>
      <c r="Z777" s="451">
        <v>39910</v>
      </c>
      <c r="AA777" s="451">
        <v>69</v>
      </c>
      <c r="AB777" s="451"/>
      <c r="AC777" s="451"/>
      <c r="AD777" s="451">
        <v>10287.959999999999</v>
      </c>
      <c r="AE777" s="451">
        <v>0</v>
      </c>
      <c r="AF777" s="451"/>
      <c r="AG777" s="454"/>
      <c r="AH777" s="451"/>
      <c r="AI777" s="452"/>
      <c r="AJ777" s="451"/>
      <c r="AK777" s="454"/>
      <c r="AL777" s="455">
        <v>1988.05</v>
      </c>
      <c r="AM777" s="452">
        <v>12.8</v>
      </c>
      <c r="AN777" s="455">
        <v>112.35</v>
      </c>
      <c r="AO777" s="452">
        <v>0.01</v>
      </c>
      <c r="AP777" s="455">
        <v>454.44</v>
      </c>
      <c r="AQ777" s="452">
        <v>0</v>
      </c>
    </row>
    <row r="778" spans="1:43" ht="15" x14ac:dyDescent="0.2">
      <c r="A778" s="376">
        <f t="shared" si="41"/>
        <v>45943</v>
      </c>
      <c r="B778" s="86" t="s">
        <v>195</v>
      </c>
      <c r="C778" s="94" t="str">
        <f t="shared" si="42"/>
        <v>45943 1200H</v>
      </c>
      <c r="D778" s="355">
        <v>3544.29</v>
      </c>
      <c r="E778" s="356">
        <v>49.78</v>
      </c>
      <c r="F778" s="355">
        <v>1139.9000000000001</v>
      </c>
      <c r="G778" s="356">
        <v>6.21</v>
      </c>
      <c r="H778" s="355"/>
      <c r="I778" s="356"/>
      <c r="J778" s="486">
        <v>16.12</v>
      </c>
      <c r="K778" s="487">
        <v>0.01</v>
      </c>
      <c r="L778" s="449">
        <v>78130.47</v>
      </c>
      <c r="M778" s="447">
        <v>982.76</v>
      </c>
      <c r="N778" s="447">
        <v>34166.94</v>
      </c>
      <c r="O778" s="448">
        <v>119.42</v>
      </c>
      <c r="P778" s="449">
        <v>8740.4</v>
      </c>
      <c r="Q778" s="447">
        <v>19.09</v>
      </c>
      <c r="R778" s="447">
        <v>35655.1</v>
      </c>
      <c r="S778" s="447">
        <v>34.5</v>
      </c>
      <c r="T778" s="447">
        <v>9.66</v>
      </c>
      <c r="U778" s="447">
        <v>0</v>
      </c>
      <c r="V778" s="447">
        <v>753.8</v>
      </c>
      <c r="W778" s="447">
        <v>1352.81</v>
      </c>
      <c r="X778" s="447">
        <v>12472.83</v>
      </c>
      <c r="Y778" s="447">
        <v>9.0399999999999991</v>
      </c>
      <c r="Z778" s="447">
        <v>39916</v>
      </c>
      <c r="AA778" s="447">
        <v>69</v>
      </c>
      <c r="AB778" s="447"/>
      <c r="AC778" s="447"/>
      <c r="AD778" s="447">
        <v>10293.91</v>
      </c>
      <c r="AE778" s="447">
        <v>0</v>
      </c>
      <c r="AF778" s="447"/>
      <c r="AG778" s="421"/>
      <c r="AH778" s="447"/>
      <c r="AI778" s="448"/>
      <c r="AJ778" s="447"/>
      <c r="AK778" s="421"/>
      <c r="AL778" s="450">
        <v>1991.75</v>
      </c>
      <c r="AM778" s="448">
        <v>12.82</v>
      </c>
      <c r="AN778" s="450">
        <v>112.35</v>
      </c>
      <c r="AO778" s="448">
        <v>0.01</v>
      </c>
      <c r="AP778" s="450">
        <v>455.43</v>
      </c>
      <c r="AQ778" s="448">
        <v>0</v>
      </c>
    </row>
    <row r="779" spans="1:43" ht="15" x14ac:dyDescent="0.2">
      <c r="A779" s="376">
        <f t="shared" si="41"/>
        <v>45944</v>
      </c>
      <c r="B779" s="86" t="s">
        <v>259</v>
      </c>
      <c r="C779" s="94" t="str">
        <f t="shared" si="42"/>
        <v>45944 0000H</v>
      </c>
      <c r="D779" s="254">
        <v>3547.37</v>
      </c>
      <c r="E779" s="255">
        <v>49.78</v>
      </c>
      <c r="F779" s="254">
        <v>1139.9000000000001</v>
      </c>
      <c r="G779" s="255">
        <v>6.21</v>
      </c>
      <c r="H779" s="254"/>
      <c r="I779" s="255"/>
      <c r="J779" s="486">
        <v>16.12</v>
      </c>
      <c r="K779" s="487">
        <v>0.01</v>
      </c>
      <c r="L779" s="453">
        <v>78136.53</v>
      </c>
      <c r="M779" s="451">
        <v>982.8</v>
      </c>
      <c r="N779" s="451">
        <v>34169.839999999997</v>
      </c>
      <c r="O779" s="452">
        <v>119.44</v>
      </c>
      <c r="P779" s="453">
        <v>8745.57</v>
      </c>
      <c r="Q779" s="451">
        <v>19.09</v>
      </c>
      <c r="R779" s="451">
        <v>35656.699999999997</v>
      </c>
      <c r="S779" s="451">
        <v>34.700000000000003</v>
      </c>
      <c r="T779" s="451">
        <v>12.6</v>
      </c>
      <c r="U779" s="451">
        <v>0</v>
      </c>
      <c r="V779" s="451">
        <v>753.97</v>
      </c>
      <c r="W779" s="451">
        <v>1353.78</v>
      </c>
      <c r="X779" s="451">
        <v>12476.3</v>
      </c>
      <c r="Y779" s="451">
        <v>9.0399999999999991</v>
      </c>
      <c r="Z779" s="451">
        <v>39924</v>
      </c>
      <c r="AA779" s="451">
        <v>69</v>
      </c>
      <c r="AB779" s="451"/>
      <c r="AC779" s="451"/>
      <c r="AD779" s="451">
        <v>10301.08</v>
      </c>
      <c r="AE779" s="451">
        <v>0</v>
      </c>
      <c r="AF779" s="451"/>
      <c r="AG779" s="454"/>
      <c r="AH779" s="451"/>
      <c r="AI779" s="452"/>
      <c r="AJ779" s="451"/>
      <c r="AK779" s="454"/>
      <c r="AL779" s="455">
        <v>1999.63</v>
      </c>
      <c r="AM779" s="452">
        <v>12.82</v>
      </c>
      <c r="AN779" s="455">
        <v>112.86</v>
      </c>
      <c r="AO779" s="452">
        <v>0.01</v>
      </c>
      <c r="AP779" s="455">
        <v>457.24</v>
      </c>
      <c r="AQ779" s="452">
        <v>0</v>
      </c>
    </row>
    <row r="780" spans="1:43" ht="15" x14ac:dyDescent="0.2">
      <c r="A780" s="376">
        <f t="shared" si="41"/>
        <v>45944</v>
      </c>
      <c r="B780" s="86" t="s">
        <v>195</v>
      </c>
      <c r="C780" s="94" t="str">
        <f t="shared" si="42"/>
        <v>45944 1200H</v>
      </c>
      <c r="D780" s="355">
        <v>3550.94</v>
      </c>
      <c r="E780" s="356">
        <v>49.78</v>
      </c>
      <c r="F780" s="355">
        <v>1139.9000000000001</v>
      </c>
      <c r="G780" s="356">
        <v>6.21</v>
      </c>
      <c r="H780" s="355"/>
      <c r="I780" s="356"/>
      <c r="J780" s="486">
        <v>16.12</v>
      </c>
      <c r="K780" s="487">
        <v>0.01</v>
      </c>
      <c r="L780" s="449">
        <v>78138.880000000005</v>
      </c>
      <c r="M780" s="447">
        <v>983.02</v>
      </c>
      <c r="N780" s="447">
        <v>34171.03</v>
      </c>
      <c r="O780" s="448">
        <v>119.47</v>
      </c>
      <c r="P780" s="449">
        <v>8751.23</v>
      </c>
      <c r="Q780" s="447">
        <v>19.09</v>
      </c>
      <c r="R780" s="447">
        <v>35658.400000000001</v>
      </c>
      <c r="S780" s="447">
        <v>34.700000000000003</v>
      </c>
      <c r="T780" s="447">
        <v>14.74</v>
      </c>
      <c r="U780" s="447">
        <v>0</v>
      </c>
      <c r="V780" s="447">
        <v>754.09</v>
      </c>
      <c r="W780" s="447">
        <v>1354.8</v>
      </c>
      <c r="X780" s="447">
        <v>12480.11</v>
      </c>
      <c r="Y780" s="447">
        <v>9.0399999999999991</v>
      </c>
      <c r="Z780" s="447">
        <v>39930</v>
      </c>
      <c r="AA780" s="447">
        <v>69</v>
      </c>
      <c r="AB780" s="447"/>
      <c r="AC780" s="447"/>
      <c r="AD780" s="447">
        <v>10307.08</v>
      </c>
      <c r="AE780" s="447">
        <v>0</v>
      </c>
      <c r="AF780" s="447"/>
      <c r="AG780" s="421"/>
      <c r="AH780" s="447"/>
      <c r="AI780" s="448"/>
      <c r="AJ780" s="447"/>
      <c r="AK780" s="421"/>
      <c r="AL780" s="450">
        <v>2006.35</v>
      </c>
      <c r="AM780" s="448">
        <v>12.82</v>
      </c>
      <c r="AN780" s="450">
        <v>113.02</v>
      </c>
      <c r="AO780" s="448">
        <v>0.01</v>
      </c>
      <c r="AP780" s="450">
        <v>459.03</v>
      </c>
      <c r="AQ780" s="448">
        <v>0</v>
      </c>
    </row>
    <row r="781" spans="1:43" ht="15" x14ac:dyDescent="0.2">
      <c r="A781" s="376">
        <f t="shared" si="41"/>
        <v>45945</v>
      </c>
      <c r="B781" s="86" t="s">
        <v>259</v>
      </c>
      <c r="C781" s="94" t="str">
        <f t="shared" si="42"/>
        <v>45945 0000H</v>
      </c>
      <c r="D781" s="254">
        <v>3555.32</v>
      </c>
      <c r="E781" s="255">
        <v>49.78</v>
      </c>
      <c r="F781" s="254">
        <v>1139.9000000000001</v>
      </c>
      <c r="G781" s="255">
        <v>6.21</v>
      </c>
      <c r="H781" s="254"/>
      <c r="I781" s="255"/>
      <c r="J781" s="486">
        <v>16.12</v>
      </c>
      <c r="K781" s="487">
        <v>0.01</v>
      </c>
      <c r="L781" s="453">
        <v>78151.63</v>
      </c>
      <c r="M781" s="451">
        <v>983.05</v>
      </c>
      <c r="N781" s="451">
        <v>34174.51</v>
      </c>
      <c r="O781" s="452">
        <v>119.48</v>
      </c>
      <c r="P781" s="453">
        <v>8756.9500000000007</v>
      </c>
      <c r="Q781" s="451">
        <v>19.09</v>
      </c>
      <c r="R781" s="451">
        <v>35660.800000000003</v>
      </c>
      <c r="S781" s="451">
        <v>34.799999999999997</v>
      </c>
      <c r="T781" s="451">
        <v>17.850000000000001</v>
      </c>
      <c r="U781" s="451">
        <v>0</v>
      </c>
      <c r="V781" s="451">
        <v>754.09</v>
      </c>
      <c r="W781" s="451">
        <v>1356.48</v>
      </c>
      <c r="X781" s="451">
        <v>12484.47</v>
      </c>
      <c r="Y781" s="451">
        <v>9.0399999999999991</v>
      </c>
      <c r="Z781" s="451">
        <v>39938</v>
      </c>
      <c r="AA781" s="451">
        <v>69</v>
      </c>
      <c r="AB781" s="451"/>
      <c r="AC781" s="451"/>
      <c r="AD781" s="451">
        <v>10314.200000000001</v>
      </c>
      <c r="AE781" s="451">
        <v>0</v>
      </c>
      <c r="AF781" s="451"/>
      <c r="AG781" s="454"/>
      <c r="AH781" s="451"/>
      <c r="AI781" s="452"/>
      <c r="AJ781" s="451"/>
      <c r="AK781" s="454"/>
      <c r="AL781" s="455">
        <v>2014.18</v>
      </c>
      <c r="AM781" s="452">
        <v>12.82</v>
      </c>
      <c r="AN781" s="455">
        <v>113.31</v>
      </c>
      <c r="AO781" s="452">
        <v>0.01</v>
      </c>
      <c r="AP781" s="455">
        <v>460.92</v>
      </c>
      <c r="AQ781" s="452">
        <v>0</v>
      </c>
    </row>
    <row r="782" spans="1:43" ht="15" x14ac:dyDescent="0.2">
      <c r="A782" s="376">
        <f t="shared" si="41"/>
        <v>45945</v>
      </c>
      <c r="B782" s="86" t="s">
        <v>195</v>
      </c>
      <c r="C782" s="94" t="str">
        <f t="shared" si="42"/>
        <v>45945 1200H</v>
      </c>
      <c r="D782" s="355">
        <v>3558.72</v>
      </c>
      <c r="E782" s="356">
        <v>49.78</v>
      </c>
      <c r="F782" s="355">
        <v>1139.9000000000001</v>
      </c>
      <c r="G782" s="356">
        <v>6.21</v>
      </c>
      <c r="H782" s="355"/>
      <c r="I782" s="356"/>
      <c r="J782" s="486">
        <v>16.12</v>
      </c>
      <c r="K782" s="487">
        <v>0.01</v>
      </c>
      <c r="L782" s="449">
        <v>78156.59</v>
      </c>
      <c r="M782" s="447">
        <v>983.26</v>
      </c>
      <c r="N782" s="447">
        <v>34175.519999999997</v>
      </c>
      <c r="O782" s="448">
        <v>119.51</v>
      </c>
      <c r="P782" s="449">
        <v>8762.74</v>
      </c>
      <c r="Q782" s="447">
        <v>19.09</v>
      </c>
      <c r="R782" s="447">
        <v>35662.400000000001</v>
      </c>
      <c r="S782" s="447">
        <v>35.1</v>
      </c>
      <c r="T782" s="447">
        <v>20.309999999999999</v>
      </c>
      <c r="U782" s="447">
        <v>0</v>
      </c>
      <c r="V782" s="447">
        <v>754.15</v>
      </c>
      <c r="W782" s="447">
        <v>1357.51</v>
      </c>
      <c r="X782" s="447">
        <v>12488.27</v>
      </c>
      <c r="Y782" s="447">
        <v>9.0399999999999991</v>
      </c>
      <c r="Z782" s="447">
        <v>39945</v>
      </c>
      <c r="AA782" s="447">
        <v>69</v>
      </c>
      <c r="AB782" s="447"/>
      <c r="AC782" s="447"/>
      <c r="AD782" s="447">
        <v>10320.18</v>
      </c>
      <c r="AE782" s="447">
        <v>0</v>
      </c>
      <c r="AF782" s="447"/>
      <c r="AG782" s="421"/>
      <c r="AH782" s="447"/>
      <c r="AI782" s="448"/>
      <c r="AJ782" s="447"/>
      <c r="AK782" s="421"/>
      <c r="AL782" s="458">
        <v>2020.39</v>
      </c>
      <c r="AM782" s="459">
        <v>12.82</v>
      </c>
      <c r="AN782" s="458">
        <v>113.31</v>
      </c>
      <c r="AO782" s="459">
        <v>0.01</v>
      </c>
      <c r="AP782" s="458">
        <v>462.72</v>
      </c>
      <c r="AQ782" s="459">
        <v>0</v>
      </c>
    </row>
    <row r="783" spans="1:43" ht="15" x14ac:dyDescent="0.2">
      <c r="A783" s="376">
        <f t="shared" si="41"/>
        <v>45946</v>
      </c>
      <c r="B783" s="86" t="s">
        <v>259</v>
      </c>
      <c r="C783" s="94" t="str">
        <f t="shared" si="42"/>
        <v>45946 0000H</v>
      </c>
      <c r="D783" s="254">
        <v>3563.14</v>
      </c>
      <c r="E783" s="255">
        <v>49.78</v>
      </c>
      <c r="F783" s="254">
        <v>1139.9000000000001</v>
      </c>
      <c r="G783" s="255">
        <v>6.21</v>
      </c>
      <c r="H783" s="254"/>
      <c r="I783" s="255"/>
      <c r="J783" s="486">
        <v>16.12</v>
      </c>
      <c r="K783" s="487">
        <v>0.01</v>
      </c>
      <c r="L783" s="453">
        <v>78170.7</v>
      </c>
      <c r="M783" s="451">
        <v>983.27</v>
      </c>
      <c r="N783" s="451">
        <v>34179.300000000003</v>
      </c>
      <c r="O783" s="452">
        <v>119.51</v>
      </c>
      <c r="P783" s="453">
        <v>8768.42</v>
      </c>
      <c r="Q783" s="451">
        <v>19.09</v>
      </c>
      <c r="R783" s="451">
        <v>35664.6</v>
      </c>
      <c r="S783" s="451">
        <v>35.1</v>
      </c>
      <c r="T783" s="451">
        <v>23.58</v>
      </c>
      <c r="U783" s="451">
        <v>0</v>
      </c>
      <c r="V783" s="451">
        <v>754.23</v>
      </c>
      <c r="W783" s="451">
        <v>1358.68</v>
      </c>
      <c r="X783" s="451">
        <v>12492.88</v>
      </c>
      <c r="Y783" s="451">
        <v>9.0399999999999991</v>
      </c>
      <c r="Z783" s="451">
        <v>39953</v>
      </c>
      <c r="AA783" s="451">
        <v>69</v>
      </c>
      <c r="AB783" s="451"/>
      <c r="AC783" s="451"/>
      <c r="AD783" s="451">
        <v>10327.25</v>
      </c>
      <c r="AE783" s="451">
        <v>0</v>
      </c>
      <c r="AF783" s="451"/>
      <c r="AG783" s="454"/>
      <c r="AH783" s="451"/>
      <c r="AI783" s="452"/>
      <c r="AJ783" s="451"/>
      <c r="AK783" s="454"/>
      <c r="AL783" s="455">
        <v>2028.79</v>
      </c>
      <c r="AM783" s="452">
        <v>12.82</v>
      </c>
      <c r="AN783" s="455">
        <v>113.81</v>
      </c>
      <c r="AO783" s="452">
        <v>0.01</v>
      </c>
      <c r="AP783" s="455">
        <v>464.88</v>
      </c>
      <c r="AQ783" s="452">
        <v>0</v>
      </c>
    </row>
    <row r="784" spans="1:43" ht="15" x14ac:dyDescent="0.2">
      <c r="A784" s="376">
        <f t="shared" si="41"/>
        <v>45946</v>
      </c>
      <c r="B784" s="86" t="s">
        <v>195</v>
      </c>
      <c r="C784" s="94" t="str">
        <f t="shared" si="42"/>
        <v>45946 1200H</v>
      </c>
      <c r="D784" s="355">
        <v>3566.71</v>
      </c>
      <c r="E784" s="356">
        <v>49.78</v>
      </c>
      <c r="F784" s="355">
        <v>1139.9000000000001</v>
      </c>
      <c r="G784" s="356">
        <v>6.21</v>
      </c>
      <c r="H784" s="355"/>
      <c r="I784" s="356"/>
      <c r="J784" s="486">
        <v>16.12</v>
      </c>
      <c r="K784" s="487">
        <v>0.01</v>
      </c>
      <c r="L784" s="449">
        <v>78177.240000000005</v>
      </c>
      <c r="M784" s="447">
        <v>983.39</v>
      </c>
      <c r="N784" s="447">
        <v>34180.43</v>
      </c>
      <c r="O784" s="448">
        <v>119.55</v>
      </c>
      <c r="P784" s="449">
        <v>8774.19</v>
      </c>
      <c r="Q784" s="447">
        <v>19.09</v>
      </c>
      <c r="R784" s="447">
        <v>35667.1</v>
      </c>
      <c r="S784" s="447">
        <v>35.1</v>
      </c>
      <c r="T784" s="447">
        <v>25.47</v>
      </c>
      <c r="U784" s="447">
        <v>0</v>
      </c>
      <c r="V784" s="447">
        <v>754.32</v>
      </c>
      <c r="W784" s="447">
        <v>1359.8</v>
      </c>
      <c r="X784" s="447">
        <v>12496.76</v>
      </c>
      <c r="Y784" s="447">
        <v>9.0399999999999991</v>
      </c>
      <c r="Z784" s="447">
        <v>39960</v>
      </c>
      <c r="AA784" s="447">
        <v>69</v>
      </c>
      <c r="AB784" s="447"/>
      <c r="AC784" s="447"/>
      <c r="AD784" s="447">
        <v>10333.299999999999</v>
      </c>
      <c r="AE784" s="447">
        <v>0</v>
      </c>
      <c r="AF784" s="447"/>
      <c r="AG784" s="421"/>
      <c r="AH784" s="447"/>
      <c r="AI784" s="448"/>
      <c r="AJ784" s="447"/>
      <c r="AK784" s="421"/>
      <c r="AL784" s="450">
        <v>2035.45</v>
      </c>
      <c r="AM784" s="448">
        <v>12.82</v>
      </c>
      <c r="AN784" s="450">
        <v>113.9</v>
      </c>
      <c r="AO784" s="448">
        <v>0.01</v>
      </c>
      <c r="AP784" s="450">
        <v>466.41</v>
      </c>
      <c r="AQ784" s="448">
        <v>0</v>
      </c>
    </row>
    <row r="785" spans="1:43" ht="15" x14ac:dyDescent="0.2">
      <c r="A785" s="376">
        <f t="shared" si="41"/>
        <v>45947</v>
      </c>
      <c r="B785" s="86" t="s">
        <v>259</v>
      </c>
      <c r="C785" s="94" t="str">
        <f t="shared" si="42"/>
        <v>45947 0000H</v>
      </c>
      <c r="D785" s="254">
        <v>3571.06</v>
      </c>
      <c r="E785" s="255">
        <v>49.78</v>
      </c>
      <c r="F785" s="254">
        <v>1139.9000000000001</v>
      </c>
      <c r="G785" s="255">
        <v>6.21</v>
      </c>
      <c r="H785" s="254"/>
      <c r="I785" s="255"/>
      <c r="J785" s="486">
        <v>16.12</v>
      </c>
      <c r="K785" s="487">
        <v>0.01</v>
      </c>
      <c r="L785" s="453">
        <v>78193.509999999995</v>
      </c>
      <c r="M785" s="451">
        <v>983.39</v>
      </c>
      <c r="N785" s="451">
        <v>34184.239999999998</v>
      </c>
      <c r="O785" s="452">
        <v>119.55</v>
      </c>
      <c r="P785" s="453">
        <v>8779.93</v>
      </c>
      <c r="Q785" s="451">
        <v>19.09</v>
      </c>
      <c r="R785" s="451">
        <v>35669.599999999999</v>
      </c>
      <c r="S785" s="451">
        <v>35.1</v>
      </c>
      <c r="T785" s="451">
        <v>28.55</v>
      </c>
      <c r="U785" s="451">
        <v>0</v>
      </c>
      <c r="V785" s="451">
        <v>754.44</v>
      </c>
      <c r="W785" s="451">
        <v>1360.93</v>
      </c>
      <c r="X785" s="451">
        <v>12501.62</v>
      </c>
      <c r="Y785" s="451">
        <v>9.0399999999999991</v>
      </c>
      <c r="Z785" s="451">
        <v>39968</v>
      </c>
      <c r="AA785" s="451">
        <v>69</v>
      </c>
      <c r="AB785" s="451"/>
      <c r="AC785" s="451"/>
      <c r="AD785" s="451">
        <v>10340.950000000001</v>
      </c>
      <c r="AE785" s="451">
        <v>0</v>
      </c>
      <c r="AF785" s="451"/>
      <c r="AG785" s="454"/>
      <c r="AH785" s="451"/>
      <c r="AI785" s="452"/>
      <c r="AJ785" s="451"/>
      <c r="AK785" s="454"/>
      <c r="AL785" s="455">
        <v>2046.5</v>
      </c>
      <c r="AM785" s="452">
        <v>12.82</v>
      </c>
      <c r="AN785" s="455">
        <v>115.12</v>
      </c>
      <c r="AO785" s="452">
        <v>0.01</v>
      </c>
      <c r="AP785" s="455">
        <v>468.4</v>
      </c>
      <c r="AQ785" s="452">
        <v>0</v>
      </c>
    </row>
    <row r="786" spans="1:43" ht="15" x14ac:dyDescent="0.2">
      <c r="A786" s="376">
        <f t="shared" si="41"/>
        <v>45947</v>
      </c>
      <c r="B786" s="86" t="s">
        <v>195</v>
      </c>
      <c r="C786" s="94" t="str">
        <f t="shared" si="42"/>
        <v>45947 1200H</v>
      </c>
      <c r="D786" s="355">
        <v>3574.31</v>
      </c>
      <c r="E786" s="356">
        <v>49.78</v>
      </c>
      <c r="F786" s="355">
        <v>1139.9000000000001</v>
      </c>
      <c r="G786" s="356">
        <v>6.21</v>
      </c>
      <c r="H786" s="355"/>
      <c r="I786" s="356"/>
      <c r="J786" s="486">
        <v>16.12</v>
      </c>
      <c r="K786" s="487">
        <v>0.01</v>
      </c>
      <c r="L786" s="449">
        <v>78202.8</v>
      </c>
      <c r="M786" s="447">
        <v>983.48</v>
      </c>
      <c r="N786" s="447">
        <v>34185.980000000003</v>
      </c>
      <c r="O786" s="448">
        <v>119.58</v>
      </c>
      <c r="P786" s="449">
        <v>8785.7099999999991</v>
      </c>
      <c r="Q786" s="447">
        <v>19.09</v>
      </c>
      <c r="R786" s="447">
        <v>35671.9</v>
      </c>
      <c r="S786" s="447">
        <v>35.1</v>
      </c>
      <c r="T786" s="447">
        <v>31.67</v>
      </c>
      <c r="U786" s="447">
        <v>0</v>
      </c>
      <c r="V786" s="447">
        <v>754.49</v>
      </c>
      <c r="W786" s="447">
        <v>1362.1</v>
      </c>
      <c r="X786" s="447">
        <v>12505.86</v>
      </c>
      <c r="Y786" s="447">
        <v>9.0399999999999991</v>
      </c>
      <c r="Z786" s="447">
        <v>39975</v>
      </c>
      <c r="AA786" s="447">
        <v>69</v>
      </c>
      <c r="AB786" s="447"/>
      <c r="AC786" s="447"/>
      <c r="AD786" s="447">
        <v>10347</v>
      </c>
      <c r="AE786" s="447">
        <v>0</v>
      </c>
      <c r="AF786" s="447"/>
      <c r="AG786" s="421"/>
      <c r="AH786" s="447"/>
      <c r="AI786" s="448"/>
      <c r="AJ786" s="447"/>
      <c r="AK786" s="421"/>
      <c r="AL786" s="450">
        <v>2054.34</v>
      </c>
      <c r="AM786" s="448">
        <v>12.82</v>
      </c>
      <c r="AN786" s="450">
        <v>115.39</v>
      </c>
      <c r="AO786" s="448">
        <v>0.01</v>
      </c>
      <c r="AP786" s="450">
        <v>470.4</v>
      </c>
      <c r="AQ786" s="448">
        <v>0</v>
      </c>
    </row>
    <row r="787" spans="1:43" ht="15" x14ac:dyDescent="0.2">
      <c r="A787" s="376">
        <f t="shared" si="41"/>
        <v>45948</v>
      </c>
      <c r="B787" s="86" t="s">
        <v>259</v>
      </c>
      <c r="C787" s="94" t="str">
        <f t="shared" si="42"/>
        <v>45948 0000H</v>
      </c>
      <c r="D787" s="254">
        <v>3578.66</v>
      </c>
      <c r="E787" s="255">
        <v>49.79</v>
      </c>
      <c r="F787" s="254">
        <v>1139.9000000000001</v>
      </c>
      <c r="G787" s="255">
        <v>6.21</v>
      </c>
      <c r="H787" s="254">
        <v>0.6</v>
      </c>
      <c r="I787" s="360">
        <v>0</v>
      </c>
      <c r="J787" s="254"/>
      <c r="K787" s="360"/>
      <c r="L787" s="453">
        <v>78217.070000000007</v>
      </c>
      <c r="M787" s="451">
        <v>983.48</v>
      </c>
      <c r="N787" s="451">
        <v>34189.51</v>
      </c>
      <c r="O787" s="452">
        <v>119.58</v>
      </c>
      <c r="P787" s="453">
        <v>8791.3700000000008</v>
      </c>
      <c r="Q787" s="451">
        <v>19.09</v>
      </c>
      <c r="R787" s="451">
        <v>35674.1</v>
      </c>
      <c r="S787" s="451">
        <v>35.1</v>
      </c>
      <c r="T787" s="451">
        <v>35.08</v>
      </c>
      <c r="U787" s="451">
        <v>0</v>
      </c>
      <c r="V787" s="451">
        <v>754.49</v>
      </c>
      <c r="W787" s="451">
        <v>1363.65</v>
      </c>
      <c r="X787" s="451">
        <v>12510.28</v>
      </c>
      <c r="Y787" s="451">
        <v>9.0399999999999991</v>
      </c>
      <c r="Z787" s="451">
        <v>39983</v>
      </c>
      <c r="AA787" s="451">
        <v>69</v>
      </c>
      <c r="AB787" s="451"/>
      <c r="AC787" s="451"/>
      <c r="AD787" s="451">
        <v>10354.74</v>
      </c>
      <c r="AE787" s="451">
        <v>0</v>
      </c>
      <c r="AF787" s="451"/>
      <c r="AG787" s="454"/>
      <c r="AH787" s="451"/>
      <c r="AI787" s="452"/>
      <c r="AJ787" s="451"/>
      <c r="AK787" s="454"/>
      <c r="AL787" s="455">
        <v>2062.39</v>
      </c>
      <c r="AM787" s="452">
        <v>12.82</v>
      </c>
      <c r="AN787" s="455">
        <v>115.74</v>
      </c>
      <c r="AO787" s="452">
        <v>0.01</v>
      </c>
      <c r="AP787" s="455">
        <v>472.25</v>
      </c>
      <c r="AQ787" s="452">
        <v>0</v>
      </c>
    </row>
    <row r="788" spans="1:43" ht="15" x14ac:dyDescent="0.2">
      <c r="A788" s="376">
        <f t="shared" si="41"/>
        <v>45948</v>
      </c>
      <c r="B788" s="86" t="s">
        <v>195</v>
      </c>
      <c r="C788" s="94" t="str">
        <f t="shared" si="42"/>
        <v>45948 1200H</v>
      </c>
      <c r="D788" s="355">
        <v>3581.82</v>
      </c>
      <c r="E788" s="356">
        <v>49.79</v>
      </c>
      <c r="F788" s="355">
        <v>1139.9000000000001</v>
      </c>
      <c r="G788" s="356">
        <v>6.21</v>
      </c>
      <c r="H788" s="355">
        <v>1.47</v>
      </c>
      <c r="I788" s="358">
        <v>0</v>
      </c>
      <c r="J788" s="355"/>
      <c r="K788" s="358"/>
      <c r="L788" s="449">
        <v>78221.17</v>
      </c>
      <c r="M788" s="447">
        <v>983.72</v>
      </c>
      <c r="N788" s="447">
        <v>34190.230000000003</v>
      </c>
      <c r="O788" s="448">
        <v>119.62</v>
      </c>
      <c r="P788" s="449">
        <v>8797.2000000000007</v>
      </c>
      <c r="Q788" s="447">
        <v>19.09</v>
      </c>
      <c r="R788" s="447">
        <v>35675.599999999999</v>
      </c>
      <c r="S788" s="447">
        <v>35.4</v>
      </c>
      <c r="T788" s="447">
        <v>37.85</v>
      </c>
      <c r="U788" s="447">
        <v>0</v>
      </c>
      <c r="V788" s="447">
        <v>754.55</v>
      </c>
      <c r="W788" s="447">
        <v>1364.76</v>
      </c>
      <c r="X788" s="447">
        <v>12514.09</v>
      </c>
      <c r="Y788" s="447">
        <v>9.0399999999999991</v>
      </c>
      <c r="Z788" s="447">
        <v>39989</v>
      </c>
      <c r="AA788" s="447">
        <v>69</v>
      </c>
      <c r="AB788" s="447"/>
      <c r="AC788" s="447"/>
      <c r="AD788" s="447">
        <v>10361.209999999999</v>
      </c>
      <c r="AE788" s="447">
        <v>0</v>
      </c>
      <c r="AF788" s="447"/>
      <c r="AG788" s="421"/>
      <c r="AH788" s="447"/>
      <c r="AI788" s="448"/>
      <c r="AJ788" s="447"/>
      <c r="AK788" s="421"/>
      <c r="AL788" s="450">
        <v>2068.71</v>
      </c>
      <c r="AM788" s="448">
        <v>12.82</v>
      </c>
      <c r="AN788" s="450">
        <v>115.74</v>
      </c>
      <c r="AO788" s="448">
        <v>0.01</v>
      </c>
      <c r="AP788" s="450">
        <v>474.09</v>
      </c>
      <c r="AQ788" s="448">
        <v>0</v>
      </c>
    </row>
    <row r="789" spans="1:43" ht="15" x14ac:dyDescent="0.2">
      <c r="A789" s="376">
        <f t="shared" si="41"/>
        <v>45949</v>
      </c>
      <c r="B789" s="86" t="s">
        <v>259</v>
      </c>
      <c r="C789" s="94" t="str">
        <f t="shared" si="42"/>
        <v>45949 0000H</v>
      </c>
      <c r="D789" s="254">
        <v>3585.2</v>
      </c>
      <c r="E789" s="255">
        <v>49.79</v>
      </c>
      <c r="F789" s="254">
        <v>1139.9000000000001</v>
      </c>
      <c r="G789" s="255">
        <v>6.21</v>
      </c>
      <c r="H789" s="254">
        <v>2.36</v>
      </c>
      <c r="I789" s="360">
        <v>0</v>
      </c>
      <c r="J789" s="254"/>
      <c r="K789" s="360"/>
      <c r="L789" s="453">
        <v>78237.19</v>
      </c>
      <c r="M789" s="451">
        <v>983.72</v>
      </c>
      <c r="N789" s="451">
        <v>34193.919999999998</v>
      </c>
      <c r="O789" s="452">
        <v>119.62</v>
      </c>
      <c r="P789" s="453">
        <v>8802.98</v>
      </c>
      <c r="Q789" s="451">
        <v>19.09</v>
      </c>
      <c r="R789" s="451">
        <v>35677.5</v>
      </c>
      <c r="S789" s="451">
        <v>35.4</v>
      </c>
      <c r="T789" s="451">
        <v>41.08</v>
      </c>
      <c r="U789" s="451">
        <v>0</v>
      </c>
      <c r="V789" s="451">
        <v>754.55</v>
      </c>
      <c r="W789" s="451">
        <v>1366.52</v>
      </c>
      <c r="X789" s="451">
        <v>12518.65</v>
      </c>
      <c r="Y789" s="451">
        <v>9.0399999999999991</v>
      </c>
      <c r="Z789" s="451">
        <v>39997</v>
      </c>
      <c r="AA789" s="451">
        <v>69</v>
      </c>
      <c r="AB789" s="451"/>
      <c r="AC789" s="451"/>
      <c r="AD789" s="451">
        <v>10367.91</v>
      </c>
      <c r="AE789" s="451">
        <v>0</v>
      </c>
      <c r="AF789" s="451"/>
      <c r="AG789" s="454"/>
      <c r="AH789" s="451"/>
      <c r="AI789" s="452"/>
      <c r="AJ789" s="451"/>
      <c r="AK789" s="454"/>
      <c r="AL789" s="455">
        <v>2075.2399999999998</v>
      </c>
      <c r="AM789" s="452">
        <v>12.82</v>
      </c>
      <c r="AN789" s="455">
        <v>115.77</v>
      </c>
      <c r="AO789" s="452">
        <v>0.01</v>
      </c>
      <c r="AP789" s="455">
        <v>475.92</v>
      </c>
      <c r="AQ789" s="452">
        <v>0</v>
      </c>
    </row>
    <row r="790" spans="1:43" ht="15" x14ac:dyDescent="0.2">
      <c r="A790" s="376">
        <f t="shared" si="41"/>
        <v>45949</v>
      </c>
      <c r="B790" s="86" t="s">
        <v>195</v>
      </c>
      <c r="C790" s="94" t="str">
        <f t="shared" si="42"/>
        <v>45949 1200H</v>
      </c>
      <c r="D790" s="355">
        <v>3588.61</v>
      </c>
      <c r="E790" s="356">
        <v>49.8</v>
      </c>
      <c r="F790" s="355">
        <v>1139.9000000000001</v>
      </c>
      <c r="G790" s="356">
        <v>6.21</v>
      </c>
      <c r="H790" s="355">
        <v>3.04</v>
      </c>
      <c r="I790" s="358">
        <v>0</v>
      </c>
      <c r="J790" s="355"/>
      <c r="K790" s="358"/>
      <c r="L790" s="449">
        <v>78240.83</v>
      </c>
      <c r="M790" s="447">
        <v>984.03</v>
      </c>
      <c r="N790" s="447">
        <v>34194.82</v>
      </c>
      <c r="O790" s="448">
        <v>119.65</v>
      </c>
      <c r="P790" s="449">
        <v>8808.82</v>
      </c>
      <c r="Q790" s="447">
        <v>19.09</v>
      </c>
      <c r="R790" s="447">
        <v>35678.800000000003</v>
      </c>
      <c r="S790" s="447">
        <v>35.799999999999997</v>
      </c>
      <c r="T790" s="447">
        <v>43.78</v>
      </c>
      <c r="U790" s="447">
        <v>0</v>
      </c>
      <c r="V790" s="447">
        <v>754.62</v>
      </c>
      <c r="W790" s="447">
        <v>1367.55</v>
      </c>
      <c r="X790" s="447">
        <v>12522.3</v>
      </c>
      <c r="Y790" s="447">
        <v>9.0399999999999991</v>
      </c>
      <c r="Z790" s="447">
        <v>40003</v>
      </c>
      <c r="AA790" s="447">
        <v>69</v>
      </c>
      <c r="AB790" s="447"/>
      <c r="AC790" s="447"/>
      <c r="AD790" s="447">
        <v>10373.969999999999</v>
      </c>
      <c r="AE790" s="447">
        <v>0</v>
      </c>
      <c r="AF790" s="447"/>
      <c r="AG790" s="421"/>
      <c r="AH790" s="447"/>
      <c r="AI790" s="448"/>
      <c r="AJ790" s="447"/>
      <c r="AK790" s="421"/>
      <c r="AL790" s="450">
        <v>2082.02</v>
      </c>
      <c r="AM790" s="448">
        <v>12.82</v>
      </c>
      <c r="AN790" s="450">
        <v>115.88</v>
      </c>
      <c r="AO790" s="448">
        <v>0.01</v>
      </c>
      <c r="AP790" s="450">
        <v>477.71</v>
      </c>
      <c r="AQ790" s="448">
        <v>0</v>
      </c>
    </row>
    <row r="791" spans="1:43" ht="15" x14ac:dyDescent="0.2">
      <c r="A791" s="376">
        <f t="shared" si="41"/>
        <v>45950</v>
      </c>
      <c r="B791" s="86" t="s">
        <v>259</v>
      </c>
      <c r="C791" s="94" t="str">
        <f t="shared" si="42"/>
        <v>45950 0000H</v>
      </c>
      <c r="D791" s="254">
        <v>3592.11</v>
      </c>
      <c r="E791" s="255">
        <v>49.8</v>
      </c>
      <c r="F791" s="254">
        <v>1139.9000000000001</v>
      </c>
      <c r="G791" s="255">
        <v>6.21</v>
      </c>
      <c r="H791" s="254">
        <v>3.87</v>
      </c>
      <c r="I791" s="360">
        <v>0.01</v>
      </c>
      <c r="J791" s="254"/>
      <c r="K791" s="360"/>
      <c r="L791" s="453">
        <v>78247.31</v>
      </c>
      <c r="M791" s="451">
        <v>984.04</v>
      </c>
      <c r="N791" s="451">
        <v>34197.370000000003</v>
      </c>
      <c r="O791" s="452">
        <v>119.7</v>
      </c>
      <c r="P791" s="453">
        <v>8814.6</v>
      </c>
      <c r="Q791" s="451">
        <v>19.09</v>
      </c>
      <c r="R791" s="451">
        <v>35680.9</v>
      </c>
      <c r="S791" s="451">
        <v>35.799999999999997</v>
      </c>
      <c r="T791" s="451">
        <v>47.04</v>
      </c>
      <c r="U791" s="451">
        <v>0</v>
      </c>
      <c r="V791" s="451">
        <v>754.72</v>
      </c>
      <c r="W791" s="451">
        <v>1368.77</v>
      </c>
      <c r="X791" s="451">
        <v>12526.54</v>
      </c>
      <c r="Y791" s="451">
        <v>9.0399999999999991</v>
      </c>
      <c r="Z791" s="451">
        <v>40010</v>
      </c>
      <c r="AA791" s="451">
        <v>69</v>
      </c>
      <c r="AB791" s="451"/>
      <c r="AC791" s="451"/>
      <c r="AD791" s="451">
        <v>10381.200000000001</v>
      </c>
      <c r="AE791" s="451">
        <v>0</v>
      </c>
      <c r="AF791" s="451"/>
      <c r="AG791" s="454"/>
      <c r="AH791" s="451"/>
      <c r="AI791" s="452"/>
      <c r="AJ791" s="451"/>
      <c r="AK791" s="454"/>
      <c r="AL791" s="455">
        <v>2090.7199999999998</v>
      </c>
      <c r="AM791" s="452">
        <v>12.82</v>
      </c>
      <c r="AN791" s="455">
        <v>116.41</v>
      </c>
      <c r="AO791" s="452">
        <v>0.01</v>
      </c>
      <c r="AP791" s="455">
        <v>479.65</v>
      </c>
      <c r="AQ791" s="452">
        <v>0</v>
      </c>
    </row>
    <row r="792" spans="1:43" ht="15" x14ac:dyDescent="0.2">
      <c r="A792" s="376">
        <f t="shared" si="41"/>
        <v>45950</v>
      </c>
      <c r="B792" s="86" t="s">
        <v>195</v>
      </c>
      <c r="C792" s="94" t="str">
        <f t="shared" si="42"/>
        <v>45950 1200H</v>
      </c>
      <c r="D792" s="355">
        <v>3595.57</v>
      </c>
      <c r="E792" s="356">
        <v>49.8</v>
      </c>
      <c r="F792" s="355">
        <v>1139.9000000000001</v>
      </c>
      <c r="G792" s="356">
        <v>6.21</v>
      </c>
      <c r="H792" s="355">
        <v>4.62</v>
      </c>
      <c r="I792" s="358">
        <v>0.01</v>
      </c>
      <c r="J792" s="355"/>
      <c r="K792" s="358"/>
      <c r="L792" s="449">
        <v>78250.05</v>
      </c>
      <c r="M792" s="447">
        <v>984.25</v>
      </c>
      <c r="N792" s="447">
        <v>34197.870000000003</v>
      </c>
      <c r="O792" s="448">
        <v>119.74</v>
      </c>
      <c r="P792" s="449">
        <v>8820.39</v>
      </c>
      <c r="Q792" s="447">
        <v>19.09</v>
      </c>
      <c r="R792" s="447">
        <v>35682.1</v>
      </c>
      <c r="S792" s="447">
        <v>36.1</v>
      </c>
      <c r="T792" s="447">
        <v>50.31</v>
      </c>
      <c r="U792" s="447">
        <v>0</v>
      </c>
      <c r="V792" s="447">
        <v>755.16</v>
      </c>
      <c r="W792" s="447">
        <v>1369.57</v>
      </c>
      <c r="X792" s="447">
        <v>12529.89</v>
      </c>
      <c r="Y792" s="447">
        <v>9.0399999999999991</v>
      </c>
      <c r="Z792" s="447">
        <v>40016</v>
      </c>
      <c r="AA792" s="447">
        <v>69</v>
      </c>
      <c r="AB792" s="447"/>
      <c r="AC792" s="447"/>
      <c r="AD792" s="447">
        <v>10387.540000000001</v>
      </c>
      <c r="AE792" s="447">
        <v>0</v>
      </c>
      <c r="AF792" s="447"/>
      <c r="AG792" s="421"/>
      <c r="AH792" s="447"/>
      <c r="AI792" s="448"/>
      <c r="AJ792" s="447"/>
      <c r="AK792" s="421"/>
      <c r="AL792" s="450">
        <v>2097.54</v>
      </c>
      <c r="AM792" s="448">
        <v>12.82</v>
      </c>
      <c r="AN792" s="450">
        <v>116.62</v>
      </c>
      <c r="AO792" s="448">
        <v>0.01</v>
      </c>
      <c r="AP792" s="450">
        <v>481.37</v>
      </c>
      <c r="AQ792" s="448">
        <v>0</v>
      </c>
    </row>
    <row r="793" spans="1:43" ht="15" x14ac:dyDescent="0.2">
      <c r="A793" s="376">
        <f t="shared" si="41"/>
        <v>45951</v>
      </c>
      <c r="B793" s="86" t="s">
        <v>259</v>
      </c>
      <c r="C793" s="94" t="str">
        <f t="shared" si="42"/>
        <v>45951 0000H</v>
      </c>
      <c r="D793" s="254">
        <v>3600.02</v>
      </c>
      <c r="E793" s="255">
        <v>49.8</v>
      </c>
      <c r="F793" s="254">
        <v>1139.9000000000001</v>
      </c>
      <c r="G793" s="255">
        <v>6.21</v>
      </c>
      <c r="H793" s="254">
        <v>5.74</v>
      </c>
      <c r="I793" s="360">
        <v>0.01</v>
      </c>
      <c r="J793" s="254"/>
      <c r="K793" s="360"/>
      <c r="L793" s="453">
        <v>78256.91</v>
      </c>
      <c r="M793" s="451">
        <v>984.25</v>
      </c>
      <c r="N793" s="451">
        <v>34201.24</v>
      </c>
      <c r="O793" s="452">
        <v>119.76</v>
      </c>
      <c r="P793" s="453">
        <v>8826.18</v>
      </c>
      <c r="Q793" s="451">
        <v>19.09</v>
      </c>
      <c r="R793" s="451">
        <v>35684.1</v>
      </c>
      <c r="S793" s="451">
        <v>36.1</v>
      </c>
      <c r="T793" s="451">
        <v>54.43</v>
      </c>
      <c r="U793" s="451">
        <v>0</v>
      </c>
      <c r="V793" s="451">
        <v>755.81</v>
      </c>
      <c r="W793" s="451">
        <v>1370.34</v>
      </c>
      <c r="X793" s="451">
        <v>12534.67</v>
      </c>
      <c r="Y793" s="451">
        <v>9.0399999999999991</v>
      </c>
      <c r="Z793" s="451">
        <v>40025</v>
      </c>
      <c r="AA793" s="451">
        <v>69</v>
      </c>
      <c r="AB793" s="451"/>
      <c r="AC793" s="451"/>
      <c r="AD793" s="451">
        <v>10395.18</v>
      </c>
      <c r="AE793" s="451">
        <v>0</v>
      </c>
      <c r="AF793" s="451"/>
      <c r="AG793" s="454"/>
      <c r="AH793" s="451"/>
      <c r="AI793" s="452"/>
      <c r="AJ793" s="451"/>
      <c r="AK793" s="454"/>
      <c r="AL793" s="455">
        <v>2108.21</v>
      </c>
      <c r="AM793" s="452">
        <v>12.82</v>
      </c>
      <c r="AN793" s="455">
        <v>117.681</v>
      </c>
      <c r="AO793" s="452">
        <v>0.01</v>
      </c>
      <c r="AP793" s="455">
        <v>483.34</v>
      </c>
      <c r="AQ793" s="452">
        <v>0</v>
      </c>
    </row>
    <row r="794" spans="1:43" ht="15" x14ac:dyDescent="0.2">
      <c r="A794" s="376">
        <f t="shared" si="41"/>
        <v>45951</v>
      </c>
      <c r="B794" s="86" t="s">
        <v>195</v>
      </c>
      <c r="C794" s="94" t="str">
        <f t="shared" si="42"/>
        <v>45951 1200H</v>
      </c>
      <c r="D794" s="355">
        <v>3603.76</v>
      </c>
      <c r="E794" s="356">
        <v>49.8</v>
      </c>
      <c r="F794" s="355">
        <v>1139.9000000000001</v>
      </c>
      <c r="G794" s="356">
        <v>6.21</v>
      </c>
      <c r="H794" s="355">
        <v>6.45</v>
      </c>
      <c r="I794" s="358">
        <v>0.01</v>
      </c>
      <c r="J794" s="355"/>
      <c r="K794" s="358"/>
      <c r="L794" s="449">
        <v>78260.62</v>
      </c>
      <c r="M794" s="447">
        <v>984.45</v>
      </c>
      <c r="N794" s="447">
        <v>34202.370000000003</v>
      </c>
      <c r="O794" s="448">
        <v>119.81</v>
      </c>
      <c r="P794" s="449">
        <v>8832</v>
      </c>
      <c r="Q794" s="447">
        <v>19.09</v>
      </c>
      <c r="R794" s="447">
        <v>35686.199999999997</v>
      </c>
      <c r="S794" s="447">
        <v>36.1</v>
      </c>
      <c r="T794" s="447">
        <v>57.81</v>
      </c>
      <c r="U794" s="447">
        <v>0</v>
      </c>
      <c r="V794" s="447">
        <v>756.44</v>
      </c>
      <c r="W794" s="447">
        <v>1371.16</v>
      </c>
      <c r="X794" s="447">
        <v>12538.61</v>
      </c>
      <c r="Y794" s="447">
        <v>9.0399999999999991</v>
      </c>
      <c r="Z794" s="447">
        <v>40032</v>
      </c>
      <c r="AA794" s="447">
        <v>69</v>
      </c>
      <c r="AB794" s="447"/>
      <c r="AC794" s="447"/>
      <c r="AD794" s="447">
        <v>10401.700000000001</v>
      </c>
      <c r="AE794" s="447">
        <v>0</v>
      </c>
      <c r="AF794" s="447"/>
      <c r="AG794" s="421"/>
      <c r="AH794" s="447"/>
      <c r="AI794" s="448"/>
      <c r="AJ794" s="447"/>
      <c r="AK794" s="421"/>
      <c r="AL794" s="450">
        <v>2112.06</v>
      </c>
      <c r="AM794" s="448">
        <v>12.82</v>
      </c>
      <c r="AN794" s="450">
        <v>118.08</v>
      </c>
      <c r="AO794" s="448">
        <v>0.01</v>
      </c>
      <c r="AP794" s="450">
        <v>484.06</v>
      </c>
      <c r="AQ794" s="448">
        <v>0</v>
      </c>
    </row>
    <row r="795" spans="1:43" ht="15" x14ac:dyDescent="0.2">
      <c r="A795" s="376">
        <f t="shared" si="41"/>
        <v>45952</v>
      </c>
      <c r="B795" s="86" t="s">
        <v>259</v>
      </c>
      <c r="C795" s="94" t="str">
        <f t="shared" si="42"/>
        <v>45952 0000H</v>
      </c>
      <c r="D795" s="254">
        <v>3609</v>
      </c>
      <c r="E795" s="255">
        <v>49.78</v>
      </c>
      <c r="F795" s="254">
        <v>1139.9000000000001</v>
      </c>
      <c r="G795" s="255">
        <v>6.21</v>
      </c>
      <c r="H795" s="254">
        <v>8.83</v>
      </c>
      <c r="I795" s="360">
        <v>0.21</v>
      </c>
      <c r="J795" s="254"/>
      <c r="K795" s="360"/>
      <c r="L795" s="453">
        <v>78270.03</v>
      </c>
      <c r="M795" s="451">
        <v>984.45</v>
      </c>
      <c r="N795" s="451">
        <v>34206.22</v>
      </c>
      <c r="O795" s="452">
        <v>119.81</v>
      </c>
      <c r="P795" s="453">
        <v>8837.77</v>
      </c>
      <c r="Q795" s="451">
        <v>19.09</v>
      </c>
      <c r="R795" s="451">
        <v>35688.1</v>
      </c>
      <c r="S795" s="451">
        <v>36.1</v>
      </c>
      <c r="T795" s="451">
        <v>61.86</v>
      </c>
      <c r="U795" s="451">
        <v>0</v>
      </c>
      <c r="V795" s="451">
        <v>757.51</v>
      </c>
      <c r="W795" s="451">
        <v>1371.77</v>
      </c>
      <c r="X795" s="451">
        <v>12543.39</v>
      </c>
      <c r="Y795" s="451">
        <v>9.0399999999999991</v>
      </c>
      <c r="Z795" s="451">
        <v>40039</v>
      </c>
      <c r="AA795" s="451">
        <v>69</v>
      </c>
      <c r="AB795" s="451"/>
      <c r="AC795" s="451"/>
      <c r="AD795" s="451">
        <v>10409.41</v>
      </c>
      <c r="AE795" s="451">
        <v>0</v>
      </c>
      <c r="AF795" s="451"/>
      <c r="AG795" s="454"/>
      <c r="AH795" s="451"/>
      <c r="AI795" s="452"/>
      <c r="AJ795" s="451"/>
      <c r="AK795" s="454"/>
      <c r="AL795" s="455">
        <v>2117.62</v>
      </c>
      <c r="AM795" s="452">
        <v>12.83</v>
      </c>
      <c r="AN795" s="455">
        <v>119.66</v>
      </c>
      <c r="AO795" s="452">
        <v>0.01</v>
      </c>
      <c r="AP795" s="455">
        <v>484.06</v>
      </c>
      <c r="AQ795" s="452">
        <v>0</v>
      </c>
    </row>
    <row r="796" spans="1:43" ht="15" x14ac:dyDescent="0.2">
      <c r="A796" s="376">
        <f t="shared" si="41"/>
        <v>45952</v>
      </c>
      <c r="B796" s="86" t="s">
        <v>195</v>
      </c>
      <c r="C796" s="94" t="str">
        <f t="shared" si="42"/>
        <v>45952 1200H</v>
      </c>
      <c r="D796" s="355">
        <v>3612.83</v>
      </c>
      <c r="E796" s="356">
        <v>49.8</v>
      </c>
      <c r="F796" s="355">
        <v>1139.9000000000001</v>
      </c>
      <c r="G796" s="356">
        <v>6.21</v>
      </c>
      <c r="H796" s="355">
        <v>10.43</v>
      </c>
      <c r="I796" s="358">
        <v>0.21</v>
      </c>
      <c r="J796" s="355"/>
      <c r="K796" s="358"/>
      <c r="L796" s="449">
        <v>78278.92</v>
      </c>
      <c r="M796" s="447">
        <v>984.56</v>
      </c>
      <c r="N796" s="447">
        <v>34209.97</v>
      </c>
      <c r="O796" s="448">
        <v>119.81</v>
      </c>
      <c r="P796" s="449">
        <v>8843.58</v>
      </c>
      <c r="Q796" s="447">
        <v>19.09</v>
      </c>
      <c r="R796" s="447">
        <v>35689.4</v>
      </c>
      <c r="S796" s="447">
        <v>36.1</v>
      </c>
      <c r="T796" s="447">
        <v>65.12</v>
      </c>
      <c r="U796" s="447">
        <v>0</v>
      </c>
      <c r="V796" s="447">
        <v>757.9</v>
      </c>
      <c r="W796" s="447">
        <v>1372.55</v>
      </c>
      <c r="X796" s="447">
        <v>12547.35</v>
      </c>
      <c r="Y796" s="447">
        <v>9.0399999999999991</v>
      </c>
      <c r="Z796" s="447">
        <v>40046</v>
      </c>
      <c r="AA796" s="447">
        <v>69</v>
      </c>
      <c r="AB796" s="447"/>
      <c r="AC796" s="447"/>
      <c r="AD796" s="447">
        <v>10415.94</v>
      </c>
      <c r="AE796" s="447">
        <v>0</v>
      </c>
      <c r="AF796" s="447"/>
      <c r="AG796" s="421"/>
      <c r="AH796" s="447"/>
      <c r="AI796" s="448"/>
      <c r="AJ796" s="447"/>
      <c r="AK796" s="421"/>
      <c r="AL796" s="450">
        <v>2117.94</v>
      </c>
      <c r="AM796" s="448">
        <v>12.88</v>
      </c>
      <c r="AN796" s="450">
        <v>119.76</v>
      </c>
      <c r="AO796" s="448">
        <v>0.01</v>
      </c>
      <c r="AP796" s="450">
        <v>484.06</v>
      </c>
      <c r="AQ796" s="448">
        <v>0</v>
      </c>
    </row>
    <row r="797" spans="1:43" ht="15" x14ac:dyDescent="0.2">
      <c r="A797" s="376">
        <f t="shared" si="41"/>
        <v>45953</v>
      </c>
      <c r="B797" s="86" t="s">
        <v>259</v>
      </c>
      <c r="C797" s="94" t="str">
        <f t="shared" si="42"/>
        <v>45953 0000H</v>
      </c>
      <c r="D797" s="254">
        <v>3617.83</v>
      </c>
      <c r="E797" s="255">
        <v>49.8</v>
      </c>
      <c r="F797" s="254">
        <v>1139.96</v>
      </c>
      <c r="G797" s="255">
        <v>6.21</v>
      </c>
      <c r="H797" s="254">
        <v>12.76</v>
      </c>
      <c r="I797" s="360">
        <v>0.21</v>
      </c>
      <c r="J797" s="254"/>
      <c r="K797" s="360"/>
      <c r="L797" s="453">
        <v>78287.94</v>
      </c>
      <c r="M797" s="451">
        <v>984.56</v>
      </c>
      <c r="N797" s="451">
        <v>34214.67</v>
      </c>
      <c r="O797" s="452">
        <v>119.81</v>
      </c>
      <c r="P797" s="453">
        <v>8849.4</v>
      </c>
      <c r="Q797" s="451">
        <v>19.09</v>
      </c>
      <c r="R797" s="451">
        <v>35691</v>
      </c>
      <c r="S797" s="451">
        <v>36.1</v>
      </c>
      <c r="T797" s="451">
        <v>68.62</v>
      </c>
      <c r="U797" s="451">
        <v>0</v>
      </c>
      <c r="V797" s="451">
        <v>758.85</v>
      </c>
      <c r="W797" s="451">
        <v>1372.9</v>
      </c>
      <c r="X797" s="451">
        <v>12552.02</v>
      </c>
      <c r="Y797" s="451">
        <v>9.0399999999999991</v>
      </c>
      <c r="Z797" s="451">
        <v>40054</v>
      </c>
      <c r="AA797" s="451">
        <v>69</v>
      </c>
      <c r="AB797" s="451"/>
      <c r="AC797" s="451"/>
      <c r="AD797" s="451">
        <v>10423.39</v>
      </c>
      <c r="AE797" s="451">
        <v>0</v>
      </c>
      <c r="AF797" s="451"/>
      <c r="AG797" s="454"/>
      <c r="AH797" s="451"/>
      <c r="AI797" s="452"/>
      <c r="AJ797" s="451"/>
      <c r="AK797" s="454"/>
      <c r="AL797" s="455">
        <v>2122.31</v>
      </c>
      <c r="AM797" s="452">
        <v>12.89</v>
      </c>
      <c r="AN797" s="455">
        <v>121</v>
      </c>
      <c r="AO797" s="452">
        <v>0.01</v>
      </c>
      <c r="AP797" s="455">
        <v>484.06</v>
      </c>
      <c r="AQ797" s="452">
        <v>0</v>
      </c>
    </row>
    <row r="798" spans="1:43" ht="15" x14ac:dyDescent="0.2">
      <c r="A798" s="376">
        <f t="shared" si="41"/>
        <v>45953</v>
      </c>
      <c r="B798" s="86" t="s">
        <v>195</v>
      </c>
      <c r="C798" s="94" t="str">
        <f t="shared" si="42"/>
        <v>45953 1200H</v>
      </c>
      <c r="D798" s="355">
        <v>3621.54</v>
      </c>
      <c r="E798" s="356">
        <v>49.8</v>
      </c>
      <c r="F798" s="355">
        <v>1139.96</v>
      </c>
      <c r="G798" s="356">
        <v>6.21</v>
      </c>
      <c r="H798" s="355">
        <v>14.32</v>
      </c>
      <c r="I798" s="358">
        <v>0.01</v>
      </c>
      <c r="J798" s="355"/>
      <c r="K798" s="358"/>
      <c r="L798" s="449">
        <v>78299.8</v>
      </c>
      <c r="M798" s="447">
        <v>984.56</v>
      </c>
      <c r="N798" s="447">
        <v>34215.83</v>
      </c>
      <c r="O798" s="448">
        <v>119.83</v>
      </c>
      <c r="P798" s="449">
        <v>8855.19</v>
      </c>
      <c r="Q798" s="447">
        <v>19.09</v>
      </c>
      <c r="R798" s="447">
        <v>35692.9</v>
      </c>
      <c r="S798" s="447">
        <v>36.1</v>
      </c>
      <c r="T798" s="447">
        <v>71.56</v>
      </c>
      <c r="U798" s="447">
        <v>0</v>
      </c>
      <c r="V798" s="447">
        <v>759.2</v>
      </c>
      <c r="W798" s="447">
        <v>1373.78</v>
      </c>
      <c r="X798" s="447">
        <v>12555.85</v>
      </c>
      <c r="Y798" s="447">
        <v>9.0399999999999991</v>
      </c>
      <c r="Z798" s="447">
        <v>40061</v>
      </c>
      <c r="AA798" s="447">
        <v>69</v>
      </c>
      <c r="AB798" s="447"/>
      <c r="AC798" s="447"/>
      <c r="AD798" s="447">
        <v>10429.629999999999</v>
      </c>
      <c r="AE798" s="447">
        <v>0</v>
      </c>
      <c r="AF798" s="447"/>
      <c r="AG798" s="421"/>
      <c r="AH798" s="447"/>
      <c r="AI798" s="448"/>
      <c r="AJ798" s="447"/>
      <c r="AK798" s="421"/>
      <c r="AL798" s="450">
        <v>2123.4699999999998</v>
      </c>
      <c r="AM798" s="448">
        <v>12.92</v>
      </c>
      <c r="AN798" s="450">
        <v>121.31</v>
      </c>
      <c r="AO798" s="448">
        <v>0.01</v>
      </c>
      <c r="AP798" s="450">
        <v>484.06</v>
      </c>
      <c r="AQ798" s="448">
        <v>0</v>
      </c>
    </row>
    <row r="799" spans="1:43" ht="15" x14ac:dyDescent="0.2">
      <c r="A799" s="376">
        <f t="shared" si="41"/>
        <v>45954</v>
      </c>
      <c r="B799" s="86" t="s">
        <v>259</v>
      </c>
      <c r="C799" s="94" t="str">
        <f t="shared" si="42"/>
        <v>45954 0000H</v>
      </c>
      <c r="D799" s="254">
        <v>3626.3</v>
      </c>
      <c r="E799" s="255">
        <v>49.8</v>
      </c>
      <c r="F799" s="254">
        <v>1139.96</v>
      </c>
      <c r="G799" s="255">
        <v>6.21</v>
      </c>
      <c r="H799" s="254">
        <v>14.41</v>
      </c>
      <c r="I799" s="360">
        <v>0.03</v>
      </c>
      <c r="J799" s="254"/>
      <c r="K799" s="360"/>
      <c r="L799" s="453">
        <v>78315.98</v>
      </c>
      <c r="M799" s="451">
        <v>984.56</v>
      </c>
      <c r="N799" s="451">
        <v>34219.72</v>
      </c>
      <c r="O799" s="452">
        <v>119.83</v>
      </c>
      <c r="P799" s="453">
        <v>8860.98</v>
      </c>
      <c r="Q799" s="451">
        <v>19.09</v>
      </c>
      <c r="R799" s="451">
        <v>35694.9</v>
      </c>
      <c r="S799" s="451">
        <v>36.1</v>
      </c>
      <c r="T799" s="451">
        <v>75.33</v>
      </c>
      <c r="U799" s="451">
        <v>0</v>
      </c>
      <c r="V799" s="451">
        <v>760.02</v>
      </c>
      <c r="W799" s="451">
        <v>1374.5</v>
      </c>
      <c r="X799" s="451">
        <v>12560.52</v>
      </c>
      <c r="Y799" s="451">
        <v>9.0399999999999991</v>
      </c>
      <c r="Z799" s="451">
        <v>40067</v>
      </c>
      <c r="AA799" s="451">
        <v>69</v>
      </c>
      <c r="AB799" s="451"/>
      <c r="AC799" s="451"/>
      <c r="AD799" s="451">
        <v>10436.84</v>
      </c>
      <c r="AE799" s="451">
        <v>0</v>
      </c>
      <c r="AF799" s="451"/>
      <c r="AG799" s="454"/>
      <c r="AH799" s="451"/>
      <c r="AI799" s="452"/>
      <c r="AJ799" s="451"/>
      <c r="AK799" s="454"/>
      <c r="AL799" s="455">
        <v>2128.61</v>
      </c>
      <c r="AM799" s="452">
        <v>12.93</v>
      </c>
      <c r="AN799" s="455">
        <v>122.79</v>
      </c>
      <c r="AO799" s="452">
        <v>0.01</v>
      </c>
      <c r="AP799" s="455">
        <v>484.06</v>
      </c>
      <c r="AQ799" s="452">
        <v>0</v>
      </c>
    </row>
    <row r="800" spans="1:43" ht="15" x14ac:dyDescent="0.2">
      <c r="A800" s="376">
        <f t="shared" si="41"/>
        <v>45954</v>
      </c>
      <c r="B800" s="86" t="s">
        <v>195</v>
      </c>
      <c r="C800" s="94" t="str">
        <f t="shared" si="42"/>
        <v>45954 1200H</v>
      </c>
      <c r="D800" s="355">
        <v>3627.84</v>
      </c>
      <c r="E800" s="356">
        <v>49.8</v>
      </c>
      <c r="F800" s="355">
        <v>1139.96</v>
      </c>
      <c r="G800" s="356">
        <v>6.21</v>
      </c>
      <c r="H800" s="355">
        <v>14.41</v>
      </c>
      <c r="I800" s="358">
        <v>0.04</v>
      </c>
      <c r="J800" s="355"/>
      <c r="K800" s="358"/>
      <c r="L800" s="449">
        <v>78324.38</v>
      </c>
      <c r="M800" s="447">
        <v>984.67</v>
      </c>
      <c r="N800" s="447">
        <v>34223.47</v>
      </c>
      <c r="O800" s="448">
        <v>119.83</v>
      </c>
      <c r="P800" s="449">
        <v>8866.74</v>
      </c>
      <c r="Q800" s="447">
        <v>19.09</v>
      </c>
      <c r="R800" s="447">
        <v>35697.4</v>
      </c>
      <c r="S800" s="447">
        <v>36.1</v>
      </c>
      <c r="T800" s="447">
        <v>78.39</v>
      </c>
      <c r="U800" s="447">
        <v>0</v>
      </c>
      <c r="V800" s="447">
        <v>760.45</v>
      </c>
      <c r="W800" s="447">
        <v>1375.3</v>
      </c>
      <c r="X800" s="447">
        <v>12564.3</v>
      </c>
      <c r="Y800" s="447">
        <v>9.0399999999999991</v>
      </c>
      <c r="Z800" s="447">
        <v>40073</v>
      </c>
      <c r="AA800" s="447">
        <v>69</v>
      </c>
      <c r="AB800" s="447"/>
      <c r="AC800" s="447"/>
      <c r="AD800" s="447">
        <v>10442.799999999999</v>
      </c>
      <c r="AE800" s="447">
        <v>0</v>
      </c>
      <c r="AF800" s="447"/>
      <c r="AG800" s="421"/>
      <c r="AH800" s="447"/>
      <c r="AI800" s="448"/>
      <c r="AJ800" s="447"/>
      <c r="AK800" s="421"/>
      <c r="AL800" s="450">
        <v>2129.75</v>
      </c>
      <c r="AM800" s="448">
        <v>12.97</v>
      </c>
      <c r="AN800" s="450">
        <v>123.11</v>
      </c>
      <c r="AO800" s="448">
        <v>0.01</v>
      </c>
      <c r="AP800" s="450">
        <v>484.06</v>
      </c>
      <c r="AQ800" s="448">
        <v>0</v>
      </c>
    </row>
    <row r="801" spans="1:43" ht="15" x14ac:dyDescent="0.2">
      <c r="A801" s="428">
        <f>A799+1</f>
        <v>45955</v>
      </c>
      <c r="B801" s="429" t="s">
        <v>259</v>
      </c>
      <c r="C801" s="430" t="str">
        <f t="shared" si="42"/>
        <v>45955 0000H</v>
      </c>
      <c r="D801" s="431">
        <v>3634.78</v>
      </c>
      <c r="E801" s="432">
        <v>49.8</v>
      </c>
      <c r="F801" s="431">
        <v>1139.96</v>
      </c>
      <c r="G801" s="432">
        <v>6.21</v>
      </c>
      <c r="H801" s="479">
        <v>14.46</v>
      </c>
      <c r="I801" s="480">
        <v>0.08</v>
      </c>
      <c r="J801" s="479"/>
      <c r="K801" s="480"/>
      <c r="L801" s="462">
        <v>78338.080000000002</v>
      </c>
      <c r="M801" s="460">
        <v>984.67</v>
      </c>
      <c r="N801" s="460">
        <v>34227.32</v>
      </c>
      <c r="O801" s="461">
        <v>119.83</v>
      </c>
      <c r="P801" s="462">
        <v>8872.43</v>
      </c>
      <c r="Q801" s="460">
        <v>19.09</v>
      </c>
      <c r="R801" s="460">
        <v>35699.599999999999</v>
      </c>
      <c r="S801" s="460">
        <v>36.1</v>
      </c>
      <c r="T801" s="460">
        <v>82.06</v>
      </c>
      <c r="U801" s="460">
        <v>0</v>
      </c>
      <c r="V801" s="460">
        <v>761.52</v>
      </c>
      <c r="W801" s="460">
        <v>1375.81</v>
      </c>
      <c r="X801" s="460">
        <v>12568.85</v>
      </c>
      <c r="Y801" s="460">
        <v>9.0399999999999991</v>
      </c>
      <c r="Z801" s="460">
        <v>40081</v>
      </c>
      <c r="AA801" s="460">
        <v>69</v>
      </c>
      <c r="AB801" s="460"/>
      <c r="AC801" s="460"/>
      <c r="AD801" s="460">
        <v>10449.58</v>
      </c>
      <c r="AE801" s="460">
        <v>0</v>
      </c>
      <c r="AF801" s="460"/>
      <c r="AG801" s="463"/>
      <c r="AH801" s="460"/>
      <c r="AI801" s="461"/>
      <c r="AJ801" s="460"/>
      <c r="AK801" s="463"/>
      <c r="AL801" s="464">
        <v>2133.87</v>
      </c>
      <c r="AM801" s="461">
        <v>12.98</v>
      </c>
      <c r="AN801" s="464">
        <v>124.29</v>
      </c>
      <c r="AO801" s="461">
        <v>0.01</v>
      </c>
      <c r="AP801" s="464">
        <v>484.06</v>
      </c>
      <c r="AQ801" s="461">
        <v>0</v>
      </c>
    </row>
    <row r="802" spans="1:43" ht="15.75" thickBot="1" x14ac:dyDescent="0.25">
      <c r="A802" s="382">
        <f>A800+1</f>
        <v>45955</v>
      </c>
      <c r="B802" s="383" t="s">
        <v>195</v>
      </c>
      <c r="C802" s="384" t="str">
        <f t="shared" si="42"/>
        <v>45955 1200H</v>
      </c>
      <c r="D802" s="385">
        <v>3637.95</v>
      </c>
      <c r="E802" s="386">
        <v>49.8</v>
      </c>
      <c r="F802" s="440">
        <v>1139.96</v>
      </c>
      <c r="G802" s="441">
        <v>6.21</v>
      </c>
      <c r="H802" s="385">
        <v>14.46</v>
      </c>
      <c r="I802" s="388">
        <v>0.11</v>
      </c>
      <c r="J802" s="385"/>
      <c r="K802" s="388"/>
      <c r="L802" s="467">
        <v>78346.09</v>
      </c>
      <c r="M802" s="465">
        <v>984.78</v>
      </c>
      <c r="N802" s="465">
        <v>34231.11</v>
      </c>
      <c r="O802" s="466">
        <v>119.83</v>
      </c>
      <c r="P802" s="467">
        <v>8877.9</v>
      </c>
      <c r="Q802" s="465">
        <v>19.09</v>
      </c>
      <c r="R802" s="465">
        <v>35702.300000000003</v>
      </c>
      <c r="S802" s="465">
        <v>36.1</v>
      </c>
      <c r="T802" s="465">
        <v>84.89</v>
      </c>
      <c r="U802" s="465">
        <v>0</v>
      </c>
      <c r="V802" s="465">
        <v>761.7</v>
      </c>
      <c r="W802" s="465">
        <v>1376.71</v>
      </c>
      <c r="X802" s="465">
        <v>12572.6</v>
      </c>
      <c r="Y802" s="465">
        <v>9.0399999999999991</v>
      </c>
      <c r="Z802" s="465">
        <v>40086</v>
      </c>
      <c r="AA802" s="465">
        <v>69</v>
      </c>
      <c r="AB802" s="465"/>
      <c r="AC802" s="465"/>
      <c r="AD802" s="465">
        <v>10455.700000000001</v>
      </c>
      <c r="AE802" s="465">
        <v>0</v>
      </c>
      <c r="AF802" s="465"/>
      <c r="AG802" s="468"/>
      <c r="AH802" s="465"/>
      <c r="AI802" s="466"/>
      <c r="AJ802" s="465"/>
      <c r="AK802" s="468"/>
      <c r="AL802" s="469">
        <v>2134.84</v>
      </c>
      <c r="AM802" s="466">
        <v>13.02</v>
      </c>
      <c r="AN802" s="469">
        <v>124.58</v>
      </c>
      <c r="AO802" s="466">
        <v>0.01</v>
      </c>
      <c r="AP802" s="469">
        <v>484.06</v>
      </c>
      <c r="AQ802" s="466">
        <v>0</v>
      </c>
    </row>
    <row r="803" spans="1:43" ht="15" thickBot="1" x14ac:dyDescent="0.25"/>
    <row r="804" spans="1:43" ht="15" x14ac:dyDescent="0.2">
      <c r="A804" s="369">
        <f>A801+1</f>
        <v>45956</v>
      </c>
      <c r="B804" s="370" t="s">
        <v>259</v>
      </c>
      <c r="C804" s="371" t="str">
        <f t="shared" ref="C804:C809" si="43">A804 &amp; " " &amp;B804</f>
        <v>45956 0000H</v>
      </c>
      <c r="D804" s="372">
        <v>3642.62</v>
      </c>
      <c r="E804" s="373">
        <v>49.8</v>
      </c>
      <c r="F804" s="372">
        <v>1139.96</v>
      </c>
      <c r="G804" s="373">
        <v>6.21</v>
      </c>
      <c r="H804" s="372">
        <v>14.46</v>
      </c>
      <c r="I804" s="375">
        <v>0.11</v>
      </c>
      <c r="J804" s="372"/>
      <c r="K804" s="375"/>
      <c r="L804" s="444">
        <v>78360.570000000007</v>
      </c>
      <c r="M804" s="442">
        <v>984.78</v>
      </c>
      <c r="N804" s="442">
        <v>34234.230000000003</v>
      </c>
      <c r="O804" s="443">
        <v>119.85</v>
      </c>
      <c r="P804" s="444">
        <v>8883.61</v>
      </c>
      <c r="Q804" s="442">
        <v>19.09</v>
      </c>
      <c r="R804" s="442">
        <v>35704.699999999997</v>
      </c>
      <c r="S804" s="442">
        <v>36.1</v>
      </c>
      <c r="T804" s="442">
        <v>88.26</v>
      </c>
      <c r="U804" s="442">
        <v>0</v>
      </c>
      <c r="V804" s="442">
        <v>761.85</v>
      </c>
      <c r="W804" s="442">
        <v>1377.3</v>
      </c>
      <c r="X804" s="442">
        <v>12577.32</v>
      </c>
      <c r="Y804" s="442">
        <v>9.0399999999999991</v>
      </c>
      <c r="Z804" s="442">
        <v>40093</v>
      </c>
      <c r="AA804" s="442">
        <v>69</v>
      </c>
      <c r="AB804" s="442"/>
      <c r="AC804" s="442"/>
      <c r="AD804" s="442">
        <v>10462.35</v>
      </c>
      <c r="AE804" s="442">
        <v>0</v>
      </c>
      <c r="AF804" s="442"/>
      <c r="AG804" s="445"/>
      <c r="AH804" s="442"/>
      <c r="AI804" s="443"/>
      <c r="AJ804" s="442"/>
      <c r="AK804" s="445"/>
      <c r="AL804" s="446">
        <v>2138.58</v>
      </c>
      <c r="AM804" s="443">
        <v>13.03</v>
      </c>
      <c r="AN804" s="446">
        <v>125.66</v>
      </c>
      <c r="AO804" s="443">
        <v>0.01</v>
      </c>
      <c r="AP804" s="446">
        <v>484.06</v>
      </c>
      <c r="AQ804" s="443">
        <v>0</v>
      </c>
    </row>
    <row r="805" spans="1:43" ht="15" x14ac:dyDescent="0.2">
      <c r="A805" s="376">
        <f>A804</f>
        <v>45956</v>
      </c>
      <c r="B805" s="86" t="s">
        <v>195</v>
      </c>
      <c r="C805" s="94" t="str">
        <f t="shared" si="43"/>
        <v>45956 1200H</v>
      </c>
      <c r="D805" s="355">
        <v>3646.21</v>
      </c>
      <c r="E805" s="356">
        <v>49.8</v>
      </c>
      <c r="F805" s="355">
        <v>1139.96</v>
      </c>
      <c r="G805" s="356">
        <v>6.21</v>
      </c>
      <c r="H805" s="355">
        <v>14.46</v>
      </c>
      <c r="I805" s="358">
        <v>0.11</v>
      </c>
      <c r="J805" s="355"/>
      <c r="K805" s="358"/>
      <c r="L805" s="449">
        <v>78371.539999999994</v>
      </c>
      <c r="M805" s="447">
        <v>984.78</v>
      </c>
      <c r="N805" s="447">
        <v>34235.32</v>
      </c>
      <c r="O805" s="448">
        <v>119.88</v>
      </c>
      <c r="P805" s="449">
        <v>8889.2099999999991</v>
      </c>
      <c r="Q805" s="447">
        <v>19.09</v>
      </c>
      <c r="R805" s="447">
        <v>35707.4</v>
      </c>
      <c r="S805" s="447">
        <v>36.1</v>
      </c>
      <c r="T805" s="447">
        <v>91.04</v>
      </c>
      <c r="U805" s="447">
        <v>0</v>
      </c>
      <c r="V805" s="447">
        <v>761.91</v>
      </c>
      <c r="W805" s="447">
        <v>1378.25</v>
      </c>
      <c r="X805" s="447">
        <v>12581.12</v>
      </c>
      <c r="Y805" s="447">
        <v>9.0399999999999991</v>
      </c>
      <c r="Z805" s="447">
        <v>40099</v>
      </c>
      <c r="AA805" s="447">
        <v>69</v>
      </c>
      <c r="AB805" s="447"/>
      <c r="AC805" s="447"/>
      <c r="AD805" s="447">
        <v>10467.32</v>
      </c>
      <c r="AE805" s="447">
        <v>0</v>
      </c>
      <c r="AF805" s="447"/>
      <c r="AG805" s="421"/>
      <c r="AH805" s="447"/>
      <c r="AI805" s="448"/>
      <c r="AJ805" s="447"/>
      <c r="AK805" s="421"/>
      <c r="AL805" s="450">
        <v>2138.58</v>
      </c>
      <c r="AM805" s="448">
        <v>13.09</v>
      </c>
      <c r="AN805" s="450">
        <v>125.66</v>
      </c>
      <c r="AO805" s="448">
        <v>0.01</v>
      </c>
      <c r="AP805" s="450">
        <v>484.06</v>
      </c>
      <c r="AQ805" s="448">
        <v>0</v>
      </c>
    </row>
    <row r="806" spans="1:43" ht="15" x14ac:dyDescent="0.2">
      <c r="A806" s="376">
        <f t="shared" ref="A806:A870" si="44">A804+1</f>
        <v>45957</v>
      </c>
      <c r="B806" s="86" t="s">
        <v>259</v>
      </c>
      <c r="C806" s="94" t="str">
        <f t="shared" si="43"/>
        <v>45957 0000H</v>
      </c>
      <c r="D806" s="254">
        <v>3650.93</v>
      </c>
      <c r="E806" s="255">
        <v>49.8</v>
      </c>
      <c r="F806" s="254">
        <v>1139.96</v>
      </c>
      <c r="G806" s="255">
        <v>6.21</v>
      </c>
      <c r="H806" s="254">
        <v>14.46</v>
      </c>
      <c r="I806" s="360">
        <v>0.11</v>
      </c>
      <c r="J806" s="254"/>
      <c r="K806" s="360"/>
      <c r="L806" s="453">
        <v>78386.759999999995</v>
      </c>
      <c r="M806" s="451">
        <v>984.78</v>
      </c>
      <c r="N806" s="451">
        <v>34238.22</v>
      </c>
      <c r="O806" s="452">
        <v>119.9</v>
      </c>
      <c r="P806" s="453">
        <v>8895.16</v>
      </c>
      <c r="Q806" s="451">
        <v>19.09</v>
      </c>
      <c r="R806" s="451">
        <v>35710</v>
      </c>
      <c r="S806" s="451">
        <v>36.1</v>
      </c>
      <c r="T806" s="451">
        <v>94.37</v>
      </c>
      <c r="U806" s="451">
        <v>0</v>
      </c>
      <c r="V806" s="451">
        <v>761.95</v>
      </c>
      <c r="W806" s="451">
        <v>1379.58</v>
      </c>
      <c r="X806" s="451">
        <v>12585.66</v>
      </c>
      <c r="Y806" s="451">
        <v>9.0399999999999991</v>
      </c>
      <c r="Z806" s="451">
        <v>40106</v>
      </c>
      <c r="AA806" s="451">
        <v>69</v>
      </c>
      <c r="AB806" s="451"/>
      <c r="AC806" s="451"/>
      <c r="AD806" s="451">
        <v>10474.040000000001</v>
      </c>
      <c r="AE806" s="451">
        <v>0</v>
      </c>
      <c r="AF806" s="451"/>
      <c r="AG806" s="454"/>
      <c r="AH806" s="451"/>
      <c r="AI806" s="452"/>
      <c r="AJ806" s="451"/>
      <c r="AK806" s="454"/>
      <c r="AL806" s="455">
        <v>2139.23</v>
      </c>
      <c r="AM806" s="452">
        <v>13.15</v>
      </c>
      <c r="AN806" s="455">
        <v>125.85</v>
      </c>
      <c r="AO806" s="452">
        <v>0.01</v>
      </c>
      <c r="AP806" s="455">
        <v>484.06</v>
      </c>
      <c r="AQ806" s="452">
        <v>0</v>
      </c>
    </row>
    <row r="807" spans="1:43" ht="15" x14ac:dyDescent="0.2">
      <c r="A807" s="376">
        <f t="shared" si="44"/>
        <v>45957</v>
      </c>
      <c r="B807" s="86" t="s">
        <v>195</v>
      </c>
      <c r="C807" s="94" t="str">
        <f t="shared" si="43"/>
        <v>45957 1200H</v>
      </c>
      <c r="D807" s="355">
        <v>3654.56</v>
      </c>
      <c r="E807" s="356">
        <v>49.8</v>
      </c>
      <c r="F807" s="355">
        <v>1139.96</v>
      </c>
      <c r="G807" s="356">
        <v>6.21</v>
      </c>
      <c r="H807" s="355">
        <v>14.46</v>
      </c>
      <c r="I807" s="358">
        <v>0.11</v>
      </c>
      <c r="J807" s="355"/>
      <c r="K807" s="358"/>
      <c r="L807" s="449">
        <v>78397.64</v>
      </c>
      <c r="M807" s="447">
        <v>984.78</v>
      </c>
      <c r="N807" s="447">
        <v>34238.5</v>
      </c>
      <c r="O807" s="448">
        <v>119.95</v>
      </c>
      <c r="P807" s="449">
        <v>8900.91</v>
      </c>
      <c r="Q807" s="447">
        <v>19.09</v>
      </c>
      <c r="R807" s="447">
        <v>35712.300000000003</v>
      </c>
      <c r="S807" s="447">
        <v>36.1</v>
      </c>
      <c r="T807" s="447">
        <v>97.37</v>
      </c>
      <c r="U807" s="447">
        <v>0</v>
      </c>
      <c r="V807" s="447">
        <v>762.04</v>
      </c>
      <c r="W807" s="483">
        <v>1380.48</v>
      </c>
      <c r="X807" s="447">
        <v>12589.31</v>
      </c>
      <c r="Y807" s="447">
        <v>9.0399999999999991</v>
      </c>
      <c r="Z807" s="447">
        <v>40112</v>
      </c>
      <c r="AA807" s="447">
        <v>69</v>
      </c>
      <c r="AB807" s="447"/>
      <c r="AC807" s="447"/>
      <c r="AD807" s="447">
        <v>10479.84</v>
      </c>
      <c r="AE807" s="447">
        <v>0</v>
      </c>
      <c r="AF807" s="447"/>
      <c r="AG807" s="421"/>
      <c r="AH807" s="447"/>
      <c r="AI807" s="448"/>
      <c r="AJ807" s="447"/>
      <c r="AK807" s="421"/>
      <c r="AL807" s="450">
        <v>2141.02</v>
      </c>
      <c r="AM807" s="448">
        <v>13.19</v>
      </c>
      <c r="AN807" s="450">
        <v>126.41</v>
      </c>
      <c r="AO807" s="448">
        <v>0.01</v>
      </c>
      <c r="AP807" s="450">
        <v>484.06</v>
      </c>
      <c r="AQ807" s="448">
        <v>0</v>
      </c>
    </row>
    <row r="808" spans="1:43" ht="15" x14ac:dyDescent="0.2">
      <c r="A808" s="376">
        <f t="shared" si="44"/>
        <v>45958</v>
      </c>
      <c r="B808" s="86" t="s">
        <v>259</v>
      </c>
      <c r="C808" s="94" t="str">
        <f t="shared" si="43"/>
        <v>45958 0000H</v>
      </c>
      <c r="D808" s="254">
        <v>3659.17</v>
      </c>
      <c r="E808" s="454">
        <v>49.8</v>
      </c>
      <c r="F808" s="254">
        <v>1139.96</v>
      </c>
      <c r="G808" s="255">
        <v>6.21</v>
      </c>
      <c r="H808" s="254">
        <v>14.46</v>
      </c>
      <c r="I808" s="360">
        <v>0.11</v>
      </c>
      <c r="J808" s="254"/>
      <c r="K808" s="360"/>
      <c r="L808" s="453">
        <v>78411.42</v>
      </c>
      <c r="M808" s="451">
        <v>984.78</v>
      </c>
      <c r="N808" s="451">
        <v>34242.39</v>
      </c>
      <c r="O808" s="452">
        <v>119.95</v>
      </c>
      <c r="P808" s="453">
        <v>8906.65</v>
      </c>
      <c r="Q808" s="451">
        <v>19.09</v>
      </c>
      <c r="R808" s="451">
        <v>35714.6</v>
      </c>
      <c r="S808" s="451">
        <v>36.1</v>
      </c>
      <c r="T808" s="451">
        <v>100.81</v>
      </c>
      <c r="U808" s="451">
        <v>0</v>
      </c>
      <c r="V808" s="451">
        <v>762.04</v>
      </c>
      <c r="W808" s="456">
        <v>1382.14</v>
      </c>
      <c r="X808" s="451">
        <v>12593.66</v>
      </c>
      <c r="Y808" s="451">
        <v>9.0399999999999991</v>
      </c>
      <c r="Z808" s="451">
        <v>40119</v>
      </c>
      <c r="AA808" s="451">
        <v>69</v>
      </c>
      <c r="AB808" s="451"/>
      <c r="AC808" s="451"/>
      <c r="AD808" s="451">
        <v>10485.91</v>
      </c>
      <c r="AE808" s="451">
        <v>0</v>
      </c>
      <c r="AF808" s="451"/>
      <c r="AG808" s="454"/>
      <c r="AH808" s="451"/>
      <c r="AI808" s="452"/>
      <c r="AJ808" s="451"/>
      <c r="AK808" s="454"/>
      <c r="AL808" s="455">
        <v>2144.87</v>
      </c>
      <c r="AM808" s="452">
        <v>13.21</v>
      </c>
      <c r="AN808" s="455">
        <v>127.47</v>
      </c>
      <c r="AO808" s="452">
        <v>0.01</v>
      </c>
      <c r="AP808" s="455">
        <v>484.06</v>
      </c>
      <c r="AQ808" s="452">
        <v>0</v>
      </c>
    </row>
    <row r="809" spans="1:43" ht="15" x14ac:dyDescent="0.2">
      <c r="A809" s="376">
        <f t="shared" si="44"/>
        <v>45958</v>
      </c>
      <c r="B809" s="86" t="s">
        <v>195</v>
      </c>
      <c r="C809" s="94" t="str">
        <f t="shared" si="43"/>
        <v>45958 1200H</v>
      </c>
      <c r="D809" s="404">
        <v>3662.9</v>
      </c>
      <c r="E809" s="405">
        <v>49.8</v>
      </c>
      <c r="F809" s="355">
        <v>1139.96</v>
      </c>
      <c r="G809" s="356">
        <v>6.21</v>
      </c>
      <c r="H809" s="355">
        <v>14.47</v>
      </c>
      <c r="I809" s="358">
        <v>0.11</v>
      </c>
      <c r="J809" s="355"/>
      <c r="K809" s="358"/>
      <c r="L809" s="449">
        <v>78418.17</v>
      </c>
      <c r="M809" s="447">
        <v>984.78</v>
      </c>
      <c r="N809" s="447">
        <v>34244</v>
      </c>
      <c r="O809" s="448">
        <v>119.98</v>
      </c>
      <c r="P809" s="449">
        <v>8912.17</v>
      </c>
      <c r="Q809" s="447">
        <v>19.09</v>
      </c>
      <c r="R809" s="447">
        <v>35716.800000000003</v>
      </c>
      <c r="S809" s="447">
        <v>36.1</v>
      </c>
      <c r="T809" s="447">
        <v>103.89</v>
      </c>
      <c r="U809" s="447">
        <v>0</v>
      </c>
      <c r="V809" s="447">
        <v>762.48</v>
      </c>
      <c r="W809" s="447">
        <v>1382.84</v>
      </c>
      <c r="X809" s="447">
        <v>12597.13</v>
      </c>
      <c r="Y809" s="447">
        <v>9.0399999999999991</v>
      </c>
      <c r="Z809" s="447">
        <v>40125</v>
      </c>
      <c r="AA809" s="447">
        <v>69</v>
      </c>
      <c r="AB809" s="447"/>
      <c r="AC809" s="447"/>
      <c r="AD809" s="447">
        <v>10491.22</v>
      </c>
      <c r="AE809" s="447">
        <v>0</v>
      </c>
      <c r="AF809" s="447"/>
      <c r="AG809" s="421"/>
      <c r="AH809" s="447"/>
      <c r="AI809" s="448"/>
      <c r="AJ809" s="447"/>
      <c r="AK809" s="421"/>
      <c r="AL809" s="450">
        <v>2146.17</v>
      </c>
      <c r="AM809" s="448">
        <v>13.28</v>
      </c>
      <c r="AN809" s="450">
        <v>127.84</v>
      </c>
      <c r="AO809" s="448">
        <v>0.01</v>
      </c>
      <c r="AP809" s="450">
        <v>484.06</v>
      </c>
      <c r="AQ809" s="448">
        <v>0</v>
      </c>
    </row>
    <row r="810" spans="1:43" ht="15" x14ac:dyDescent="0.2">
      <c r="A810" s="376">
        <f t="shared" si="44"/>
        <v>45959</v>
      </c>
      <c r="B810" s="86" t="s">
        <v>259</v>
      </c>
      <c r="C810" s="94"/>
      <c r="D810" s="254">
        <v>3667.64</v>
      </c>
      <c r="E810" s="255">
        <v>49.8</v>
      </c>
      <c r="F810" s="254">
        <v>1139.96</v>
      </c>
      <c r="G810" s="255">
        <v>6.21</v>
      </c>
      <c r="H810" s="254">
        <v>14.56</v>
      </c>
      <c r="I810" s="360">
        <v>0.13</v>
      </c>
      <c r="J810" s="254"/>
      <c r="K810" s="360"/>
      <c r="L810" s="453">
        <v>78425.009999999995</v>
      </c>
      <c r="M810" s="451">
        <v>984.78</v>
      </c>
      <c r="N810" s="451">
        <v>34247.97</v>
      </c>
      <c r="O810" s="452">
        <v>119.98</v>
      </c>
      <c r="P810" s="453">
        <v>8917.73</v>
      </c>
      <c r="Q810" s="451">
        <v>19.09</v>
      </c>
      <c r="R810" s="451">
        <v>35719.1</v>
      </c>
      <c r="S810" s="451">
        <v>36.1</v>
      </c>
      <c r="T810" s="451">
        <v>107.83</v>
      </c>
      <c r="U810" s="451">
        <v>0</v>
      </c>
      <c r="V810" s="451">
        <v>763.59</v>
      </c>
      <c r="W810" s="451">
        <v>1383.18</v>
      </c>
      <c r="X810" s="451">
        <v>12601.72</v>
      </c>
      <c r="Y810" s="451">
        <v>9.0399999999999991</v>
      </c>
      <c r="Z810" s="451">
        <v>40132</v>
      </c>
      <c r="AA810" s="451">
        <v>69</v>
      </c>
      <c r="AB810" s="451"/>
      <c r="AC810" s="451"/>
      <c r="AD810" s="451">
        <v>10498.11</v>
      </c>
      <c r="AE810" s="451">
        <v>0</v>
      </c>
      <c r="AF810" s="451"/>
      <c r="AG810" s="454"/>
      <c r="AH810" s="451"/>
      <c r="AI810" s="452"/>
      <c r="AJ810" s="451"/>
      <c r="AK810" s="454"/>
      <c r="AL810" s="455">
        <v>2150.8000000000002</v>
      </c>
      <c r="AM810" s="452">
        <v>13.29</v>
      </c>
      <c r="AN810" s="455">
        <v>129.16999999999999</v>
      </c>
      <c r="AO810" s="452">
        <v>0.01</v>
      </c>
      <c r="AP810" s="455">
        <v>484.06</v>
      </c>
      <c r="AQ810" s="452">
        <v>0</v>
      </c>
    </row>
    <row r="811" spans="1:43" ht="15" x14ac:dyDescent="0.2">
      <c r="A811" s="376">
        <f t="shared" si="44"/>
        <v>45959</v>
      </c>
      <c r="B811" s="86" t="s">
        <v>195</v>
      </c>
      <c r="C811" s="94" t="str">
        <f t="shared" ref="C811:C874" si="45">A811 &amp; " " &amp;B811</f>
        <v>45959 1200H</v>
      </c>
      <c r="D811" s="355">
        <v>3671.32</v>
      </c>
      <c r="E811" s="356">
        <v>49.8</v>
      </c>
      <c r="F811" s="355">
        <v>1139.96</v>
      </c>
      <c r="G811" s="356">
        <v>6.21</v>
      </c>
      <c r="H811" s="355">
        <v>14.56</v>
      </c>
      <c r="I811" s="358">
        <v>0.15</v>
      </c>
      <c r="J811" s="355"/>
      <c r="K811" s="358"/>
      <c r="L811" s="449">
        <v>78429.02</v>
      </c>
      <c r="M811" s="447">
        <v>984.9</v>
      </c>
      <c r="N811" s="447">
        <v>34251.65</v>
      </c>
      <c r="O811" s="448">
        <v>119.98</v>
      </c>
      <c r="P811" s="449">
        <v>8923.32</v>
      </c>
      <c r="Q811" s="447">
        <v>19.09</v>
      </c>
      <c r="R811" s="447">
        <v>35721.9</v>
      </c>
      <c r="S811" s="447">
        <v>36.1</v>
      </c>
      <c r="T811" s="447">
        <v>110.37</v>
      </c>
      <c r="U811" s="447">
        <v>0</v>
      </c>
      <c r="V811" s="447">
        <v>763.7</v>
      </c>
      <c r="W811" s="447">
        <v>1384.41</v>
      </c>
      <c r="X811" s="447">
        <v>12605.41</v>
      </c>
      <c r="Y811" s="447">
        <v>9.0399999999999991</v>
      </c>
      <c r="Z811" s="447">
        <v>40138</v>
      </c>
      <c r="AA811" s="447">
        <v>69</v>
      </c>
      <c r="AB811" s="447"/>
      <c r="AC811" s="447"/>
      <c r="AD811" s="447">
        <v>10503.24</v>
      </c>
      <c r="AE811" s="447">
        <v>0</v>
      </c>
      <c r="AF811" s="447"/>
      <c r="AG811" s="421"/>
      <c r="AH811" s="447"/>
      <c r="AI811" s="448"/>
      <c r="AJ811" s="447"/>
      <c r="AK811" s="421"/>
      <c r="AL811" s="450">
        <v>2152.14</v>
      </c>
      <c r="AM811" s="448">
        <v>13.34</v>
      </c>
      <c r="AN811" s="450">
        <v>129.56</v>
      </c>
      <c r="AO811" s="448">
        <v>0.01</v>
      </c>
      <c r="AP811" s="450">
        <v>484.06</v>
      </c>
      <c r="AQ811" s="448">
        <v>0</v>
      </c>
    </row>
    <row r="812" spans="1:43" ht="15" x14ac:dyDescent="0.2">
      <c r="A812" s="376">
        <f t="shared" si="44"/>
        <v>45960</v>
      </c>
      <c r="B812" s="86" t="s">
        <v>259</v>
      </c>
      <c r="C812" s="94" t="str">
        <f t="shared" si="45"/>
        <v>45960 0000H</v>
      </c>
      <c r="D812" s="254">
        <v>3675.64</v>
      </c>
      <c r="E812" s="255">
        <v>49.8</v>
      </c>
      <c r="F812" s="254">
        <v>1139.96</v>
      </c>
      <c r="G812" s="255">
        <v>6.21</v>
      </c>
      <c r="H812" s="254">
        <v>14.56</v>
      </c>
      <c r="I812" s="360">
        <v>0.15</v>
      </c>
      <c r="J812" s="254"/>
      <c r="K812" s="360"/>
      <c r="L812" s="453">
        <v>78443.289999999994</v>
      </c>
      <c r="M812" s="451">
        <v>984.9</v>
      </c>
      <c r="N812" s="451">
        <v>34255.279999999999</v>
      </c>
      <c r="O812" s="452">
        <v>119.99</v>
      </c>
      <c r="P812" s="453">
        <v>8928.89</v>
      </c>
      <c r="Q812" s="451">
        <v>19.09</v>
      </c>
      <c r="R812" s="451">
        <v>35725.9</v>
      </c>
      <c r="S812" s="451">
        <v>36.1</v>
      </c>
      <c r="T812" s="451">
        <v>114.33</v>
      </c>
      <c r="U812" s="451">
        <v>0</v>
      </c>
      <c r="V812" s="451">
        <v>763.7</v>
      </c>
      <c r="W812" s="451">
        <v>1385.92</v>
      </c>
      <c r="X812" s="451">
        <v>12610.01</v>
      </c>
      <c r="Y812" s="451">
        <v>9.0399999999999991</v>
      </c>
      <c r="Z812" s="451">
        <v>40145</v>
      </c>
      <c r="AA812" s="451">
        <v>69</v>
      </c>
      <c r="AB812" s="451"/>
      <c r="AC812" s="451"/>
      <c r="AD812" s="451">
        <v>10508.45</v>
      </c>
      <c r="AE812" s="451">
        <v>0</v>
      </c>
      <c r="AF812" s="451"/>
      <c r="AG812" s="454"/>
      <c r="AH812" s="451"/>
      <c r="AI812" s="452"/>
      <c r="AJ812" s="451"/>
      <c r="AK812" s="454"/>
      <c r="AL812" s="455">
        <v>2156.86</v>
      </c>
      <c r="AM812" s="452">
        <v>13.34</v>
      </c>
      <c r="AN812" s="455">
        <v>130.91999999999999</v>
      </c>
      <c r="AO812" s="452">
        <v>0.01</v>
      </c>
      <c r="AP812" s="455">
        <v>484.06</v>
      </c>
      <c r="AQ812" s="452">
        <v>0</v>
      </c>
    </row>
    <row r="813" spans="1:43" ht="15" x14ac:dyDescent="0.2">
      <c r="A813" s="376">
        <f t="shared" si="44"/>
        <v>45960</v>
      </c>
      <c r="B813" s="86" t="s">
        <v>195</v>
      </c>
      <c r="C813" s="94" t="str">
        <f t="shared" si="45"/>
        <v>45960 1200H</v>
      </c>
      <c r="D813" s="355">
        <v>3679.18</v>
      </c>
      <c r="E813" s="356">
        <v>49.8</v>
      </c>
      <c r="F813" s="355">
        <v>1139.96</v>
      </c>
      <c r="G813" s="356">
        <v>6.21</v>
      </c>
      <c r="H813" s="355">
        <v>14.56</v>
      </c>
      <c r="I813" s="358">
        <v>0.15</v>
      </c>
      <c r="J813" s="355"/>
      <c r="K813" s="358"/>
      <c r="L813" s="449">
        <v>78450.14</v>
      </c>
      <c r="M813" s="447">
        <v>985.06</v>
      </c>
      <c r="N813" s="447">
        <v>34256.480000000003</v>
      </c>
      <c r="O813" s="448">
        <v>120.02</v>
      </c>
      <c r="P813" s="449">
        <v>8934.48</v>
      </c>
      <c r="Q813" s="447">
        <v>19.09</v>
      </c>
      <c r="R813" s="447">
        <v>35731.1</v>
      </c>
      <c r="S813" s="447">
        <v>36.1</v>
      </c>
      <c r="T813" s="447">
        <v>116.77</v>
      </c>
      <c r="U813" s="447">
        <v>0</v>
      </c>
      <c r="V813" s="447">
        <v>763.77</v>
      </c>
      <c r="W813" s="447">
        <v>1386.95</v>
      </c>
      <c r="X813" s="447">
        <v>12613.65</v>
      </c>
      <c r="Y813" s="447">
        <v>9.0399999999999991</v>
      </c>
      <c r="Z813" s="447">
        <v>40151</v>
      </c>
      <c r="AA813" s="447">
        <v>69</v>
      </c>
      <c r="AB813" s="447"/>
      <c r="AC813" s="447"/>
      <c r="AD813" s="447">
        <v>10514.06</v>
      </c>
      <c r="AE813" s="447">
        <v>0</v>
      </c>
      <c r="AF813" s="447"/>
      <c r="AG813" s="421"/>
      <c r="AH813" s="447"/>
      <c r="AI813" s="448"/>
      <c r="AJ813" s="447"/>
      <c r="AK813" s="421"/>
      <c r="AL813" s="450">
        <v>2157.39</v>
      </c>
      <c r="AM813" s="448">
        <v>13.38</v>
      </c>
      <c r="AN813" s="450">
        <v>131.06</v>
      </c>
      <c r="AO813" s="485">
        <v>0.01</v>
      </c>
      <c r="AP813" s="450">
        <v>484.06</v>
      </c>
      <c r="AQ813" s="448">
        <v>0</v>
      </c>
    </row>
    <row r="814" spans="1:43" ht="15" x14ac:dyDescent="0.2">
      <c r="A814" s="376">
        <f t="shared" si="44"/>
        <v>45961</v>
      </c>
      <c r="B814" s="86" t="s">
        <v>259</v>
      </c>
      <c r="C814" s="94" t="str">
        <f t="shared" si="45"/>
        <v>45961 0000H</v>
      </c>
      <c r="D814" s="254">
        <v>3683.87</v>
      </c>
      <c r="E814" s="255">
        <v>49.8</v>
      </c>
      <c r="F814" s="254">
        <v>1139.96</v>
      </c>
      <c r="G814" s="255">
        <v>6.21</v>
      </c>
      <c r="H814" s="254">
        <v>14.56</v>
      </c>
      <c r="I814" s="360">
        <v>0.15</v>
      </c>
      <c r="J814" s="254"/>
      <c r="K814" s="360"/>
      <c r="L814" s="453">
        <v>78464.36</v>
      </c>
      <c r="M814" s="451">
        <v>985.06</v>
      </c>
      <c r="N814" s="451">
        <v>34260.22</v>
      </c>
      <c r="O814" s="452">
        <v>120.02</v>
      </c>
      <c r="P814" s="453">
        <v>8939.9</v>
      </c>
      <c r="Q814" s="451">
        <v>19.09</v>
      </c>
      <c r="R814" s="451">
        <v>35735.599999999999</v>
      </c>
      <c r="S814" s="451">
        <v>36.1</v>
      </c>
      <c r="T814" s="451">
        <v>119.91</v>
      </c>
      <c r="U814" s="451">
        <v>0</v>
      </c>
      <c r="V814" s="451">
        <v>763.77</v>
      </c>
      <c r="W814" s="451">
        <v>1388.65</v>
      </c>
      <c r="X814" s="451">
        <v>12617.85</v>
      </c>
      <c r="Y814" s="451">
        <v>9.0399999999999991</v>
      </c>
      <c r="Z814" s="451">
        <v>40158</v>
      </c>
      <c r="AA814" s="451">
        <v>69</v>
      </c>
      <c r="AB814" s="451"/>
      <c r="AC814" s="451"/>
      <c r="AD814" s="451">
        <v>10520.19</v>
      </c>
      <c r="AE814" s="451">
        <v>0</v>
      </c>
      <c r="AF814" s="451"/>
      <c r="AG814" s="454"/>
      <c r="AH814" s="451"/>
      <c r="AI814" s="452"/>
      <c r="AJ814" s="451"/>
      <c r="AK814" s="454"/>
      <c r="AL814" s="455">
        <v>2159.17</v>
      </c>
      <c r="AM814" s="452">
        <v>13.4</v>
      </c>
      <c r="AN814" s="455">
        <v>131.59</v>
      </c>
      <c r="AO814" s="452">
        <v>0.01</v>
      </c>
      <c r="AP814" s="455">
        <v>484.06</v>
      </c>
      <c r="AQ814" s="452">
        <v>0</v>
      </c>
    </row>
    <row r="815" spans="1:43" ht="15" x14ac:dyDescent="0.2">
      <c r="A815" s="376">
        <f t="shared" si="44"/>
        <v>45961</v>
      </c>
      <c r="B815" s="86" t="s">
        <v>195</v>
      </c>
      <c r="C815" s="94" t="str">
        <f t="shared" si="45"/>
        <v>45961 1200H</v>
      </c>
      <c r="D815" s="355">
        <v>3686.84</v>
      </c>
      <c r="E815" s="356">
        <v>49.8</v>
      </c>
      <c r="F815" s="355">
        <v>1139.96</v>
      </c>
      <c r="G815" s="356">
        <v>6.21</v>
      </c>
      <c r="H815" s="355">
        <v>14.56</v>
      </c>
      <c r="I815" s="358">
        <v>0.15</v>
      </c>
      <c r="J815" s="355"/>
      <c r="K815" s="358"/>
      <c r="L815" s="478">
        <v>78472.75</v>
      </c>
      <c r="M815" s="447">
        <v>985.06</v>
      </c>
      <c r="N815" s="447">
        <v>34261.129999999997</v>
      </c>
      <c r="O815" s="448">
        <v>120.06</v>
      </c>
      <c r="P815" s="449">
        <v>8945.33</v>
      </c>
      <c r="Q815" s="447">
        <v>19.09</v>
      </c>
      <c r="R815" s="447">
        <v>35739.699999999997</v>
      </c>
      <c r="S815" s="447">
        <v>36.1</v>
      </c>
      <c r="T815" s="447">
        <v>122.63</v>
      </c>
      <c r="U815" s="447">
        <v>0</v>
      </c>
      <c r="V815" s="447">
        <v>763.87</v>
      </c>
      <c r="W815" s="447">
        <v>1389.79</v>
      </c>
      <c r="X815" s="447">
        <v>12621.51</v>
      </c>
      <c r="Y815" s="447">
        <v>9.0399999999999991</v>
      </c>
      <c r="Z815" s="447">
        <v>40164</v>
      </c>
      <c r="AA815" s="447">
        <v>69</v>
      </c>
      <c r="AB815" s="447"/>
      <c r="AC815" s="447"/>
      <c r="AD815" s="447">
        <v>10525.44</v>
      </c>
      <c r="AE815" s="447">
        <v>0</v>
      </c>
      <c r="AF815" s="447"/>
      <c r="AG815" s="421"/>
      <c r="AH815" s="447"/>
      <c r="AI815" s="448"/>
      <c r="AJ815" s="447"/>
      <c r="AK815" s="421"/>
      <c r="AL815" s="450">
        <v>2159.65</v>
      </c>
      <c r="AM815" s="448">
        <v>13.46</v>
      </c>
      <c r="AN815" s="450">
        <v>131.71</v>
      </c>
      <c r="AO815" s="448">
        <v>0.01</v>
      </c>
      <c r="AP815" s="450">
        <v>484.06</v>
      </c>
      <c r="AQ815" s="448">
        <v>0</v>
      </c>
    </row>
    <row r="816" spans="1:43" ht="15" x14ac:dyDescent="0.2">
      <c r="A816" s="376">
        <f t="shared" si="44"/>
        <v>45962</v>
      </c>
      <c r="B816" s="86" t="s">
        <v>259</v>
      </c>
      <c r="C816" s="94" t="str">
        <f t="shared" si="45"/>
        <v>45962 0000H</v>
      </c>
      <c r="D816" s="254">
        <v>3690.96</v>
      </c>
      <c r="E816" s="255">
        <v>49.8</v>
      </c>
      <c r="F816" s="254">
        <v>1139.96</v>
      </c>
      <c r="G816" s="255">
        <v>6.21</v>
      </c>
      <c r="H816" s="254">
        <v>15.11</v>
      </c>
      <c r="I816" s="360">
        <v>0.16</v>
      </c>
      <c r="J816" s="254"/>
      <c r="K816" s="360"/>
      <c r="L816" s="457">
        <v>78474.89</v>
      </c>
      <c r="M816" s="456">
        <v>985.16</v>
      </c>
      <c r="N816" s="456">
        <v>34264.82</v>
      </c>
      <c r="O816" s="511">
        <v>120.06</v>
      </c>
      <c r="P816" s="453">
        <v>8950.8700000000008</v>
      </c>
      <c r="Q816" s="451">
        <v>19.09</v>
      </c>
      <c r="R816" s="451">
        <v>35742.5</v>
      </c>
      <c r="S816" s="451">
        <v>36.1</v>
      </c>
      <c r="T816" s="451">
        <v>125.96</v>
      </c>
      <c r="U816" s="451">
        <v>0</v>
      </c>
      <c r="V816" s="451">
        <v>764.82</v>
      </c>
      <c r="W816" s="451">
        <v>1390.38</v>
      </c>
      <c r="X816" s="451">
        <v>12625.93</v>
      </c>
      <c r="Y816" s="451">
        <v>9.0399999999999991</v>
      </c>
      <c r="Z816" s="451">
        <v>40171</v>
      </c>
      <c r="AA816" s="451">
        <v>69</v>
      </c>
      <c r="AB816" s="451"/>
      <c r="AC816" s="451"/>
      <c r="AD816" s="451">
        <v>10532.01</v>
      </c>
      <c r="AE816" s="451">
        <v>0</v>
      </c>
      <c r="AF816" s="451"/>
      <c r="AG816" s="454"/>
      <c r="AH816" s="451"/>
      <c r="AI816" s="452"/>
      <c r="AJ816" s="451"/>
      <c r="AK816" s="454"/>
      <c r="AL816" s="455">
        <v>2164.44</v>
      </c>
      <c r="AM816" s="452">
        <v>13.46</v>
      </c>
      <c r="AN816" s="455">
        <v>133.1</v>
      </c>
      <c r="AO816" s="452">
        <v>0.01</v>
      </c>
      <c r="AP816" s="455">
        <v>484.06</v>
      </c>
      <c r="AQ816" s="452">
        <v>0</v>
      </c>
    </row>
    <row r="817" spans="1:47" ht="15" x14ac:dyDescent="0.2">
      <c r="A817" s="376">
        <f t="shared" si="44"/>
        <v>45962</v>
      </c>
      <c r="B817" s="86" t="s">
        <v>195</v>
      </c>
      <c r="C817" s="94" t="str">
        <f t="shared" si="45"/>
        <v>45962 1200H</v>
      </c>
      <c r="D817" s="355">
        <v>3694.71</v>
      </c>
      <c r="E817" s="356">
        <v>49.8</v>
      </c>
      <c r="F817" s="355">
        <v>1139.96</v>
      </c>
      <c r="G817" s="356">
        <v>6.21</v>
      </c>
      <c r="H817" s="355">
        <v>15.16</v>
      </c>
      <c r="I817" s="358">
        <v>0.19</v>
      </c>
      <c r="J817" s="355"/>
      <c r="K817" s="358"/>
      <c r="L817" s="513"/>
      <c r="M817" s="482"/>
      <c r="N817" s="482"/>
      <c r="O817" s="514"/>
      <c r="P817" s="449">
        <v>8956.41</v>
      </c>
      <c r="Q817" s="447">
        <v>19.09</v>
      </c>
      <c r="R817" s="447">
        <v>35745.300000000003</v>
      </c>
      <c r="S817" s="447">
        <v>36.1</v>
      </c>
      <c r="T817" s="447">
        <v>128.65</v>
      </c>
      <c r="U817" s="447">
        <v>0</v>
      </c>
      <c r="V817" s="447">
        <v>765.13</v>
      </c>
      <c r="W817" s="447">
        <v>1391.11</v>
      </c>
      <c r="X817" s="447">
        <v>12629.41</v>
      </c>
      <c r="Y817" s="447">
        <v>9.0399999999999991</v>
      </c>
      <c r="Z817" s="447">
        <v>40177</v>
      </c>
      <c r="AA817" s="447">
        <v>69</v>
      </c>
      <c r="AB817" s="447"/>
      <c r="AC817" s="447"/>
      <c r="AD817" s="447">
        <v>10537.46</v>
      </c>
      <c r="AE817" s="447">
        <v>0</v>
      </c>
      <c r="AF817" s="447"/>
      <c r="AG817" s="421"/>
      <c r="AH817" s="447"/>
      <c r="AI817" s="448"/>
      <c r="AJ817" s="447"/>
      <c r="AK817" s="421"/>
      <c r="AL817" s="450">
        <v>2165</v>
      </c>
      <c r="AM817" s="448">
        <v>13.51</v>
      </c>
      <c r="AN817" s="450">
        <v>133.29</v>
      </c>
      <c r="AO817" s="448">
        <v>0.01</v>
      </c>
      <c r="AP817" s="450">
        <v>484.06</v>
      </c>
      <c r="AQ817" s="448">
        <v>0</v>
      </c>
    </row>
    <row r="818" spans="1:47" ht="15" x14ac:dyDescent="0.2">
      <c r="A818" s="376">
        <f t="shared" si="44"/>
        <v>45963</v>
      </c>
      <c r="B818" s="86" t="s">
        <v>259</v>
      </c>
      <c r="C818" s="94" t="str">
        <f t="shared" si="45"/>
        <v>45963 0000H</v>
      </c>
      <c r="D818" s="254">
        <v>3699.07</v>
      </c>
      <c r="E818" s="255">
        <v>49.8</v>
      </c>
      <c r="F818" s="254">
        <v>1139.96</v>
      </c>
      <c r="G818" s="255">
        <v>6.21</v>
      </c>
      <c r="H818" s="254">
        <v>16.670000000000002</v>
      </c>
      <c r="I818" s="360">
        <v>0.2</v>
      </c>
      <c r="J818" s="254"/>
      <c r="K818" s="360"/>
      <c r="L818" s="453"/>
      <c r="M818" s="451"/>
      <c r="N818" s="456"/>
      <c r="O818" s="452"/>
      <c r="P818" s="453">
        <v>8961.99</v>
      </c>
      <c r="Q818" s="451">
        <v>19.09</v>
      </c>
      <c r="R818" s="451">
        <v>35747.1</v>
      </c>
      <c r="S818" s="451">
        <v>36.1</v>
      </c>
      <c r="T818" s="451">
        <v>131.72999999999999</v>
      </c>
      <c r="U818" s="451">
        <v>0</v>
      </c>
      <c r="V818" s="451">
        <v>765.96</v>
      </c>
      <c r="W818" s="451">
        <v>1391.5</v>
      </c>
      <c r="X818" s="451">
        <v>12633.36</v>
      </c>
      <c r="Y818" s="451">
        <v>9.0399999999999991</v>
      </c>
      <c r="Z818" s="451">
        <v>40184</v>
      </c>
      <c r="AA818" s="451">
        <v>69</v>
      </c>
      <c r="AB818" s="451"/>
      <c r="AC818" s="451"/>
      <c r="AD818" s="451">
        <v>10543.88</v>
      </c>
      <c r="AE818" s="451">
        <v>0</v>
      </c>
      <c r="AF818" s="451"/>
      <c r="AG818" s="454"/>
      <c r="AH818" s="451"/>
      <c r="AI818" s="452"/>
      <c r="AJ818" s="451"/>
      <c r="AK818" s="454"/>
      <c r="AL818" s="455">
        <v>2170.6</v>
      </c>
      <c r="AM818" s="452">
        <v>13.51</v>
      </c>
      <c r="AN818" s="455">
        <v>134.85</v>
      </c>
      <c r="AO818" s="452">
        <v>0.01</v>
      </c>
      <c r="AP818" s="455">
        <v>484.06</v>
      </c>
      <c r="AQ818" s="452">
        <v>0</v>
      </c>
    </row>
    <row r="819" spans="1:47" ht="15" x14ac:dyDescent="0.2">
      <c r="A819" s="376">
        <f t="shared" si="44"/>
        <v>45963</v>
      </c>
      <c r="B819" s="86" t="s">
        <v>195</v>
      </c>
      <c r="C819" s="94" t="str">
        <f t="shared" si="45"/>
        <v>45963 1200H</v>
      </c>
      <c r="D819" s="355">
        <v>3702.9</v>
      </c>
      <c r="E819" s="356">
        <v>49.8</v>
      </c>
      <c r="F819" s="355">
        <v>1139.96</v>
      </c>
      <c r="G819" s="356">
        <v>6.21</v>
      </c>
      <c r="H819" s="355">
        <v>16.670000000000002</v>
      </c>
      <c r="I819" s="358">
        <v>0.21</v>
      </c>
      <c r="J819" s="355"/>
      <c r="K819" s="358"/>
      <c r="L819" s="449"/>
      <c r="M819" s="447"/>
      <c r="N819" s="447"/>
      <c r="O819" s="448"/>
      <c r="P819" s="449">
        <v>8967.7199999999993</v>
      </c>
      <c r="Q819" s="447">
        <v>19.09</v>
      </c>
      <c r="R819" s="447">
        <v>35749.199999999997</v>
      </c>
      <c r="S819" s="447">
        <v>36.1</v>
      </c>
      <c r="T819" s="447">
        <v>134.44999999999999</v>
      </c>
      <c r="U819" s="447">
        <v>0</v>
      </c>
      <c r="V819" s="447">
        <v>766.18</v>
      </c>
      <c r="W819" s="447">
        <v>1392.13</v>
      </c>
      <c r="X819" s="447">
        <v>12636.91</v>
      </c>
      <c r="Y819" s="447">
        <v>9.0399999999999991</v>
      </c>
      <c r="Z819" s="447">
        <v>40190</v>
      </c>
      <c r="AA819" s="447">
        <v>69</v>
      </c>
      <c r="AB819" s="447"/>
      <c r="AC819" s="447"/>
      <c r="AD819" s="447">
        <v>10549.51</v>
      </c>
      <c r="AE819" s="447">
        <v>0</v>
      </c>
      <c r="AF819" s="447"/>
      <c r="AG819" s="421"/>
      <c r="AH819" s="447"/>
      <c r="AI819" s="448"/>
      <c r="AJ819" s="447"/>
      <c r="AK819" s="421"/>
      <c r="AL819" s="450">
        <v>2171.44</v>
      </c>
      <c r="AM819" s="448">
        <v>13.55</v>
      </c>
      <c r="AN819" s="450">
        <v>135.08000000000001</v>
      </c>
      <c r="AO819" s="448">
        <v>0.01</v>
      </c>
      <c r="AP819" s="450">
        <v>484.06</v>
      </c>
      <c r="AQ819" s="448">
        <v>0</v>
      </c>
    </row>
    <row r="820" spans="1:47" ht="15" x14ac:dyDescent="0.2">
      <c r="A820" s="376">
        <f t="shared" si="44"/>
        <v>45964</v>
      </c>
      <c r="B820" s="86" t="s">
        <v>259</v>
      </c>
      <c r="C820" s="94" t="str">
        <f t="shared" si="45"/>
        <v>45964 0000H</v>
      </c>
      <c r="D820" s="254">
        <v>3707.22</v>
      </c>
      <c r="E820" s="255">
        <v>49.8</v>
      </c>
      <c r="F820" s="254">
        <v>1139.96</v>
      </c>
      <c r="G820" s="255">
        <v>6.21</v>
      </c>
      <c r="H820" s="254">
        <v>18.5</v>
      </c>
      <c r="I820" s="360">
        <v>0.22</v>
      </c>
      <c r="J820" s="254"/>
      <c r="K820" s="360"/>
      <c r="L820" s="453"/>
      <c r="M820" s="451"/>
      <c r="N820" s="451"/>
      <c r="O820" s="452"/>
      <c r="P820" s="453">
        <v>8973.48</v>
      </c>
      <c r="Q820" s="451">
        <v>19.09</v>
      </c>
      <c r="R820" s="451">
        <v>35751.699999999997</v>
      </c>
      <c r="S820" s="451">
        <v>36.1</v>
      </c>
      <c r="T820" s="451">
        <v>137.9</v>
      </c>
      <c r="U820" s="451">
        <v>0</v>
      </c>
      <c r="V820" s="451">
        <v>767.53</v>
      </c>
      <c r="W820" s="451">
        <v>1392.5</v>
      </c>
      <c r="X820" s="451">
        <v>12641.12</v>
      </c>
      <c r="Y820" s="451">
        <v>9.0399999999999991</v>
      </c>
      <c r="Z820" s="451">
        <v>40197</v>
      </c>
      <c r="AA820" s="451">
        <v>69</v>
      </c>
      <c r="AB820" s="451"/>
      <c r="AC820" s="451"/>
      <c r="AD820" s="451">
        <v>10556.37</v>
      </c>
      <c r="AE820" s="451">
        <v>0</v>
      </c>
      <c r="AF820" s="451"/>
      <c r="AG820" s="454"/>
      <c r="AH820" s="451"/>
      <c r="AI820" s="452"/>
      <c r="AJ820" s="451"/>
      <c r="AK820" s="454"/>
      <c r="AL820" s="455">
        <v>2177.2600000000002</v>
      </c>
      <c r="AM820" s="452">
        <v>13.56</v>
      </c>
      <c r="AN820" s="455">
        <v>136.76</v>
      </c>
      <c r="AO820" s="452">
        <v>0.01</v>
      </c>
      <c r="AP820" s="455">
        <v>484.06</v>
      </c>
      <c r="AQ820" s="452">
        <v>0</v>
      </c>
    </row>
    <row r="821" spans="1:47" ht="15" x14ac:dyDescent="0.2">
      <c r="A821" s="376">
        <f t="shared" si="44"/>
        <v>45964</v>
      </c>
      <c r="B821" s="86" t="s">
        <v>195</v>
      </c>
      <c r="C821" s="94" t="str">
        <f t="shared" si="45"/>
        <v>45964 1200H</v>
      </c>
      <c r="D821" s="355">
        <v>3711.33</v>
      </c>
      <c r="E821" s="356">
        <v>49.8</v>
      </c>
      <c r="F821" s="355">
        <v>1139.96</v>
      </c>
      <c r="G821" s="356">
        <v>6.21</v>
      </c>
      <c r="H821" s="355">
        <v>18.8</v>
      </c>
      <c r="I821" s="358">
        <v>0.24</v>
      </c>
      <c r="J821" s="355"/>
      <c r="K821" s="358"/>
      <c r="L821" s="449"/>
      <c r="M821" s="447"/>
      <c r="N821" s="447"/>
      <c r="O821" s="448"/>
      <c r="P821" s="449">
        <v>8979.2199999999993</v>
      </c>
      <c r="Q821" s="447">
        <v>19.09</v>
      </c>
      <c r="R821" s="447">
        <v>35757</v>
      </c>
      <c r="S821" s="447">
        <v>36.1</v>
      </c>
      <c r="T821" s="447">
        <v>140.68</v>
      </c>
      <c r="U821" s="447">
        <v>0</v>
      </c>
      <c r="V821" s="447">
        <v>768.06</v>
      </c>
      <c r="W821" s="447">
        <v>1393.26</v>
      </c>
      <c r="X821" s="447">
        <v>12644.81</v>
      </c>
      <c r="Y821" s="447">
        <v>9.0399999999999991</v>
      </c>
      <c r="Z821" s="447">
        <v>40203</v>
      </c>
      <c r="AA821" s="447">
        <v>69</v>
      </c>
      <c r="AB821" s="447"/>
      <c r="AC821" s="447"/>
      <c r="AD821" s="447">
        <v>10562.43</v>
      </c>
      <c r="AE821" s="447">
        <v>0</v>
      </c>
      <c r="AF821" s="447"/>
      <c r="AG821" s="421"/>
      <c r="AH821" s="447"/>
      <c r="AI821" s="448"/>
      <c r="AJ821" s="447"/>
      <c r="AK821" s="421"/>
      <c r="AL821" s="450">
        <v>2178.89</v>
      </c>
      <c r="AM821" s="448">
        <v>13.59</v>
      </c>
      <c r="AN821" s="450">
        <v>137.22</v>
      </c>
      <c r="AO821" s="448">
        <v>0.01</v>
      </c>
      <c r="AP821" s="450">
        <v>484.06</v>
      </c>
      <c r="AQ821" s="448">
        <v>0</v>
      </c>
    </row>
    <row r="822" spans="1:47" ht="15" x14ac:dyDescent="0.2">
      <c r="A822" s="376">
        <f t="shared" si="44"/>
        <v>45965</v>
      </c>
      <c r="B822" s="86" t="s">
        <v>259</v>
      </c>
      <c r="C822" s="94" t="str">
        <f t="shared" si="45"/>
        <v>45965 0000H</v>
      </c>
      <c r="D822" s="254">
        <v>3716.46</v>
      </c>
      <c r="E822" s="255">
        <v>49.8</v>
      </c>
      <c r="F822" s="254">
        <v>1139.96</v>
      </c>
      <c r="G822" s="255">
        <v>6.21</v>
      </c>
      <c r="H822" s="254">
        <v>20.02</v>
      </c>
      <c r="I822" s="360">
        <v>0.25</v>
      </c>
      <c r="J822" s="254"/>
      <c r="K822" s="360"/>
      <c r="L822" s="453"/>
      <c r="M822" s="451"/>
      <c r="N822" s="451"/>
      <c r="O822" s="452"/>
      <c r="P822" s="453">
        <v>8985.01</v>
      </c>
      <c r="Q822" s="451">
        <v>19.09</v>
      </c>
      <c r="R822" s="451">
        <v>35762.6</v>
      </c>
      <c r="S822" s="451">
        <v>36.1</v>
      </c>
      <c r="T822" s="451">
        <v>144.85</v>
      </c>
      <c r="U822" s="451">
        <v>0</v>
      </c>
      <c r="V822" s="451">
        <v>769.22</v>
      </c>
      <c r="W822" s="451">
        <v>1393.62</v>
      </c>
      <c r="X822" s="451">
        <v>12649.28</v>
      </c>
      <c r="Y822" s="451">
        <v>9.0399999999999991</v>
      </c>
      <c r="Z822" s="451">
        <v>40211</v>
      </c>
      <c r="AA822" s="451">
        <v>69</v>
      </c>
      <c r="AB822" s="451"/>
      <c r="AC822" s="451"/>
      <c r="AD822" s="451">
        <v>10569.54</v>
      </c>
      <c r="AE822" s="451">
        <v>0</v>
      </c>
      <c r="AF822" s="451"/>
      <c r="AG822" s="454"/>
      <c r="AH822" s="451"/>
      <c r="AI822" s="452"/>
      <c r="AJ822" s="451"/>
      <c r="AK822" s="454"/>
      <c r="AL822" s="455">
        <v>2184.41</v>
      </c>
      <c r="AM822" s="452">
        <v>13.6</v>
      </c>
      <c r="AN822" s="455">
        <v>138.81</v>
      </c>
      <c r="AO822" s="452">
        <v>0.01</v>
      </c>
      <c r="AP822" s="455">
        <v>484.06</v>
      </c>
      <c r="AQ822" s="452">
        <v>0</v>
      </c>
    </row>
    <row r="823" spans="1:47" ht="15" x14ac:dyDescent="0.2">
      <c r="A823" s="376">
        <f t="shared" si="44"/>
        <v>45965</v>
      </c>
      <c r="B823" s="86" t="s">
        <v>195</v>
      </c>
      <c r="C823" s="94" t="str">
        <f t="shared" si="45"/>
        <v>45965 1200H</v>
      </c>
      <c r="D823" s="355">
        <v>3720.5</v>
      </c>
      <c r="E823" s="356">
        <v>49.8</v>
      </c>
      <c r="F823" s="355">
        <v>1139.96</v>
      </c>
      <c r="G823" s="356">
        <v>6.21</v>
      </c>
      <c r="H823" s="355">
        <v>20.41</v>
      </c>
      <c r="I823" s="358">
        <v>0.26</v>
      </c>
      <c r="J823" s="355"/>
      <c r="K823" s="358"/>
      <c r="L823" s="449"/>
      <c r="M823" s="447"/>
      <c r="N823" s="447"/>
      <c r="O823" s="448"/>
      <c r="P823" s="449">
        <v>8990.76</v>
      </c>
      <c r="Q823" s="447">
        <v>19.09</v>
      </c>
      <c r="R823" s="447">
        <v>35767.9</v>
      </c>
      <c r="S823" s="447">
        <v>36.1</v>
      </c>
      <c r="T823" s="447">
        <v>147.96</v>
      </c>
      <c r="U823" s="447">
        <v>0</v>
      </c>
      <c r="V823" s="447">
        <v>769.77</v>
      </c>
      <c r="W823" s="447">
        <v>1394.27</v>
      </c>
      <c r="X823" s="447">
        <v>12653.19</v>
      </c>
      <c r="Y823" s="447">
        <v>9.0399999999999991</v>
      </c>
      <c r="Z823" s="483">
        <v>40218</v>
      </c>
      <c r="AA823" s="447">
        <v>69</v>
      </c>
      <c r="AB823" s="447"/>
      <c r="AC823" s="447"/>
      <c r="AD823" s="447">
        <v>10575.51</v>
      </c>
      <c r="AE823" s="447">
        <v>0</v>
      </c>
      <c r="AF823" s="447"/>
      <c r="AG823" s="421"/>
      <c r="AH823" s="447"/>
      <c r="AI823" s="448"/>
      <c r="AJ823" s="447"/>
      <c r="AK823" s="421"/>
      <c r="AL823" s="450">
        <v>2186.3200000000002</v>
      </c>
      <c r="AM823" s="448">
        <v>13.64</v>
      </c>
      <c r="AN823" s="450">
        <v>139.36000000000001</v>
      </c>
      <c r="AO823" s="448">
        <v>0.01</v>
      </c>
      <c r="AP823" s="450">
        <v>484.06</v>
      </c>
      <c r="AQ823" s="448">
        <v>0</v>
      </c>
    </row>
    <row r="824" spans="1:47" ht="15" x14ac:dyDescent="0.2">
      <c r="A824" s="376">
        <f t="shared" si="44"/>
        <v>45966</v>
      </c>
      <c r="B824" s="86" t="s">
        <v>259</v>
      </c>
      <c r="C824" s="94" t="str">
        <f t="shared" si="45"/>
        <v>45966 0000H</v>
      </c>
      <c r="D824" s="520"/>
      <c r="E824" s="521"/>
      <c r="F824" s="520"/>
      <c r="G824" s="521"/>
      <c r="H824" s="520"/>
      <c r="I824" s="514"/>
      <c r="J824" s="520"/>
      <c r="K824" s="514"/>
      <c r="L824" s="513"/>
      <c r="M824" s="482"/>
      <c r="N824" s="482"/>
      <c r="O824" s="514"/>
      <c r="P824" s="513"/>
      <c r="Q824" s="482"/>
      <c r="R824" s="482"/>
      <c r="S824" s="482"/>
      <c r="T824" s="482"/>
      <c r="U824" s="482"/>
      <c r="V824" s="482"/>
      <c r="W824" s="482"/>
      <c r="X824" s="482"/>
      <c r="Y824" s="482"/>
      <c r="Z824" s="482"/>
      <c r="AA824" s="482"/>
      <c r="AB824" s="482"/>
      <c r="AC824" s="482"/>
      <c r="AD824" s="482"/>
      <c r="AE824" s="482"/>
      <c r="AF824" s="482"/>
      <c r="AG824" s="521"/>
      <c r="AH824" s="482"/>
      <c r="AI824" s="514"/>
      <c r="AJ824" s="482"/>
      <c r="AK824" s="521"/>
      <c r="AL824" s="522"/>
      <c r="AM824" s="514"/>
      <c r="AN824" s="522"/>
      <c r="AO824" s="514"/>
      <c r="AP824" s="522"/>
      <c r="AQ824" s="514"/>
    </row>
    <row r="825" spans="1:47" ht="15" x14ac:dyDescent="0.2">
      <c r="A825" s="376">
        <f t="shared" si="44"/>
        <v>45966</v>
      </c>
      <c r="B825" s="86" t="s">
        <v>195</v>
      </c>
      <c r="C825" s="94" t="str">
        <f t="shared" si="45"/>
        <v>45966 1200H</v>
      </c>
      <c r="D825" s="355">
        <v>3725.05</v>
      </c>
      <c r="E825" s="356">
        <v>49.81</v>
      </c>
      <c r="F825" s="355">
        <v>1139.96</v>
      </c>
      <c r="G825" s="356">
        <v>6.21</v>
      </c>
      <c r="H825" s="355">
        <v>20.41</v>
      </c>
      <c r="I825" s="358">
        <v>0.26</v>
      </c>
      <c r="J825" s="355"/>
      <c r="K825" s="358"/>
      <c r="L825" s="449"/>
      <c r="M825" s="447"/>
      <c r="N825" s="447"/>
      <c r="O825" s="448"/>
      <c r="P825" s="449">
        <v>9002.26</v>
      </c>
      <c r="Q825" s="447">
        <v>19.09</v>
      </c>
      <c r="R825" s="447">
        <v>35777.699999999997</v>
      </c>
      <c r="S825" s="447">
        <v>36.1</v>
      </c>
      <c r="T825" s="447">
        <v>151.30000000000001</v>
      </c>
      <c r="U825" s="447">
        <v>0</v>
      </c>
      <c r="V825" s="447">
        <v>771.42</v>
      </c>
      <c r="W825" s="447">
        <v>1395.31</v>
      </c>
      <c r="X825" s="447">
        <v>12659.39</v>
      </c>
      <c r="Y825" s="447">
        <v>9.0399999999999991</v>
      </c>
      <c r="Z825" s="447">
        <v>40230</v>
      </c>
      <c r="AA825" s="447">
        <v>69</v>
      </c>
      <c r="AB825" s="447"/>
      <c r="AC825" s="447"/>
      <c r="AD825" s="447">
        <v>10586.26</v>
      </c>
      <c r="AE825" s="447">
        <v>0</v>
      </c>
      <c r="AF825" s="447"/>
      <c r="AG825" s="421"/>
      <c r="AH825" s="447"/>
      <c r="AI825" s="448"/>
      <c r="AJ825" s="447"/>
      <c r="AK825" s="421"/>
      <c r="AL825" s="450">
        <v>2193.2600000000002</v>
      </c>
      <c r="AM825" s="448">
        <v>13.67</v>
      </c>
      <c r="AN825" s="450">
        <v>141.35</v>
      </c>
      <c r="AO825" s="448">
        <v>0.01</v>
      </c>
      <c r="AP825" s="450">
        <v>484.06</v>
      </c>
      <c r="AQ825" s="448">
        <v>0</v>
      </c>
    </row>
    <row r="826" spans="1:47" ht="15" x14ac:dyDescent="0.2">
      <c r="A826" s="376">
        <f t="shared" si="44"/>
        <v>45967</v>
      </c>
      <c r="B826" s="86" t="s">
        <v>259</v>
      </c>
      <c r="C826" s="94" t="str">
        <f t="shared" si="45"/>
        <v>45967 0000H</v>
      </c>
      <c r="D826" s="254">
        <v>3727.83</v>
      </c>
      <c r="E826" s="255">
        <v>49.81</v>
      </c>
      <c r="F826" s="254">
        <v>1139.96</v>
      </c>
      <c r="G826" s="255">
        <v>6.21</v>
      </c>
      <c r="H826" s="254">
        <v>20.74</v>
      </c>
      <c r="I826" s="360">
        <v>0.27</v>
      </c>
      <c r="J826" s="254"/>
      <c r="K826" s="360"/>
      <c r="L826" s="453"/>
      <c r="M826" s="451"/>
      <c r="N826" s="451"/>
      <c r="O826" s="452"/>
      <c r="P826" s="453">
        <v>9007.59</v>
      </c>
      <c r="Q826" s="451">
        <v>19.09</v>
      </c>
      <c r="R826" s="451">
        <v>35783.699999999997</v>
      </c>
      <c r="S826" s="451">
        <v>36.1</v>
      </c>
      <c r="T826" s="451">
        <v>155.82</v>
      </c>
      <c r="U826" s="451">
        <v>0</v>
      </c>
      <c r="V826" s="451">
        <v>772.09</v>
      </c>
      <c r="W826" s="451">
        <v>1396.13</v>
      </c>
      <c r="X826" s="456">
        <v>12663.12</v>
      </c>
      <c r="Y826" s="456">
        <v>9.0399999999999991</v>
      </c>
      <c r="Z826" s="451">
        <v>40236</v>
      </c>
      <c r="AA826" s="451">
        <v>69</v>
      </c>
      <c r="AB826" s="451"/>
      <c r="AC826" s="451"/>
      <c r="AD826" s="451">
        <v>10591.87</v>
      </c>
      <c r="AE826" s="451">
        <v>0</v>
      </c>
      <c r="AF826" s="451"/>
      <c r="AG826" s="454"/>
      <c r="AH826" s="451"/>
      <c r="AI826" s="452"/>
      <c r="AJ826" s="451"/>
      <c r="AK826" s="454"/>
      <c r="AL826" s="455">
        <v>2196.36</v>
      </c>
      <c r="AM826" s="452">
        <v>13.69</v>
      </c>
      <c r="AN826" s="455">
        <v>142.22999999999999</v>
      </c>
      <c r="AO826" s="452">
        <v>0.01</v>
      </c>
      <c r="AP826" s="455">
        <v>484.06</v>
      </c>
      <c r="AQ826" s="452">
        <v>0</v>
      </c>
    </row>
    <row r="827" spans="1:47" ht="15" x14ac:dyDescent="0.2">
      <c r="A827" s="376">
        <f t="shared" si="44"/>
        <v>45967</v>
      </c>
      <c r="B827" s="86" t="s">
        <v>195</v>
      </c>
      <c r="C827" s="94" t="str">
        <f t="shared" si="45"/>
        <v>45967 1200H</v>
      </c>
      <c r="D827" s="355">
        <v>3731.41</v>
      </c>
      <c r="E827" s="356">
        <v>49.81</v>
      </c>
      <c r="F827" s="355">
        <v>1139.96</v>
      </c>
      <c r="G827" s="356">
        <v>6.21</v>
      </c>
      <c r="H827" s="355">
        <v>20.74</v>
      </c>
      <c r="I827" s="358">
        <v>0.27</v>
      </c>
      <c r="J827" s="355"/>
      <c r="K827" s="358"/>
      <c r="L827" s="449"/>
      <c r="M827" s="447"/>
      <c r="N827" s="447"/>
      <c r="O827" s="448"/>
      <c r="P827" s="449">
        <v>9012.7900000000009</v>
      </c>
      <c r="Q827" s="447">
        <v>19.09</v>
      </c>
      <c r="R827" s="447">
        <v>35787.4</v>
      </c>
      <c r="S827" s="447">
        <v>36.1</v>
      </c>
      <c r="T827" s="447">
        <v>158.78</v>
      </c>
      <c r="U827" s="447">
        <v>0</v>
      </c>
      <c r="V827" s="447">
        <v>772.27</v>
      </c>
      <c r="W827" s="447">
        <v>1396.92</v>
      </c>
      <c r="X827" s="447">
        <v>12666.47</v>
      </c>
      <c r="Y827" s="447">
        <v>9.0399999999999991</v>
      </c>
      <c r="Z827" s="447">
        <v>40242</v>
      </c>
      <c r="AA827" s="447">
        <v>69</v>
      </c>
      <c r="AB827" s="447"/>
      <c r="AC827" s="447"/>
      <c r="AD827" s="447">
        <v>10597.34</v>
      </c>
      <c r="AE827" s="447">
        <v>0</v>
      </c>
      <c r="AF827" s="447"/>
      <c r="AG827" s="421"/>
      <c r="AH827" s="447"/>
      <c r="AI827" s="448"/>
      <c r="AJ827" s="447"/>
      <c r="AK827" s="421"/>
      <c r="AL827" s="450">
        <v>2197.5300000000002</v>
      </c>
      <c r="AM827" s="448">
        <v>13.73</v>
      </c>
      <c r="AN827" s="450">
        <v>142.56</v>
      </c>
      <c r="AO827" s="448">
        <v>0.01</v>
      </c>
      <c r="AP827" s="450">
        <v>484.06</v>
      </c>
      <c r="AQ827" s="448">
        <v>0</v>
      </c>
    </row>
    <row r="828" spans="1:47" ht="15" x14ac:dyDescent="0.2">
      <c r="A828" s="376">
        <f t="shared" si="44"/>
        <v>45968</v>
      </c>
      <c r="B828" s="86" t="s">
        <v>259</v>
      </c>
      <c r="C828" s="94" t="str">
        <f t="shared" si="45"/>
        <v>45968 0000H</v>
      </c>
      <c r="D828" s="254">
        <v>3736.2</v>
      </c>
      <c r="E828" s="255">
        <v>49.81</v>
      </c>
      <c r="F828" s="254">
        <v>1139.96</v>
      </c>
      <c r="G828" s="255">
        <v>6.21</v>
      </c>
      <c r="H828" s="254">
        <v>21.26</v>
      </c>
      <c r="I828" s="360">
        <v>0.28000000000000003</v>
      </c>
      <c r="J828" s="254"/>
      <c r="K828" s="360"/>
      <c r="L828" s="453"/>
      <c r="M828" s="451"/>
      <c r="N828" s="451"/>
      <c r="O828" s="452"/>
      <c r="P828" s="457">
        <v>9018.4</v>
      </c>
      <c r="Q828" s="456">
        <v>19.09</v>
      </c>
      <c r="R828" s="451">
        <v>35792.1</v>
      </c>
      <c r="S828" s="451">
        <v>36.1</v>
      </c>
      <c r="T828" s="451">
        <v>162.15</v>
      </c>
      <c r="U828" s="451">
        <v>0</v>
      </c>
      <c r="V828" s="451">
        <v>772.27</v>
      </c>
      <c r="W828" s="451">
        <v>1398.46</v>
      </c>
      <c r="X828" s="451">
        <v>12670.45</v>
      </c>
      <c r="Y828" s="451">
        <v>9.0399999999999991</v>
      </c>
      <c r="Z828" s="451">
        <v>40249</v>
      </c>
      <c r="AA828" s="451">
        <v>69</v>
      </c>
      <c r="AB828" s="451"/>
      <c r="AC828" s="451"/>
      <c r="AD828" s="451">
        <v>10604.41</v>
      </c>
      <c r="AE828" s="451">
        <v>0</v>
      </c>
      <c r="AF828" s="451"/>
      <c r="AG828" s="454"/>
      <c r="AH828" s="451"/>
      <c r="AI828" s="452"/>
      <c r="AJ828" s="451"/>
      <c r="AK828" s="454"/>
      <c r="AL828" s="455">
        <v>2201.27</v>
      </c>
      <c r="AM828" s="452">
        <v>13.75</v>
      </c>
      <c r="AN828" s="455">
        <v>143.63999999999999</v>
      </c>
      <c r="AO828" s="452">
        <v>0.01</v>
      </c>
      <c r="AP828" s="455">
        <v>484.06</v>
      </c>
      <c r="AQ828" s="452">
        <v>0</v>
      </c>
      <c r="AS828" s="411"/>
      <c r="AT828" s="411"/>
      <c r="AU828" s="411"/>
    </row>
    <row r="829" spans="1:47" ht="15" x14ac:dyDescent="0.2">
      <c r="A829" s="376">
        <f t="shared" si="44"/>
        <v>45968</v>
      </c>
      <c r="B829" s="86" t="s">
        <v>195</v>
      </c>
      <c r="C829" s="94" t="str">
        <f t="shared" si="45"/>
        <v>45968 1200H</v>
      </c>
      <c r="D829" s="355">
        <v>3739.88</v>
      </c>
      <c r="E829" s="356">
        <v>49.81</v>
      </c>
      <c r="F829" s="355">
        <v>1139.96</v>
      </c>
      <c r="G829" s="356">
        <v>6.21</v>
      </c>
      <c r="H829" s="355">
        <v>23.31</v>
      </c>
      <c r="I829" s="358">
        <v>0.28000000000000003</v>
      </c>
      <c r="J829" s="355"/>
      <c r="K829" s="358"/>
      <c r="L829" s="449"/>
      <c r="M829" s="447"/>
      <c r="N829" s="447"/>
      <c r="O829" s="448"/>
      <c r="P829" s="449">
        <v>9023.93</v>
      </c>
      <c r="Q829" s="447">
        <v>19.09</v>
      </c>
      <c r="R829" s="447">
        <v>35795.9</v>
      </c>
      <c r="S829" s="447">
        <v>36.1</v>
      </c>
      <c r="T829" s="447">
        <v>165.11</v>
      </c>
      <c r="U829" s="447">
        <v>0</v>
      </c>
      <c r="V829" s="447">
        <v>772.94</v>
      </c>
      <c r="W829" s="447">
        <v>1399.26</v>
      </c>
      <c r="X829" s="447">
        <v>12673.47</v>
      </c>
      <c r="Y829" s="447">
        <v>9.0399999999999991</v>
      </c>
      <c r="Z829" s="447">
        <v>40255</v>
      </c>
      <c r="AA829" s="447">
        <v>69</v>
      </c>
      <c r="AB829" s="447"/>
      <c r="AC829" s="447"/>
      <c r="AD829" s="447">
        <v>10609.81</v>
      </c>
      <c r="AE829" s="447">
        <v>0</v>
      </c>
      <c r="AF829" s="447"/>
      <c r="AG829" s="421"/>
      <c r="AH829" s="447"/>
      <c r="AI829" s="448"/>
      <c r="AJ829" s="447"/>
      <c r="AK829" s="421"/>
      <c r="AL829" s="450">
        <v>2203.09</v>
      </c>
      <c r="AM829" s="448">
        <v>13.79</v>
      </c>
      <c r="AN829" s="450">
        <v>144.16</v>
      </c>
      <c r="AO829" s="448">
        <v>0.01</v>
      </c>
      <c r="AP829" s="450">
        <v>484.06</v>
      </c>
      <c r="AQ829" s="448">
        <v>0</v>
      </c>
    </row>
    <row r="830" spans="1:47" ht="15" x14ac:dyDescent="0.2">
      <c r="A830" s="376">
        <f t="shared" si="44"/>
        <v>45969</v>
      </c>
      <c r="B830" s="86" t="s">
        <v>259</v>
      </c>
      <c r="C830" s="94" t="str">
        <f t="shared" si="45"/>
        <v>45969 0000H</v>
      </c>
      <c r="D830" s="254">
        <v>3745.36</v>
      </c>
      <c r="E830" s="255">
        <v>49.81</v>
      </c>
      <c r="F830" s="254">
        <v>1139.96</v>
      </c>
      <c r="G830" s="255">
        <v>6.21</v>
      </c>
      <c r="H830" s="254">
        <v>27.62</v>
      </c>
      <c r="I830" s="360">
        <v>0.28000000000000003</v>
      </c>
      <c r="J830" s="254"/>
      <c r="K830" s="360"/>
      <c r="L830" s="453"/>
      <c r="M830" s="451"/>
      <c r="N830" s="451"/>
      <c r="O830" s="452"/>
      <c r="P830" s="453">
        <v>9029.7099999999991</v>
      </c>
      <c r="Q830" s="451">
        <v>19.09</v>
      </c>
      <c r="R830" s="456">
        <v>35801.199999999997</v>
      </c>
      <c r="S830" s="451">
        <v>36.1</v>
      </c>
      <c r="T830" s="451">
        <v>168.72</v>
      </c>
      <c r="U830" s="451">
        <v>0</v>
      </c>
      <c r="V830" s="451">
        <v>773.68</v>
      </c>
      <c r="W830" s="451">
        <v>1399.96</v>
      </c>
      <c r="X830" s="451">
        <v>12678.03</v>
      </c>
      <c r="Y830" s="451">
        <v>9.0399999999999991</v>
      </c>
      <c r="Z830" s="451">
        <v>40263</v>
      </c>
      <c r="AA830" s="451">
        <v>69</v>
      </c>
      <c r="AB830" s="451"/>
      <c r="AC830" s="451"/>
      <c r="AD830" s="451">
        <v>10616.7</v>
      </c>
      <c r="AE830" s="451">
        <v>0</v>
      </c>
      <c r="AF830" s="451"/>
      <c r="AG830" s="454"/>
      <c r="AH830" s="451"/>
      <c r="AI830" s="452"/>
      <c r="AJ830" s="451"/>
      <c r="AK830" s="454"/>
      <c r="AL830" s="455">
        <v>2207.8200000000002</v>
      </c>
      <c r="AM830" s="452">
        <v>13.79</v>
      </c>
      <c r="AN830" s="455">
        <v>145.5</v>
      </c>
      <c r="AO830" s="452">
        <v>0.01</v>
      </c>
      <c r="AP830" s="455">
        <v>484.06</v>
      </c>
      <c r="AQ830" s="452">
        <v>0</v>
      </c>
    </row>
    <row r="831" spans="1:47" ht="15" x14ac:dyDescent="0.2">
      <c r="A831" s="376">
        <f t="shared" si="44"/>
        <v>45969</v>
      </c>
      <c r="B831" s="86" t="s">
        <v>195</v>
      </c>
      <c r="C831" s="94" t="str">
        <f t="shared" si="45"/>
        <v>45969 1200H</v>
      </c>
      <c r="D831" s="355">
        <v>3749.48</v>
      </c>
      <c r="E831" s="356">
        <v>49.81</v>
      </c>
      <c r="F831" s="355">
        <v>1139.96</v>
      </c>
      <c r="G831" s="356">
        <v>6.21</v>
      </c>
      <c r="H831" s="355">
        <v>29.54</v>
      </c>
      <c r="I831" s="358">
        <v>0.28000000000000003</v>
      </c>
      <c r="J831" s="355"/>
      <c r="K831" s="358"/>
      <c r="L831" s="449"/>
      <c r="M831" s="447"/>
      <c r="N831" s="447"/>
      <c r="O831" s="448"/>
      <c r="P831" s="449">
        <v>9035.3700000000008</v>
      </c>
      <c r="Q831" s="447">
        <v>19.09</v>
      </c>
      <c r="R831" s="447">
        <v>35806.199999999997</v>
      </c>
      <c r="S831" s="447">
        <v>36.1</v>
      </c>
      <c r="T831" s="447">
        <v>171.43</v>
      </c>
      <c r="U831" s="447">
        <v>0</v>
      </c>
      <c r="V831" s="447">
        <v>773.68</v>
      </c>
      <c r="W831" s="447">
        <v>1401.25</v>
      </c>
      <c r="X831" s="447">
        <v>12681.96</v>
      </c>
      <c r="Y831" s="447">
        <v>9.0399999999999991</v>
      </c>
      <c r="Z831" s="447">
        <v>40269</v>
      </c>
      <c r="AA831" s="447">
        <v>69</v>
      </c>
      <c r="AB831" s="447"/>
      <c r="AC831" s="447"/>
      <c r="AD831" s="447">
        <v>10622.07</v>
      </c>
      <c r="AE831" s="447">
        <v>0</v>
      </c>
      <c r="AF831" s="447"/>
      <c r="AG831" s="421"/>
      <c r="AH831" s="447"/>
      <c r="AI831" s="448"/>
      <c r="AJ831" s="447"/>
      <c r="AK831" s="421"/>
      <c r="AL831" s="450">
        <v>2209.34</v>
      </c>
      <c r="AM831" s="448">
        <v>13.84</v>
      </c>
      <c r="AN831" s="450">
        <v>145.91999999999999</v>
      </c>
      <c r="AO831" s="448">
        <v>0.01</v>
      </c>
      <c r="AP831" s="450">
        <v>484.06</v>
      </c>
      <c r="AQ831" s="448">
        <v>0</v>
      </c>
    </row>
    <row r="832" spans="1:47" ht="15" x14ac:dyDescent="0.2">
      <c r="A832" s="376">
        <f t="shared" si="44"/>
        <v>45970</v>
      </c>
      <c r="B832" s="86" t="s">
        <v>259</v>
      </c>
      <c r="C832" s="94" t="str">
        <f t="shared" si="45"/>
        <v>45970 0000H</v>
      </c>
      <c r="D832" s="254">
        <v>3755.04</v>
      </c>
      <c r="E832" s="255">
        <v>49.81</v>
      </c>
      <c r="F832" s="254">
        <v>1139.96</v>
      </c>
      <c r="G832" s="255">
        <v>6.21</v>
      </c>
      <c r="H832" s="254">
        <v>32.89</v>
      </c>
      <c r="I832" s="360">
        <v>0.28000000000000003</v>
      </c>
      <c r="J832" s="254"/>
      <c r="K832" s="360"/>
      <c r="L832" s="453"/>
      <c r="M832" s="451"/>
      <c r="N832" s="451"/>
      <c r="O832" s="452"/>
      <c r="P832" s="453">
        <v>9041.2000000000007</v>
      </c>
      <c r="Q832" s="451">
        <v>19.09</v>
      </c>
      <c r="R832" s="451">
        <v>35810.6</v>
      </c>
      <c r="S832" s="451">
        <v>36.1</v>
      </c>
      <c r="T832" s="451">
        <v>174.83</v>
      </c>
      <c r="U832" s="451">
        <v>0</v>
      </c>
      <c r="V832" s="451">
        <v>773.81</v>
      </c>
      <c r="W832" s="451">
        <v>1402</v>
      </c>
      <c r="X832" s="451">
        <v>12686.26</v>
      </c>
      <c r="Y832" s="451">
        <v>9.0399999999999991</v>
      </c>
      <c r="Z832" s="451">
        <v>40276</v>
      </c>
      <c r="AA832" s="451">
        <v>69</v>
      </c>
      <c r="AB832" s="451"/>
      <c r="AC832" s="451"/>
      <c r="AD832" s="451">
        <v>10628.98</v>
      </c>
      <c r="AE832" s="451">
        <v>0</v>
      </c>
      <c r="AF832" s="451"/>
      <c r="AG832" s="454"/>
      <c r="AH832" s="451"/>
      <c r="AI832" s="452"/>
      <c r="AJ832" s="451"/>
      <c r="AK832" s="454"/>
      <c r="AL832" s="455">
        <v>2214.36</v>
      </c>
      <c r="AM832" s="452">
        <v>13.84</v>
      </c>
      <c r="AN832" s="455">
        <v>147.36000000000001</v>
      </c>
      <c r="AO832" s="452">
        <v>0.01</v>
      </c>
      <c r="AP832" s="455">
        <v>484.06</v>
      </c>
      <c r="AQ832" s="452">
        <v>0</v>
      </c>
    </row>
    <row r="833" spans="1:43" ht="15" x14ac:dyDescent="0.2">
      <c r="A833" s="376">
        <f t="shared" si="44"/>
        <v>45970</v>
      </c>
      <c r="B833" s="86" t="s">
        <v>195</v>
      </c>
      <c r="C833" s="94" t="str">
        <f t="shared" si="45"/>
        <v>45970 1200H</v>
      </c>
      <c r="D833" s="355">
        <v>3758.95</v>
      </c>
      <c r="E833" s="356">
        <v>49.81</v>
      </c>
      <c r="F833" s="355">
        <v>1139.96</v>
      </c>
      <c r="G833" s="356">
        <v>6.21</v>
      </c>
      <c r="H833" s="355">
        <v>34.53</v>
      </c>
      <c r="I833" s="358">
        <v>0.28000000000000003</v>
      </c>
      <c r="J833" s="355"/>
      <c r="K833" s="358"/>
      <c r="L833" s="449"/>
      <c r="M833" s="447"/>
      <c r="N833" s="447"/>
      <c r="O833" s="448"/>
      <c r="P833" s="449">
        <v>9046.86</v>
      </c>
      <c r="Q833" s="447">
        <v>19.09</v>
      </c>
      <c r="R833" s="447">
        <v>35816.199999999997</v>
      </c>
      <c r="S833" s="447">
        <v>36.1</v>
      </c>
      <c r="T833" s="447">
        <v>176.47</v>
      </c>
      <c r="U833" s="447">
        <v>0</v>
      </c>
      <c r="V833" s="447">
        <v>774.03</v>
      </c>
      <c r="W833" s="447">
        <v>1402.9</v>
      </c>
      <c r="X833" s="447">
        <v>12690.13</v>
      </c>
      <c r="Y833" s="447">
        <v>9.0399999999999991</v>
      </c>
      <c r="Z833" s="447">
        <v>40282</v>
      </c>
      <c r="AA833" s="447">
        <v>69</v>
      </c>
      <c r="AB833" s="447"/>
      <c r="AC833" s="447"/>
      <c r="AD833" s="447">
        <v>10634.52</v>
      </c>
      <c r="AE833" s="447">
        <v>0</v>
      </c>
      <c r="AF833" s="447"/>
      <c r="AG833" s="421"/>
      <c r="AH833" s="447"/>
      <c r="AI833" s="448"/>
      <c r="AJ833" s="447"/>
      <c r="AK833" s="421"/>
      <c r="AL833" s="450">
        <v>2214.6</v>
      </c>
      <c r="AM833" s="448">
        <v>13.9</v>
      </c>
      <c r="AN833" s="450">
        <v>147.44</v>
      </c>
      <c r="AO833" s="448">
        <v>0.01</v>
      </c>
      <c r="AP833" s="450">
        <v>484.06</v>
      </c>
      <c r="AQ833" s="448">
        <v>0</v>
      </c>
    </row>
    <row r="834" spans="1:43" ht="15" x14ac:dyDescent="0.2">
      <c r="A834" s="376">
        <f t="shared" si="44"/>
        <v>45971</v>
      </c>
      <c r="B834" s="86" t="s">
        <v>259</v>
      </c>
      <c r="C834" s="94" t="str">
        <f t="shared" si="45"/>
        <v>45971 0000H</v>
      </c>
      <c r="D834" s="254">
        <v>3763.9</v>
      </c>
      <c r="E834" s="255">
        <v>49.81</v>
      </c>
      <c r="F834" s="254">
        <v>1139.3599999999999</v>
      </c>
      <c r="G834" s="255">
        <v>6.21</v>
      </c>
      <c r="H834" s="254">
        <v>36.630000000000003</v>
      </c>
      <c r="I834" s="360">
        <v>0.28000000000000003</v>
      </c>
      <c r="J834" s="254"/>
      <c r="K834" s="360"/>
      <c r="L834" s="453"/>
      <c r="M834" s="451"/>
      <c r="N834" s="451"/>
      <c r="O834" s="452"/>
      <c r="P834" s="453">
        <v>9052.69</v>
      </c>
      <c r="Q834" s="451">
        <v>19.09</v>
      </c>
      <c r="R834" s="451">
        <v>35821.599999999999</v>
      </c>
      <c r="S834" s="451">
        <v>36.1</v>
      </c>
      <c r="T834" s="451">
        <v>179.01</v>
      </c>
      <c r="U834" s="451">
        <v>0</v>
      </c>
      <c r="V834" s="451">
        <v>774.03</v>
      </c>
      <c r="W834" s="451">
        <v>1404.44</v>
      </c>
      <c r="X834" s="451">
        <v>12694.42</v>
      </c>
      <c r="Y834" s="451">
        <v>9.0399999999999991</v>
      </c>
      <c r="Z834" s="451">
        <v>40288</v>
      </c>
      <c r="AA834" s="451">
        <v>69</v>
      </c>
      <c r="AB834" s="451"/>
      <c r="AC834" s="451"/>
      <c r="AD834" s="451">
        <v>10640.78</v>
      </c>
      <c r="AE834" s="451">
        <v>0</v>
      </c>
      <c r="AF834" s="451"/>
      <c r="AG834" s="454"/>
      <c r="AH834" s="451"/>
      <c r="AI834" s="452"/>
      <c r="AJ834" s="451"/>
      <c r="AK834" s="454"/>
      <c r="AL834" s="455">
        <v>2217.85</v>
      </c>
      <c r="AM834" s="452">
        <v>13.91</v>
      </c>
      <c r="AN834" s="455">
        <v>148.37</v>
      </c>
      <c r="AO834" s="452">
        <v>0.01</v>
      </c>
      <c r="AP834" s="455">
        <v>484.06</v>
      </c>
      <c r="AQ834" s="452">
        <v>0</v>
      </c>
    </row>
    <row r="835" spans="1:43" ht="15" x14ac:dyDescent="0.2">
      <c r="A835" s="376">
        <f t="shared" si="44"/>
        <v>45971</v>
      </c>
      <c r="B835" s="86" t="s">
        <v>195</v>
      </c>
      <c r="C835" s="94" t="str">
        <f t="shared" si="45"/>
        <v>45971 1200H</v>
      </c>
      <c r="D835" s="355">
        <v>3767.94</v>
      </c>
      <c r="E835" s="356">
        <v>49.81</v>
      </c>
      <c r="F835" s="355">
        <v>1139.96</v>
      </c>
      <c r="G835" s="356">
        <v>6.21</v>
      </c>
      <c r="H835" s="355">
        <v>38.54</v>
      </c>
      <c r="I835" s="358">
        <v>0.28000000000000003</v>
      </c>
      <c r="J835" s="355"/>
      <c r="K835" s="358"/>
      <c r="L835" s="449"/>
      <c r="M835" s="447"/>
      <c r="N835" s="447"/>
      <c r="O835" s="448"/>
      <c r="P835" s="449">
        <v>9058.26</v>
      </c>
      <c r="Q835" s="447">
        <v>19.09</v>
      </c>
      <c r="R835" s="447">
        <v>35826.199999999997</v>
      </c>
      <c r="S835" s="447">
        <v>36.1</v>
      </c>
      <c r="T835" s="447">
        <v>181.22</v>
      </c>
      <c r="U835" s="447">
        <v>0</v>
      </c>
      <c r="V835" s="447">
        <v>774.12</v>
      </c>
      <c r="W835" s="447">
        <v>1405.46</v>
      </c>
      <c r="X835" s="447">
        <v>12698.24</v>
      </c>
      <c r="Y835" s="447">
        <v>9.0399999999999991</v>
      </c>
      <c r="Z835" s="447">
        <v>40294</v>
      </c>
      <c r="AA835" s="447">
        <v>69</v>
      </c>
      <c r="AB835" s="447"/>
      <c r="AC835" s="447"/>
      <c r="AD835" s="447">
        <v>10646.06</v>
      </c>
      <c r="AE835" s="447">
        <v>0</v>
      </c>
      <c r="AF835" s="447"/>
      <c r="AG835" s="421"/>
      <c r="AH835" s="447"/>
      <c r="AI835" s="448"/>
      <c r="AJ835" s="447"/>
      <c r="AK835" s="421"/>
      <c r="AL835" s="450">
        <v>2218.88</v>
      </c>
      <c r="AM835" s="448">
        <v>13.95</v>
      </c>
      <c r="AN835" s="450">
        <v>148.66999999999999</v>
      </c>
      <c r="AO835" s="448">
        <v>0.01</v>
      </c>
      <c r="AP835" s="450">
        <v>484.06</v>
      </c>
      <c r="AQ835" s="448">
        <v>0</v>
      </c>
    </row>
    <row r="836" spans="1:43" ht="15" x14ac:dyDescent="0.2">
      <c r="A836" s="376">
        <f t="shared" si="44"/>
        <v>45972</v>
      </c>
      <c r="B836" s="86" t="s">
        <v>259</v>
      </c>
      <c r="C836" s="94" t="str">
        <f t="shared" si="45"/>
        <v>45972 0000H</v>
      </c>
      <c r="D836" s="254">
        <v>3773.41</v>
      </c>
      <c r="E836" s="255">
        <v>49.81</v>
      </c>
      <c r="F836" s="254">
        <v>1139.3599999999999</v>
      </c>
      <c r="G836" s="255">
        <v>6.21</v>
      </c>
      <c r="H836" s="254">
        <v>41.14</v>
      </c>
      <c r="I836" s="360">
        <v>0.28000000000000003</v>
      </c>
      <c r="J836" s="254"/>
      <c r="K836" s="360"/>
      <c r="L836" s="453"/>
      <c r="M836" s="451"/>
      <c r="N836" s="451"/>
      <c r="O836" s="452"/>
      <c r="P836" s="453">
        <v>9066.0400000000009</v>
      </c>
      <c r="Q836" s="451">
        <v>19.09</v>
      </c>
      <c r="R836" s="451">
        <v>35831.300000000003</v>
      </c>
      <c r="S836" s="451">
        <v>36.1</v>
      </c>
      <c r="T836" s="451">
        <v>184.74</v>
      </c>
      <c r="U836" s="451">
        <v>0</v>
      </c>
      <c r="V836" s="451">
        <v>774.39</v>
      </c>
      <c r="W836" s="451">
        <v>1406.1</v>
      </c>
      <c r="X836" s="451">
        <v>12702.96</v>
      </c>
      <c r="Y836" s="451">
        <v>9.0399999999999991</v>
      </c>
      <c r="Z836" s="451">
        <v>40301</v>
      </c>
      <c r="AA836" s="451">
        <v>69</v>
      </c>
      <c r="AB836" s="451"/>
      <c r="AC836" s="451"/>
      <c r="AD836" s="451">
        <v>10652.71</v>
      </c>
      <c r="AE836" s="451">
        <v>0</v>
      </c>
      <c r="AF836" s="451"/>
      <c r="AG836" s="454"/>
      <c r="AH836" s="451"/>
      <c r="AI836" s="452"/>
      <c r="AJ836" s="451"/>
      <c r="AK836" s="454"/>
      <c r="AL836" s="455">
        <v>2223.9299999999998</v>
      </c>
      <c r="AM836" s="452">
        <v>13.96</v>
      </c>
      <c r="AN836" s="455">
        <v>150.11000000000001</v>
      </c>
      <c r="AO836" s="452">
        <v>0.01</v>
      </c>
      <c r="AP836" s="455">
        <v>484.06</v>
      </c>
      <c r="AQ836" s="452">
        <v>0</v>
      </c>
    </row>
    <row r="837" spans="1:43" ht="15" x14ac:dyDescent="0.2">
      <c r="A837" s="376">
        <f t="shared" si="44"/>
        <v>45972</v>
      </c>
      <c r="B837" s="86" t="s">
        <v>195</v>
      </c>
      <c r="C837" s="94" t="str">
        <f t="shared" si="45"/>
        <v>45972 1200H</v>
      </c>
      <c r="D837" s="355">
        <v>3777.24</v>
      </c>
      <c r="E837" s="356">
        <v>49.81</v>
      </c>
      <c r="F837" s="355">
        <v>1139.3599999999999</v>
      </c>
      <c r="G837" s="356">
        <v>6.21</v>
      </c>
      <c r="H837" s="355">
        <v>41.18</v>
      </c>
      <c r="I837" s="358">
        <v>0.31</v>
      </c>
      <c r="J837" s="355"/>
      <c r="K837" s="358"/>
      <c r="L837" s="449"/>
      <c r="M837" s="447"/>
      <c r="N837" s="447"/>
      <c r="O837" s="448"/>
      <c r="P837" s="449">
        <v>9069.7800000000007</v>
      </c>
      <c r="Q837" s="447">
        <v>19.09</v>
      </c>
      <c r="R837" s="447">
        <v>35836.5</v>
      </c>
      <c r="S837" s="447">
        <v>36.1</v>
      </c>
      <c r="T837" s="447">
        <v>187.89</v>
      </c>
      <c r="U837" s="447">
        <v>0</v>
      </c>
      <c r="V837" s="447">
        <v>774.73</v>
      </c>
      <c r="W837" s="447">
        <v>1406.92</v>
      </c>
      <c r="X837" s="447">
        <v>12706.66</v>
      </c>
      <c r="Y837" s="447">
        <v>9.0399999999999991</v>
      </c>
      <c r="Z837" s="447">
        <v>40308</v>
      </c>
      <c r="AA837" s="447">
        <v>69</v>
      </c>
      <c r="AB837" s="447"/>
      <c r="AC837" s="447"/>
      <c r="AD837" s="447">
        <v>10658.67</v>
      </c>
      <c r="AE837" s="447">
        <v>0</v>
      </c>
      <c r="AF837" s="447"/>
      <c r="AG837" s="421"/>
      <c r="AH837" s="447"/>
      <c r="AI837" s="448"/>
      <c r="AJ837" s="447"/>
      <c r="AK837" s="421"/>
      <c r="AL837" s="450">
        <v>2225.64</v>
      </c>
      <c r="AM837" s="448">
        <v>13.99</v>
      </c>
      <c r="AN837" s="450">
        <v>150.61000000000001</v>
      </c>
      <c r="AO837" s="448">
        <v>0.01</v>
      </c>
      <c r="AP837" s="450">
        <v>484.06</v>
      </c>
      <c r="AQ837" s="448">
        <v>0</v>
      </c>
    </row>
    <row r="838" spans="1:43" ht="15" x14ac:dyDescent="0.2">
      <c r="A838" s="376">
        <f t="shared" si="44"/>
        <v>45973</v>
      </c>
      <c r="B838" s="86" t="s">
        <v>259</v>
      </c>
      <c r="C838" s="94" t="str">
        <f t="shared" si="45"/>
        <v>45973 0000H</v>
      </c>
      <c r="D838" s="254">
        <v>3782.22</v>
      </c>
      <c r="E838" s="255">
        <v>49.81</v>
      </c>
      <c r="F838" s="254">
        <v>1139.3599999999999</v>
      </c>
      <c r="G838" s="255">
        <v>6.21</v>
      </c>
      <c r="H838" s="254">
        <v>41.58</v>
      </c>
      <c r="I838" s="360">
        <v>0.32</v>
      </c>
      <c r="J838" s="254"/>
      <c r="K838" s="360"/>
      <c r="L838" s="453"/>
      <c r="M838" s="451"/>
      <c r="N838" s="451"/>
      <c r="O838" s="452"/>
      <c r="P838" s="453">
        <v>9075.58</v>
      </c>
      <c r="Q838" s="451">
        <v>19.09</v>
      </c>
      <c r="R838" s="451">
        <v>35841.800000000003</v>
      </c>
      <c r="S838" s="451">
        <v>36.1</v>
      </c>
      <c r="T838" s="451">
        <v>191.78</v>
      </c>
      <c r="U838" s="451">
        <v>0</v>
      </c>
      <c r="V838" s="451">
        <v>775.75</v>
      </c>
      <c r="W838" s="451">
        <v>1407.32</v>
      </c>
      <c r="X838" s="451">
        <v>12711.35</v>
      </c>
      <c r="Y838" s="451">
        <v>9.0399999999999991</v>
      </c>
      <c r="Z838" s="451">
        <v>40316</v>
      </c>
      <c r="AA838" s="451">
        <v>69</v>
      </c>
      <c r="AB838" s="451"/>
      <c r="AC838" s="451"/>
      <c r="AD838" s="451">
        <v>10665.82</v>
      </c>
      <c r="AE838" s="451">
        <v>0</v>
      </c>
      <c r="AF838" s="451"/>
      <c r="AG838" s="454"/>
      <c r="AH838" s="451"/>
      <c r="AI838" s="452"/>
      <c r="AJ838" s="451"/>
      <c r="AK838" s="454"/>
      <c r="AL838" s="455">
        <v>2231.58</v>
      </c>
      <c r="AM838" s="452">
        <v>14</v>
      </c>
      <c r="AN838" s="455">
        <v>152.29</v>
      </c>
      <c r="AO838" s="452">
        <v>0.01</v>
      </c>
      <c r="AP838" s="455">
        <v>484.06</v>
      </c>
      <c r="AQ838" s="452">
        <v>0</v>
      </c>
    </row>
    <row r="839" spans="1:43" ht="15" x14ac:dyDescent="0.2">
      <c r="A839" s="376">
        <f t="shared" si="44"/>
        <v>45973</v>
      </c>
      <c r="B839" s="86" t="s">
        <v>195</v>
      </c>
      <c r="C839" s="94" t="str">
        <f t="shared" si="45"/>
        <v>45973 1200H</v>
      </c>
      <c r="D839" s="355">
        <v>3786.28</v>
      </c>
      <c r="E839" s="356">
        <v>49.81</v>
      </c>
      <c r="F839" s="355">
        <v>1139.3599999999999</v>
      </c>
      <c r="G839" s="356">
        <v>6.21</v>
      </c>
      <c r="H839" s="355">
        <v>42.6</v>
      </c>
      <c r="I839" s="358">
        <v>0.32</v>
      </c>
      <c r="J839" s="355"/>
      <c r="K839" s="358"/>
      <c r="L839" s="449"/>
      <c r="M839" s="447"/>
      <c r="N839" s="447"/>
      <c r="O839" s="448"/>
      <c r="P839" s="449">
        <v>9081.36</v>
      </c>
      <c r="Q839" s="447">
        <v>19.09</v>
      </c>
      <c r="R839" s="447">
        <v>35847.1</v>
      </c>
      <c r="S839" s="447">
        <v>36.1</v>
      </c>
      <c r="T839" s="447">
        <v>194.94</v>
      </c>
      <c r="U839" s="447">
        <v>0</v>
      </c>
      <c r="V839" s="447">
        <v>776.27</v>
      </c>
      <c r="W839" s="447">
        <v>1407.93</v>
      </c>
      <c r="X839" s="447">
        <v>12715.02</v>
      </c>
      <c r="Y839" s="447">
        <v>9.0399999999999991</v>
      </c>
      <c r="Z839" s="447">
        <v>40322</v>
      </c>
      <c r="AA839" s="447">
        <v>69</v>
      </c>
      <c r="AB839" s="447"/>
      <c r="AC839" s="447"/>
      <c r="AD839" s="447">
        <v>10671.82</v>
      </c>
      <c r="AE839" s="447">
        <v>0</v>
      </c>
      <c r="AF839" s="447"/>
      <c r="AG839" s="421"/>
      <c r="AH839" s="447"/>
      <c r="AI839" s="448"/>
      <c r="AJ839" s="447"/>
      <c r="AK839" s="421"/>
      <c r="AL839" s="450">
        <v>2232.5</v>
      </c>
      <c r="AM839" s="448">
        <v>14.06</v>
      </c>
      <c r="AN839" s="450">
        <v>152.55000000000001</v>
      </c>
      <c r="AO839" s="448">
        <v>0.01</v>
      </c>
      <c r="AP839" s="450">
        <v>484.06</v>
      </c>
      <c r="AQ839" s="448">
        <v>0</v>
      </c>
    </row>
    <row r="840" spans="1:43" ht="15" x14ac:dyDescent="0.2">
      <c r="A840" s="376">
        <f t="shared" si="44"/>
        <v>45974</v>
      </c>
      <c r="B840" s="86" t="s">
        <v>259</v>
      </c>
      <c r="C840" s="94" t="str">
        <f t="shared" si="45"/>
        <v>45974 0000H</v>
      </c>
      <c r="D840" s="254">
        <v>3791.73</v>
      </c>
      <c r="E840" s="255">
        <v>49.81</v>
      </c>
      <c r="F840" s="254">
        <v>1139.3599999999999</v>
      </c>
      <c r="G840" s="255">
        <v>6.21</v>
      </c>
      <c r="H840" s="254">
        <v>44.23</v>
      </c>
      <c r="I840" s="360">
        <v>0.33</v>
      </c>
      <c r="J840" s="254"/>
      <c r="K840" s="360"/>
      <c r="L840" s="453"/>
      <c r="M840" s="451"/>
      <c r="N840" s="451"/>
      <c r="O840" s="452"/>
      <c r="P840" s="453">
        <v>9087.1200000000008</v>
      </c>
      <c r="Q840" s="451">
        <v>19.09</v>
      </c>
      <c r="R840" s="451">
        <v>35852.6</v>
      </c>
      <c r="S840" s="451">
        <v>36.1</v>
      </c>
      <c r="T840" s="451">
        <v>198.66</v>
      </c>
      <c r="U840" s="451">
        <v>0</v>
      </c>
      <c r="V840" s="451">
        <v>777.49</v>
      </c>
      <c r="W840" s="451">
        <v>1408.31</v>
      </c>
      <c r="X840" s="451">
        <v>12719.62</v>
      </c>
      <c r="Y840" s="451">
        <v>6.04</v>
      </c>
      <c r="Z840" s="451">
        <v>40331</v>
      </c>
      <c r="AA840" s="451">
        <v>69</v>
      </c>
      <c r="AB840" s="451"/>
      <c r="AC840" s="451"/>
      <c r="AD840" s="451">
        <v>10679.31</v>
      </c>
      <c r="AE840" s="451">
        <v>0</v>
      </c>
      <c r="AF840" s="451"/>
      <c r="AG840" s="454"/>
      <c r="AH840" s="451"/>
      <c r="AI840" s="452"/>
      <c r="AJ840" s="451"/>
      <c r="AK840" s="454"/>
      <c r="AL840" s="455">
        <v>2237.79</v>
      </c>
      <c r="AM840" s="452">
        <v>14.08</v>
      </c>
      <c r="AN840" s="455">
        <v>154.07</v>
      </c>
      <c r="AO840" s="452">
        <v>0.01</v>
      </c>
      <c r="AP840" s="455">
        <v>484.06</v>
      </c>
      <c r="AQ840" s="452">
        <v>0</v>
      </c>
    </row>
    <row r="841" spans="1:43" ht="15" x14ac:dyDescent="0.2">
      <c r="A841" s="376">
        <f t="shared" si="44"/>
        <v>45974</v>
      </c>
      <c r="B841" s="86" t="s">
        <v>195</v>
      </c>
      <c r="C841" s="94" t="str">
        <f t="shared" si="45"/>
        <v>45974 1200H</v>
      </c>
      <c r="D841" s="355">
        <v>3795.76</v>
      </c>
      <c r="E841" s="356">
        <v>49.81</v>
      </c>
      <c r="F841" s="355">
        <v>1139.3599999999999</v>
      </c>
      <c r="G841" s="356">
        <v>6.21</v>
      </c>
      <c r="H841" s="355">
        <v>44.8</v>
      </c>
      <c r="I841" s="358">
        <v>0.33</v>
      </c>
      <c r="J841" s="355"/>
      <c r="K841" s="358"/>
      <c r="L841" s="449"/>
      <c r="M841" s="447"/>
      <c r="N841" s="447"/>
      <c r="O841" s="448"/>
      <c r="P841" s="449">
        <v>9092.89</v>
      </c>
      <c r="Q841" s="447">
        <v>19.09</v>
      </c>
      <c r="R841" s="447">
        <v>35858</v>
      </c>
      <c r="S841" s="447">
        <v>36.1</v>
      </c>
      <c r="T841" s="447">
        <v>201.68</v>
      </c>
      <c r="U841" s="447">
        <v>0</v>
      </c>
      <c r="V841" s="447">
        <v>778.09</v>
      </c>
      <c r="W841" s="447">
        <v>1409.13</v>
      </c>
      <c r="X841" s="447">
        <v>12723.09</v>
      </c>
      <c r="Y841" s="447">
        <v>9.0399999999999991</v>
      </c>
      <c r="Z841" s="447">
        <v>40337</v>
      </c>
      <c r="AA841" s="447">
        <v>69</v>
      </c>
      <c r="AB841" s="447"/>
      <c r="AC841" s="447"/>
      <c r="AD841" s="447">
        <v>10685.59</v>
      </c>
      <c r="AE841" s="447">
        <v>0</v>
      </c>
      <c r="AF841" s="447"/>
      <c r="AG841" s="421"/>
      <c r="AH841" s="447"/>
      <c r="AI841" s="448"/>
      <c r="AJ841" s="447"/>
      <c r="AK841" s="421"/>
      <c r="AL841" s="450">
        <v>2240.4</v>
      </c>
      <c r="AM841" s="448">
        <v>14.14</v>
      </c>
      <c r="AN841" s="450">
        <v>154.82</v>
      </c>
      <c r="AO841" s="448">
        <v>0.01</v>
      </c>
      <c r="AP841" s="450">
        <v>484.06</v>
      </c>
      <c r="AQ841" s="448">
        <v>0</v>
      </c>
    </row>
    <row r="842" spans="1:43" ht="15" x14ac:dyDescent="0.2">
      <c r="A842" s="376">
        <f t="shared" si="44"/>
        <v>45975</v>
      </c>
      <c r="B842" s="86" t="s">
        <v>259</v>
      </c>
      <c r="C842" s="94" t="str">
        <f t="shared" si="45"/>
        <v>45975 0000H</v>
      </c>
      <c r="D842" s="254">
        <v>3800.76</v>
      </c>
      <c r="E842" s="255">
        <v>49.81</v>
      </c>
      <c r="F842" s="254">
        <v>1139.3599999999999</v>
      </c>
      <c r="G842" s="255">
        <v>6.21</v>
      </c>
      <c r="H842" s="254">
        <v>46.05</v>
      </c>
      <c r="I842" s="360">
        <v>0.34</v>
      </c>
      <c r="J842" s="254"/>
      <c r="K842" s="360"/>
      <c r="L842" s="453"/>
      <c r="M842" s="451"/>
      <c r="N842" s="451"/>
      <c r="O842" s="452"/>
      <c r="P842" s="453">
        <v>9098.6299999999992</v>
      </c>
      <c r="Q842" s="451">
        <v>19.09</v>
      </c>
      <c r="R842" s="451">
        <v>35863.300000000003</v>
      </c>
      <c r="S842" s="451">
        <v>36.1</v>
      </c>
      <c r="T842" s="451">
        <v>205.25</v>
      </c>
      <c r="U842" s="451">
        <v>0</v>
      </c>
      <c r="V842" s="451">
        <v>779.43</v>
      </c>
      <c r="W842" s="451">
        <v>1409.33</v>
      </c>
      <c r="X842" s="451">
        <v>12727.45</v>
      </c>
      <c r="Y842" s="451">
        <v>9.0399999999999991</v>
      </c>
      <c r="Z842" s="451">
        <v>40344</v>
      </c>
      <c r="AA842" s="451">
        <v>69</v>
      </c>
      <c r="AB842" s="451"/>
      <c r="AC842" s="451"/>
      <c r="AD842" s="451">
        <v>10692.86</v>
      </c>
      <c r="AE842" s="451">
        <v>0</v>
      </c>
      <c r="AF842" s="451"/>
      <c r="AG842" s="454"/>
      <c r="AH842" s="451"/>
      <c r="AI842" s="452"/>
      <c r="AJ842" s="451"/>
      <c r="AK842" s="454"/>
      <c r="AL842" s="455">
        <v>2248.0500000000002</v>
      </c>
      <c r="AM842" s="452">
        <v>14.14</v>
      </c>
      <c r="AN842" s="455">
        <v>156.33000000000001</v>
      </c>
      <c r="AO842" s="452">
        <v>0.01</v>
      </c>
      <c r="AP842" s="455">
        <v>484.76</v>
      </c>
      <c r="AQ842" s="452">
        <v>0</v>
      </c>
    </row>
    <row r="843" spans="1:43" ht="15" x14ac:dyDescent="0.2">
      <c r="A843" s="376">
        <f t="shared" si="44"/>
        <v>45975</v>
      </c>
      <c r="B843" s="86" t="s">
        <v>195</v>
      </c>
      <c r="C843" s="94" t="str">
        <f t="shared" si="45"/>
        <v>45975 1200H</v>
      </c>
      <c r="D843" s="523" t="s">
        <v>264</v>
      </c>
      <c r="E843" s="356">
        <v>49.82</v>
      </c>
      <c r="F843" s="355">
        <v>1139.3599999999999</v>
      </c>
      <c r="G843" s="356">
        <v>6.21</v>
      </c>
      <c r="H843" s="355">
        <v>47.13</v>
      </c>
      <c r="I843" s="358">
        <v>0.35</v>
      </c>
      <c r="J843" s="355"/>
      <c r="K843" s="358"/>
      <c r="L843" s="449"/>
      <c r="M843" s="447"/>
      <c r="N843" s="447"/>
      <c r="O843" s="448"/>
      <c r="P843" s="449">
        <v>9104.42</v>
      </c>
      <c r="Q843" s="447">
        <v>19.09</v>
      </c>
      <c r="R843" s="447">
        <v>35867.800000000003</v>
      </c>
      <c r="S843" s="447">
        <v>36.1</v>
      </c>
      <c r="T843" s="447">
        <v>208.11</v>
      </c>
      <c r="U843" s="447">
        <v>0</v>
      </c>
      <c r="V843" s="447">
        <v>780.07</v>
      </c>
      <c r="W843" s="447">
        <v>1410.05</v>
      </c>
      <c r="X843" s="447">
        <v>12731.2</v>
      </c>
      <c r="Y843" s="447">
        <v>9.0399999999999991</v>
      </c>
      <c r="Z843" s="447">
        <v>40351</v>
      </c>
      <c r="AA843" s="447">
        <v>69</v>
      </c>
      <c r="AB843" s="447"/>
      <c r="AC843" s="447"/>
      <c r="AD843" s="447">
        <v>10698.78</v>
      </c>
      <c r="AE843" s="447" t="s">
        <v>1</v>
      </c>
      <c r="AF843" s="447"/>
      <c r="AG843" s="421"/>
      <c r="AH843" s="447"/>
      <c r="AI843" s="448"/>
      <c r="AJ843" s="447"/>
      <c r="AK843" s="421"/>
      <c r="AL843" s="458">
        <v>2255.58</v>
      </c>
      <c r="AM843" s="459">
        <v>14.14</v>
      </c>
      <c r="AN843" s="458">
        <v>157.85</v>
      </c>
      <c r="AO843" s="459">
        <v>0.01</v>
      </c>
      <c r="AP843" s="458">
        <v>485.34</v>
      </c>
      <c r="AQ843" s="459" t="s">
        <v>1</v>
      </c>
    </row>
    <row r="844" spans="1:43" ht="15" x14ac:dyDescent="0.2">
      <c r="A844" s="376">
        <f t="shared" si="44"/>
        <v>45976</v>
      </c>
      <c r="B844" s="86" t="s">
        <v>259</v>
      </c>
      <c r="C844" s="94" t="str">
        <f t="shared" si="45"/>
        <v>45976 0000H</v>
      </c>
      <c r="D844" s="254">
        <v>3807.4</v>
      </c>
      <c r="E844" s="255">
        <v>49.82</v>
      </c>
      <c r="F844" s="254">
        <v>1139.3599999999999</v>
      </c>
      <c r="G844" s="255">
        <v>6.21</v>
      </c>
      <c r="H844" s="254">
        <v>48.01</v>
      </c>
      <c r="I844" s="360">
        <v>0.35</v>
      </c>
      <c r="J844" s="254"/>
      <c r="K844" s="360"/>
      <c r="L844" s="453"/>
      <c r="M844" s="451"/>
      <c r="N844" s="451"/>
      <c r="O844" s="452"/>
      <c r="P844" s="453">
        <v>9108.4500000000007</v>
      </c>
      <c r="Q844" s="451">
        <v>19.09</v>
      </c>
      <c r="R844" s="451">
        <v>35871.800000000003</v>
      </c>
      <c r="S844" s="451">
        <v>36.1</v>
      </c>
      <c r="T844" s="451">
        <v>210.82</v>
      </c>
      <c r="U844" s="451">
        <v>0</v>
      </c>
      <c r="V844" s="451">
        <v>780.62</v>
      </c>
      <c r="W844" s="451">
        <v>1410.93</v>
      </c>
      <c r="X844" s="451">
        <v>12734.39</v>
      </c>
      <c r="Y844" s="451">
        <v>9.0399999999999991</v>
      </c>
      <c r="Z844" s="451">
        <v>40358</v>
      </c>
      <c r="AA844" s="451">
        <v>69</v>
      </c>
      <c r="AB844" s="451"/>
      <c r="AC844" s="451"/>
      <c r="AD844" s="451">
        <v>10705.68</v>
      </c>
      <c r="AE844" s="451">
        <v>0</v>
      </c>
      <c r="AF844" s="451"/>
      <c r="AG844" s="454"/>
      <c r="AH844" s="451"/>
      <c r="AI844" s="452"/>
      <c r="AJ844" s="451"/>
      <c r="AK844" s="454"/>
      <c r="AL844" s="455">
        <v>2259.19</v>
      </c>
      <c r="AM844" s="452">
        <v>14.15</v>
      </c>
      <c r="AN844" s="455">
        <v>158.9</v>
      </c>
      <c r="AO844" s="452">
        <v>0.01</v>
      </c>
      <c r="AP844" s="455">
        <v>485.34</v>
      </c>
      <c r="AQ844" s="452">
        <v>0</v>
      </c>
    </row>
    <row r="845" spans="1:43" ht="15" x14ac:dyDescent="0.2">
      <c r="A845" s="376">
        <f t="shared" si="44"/>
        <v>45976</v>
      </c>
      <c r="B845" s="86" t="s">
        <v>195</v>
      </c>
      <c r="C845" s="94" t="str">
        <f t="shared" si="45"/>
        <v>45976 1200H</v>
      </c>
      <c r="D845" s="355">
        <v>3809.98</v>
      </c>
      <c r="E845" s="356">
        <v>49.82</v>
      </c>
      <c r="F845" s="355">
        <v>1139.3599999999999</v>
      </c>
      <c r="G845" s="356">
        <v>6.21</v>
      </c>
      <c r="H845" s="355">
        <v>48.01</v>
      </c>
      <c r="I845" s="358">
        <v>0.35</v>
      </c>
      <c r="J845" s="355"/>
      <c r="K845" s="358"/>
      <c r="L845" s="449"/>
      <c r="M845" s="447"/>
      <c r="N845" s="447"/>
      <c r="O845" s="448"/>
      <c r="P845" s="449">
        <v>9112.9599999999991</v>
      </c>
      <c r="Q845" s="447">
        <v>19.09</v>
      </c>
      <c r="R845" s="447">
        <v>35874.300000000003</v>
      </c>
      <c r="S845" s="447">
        <v>36.1</v>
      </c>
      <c r="T845" s="447">
        <v>212.85</v>
      </c>
      <c r="U845" s="447">
        <v>0</v>
      </c>
      <c r="V845" s="447">
        <v>780.7</v>
      </c>
      <c r="W845" s="447">
        <v>1411.89</v>
      </c>
      <c r="X845" s="447">
        <v>12737.12</v>
      </c>
      <c r="Y845" s="447">
        <v>9.0399999999999991</v>
      </c>
      <c r="Z845" s="447">
        <v>40364</v>
      </c>
      <c r="AA845" s="447">
        <v>69</v>
      </c>
      <c r="AB845" s="447"/>
      <c r="AC845" s="447"/>
      <c r="AD845" s="447">
        <v>10711.29</v>
      </c>
      <c r="AE845" s="447">
        <v>0</v>
      </c>
      <c r="AF845" s="447"/>
      <c r="AG845" s="421"/>
      <c r="AH845" s="447"/>
      <c r="AI845" s="448"/>
      <c r="AJ845" s="447"/>
      <c r="AK845" s="421"/>
      <c r="AL845" s="450">
        <v>2259.25</v>
      </c>
      <c r="AM845" s="448">
        <v>14.19</v>
      </c>
      <c r="AN845" s="450">
        <v>158.91999999999999</v>
      </c>
      <c r="AO845" s="448">
        <v>0.01</v>
      </c>
      <c r="AP845" s="450">
        <v>485.34</v>
      </c>
      <c r="AQ845" s="448">
        <v>0</v>
      </c>
    </row>
    <row r="846" spans="1:43" ht="15" x14ac:dyDescent="0.2">
      <c r="A846" s="376">
        <f t="shared" si="44"/>
        <v>45977</v>
      </c>
      <c r="B846" s="86" t="s">
        <v>259</v>
      </c>
      <c r="C846" s="94" t="str">
        <f t="shared" si="45"/>
        <v>45977 0000H</v>
      </c>
      <c r="D846" s="254">
        <v>3814.72</v>
      </c>
      <c r="E846" s="255">
        <v>49.82</v>
      </c>
      <c r="F846" s="254">
        <v>1139.3599999999999</v>
      </c>
      <c r="G846" s="255">
        <v>6.21</v>
      </c>
      <c r="H846" s="254">
        <v>48.01</v>
      </c>
      <c r="I846" s="360">
        <v>0.35</v>
      </c>
      <c r="J846" s="254"/>
      <c r="K846" s="360"/>
      <c r="L846" s="453"/>
      <c r="M846" s="451"/>
      <c r="N846" s="451"/>
      <c r="O846" s="452"/>
      <c r="P846" s="453">
        <v>9118.6</v>
      </c>
      <c r="Q846" s="451">
        <v>19.09</v>
      </c>
      <c r="R846" s="451">
        <v>35880</v>
      </c>
      <c r="S846" s="451">
        <v>36.1</v>
      </c>
      <c r="T846" s="451">
        <v>216.14</v>
      </c>
      <c r="U846" s="451">
        <v>0</v>
      </c>
      <c r="V846" s="451">
        <v>780.82</v>
      </c>
      <c r="W846" s="451">
        <v>1412.97</v>
      </c>
      <c r="X846" s="451">
        <v>12741.42</v>
      </c>
      <c r="Y846" s="451">
        <v>9.0399999999999991</v>
      </c>
      <c r="Z846" s="451">
        <v>40371</v>
      </c>
      <c r="AA846" s="451">
        <v>69</v>
      </c>
      <c r="AB846" s="451"/>
      <c r="AC846" s="451"/>
      <c r="AD846" s="451">
        <v>10718.05</v>
      </c>
      <c r="AE846" s="451">
        <v>0</v>
      </c>
      <c r="AF846" s="451"/>
      <c r="AG846" s="454"/>
      <c r="AH846" s="451"/>
      <c r="AI846" s="452"/>
      <c r="AJ846" s="451"/>
      <c r="AK846" s="454"/>
      <c r="AL846" s="455">
        <v>2264.52</v>
      </c>
      <c r="AM846" s="452">
        <v>14.2</v>
      </c>
      <c r="AN846" s="455">
        <v>160.41999999999999</v>
      </c>
      <c r="AO846" s="452">
        <v>0.01</v>
      </c>
      <c r="AP846" s="455">
        <v>485.34</v>
      </c>
      <c r="AQ846" s="452">
        <v>0</v>
      </c>
    </row>
    <row r="847" spans="1:43" ht="15" x14ac:dyDescent="0.2">
      <c r="A847" s="376">
        <f t="shared" si="44"/>
        <v>45977</v>
      </c>
      <c r="B847" s="86" t="s">
        <v>195</v>
      </c>
      <c r="C847" s="94" t="str">
        <f t="shared" si="45"/>
        <v>45977 1200H</v>
      </c>
      <c r="D847" s="355">
        <v>3818.35</v>
      </c>
      <c r="E847" s="356">
        <v>49.82</v>
      </c>
      <c r="F847" s="355">
        <v>1139.3599999999999</v>
      </c>
      <c r="G847" s="356">
        <v>6.21</v>
      </c>
      <c r="H847" s="355">
        <v>48.01</v>
      </c>
      <c r="I847" s="358">
        <v>0.35</v>
      </c>
      <c r="J847" s="355"/>
      <c r="K847" s="358"/>
      <c r="L847" s="449"/>
      <c r="M847" s="447"/>
      <c r="N847" s="447"/>
      <c r="O847" s="448"/>
      <c r="P847" s="449">
        <v>9124.34</v>
      </c>
      <c r="Q847" s="447">
        <v>19.09</v>
      </c>
      <c r="R847" s="447">
        <v>35884.300000000003</v>
      </c>
      <c r="S847" s="447">
        <v>36.1</v>
      </c>
      <c r="T847" s="447">
        <v>218.72</v>
      </c>
      <c r="U847" s="447">
        <v>0</v>
      </c>
      <c r="V847" s="447">
        <v>780.92</v>
      </c>
      <c r="W847" s="447">
        <v>1413.97</v>
      </c>
      <c r="X847" s="447">
        <v>12744.92</v>
      </c>
      <c r="Y847" s="447">
        <v>9.0399999999999991</v>
      </c>
      <c r="Z847" s="447">
        <v>40377</v>
      </c>
      <c r="AA847" s="447">
        <v>69</v>
      </c>
      <c r="AB847" s="447"/>
      <c r="AC847" s="447"/>
      <c r="AD847" s="447">
        <v>10723.59</v>
      </c>
      <c r="AE847" s="447">
        <v>0</v>
      </c>
      <c r="AF847" s="447"/>
      <c r="AG847" s="421"/>
      <c r="AH847" s="447"/>
      <c r="AI847" s="448"/>
      <c r="AJ847" s="447"/>
      <c r="AK847" s="421"/>
      <c r="AL847" s="450">
        <v>2265.34</v>
      </c>
      <c r="AM847" s="448">
        <v>14.27</v>
      </c>
      <c r="AN847" s="450">
        <v>160.41999999999999</v>
      </c>
      <c r="AO847" s="448">
        <v>0.01</v>
      </c>
      <c r="AP847" s="450">
        <v>485.59</v>
      </c>
      <c r="AQ847" s="448">
        <v>0</v>
      </c>
    </row>
    <row r="848" spans="1:43" ht="15" x14ac:dyDescent="0.2">
      <c r="A848" s="376">
        <f t="shared" si="44"/>
        <v>45978</v>
      </c>
      <c r="B848" s="86" t="s">
        <v>259</v>
      </c>
      <c r="C848" s="94" t="str">
        <f t="shared" si="45"/>
        <v>45978 0000H</v>
      </c>
      <c r="D848" s="254">
        <v>3822.69</v>
      </c>
      <c r="E848" s="255">
        <v>49.82</v>
      </c>
      <c r="F848" s="254">
        <v>1139.3599999999999</v>
      </c>
      <c r="G848" s="255">
        <v>6.21</v>
      </c>
      <c r="H848" s="254">
        <v>48.01</v>
      </c>
      <c r="I848" s="360">
        <v>0.35</v>
      </c>
      <c r="J848" s="254"/>
      <c r="K848" s="360"/>
      <c r="L848" s="453"/>
      <c r="M848" s="451"/>
      <c r="N848" s="451"/>
      <c r="O848" s="452"/>
      <c r="P848" s="453">
        <v>9130.1299999999992</v>
      </c>
      <c r="Q848" s="451">
        <v>19.09</v>
      </c>
      <c r="R848" s="451">
        <v>35886.9</v>
      </c>
      <c r="S848" s="451">
        <v>36.1</v>
      </c>
      <c r="T848" s="451">
        <v>221.88</v>
      </c>
      <c r="U848" s="451">
        <v>0</v>
      </c>
      <c r="V848" s="451">
        <v>780.98</v>
      </c>
      <c r="W848" s="451">
        <v>1414.64</v>
      </c>
      <c r="X848" s="451">
        <v>12749.61</v>
      </c>
      <c r="Y848" s="451">
        <v>9.0399999999999991</v>
      </c>
      <c r="Z848" s="451">
        <v>40384</v>
      </c>
      <c r="AA848" s="451">
        <v>69</v>
      </c>
      <c r="AB848" s="451"/>
      <c r="AC848" s="451"/>
      <c r="AD848" s="451">
        <v>10730</v>
      </c>
      <c r="AE848" s="451">
        <v>0</v>
      </c>
      <c r="AF848" s="451"/>
      <c r="AG848" s="454"/>
      <c r="AH848" s="451"/>
      <c r="AI848" s="452"/>
      <c r="AJ848" s="451"/>
      <c r="AK848" s="454"/>
      <c r="AL848" s="455">
        <v>2274.36</v>
      </c>
      <c r="AM848" s="452">
        <v>14.27</v>
      </c>
      <c r="AN848" s="455">
        <v>161.02000000000001</v>
      </c>
      <c r="AO848" s="452">
        <v>0.01</v>
      </c>
      <c r="AP848" s="455">
        <v>487.55</v>
      </c>
      <c r="AQ848" s="452">
        <v>0</v>
      </c>
    </row>
    <row r="849" spans="1:43" ht="15" x14ac:dyDescent="0.2">
      <c r="A849" s="376">
        <f t="shared" si="44"/>
        <v>45978</v>
      </c>
      <c r="B849" s="86" t="s">
        <v>195</v>
      </c>
      <c r="C849" s="94" t="str">
        <f t="shared" si="45"/>
        <v>45978 1200H</v>
      </c>
      <c r="D849" s="355">
        <v>3825.38</v>
      </c>
      <c r="E849" s="356">
        <v>49.85</v>
      </c>
      <c r="F849" s="355">
        <v>1139.3900000000001</v>
      </c>
      <c r="G849" s="356">
        <v>6.21</v>
      </c>
      <c r="H849" s="355">
        <v>48.01</v>
      </c>
      <c r="I849" s="358">
        <v>0.35</v>
      </c>
      <c r="J849" s="355"/>
      <c r="K849" s="358"/>
      <c r="L849" s="449"/>
      <c r="M849" s="447"/>
      <c r="N849" s="447"/>
      <c r="O849" s="448"/>
      <c r="P849" s="449">
        <v>9135.3799999999992</v>
      </c>
      <c r="Q849" s="447">
        <v>19.09</v>
      </c>
      <c r="R849" s="447">
        <v>35889.4</v>
      </c>
      <c r="S849" s="447">
        <v>36.1</v>
      </c>
      <c r="T849" s="447">
        <v>224.92</v>
      </c>
      <c r="U849" s="447">
        <v>0</v>
      </c>
      <c r="V849" s="447">
        <v>781.63</v>
      </c>
      <c r="W849" s="447">
        <v>1415.15</v>
      </c>
      <c r="X849" s="447">
        <v>12753.41</v>
      </c>
      <c r="Y849" s="447">
        <v>9.0399999999999991</v>
      </c>
      <c r="Z849" s="447">
        <v>40390</v>
      </c>
      <c r="AA849" s="447">
        <v>69</v>
      </c>
      <c r="AB849" s="447"/>
      <c r="AC849" s="447"/>
      <c r="AD849" s="447">
        <v>10735.88</v>
      </c>
      <c r="AE849" s="447">
        <v>0</v>
      </c>
      <c r="AF849" s="447"/>
      <c r="AG849" s="421"/>
      <c r="AH849" s="447"/>
      <c r="AI849" s="448"/>
      <c r="AJ849" s="447"/>
      <c r="AK849" s="421"/>
      <c r="AL849" s="450">
        <v>2283.3000000000002</v>
      </c>
      <c r="AM849" s="448">
        <v>14.27</v>
      </c>
      <c r="AN849" s="450">
        <v>161.75</v>
      </c>
      <c r="AO849" s="448">
        <v>0.01</v>
      </c>
      <c r="AP849" s="450">
        <v>489.39</v>
      </c>
      <c r="AQ849" s="448">
        <v>0</v>
      </c>
    </row>
    <row r="850" spans="1:43" ht="15" x14ac:dyDescent="0.2">
      <c r="A850" s="376">
        <f t="shared" si="44"/>
        <v>45979</v>
      </c>
      <c r="B850" s="86" t="s">
        <v>259</v>
      </c>
      <c r="C850" s="94" t="str">
        <f t="shared" si="45"/>
        <v>45979 0000H</v>
      </c>
      <c r="D850" s="254">
        <v>3830.15</v>
      </c>
      <c r="E850" s="255">
        <v>49.85</v>
      </c>
      <c r="F850" s="254">
        <v>1139.3900000000001</v>
      </c>
      <c r="G850" s="255">
        <v>6.21</v>
      </c>
      <c r="H850" s="254">
        <v>48.01</v>
      </c>
      <c r="I850" s="360">
        <v>0.35</v>
      </c>
      <c r="J850" s="254"/>
      <c r="K850" s="360"/>
      <c r="L850" s="453"/>
      <c r="M850" s="451"/>
      <c r="N850" s="451"/>
      <c r="O850" s="452"/>
      <c r="P850" s="453">
        <v>9141.07</v>
      </c>
      <c r="Q850" s="451">
        <v>19.09</v>
      </c>
      <c r="R850" s="451">
        <v>35892.400000000001</v>
      </c>
      <c r="S850" s="451">
        <v>36.1</v>
      </c>
      <c r="T850" s="451">
        <v>228.42</v>
      </c>
      <c r="U850" s="451">
        <v>0</v>
      </c>
      <c r="V850" s="451">
        <v>781.74</v>
      </c>
      <c r="W850" s="451">
        <v>1416.15</v>
      </c>
      <c r="X850" s="451">
        <v>12757.63</v>
      </c>
      <c r="Y850" s="451">
        <v>9.0399999999999991</v>
      </c>
      <c r="Z850" s="451">
        <v>40398</v>
      </c>
      <c r="AA850" s="451">
        <v>69</v>
      </c>
      <c r="AB850" s="451"/>
      <c r="AC850" s="451"/>
      <c r="AD850" s="451">
        <v>10742.01</v>
      </c>
      <c r="AE850" s="451">
        <v>0</v>
      </c>
      <c r="AF850" s="451"/>
      <c r="AG850" s="454"/>
      <c r="AH850" s="451"/>
      <c r="AI850" s="452"/>
      <c r="AJ850" s="451"/>
      <c r="AK850" s="454"/>
      <c r="AL850" s="455">
        <v>2293.66</v>
      </c>
      <c r="AM850" s="452">
        <v>14.27</v>
      </c>
      <c r="AN850" s="455">
        <v>162.77000000000001</v>
      </c>
      <c r="AO850" s="452">
        <v>0.01</v>
      </c>
      <c r="AP850" s="455">
        <v>491.3</v>
      </c>
      <c r="AQ850" s="452">
        <v>0</v>
      </c>
    </row>
    <row r="851" spans="1:43" ht="15" x14ac:dyDescent="0.2">
      <c r="A851" s="376">
        <f t="shared" si="44"/>
        <v>45979</v>
      </c>
      <c r="B851" s="86" t="s">
        <v>195</v>
      </c>
      <c r="C851" s="94" t="str">
        <f t="shared" si="45"/>
        <v>45979 1200H</v>
      </c>
      <c r="D851" s="355">
        <v>3833.82</v>
      </c>
      <c r="E851" s="356">
        <v>49.85</v>
      </c>
      <c r="F851" s="355">
        <v>1139.4100000000001</v>
      </c>
      <c r="G851" s="356">
        <v>6.42</v>
      </c>
      <c r="H851" s="355">
        <v>48.01</v>
      </c>
      <c r="I851" s="358">
        <v>0.35</v>
      </c>
      <c r="J851" s="355">
        <v>16.8</v>
      </c>
      <c r="K851" s="358">
        <v>0.08</v>
      </c>
      <c r="L851" s="449"/>
      <c r="M851" s="447"/>
      <c r="N851" s="447"/>
      <c r="O851" s="448"/>
      <c r="P851" s="449">
        <v>9145.66</v>
      </c>
      <c r="Q851" s="447">
        <v>19.09</v>
      </c>
      <c r="R851" s="447">
        <v>35895.1</v>
      </c>
      <c r="S851" s="447">
        <v>36.1</v>
      </c>
      <c r="T851" s="447">
        <v>231.37</v>
      </c>
      <c r="U851" s="447">
        <v>0</v>
      </c>
      <c r="V851" s="447">
        <v>781.78</v>
      </c>
      <c r="W851" s="447">
        <v>1417.13</v>
      </c>
      <c r="X851" s="447">
        <v>12761.14</v>
      </c>
      <c r="Y851" s="447">
        <v>9.0399999999999991</v>
      </c>
      <c r="Z851" s="447">
        <v>40404</v>
      </c>
      <c r="AA851" s="447">
        <v>69</v>
      </c>
      <c r="AB851" s="447"/>
      <c r="AC851" s="447"/>
      <c r="AD851" s="447">
        <v>10747.72</v>
      </c>
      <c r="AE851" s="447">
        <v>0</v>
      </c>
      <c r="AF851" s="447"/>
      <c r="AG851" s="421"/>
      <c r="AH851" s="447"/>
      <c r="AI851" s="448"/>
      <c r="AJ851" s="447"/>
      <c r="AK851" s="421"/>
      <c r="AL851" s="450">
        <v>2301.36</v>
      </c>
      <c r="AM851" s="448">
        <v>14.27</v>
      </c>
      <c r="AN851" s="450">
        <v>163.13</v>
      </c>
      <c r="AO851" s="448">
        <v>0.01</v>
      </c>
      <c r="AP851" s="450">
        <v>493.13</v>
      </c>
      <c r="AQ851" s="448">
        <v>0</v>
      </c>
    </row>
    <row r="852" spans="1:43" ht="15" x14ac:dyDescent="0.2">
      <c r="A852" s="376">
        <f t="shared" si="44"/>
        <v>45980</v>
      </c>
      <c r="B852" s="86" t="s">
        <v>259</v>
      </c>
      <c r="C852" s="94" t="str">
        <f t="shared" si="45"/>
        <v>45980 0000H</v>
      </c>
      <c r="D852" s="254">
        <v>3839.13</v>
      </c>
      <c r="E852" s="255">
        <v>49.85</v>
      </c>
      <c r="F852" s="254">
        <v>1139.42</v>
      </c>
      <c r="G852" s="255">
        <v>8.34</v>
      </c>
      <c r="H852" s="254">
        <v>48.01</v>
      </c>
      <c r="I852" s="360">
        <v>0.35</v>
      </c>
      <c r="J852" s="254">
        <v>22.97</v>
      </c>
      <c r="K852" s="360">
        <v>0.09</v>
      </c>
      <c r="L852" s="453"/>
      <c r="M852" s="451"/>
      <c r="N852" s="451"/>
      <c r="O852" s="452"/>
      <c r="P852" s="453">
        <v>9151.43</v>
      </c>
      <c r="Q852" s="451">
        <v>19.09</v>
      </c>
      <c r="R852" s="451">
        <v>35897.1</v>
      </c>
      <c r="S852" s="451">
        <v>36.1</v>
      </c>
      <c r="T852" s="451">
        <v>235.01</v>
      </c>
      <c r="U852" s="451">
        <v>0</v>
      </c>
      <c r="V852" s="451">
        <v>782.81</v>
      </c>
      <c r="W852" s="451">
        <v>1417.52</v>
      </c>
      <c r="X852" s="451">
        <v>12764.27</v>
      </c>
      <c r="Y852" s="451">
        <v>9.0399999999999991</v>
      </c>
      <c r="Z852" s="451">
        <v>40412</v>
      </c>
      <c r="AA852" s="451">
        <v>69</v>
      </c>
      <c r="AB852" s="451"/>
      <c r="AC852" s="451"/>
      <c r="AD852" s="451">
        <v>10754.84</v>
      </c>
      <c r="AE852" s="451">
        <v>0</v>
      </c>
      <c r="AF852" s="451"/>
      <c r="AG852" s="454"/>
      <c r="AH852" s="451"/>
      <c r="AI852" s="452"/>
      <c r="AJ852" s="451"/>
      <c r="AK852" s="454"/>
      <c r="AL852" s="455">
        <v>2311.0500000000002</v>
      </c>
      <c r="AM852" s="452">
        <v>14.27</v>
      </c>
      <c r="AN852" s="455">
        <v>164.19</v>
      </c>
      <c r="AO852" s="452">
        <v>0.01</v>
      </c>
      <c r="AP852" s="455">
        <v>494.84</v>
      </c>
      <c r="AQ852" s="452">
        <v>0</v>
      </c>
    </row>
    <row r="853" spans="1:43" ht="15" x14ac:dyDescent="0.2">
      <c r="A853" s="376">
        <f t="shared" si="44"/>
        <v>45980</v>
      </c>
      <c r="B853" s="86" t="s">
        <v>195</v>
      </c>
      <c r="C853" s="94" t="str">
        <f t="shared" si="45"/>
        <v>45980 1200H</v>
      </c>
      <c r="D853" s="355">
        <v>3843.59</v>
      </c>
      <c r="E853" s="356">
        <v>49.85</v>
      </c>
      <c r="F853" s="355">
        <v>1139.42</v>
      </c>
      <c r="G853" s="356">
        <v>10.69</v>
      </c>
      <c r="H853" s="355">
        <v>48.01</v>
      </c>
      <c r="I853" s="358">
        <v>0.35</v>
      </c>
      <c r="J853" s="355">
        <v>30.55</v>
      </c>
      <c r="K853" s="358">
        <v>0.09</v>
      </c>
      <c r="L853" s="449"/>
      <c r="M853" s="447"/>
      <c r="N853" s="447"/>
      <c r="O853" s="448"/>
      <c r="P853" s="449">
        <v>9157.2099999999991</v>
      </c>
      <c r="Q853" s="447">
        <v>19.09</v>
      </c>
      <c r="R853" s="447">
        <v>35898</v>
      </c>
      <c r="S853" s="447">
        <v>36.1</v>
      </c>
      <c r="T853" s="447">
        <v>237.92</v>
      </c>
      <c r="U853" s="447">
        <v>0</v>
      </c>
      <c r="V853" s="447">
        <v>782.98</v>
      </c>
      <c r="W853" s="447">
        <v>1418.7</v>
      </c>
      <c r="X853" s="447">
        <v>12768.07</v>
      </c>
      <c r="Y853" s="447">
        <v>9.0399999999999991</v>
      </c>
      <c r="Z853" s="447">
        <v>40418</v>
      </c>
      <c r="AA853" s="447">
        <v>69</v>
      </c>
      <c r="AB853" s="447"/>
      <c r="AC853" s="447"/>
      <c r="AD853" s="447">
        <v>10760.38</v>
      </c>
      <c r="AE853" s="447">
        <v>0</v>
      </c>
      <c r="AF853" s="447"/>
      <c r="AG853" s="421"/>
      <c r="AH853" s="447"/>
      <c r="AI853" s="448"/>
      <c r="AJ853" s="447"/>
      <c r="AK853" s="421"/>
      <c r="AL853" s="450">
        <v>2316.4</v>
      </c>
      <c r="AM853" s="448">
        <v>14.27</v>
      </c>
      <c r="AN853" s="450">
        <v>164.2</v>
      </c>
      <c r="AO853" s="448">
        <v>0.01</v>
      </c>
      <c r="AP853" s="450">
        <v>496.34</v>
      </c>
      <c r="AQ853" s="448">
        <v>0</v>
      </c>
    </row>
    <row r="854" spans="1:43" ht="15" x14ac:dyDescent="0.2">
      <c r="A854" s="376">
        <f t="shared" si="44"/>
        <v>45981</v>
      </c>
      <c r="B854" s="86" t="s">
        <v>259</v>
      </c>
      <c r="C854" s="94" t="str">
        <f t="shared" si="45"/>
        <v>45981 0000H</v>
      </c>
      <c r="D854" s="254">
        <v>3849.65</v>
      </c>
      <c r="E854" s="255">
        <v>49.85</v>
      </c>
      <c r="F854" s="254">
        <v>1139.42</v>
      </c>
      <c r="G854" s="255">
        <v>14.71</v>
      </c>
      <c r="H854" s="254">
        <v>48.01</v>
      </c>
      <c r="I854" s="360">
        <v>0.35</v>
      </c>
      <c r="J854" s="254">
        <v>43.45</v>
      </c>
      <c r="K854" s="360">
        <v>0.09</v>
      </c>
      <c r="L854" s="453"/>
      <c r="M854" s="451"/>
      <c r="N854" s="451"/>
      <c r="O854" s="452"/>
      <c r="P854" s="453">
        <v>9163.0400000000009</v>
      </c>
      <c r="Q854" s="451">
        <v>19.09</v>
      </c>
      <c r="R854" s="451">
        <v>35899.5</v>
      </c>
      <c r="S854" s="451">
        <v>36.5</v>
      </c>
      <c r="T854" s="451">
        <v>241.28</v>
      </c>
      <c r="U854" s="451">
        <v>0</v>
      </c>
      <c r="V854" s="451">
        <v>783.33</v>
      </c>
      <c r="W854" s="451">
        <v>1419.3</v>
      </c>
      <c r="X854" s="451">
        <v>12772.42</v>
      </c>
      <c r="Y854" s="451">
        <v>9.0399999999999991</v>
      </c>
      <c r="Z854" s="451">
        <v>40425</v>
      </c>
      <c r="AA854" s="451">
        <v>69</v>
      </c>
      <c r="AB854" s="451"/>
      <c r="AC854" s="451"/>
      <c r="AD854" s="451">
        <v>10767</v>
      </c>
      <c r="AE854" s="451">
        <v>0</v>
      </c>
      <c r="AF854" s="451"/>
      <c r="AG854" s="454"/>
      <c r="AH854" s="451"/>
      <c r="AI854" s="452"/>
      <c r="AJ854" s="451"/>
      <c r="AK854" s="454"/>
      <c r="AL854" s="455">
        <v>2322.8000000000002</v>
      </c>
      <c r="AM854" s="452">
        <v>14.27</v>
      </c>
      <c r="AN854" s="455">
        <v>164.36</v>
      </c>
      <c r="AO854" s="452">
        <v>0.01</v>
      </c>
      <c r="AP854" s="455">
        <v>498</v>
      </c>
      <c r="AQ854" s="452">
        <v>0</v>
      </c>
    </row>
    <row r="855" spans="1:43" ht="15" x14ac:dyDescent="0.2">
      <c r="A855" s="376">
        <f t="shared" si="44"/>
        <v>45981</v>
      </c>
      <c r="B855" s="86" t="s">
        <v>195</v>
      </c>
      <c r="C855" s="94" t="str">
        <f t="shared" si="45"/>
        <v>45981 1200H</v>
      </c>
      <c r="D855" s="355">
        <v>3854.03</v>
      </c>
      <c r="E855" s="356">
        <v>49.85</v>
      </c>
      <c r="F855" s="355">
        <v>1139.42</v>
      </c>
      <c r="G855" s="356">
        <v>17.09</v>
      </c>
      <c r="H855" s="355">
        <v>48.01</v>
      </c>
      <c r="I855" s="358">
        <v>0.35</v>
      </c>
      <c r="J855" s="355">
        <v>51.11</v>
      </c>
      <c r="K855" s="358">
        <v>0.09</v>
      </c>
      <c r="L855" s="449"/>
      <c r="M855" s="447"/>
      <c r="N855" s="447"/>
      <c r="O855" s="448"/>
      <c r="P855" s="449">
        <v>9168.7900000000009</v>
      </c>
      <c r="Q855" s="447">
        <v>19.09</v>
      </c>
      <c r="R855" s="447">
        <v>35900.5</v>
      </c>
      <c r="S855" s="447">
        <v>36.799999999999997</v>
      </c>
      <c r="T855" s="447">
        <v>244</v>
      </c>
      <c r="U855" s="447">
        <v>0</v>
      </c>
      <c r="V855" s="447">
        <v>783.39</v>
      </c>
      <c r="W855" s="447">
        <v>1420.33</v>
      </c>
      <c r="X855" s="447">
        <v>12775.86</v>
      </c>
      <c r="Y855" s="447">
        <v>9.0399999999999991</v>
      </c>
      <c r="Z855" s="447">
        <v>40432</v>
      </c>
      <c r="AA855" s="447">
        <v>69</v>
      </c>
      <c r="AB855" s="447"/>
      <c r="AC855" s="447"/>
      <c r="AD855" s="447">
        <v>10773</v>
      </c>
      <c r="AE855" s="447">
        <v>0</v>
      </c>
      <c r="AF855" s="447"/>
      <c r="AG855" s="421"/>
      <c r="AH855" s="447"/>
      <c r="AI855" s="448"/>
      <c r="AJ855" s="447"/>
      <c r="AK855" s="421"/>
      <c r="AL855" s="450">
        <v>2328.33</v>
      </c>
      <c r="AM855" s="448">
        <v>14.27</v>
      </c>
      <c r="AN855" s="450">
        <v>164.36</v>
      </c>
      <c r="AO855" s="448">
        <v>0.01</v>
      </c>
      <c r="AP855" s="450">
        <v>499.57</v>
      </c>
      <c r="AQ855" s="448">
        <v>0</v>
      </c>
    </row>
    <row r="856" spans="1:43" ht="15" x14ac:dyDescent="0.2">
      <c r="A856" s="376">
        <f t="shared" si="44"/>
        <v>45982</v>
      </c>
      <c r="B856" s="86" t="s">
        <v>259</v>
      </c>
      <c r="C856" s="94" t="str">
        <f t="shared" si="45"/>
        <v>45982 0000H</v>
      </c>
      <c r="D856" s="254">
        <v>3858.76</v>
      </c>
      <c r="E856" s="255">
        <v>49.85</v>
      </c>
      <c r="F856" s="254">
        <v>1139.42</v>
      </c>
      <c r="G856" s="255">
        <v>19.43</v>
      </c>
      <c r="H856" s="254">
        <v>48.01</v>
      </c>
      <c r="I856" s="360">
        <v>0.35</v>
      </c>
      <c r="J856" s="254">
        <v>58.62</v>
      </c>
      <c r="K856" s="360">
        <v>0.1</v>
      </c>
      <c r="L856" s="453"/>
      <c r="M856" s="451"/>
      <c r="N856" s="451"/>
      <c r="O856" s="452"/>
      <c r="P856" s="453">
        <v>9174.6</v>
      </c>
      <c r="Q856" s="451">
        <v>19.09</v>
      </c>
      <c r="R856" s="451">
        <v>35902.5</v>
      </c>
      <c r="S856" s="451">
        <v>36.799999999999997</v>
      </c>
      <c r="T856" s="451">
        <v>246.91</v>
      </c>
      <c r="U856" s="451">
        <v>0</v>
      </c>
      <c r="V856" s="451">
        <v>783.62</v>
      </c>
      <c r="W856" s="451">
        <v>1420.83</v>
      </c>
      <c r="X856" s="451">
        <v>12780.17</v>
      </c>
      <c r="Y856" s="451">
        <v>9.0399999999999991</v>
      </c>
      <c r="Z856" s="451">
        <v>40439</v>
      </c>
      <c r="AA856" s="451">
        <v>69</v>
      </c>
      <c r="AB856" s="451"/>
      <c r="AC856" s="451"/>
      <c r="AD856" s="451">
        <v>10779.74</v>
      </c>
      <c r="AE856" s="451">
        <v>0</v>
      </c>
      <c r="AF856" s="451"/>
      <c r="AG856" s="454"/>
      <c r="AH856" s="451"/>
      <c r="AI856" s="452"/>
      <c r="AJ856" s="451"/>
      <c r="AK856" s="454"/>
      <c r="AL856" s="455">
        <v>2336.9</v>
      </c>
      <c r="AM856" s="452">
        <v>14.27</v>
      </c>
      <c r="AN856" s="455">
        <v>165.1</v>
      </c>
      <c r="AO856" s="452">
        <v>0.01</v>
      </c>
      <c r="AP856" s="455">
        <v>501.26</v>
      </c>
      <c r="AQ856" s="452">
        <v>0</v>
      </c>
    </row>
    <row r="857" spans="1:43" ht="15" x14ac:dyDescent="0.2">
      <c r="A857" s="376">
        <f t="shared" si="44"/>
        <v>45982</v>
      </c>
      <c r="B857" s="86" t="s">
        <v>195</v>
      </c>
      <c r="C857" s="94" t="str">
        <f t="shared" si="45"/>
        <v>45982 1200H</v>
      </c>
      <c r="D857" s="355">
        <v>3859.79</v>
      </c>
      <c r="E857" s="356">
        <v>49.88</v>
      </c>
      <c r="F857" s="355">
        <v>1139.43</v>
      </c>
      <c r="G857" s="356">
        <v>19.68</v>
      </c>
      <c r="H857" s="355">
        <v>48.01</v>
      </c>
      <c r="I857" s="358">
        <v>0.35</v>
      </c>
      <c r="J857" s="355">
        <v>59.44</v>
      </c>
      <c r="K857" s="358">
        <v>0.12</v>
      </c>
      <c r="L857" s="449"/>
      <c r="M857" s="447"/>
      <c r="N857" s="447"/>
      <c r="O857" s="448"/>
      <c r="P857" s="449">
        <v>9179.36</v>
      </c>
      <c r="Q857" s="447">
        <v>19.09</v>
      </c>
      <c r="R857" s="447">
        <v>35904.400000000001</v>
      </c>
      <c r="S857" s="447">
        <v>36.9</v>
      </c>
      <c r="T857" s="447">
        <v>249.28</v>
      </c>
      <c r="U857" s="447">
        <v>0</v>
      </c>
      <c r="V857" s="447">
        <v>784.04</v>
      </c>
      <c r="W857" s="447">
        <v>1421.18</v>
      </c>
      <c r="X857" s="447">
        <v>12782.63</v>
      </c>
      <c r="Y857" s="447">
        <v>9.0399999999999991</v>
      </c>
      <c r="Z857" s="447">
        <v>40444</v>
      </c>
      <c r="AA857" s="447">
        <v>69</v>
      </c>
      <c r="AB857" s="447"/>
      <c r="AC857" s="447"/>
      <c r="AD857" s="447">
        <v>10785.45</v>
      </c>
      <c r="AE857" s="447">
        <v>0</v>
      </c>
      <c r="AF857" s="447"/>
      <c r="AG857" s="421"/>
      <c r="AH857" s="447"/>
      <c r="AI857" s="448"/>
      <c r="AJ857" s="447"/>
      <c r="AK857" s="421"/>
      <c r="AL857" s="450">
        <v>2346.7600000000002</v>
      </c>
      <c r="AM857" s="448">
        <v>14.27</v>
      </c>
      <c r="AN857" s="450">
        <v>166.36</v>
      </c>
      <c r="AO857" s="448">
        <v>0.01</v>
      </c>
      <c r="AP857" s="450">
        <v>502.85</v>
      </c>
      <c r="AQ857" s="448">
        <v>0</v>
      </c>
    </row>
    <row r="858" spans="1:43" ht="15" x14ac:dyDescent="0.2">
      <c r="A858" s="376">
        <f t="shared" si="44"/>
        <v>45983</v>
      </c>
      <c r="B858" s="86" t="s">
        <v>259</v>
      </c>
      <c r="C858" s="94" t="str">
        <f t="shared" si="45"/>
        <v>45983 0000H</v>
      </c>
      <c r="D858" s="254">
        <v>3863.83</v>
      </c>
      <c r="E858" s="255">
        <v>49.88</v>
      </c>
      <c r="F858" s="254">
        <v>1139.43</v>
      </c>
      <c r="G858" s="255">
        <v>20.81</v>
      </c>
      <c r="H858" s="254">
        <v>48.01</v>
      </c>
      <c r="I858" s="360">
        <v>0.35</v>
      </c>
      <c r="J858" s="254">
        <v>63.05</v>
      </c>
      <c r="K858" s="360">
        <v>0.14000000000000001</v>
      </c>
      <c r="L858" s="453"/>
      <c r="M858" s="451"/>
      <c r="N858" s="451"/>
      <c r="O858" s="452"/>
      <c r="P858" s="453">
        <v>9185.2099999999991</v>
      </c>
      <c r="Q858" s="451">
        <v>19.09</v>
      </c>
      <c r="R858" s="451">
        <v>35907</v>
      </c>
      <c r="S858" s="451">
        <v>36.1</v>
      </c>
      <c r="T858" s="451">
        <v>252.72</v>
      </c>
      <c r="U858" s="451">
        <v>0</v>
      </c>
      <c r="V858" s="451">
        <v>785.44</v>
      </c>
      <c r="W858" s="451">
        <v>1421.36</v>
      </c>
      <c r="X858" s="451">
        <v>12787.35</v>
      </c>
      <c r="Y858" s="451">
        <v>9.0399999999999991</v>
      </c>
      <c r="Z858" s="451">
        <v>40452</v>
      </c>
      <c r="AA858" s="451">
        <v>69</v>
      </c>
      <c r="AB858" s="451"/>
      <c r="AC858" s="451"/>
      <c r="AD858" s="451">
        <v>10792.48</v>
      </c>
      <c r="AE858" s="451">
        <v>0</v>
      </c>
      <c r="AF858" s="451"/>
      <c r="AG858" s="454"/>
      <c r="AH858" s="451"/>
      <c r="AI858" s="452"/>
      <c r="AJ858" s="451"/>
      <c r="AK858" s="454"/>
      <c r="AL858" s="455">
        <v>2359.63</v>
      </c>
      <c r="AM858" s="452">
        <v>14.27</v>
      </c>
      <c r="AN858" s="455">
        <v>168.03</v>
      </c>
      <c r="AO858" s="452">
        <v>0.01</v>
      </c>
      <c r="AP858" s="455">
        <v>504.82</v>
      </c>
      <c r="AQ858" s="452">
        <v>0</v>
      </c>
    </row>
    <row r="859" spans="1:43" ht="15" x14ac:dyDescent="0.2">
      <c r="A859" s="376">
        <f t="shared" si="44"/>
        <v>45983</v>
      </c>
      <c r="B859" s="86" t="s">
        <v>195</v>
      </c>
      <c r="C859" s="94" t="str">
        <f t="shared" si="45"/>
        <v>45983 1200H</v>
      </c>
      <c r="D859" s="355">
        <v>3866.16</v>
      </c>
      <c r="E859" s="356">
        <v>49.88</v>
      </c>
      <c r="F859" s="355">
        <v>1139.44</v>
      </c>
      <c r="G859" s="356">
        <v>20.83</v>
      </c>
      <c r="H859" s="355">
        <v>48.01</v>
      </c>
      <c r="I859" s="358">
        <v>0.35</v>
      </c>
      <c r="J859" s="355">
        <v>63.14</v>
      </c>
      <c r="K859" s="358">
        <v>0.17</v>
      </c>
      <c r="L859" s="449"/>
      <c r="M859" s="447"/>
      <c r="N859" s="447"/>
      <c r="O859" s="448"/>
      <c r="P859" s="449">
        <v>9191</v>
      </c>
      <c r="Q859" s="447">
        <v>19.09</v>
      </c>
      <c r="R859" s="447">
        <v>35909.9</v>
      </c>
      <c r="S859" s="447">
        <v>36.9</v>
      </c>
      <c r="T859" s="447">
        <v>255.33</v>
      </c>
      <c r="U859" s="447">
        <v>0</v>
      </c>
      <c r="V859" s="447">
        <v>785.8</v>
      </c>
      <c r="W859" s="447">
        <v>1421.94</v>
      </c>
      <c r="X859" s="447">
        <v>12791.09</v>
      </c>
      <c r="Y859" s="447">
        <v>9.0399999999999991</v>
      </c>
      <c r="Z859" s="447">
        <v>40457</v>
      </c>
      <c r="AA859" s="447">
        <v>69</v>
      </c>
      <c r="AB859" s="447"/>
      <c r="AC859" s="447"/>
      <c r="AD859" s="447">
        <v>10796.87</v>
      </c>
      <c r="AE859" s="447">
        <v>0</v>
      </c>
      <c r="AF859" s="447"/>
      <c r="AG859" s="421"/>
      <c r="AH859" s="447"/>
      <c r="AI859" s="448"/>
      <c r="AJ859" s="447"/>
      <c r="AK859" s="421"/>
      <c r="AL859" s="450">
        <v>2368.4</v>
      </c>
      <c r="AM859" s="448">
        <v>14.27</v>
      </c>
      <c r="AN859" s="450">
        <v>168.53</v>
      </c>
      <c r="AO859" s="448">
        <v>0.01</v>
      </c>
      <c r="AP859" s="450">
        <v>506.79</v>
      </c>
      <c r="AQ859" s="448">
        <v>0</v>
      </c>
    </row>
    <row r="860" spans="1:43" ht="15" x14ac:dyDescent="0.2">
      <c r="A860" s="376">
        <f t="shared" si="44"/>
        <v>45984</v>
      </c>
      <c r="B860" s="86" t="s">
        <v>259</v>
      </c>
      <c r="C860" s="94"/>
      <c r="D860" s="254">
        <v>3869.52</v>
      </c>
      <c r="E860" s="255">
        <v>49.88</v>
      </c>
      <c r="F860" s="254">
        <v>1139.45</v>
      </c>
      <c r="G860" s="255">
        <v>21.55</v>
      </c>
      <c r="H860" s="254">
        <v>48.01</v>
      </c>
      <c r="I860" s="360">
        <v>0.35</v>
      </c>
      <c r="J860" s="254">
        <v>65.45</v>
      </c>
      <c r="K860" s="360">
        <v>0.18</v>
      </c>
      <c r="L860" s="453"/>
      <c r="M860" s="451"/>
      <c r="N860" s="451"/>
      <c r="O860" s="452"/>
      <c r="P860" s="453">
        <v>9196.84</v>
      </c>
      <c r="Q860" s="451">
        <v>19.09</v>
      </c>
      <c r="R860" s="451">
        <v>35912.6</v>
      </c>
      <c r="S860" s="451">
        <v>36.9</v>
      </c>
      <c r="T860" s="451">
        <v>258.23</v>
      </c>
      <c r="U860" s="451">
        <v>0</v>
      </c>
      <c r="V860" s="451">
        <v>787.28</v>
      </c>
      <c r="W860" s="451">
        <v>1421.94</v>
      </c>
      <c r="X860" s="451">
        <v>12795.93</v>
      </c>
      <c r="Y860" s="451">
        <v>9.0399999999999991</v>
      </c>
      <c r="Z860" s="451">
        <v>40465</v>
      </c>
      <c r="AA860" s="451">
        <v>69</v>
      </c>
      <c r="AB860" s="451"/>
      <c r="AC860" s="451"/>
      <c r="AD860" s="451">
        <v>10803.57</v>
      </c>
      <c r="AE860" s="451">
        <v>0</v>
      </c>
      <c r="AF860" s="451"/>
      <c r="AG860" s="454"/>
      <c r="AH860" s="451"/>
      <c r="AI860" s="452"/>
      <c r="AJ860" s="451"/>
      <c r="AK860" s="454"/>
      <c r="AL860" s="455">
        <v>2382.17</v>
      </c>
      <c r="AM860" s="452">
        <v>14.27</v>
      </c>
      <c r="AN860" s="455">
        <v>170.48</v>
      </c>
      <c r="AO860" s="452">
        <v>0.01</v>
      </c>
      <c r="AP860" s="455">
        <v>508.73</v>
      </c>
      <c r="AQ860" s="452">
        <v>0</v>
      </c>
    </row>
    <row r="861" spans="1:43" ht="15" x14ac:dyDescent="0.2">
      <c r="A861" s="376">
        <f t="shared" si="44"/>
        <v>45984</v>
      </c>
      <c r="B861" s="86" t="s">
        <v>195</v>
      </c>
      <c r="C861" s="94"/>
      <c r="D861" s="355">
        <v>3871.2</v>
      </c>
      <c r="E861" s="356">
        <v>49.88</v>
      </c>
      <c r="F861" s="355">
        <v>1139.45</v>
      </c>
      <c r="G861" s="356">
        <v>21.55</v>
      </c>
      <c r="H861" s="355">
        <v>48.01</v>
      </c>
      <c r="I861" s="358">
        <v>0.35</v>
      </c>
      <c r="J861" s="355">
        <v>65.45</v>
      </c>
      <c r="K861" s="358">
        <v>0.2</v>
      </c>
      <c r="L861" s="449"/>
      <c r="M861" s="447"/>
      <c r="N861" s="447"/>
      <c r="O861" s="448"/>
      <c r="P861" s="449">
        <v>9202.6200000000008</v>
      </c>
      <c r="Q861" s="447">
        <v>19.09</v>
      </c>
      <c r="R861" s="447">
        <v>35915.4</v>
      </c>
      <c r="S861" s="447">
        <v>36.9</v>
      </c>
      <c r="T861" s="447">
        <v>260.86</v>
      </c>
      <c r="U861" s="447">
        <v>0</v>
      </c>
      <c r="V861" s="447">
        <v>787.78</v>
      </c>
      <c r="W861" s="447">
        <v>1422.25</v>
      </c>
      <c r="X861" s="447">
        <v>12799.67</v>
      </c>
      <c r="Y861" s="447">
        <v>9.0399999999999991</v>
      </c>
      <c r="Z861" s="447">
        <v>40470</v>
      </c>
      <c r="AA861" s="447">
        <v>69</v>
      </c>
      <c r="AB861" s="447"/>
      <c r="AC861" s="447"/>
      <c r="AD861" s="447">
        <v>10809.69</v>
      </c>
      <c r="AE861" s="447">
        <v>0</v>
      </c>
      <c r="AF861" s="447"/>
      <c r="AG861" s="421"/>
      <c r="AH861" s="447"/>
      <c r="AI861" s="448"/>
      <c r="AJ861" s="447"/>
      <c r="AK861" s="421"/>
      <c r="AL861" s="450">
        <v>2392.27</v>
      </c>
      <c r="AM861" s="448">
        <v>14.27</v>
      </c>
      <c r="AN861" s="450">
        <v>171.41</v>
      </c>
      <c r="AO861" s="448">
        <v>0.01</v>
      </c>
      <c r="AP861" s="450">
        <v>510.7</v>
      </c>
      <c r="AQ861" s="448">
        <v>0</v>
      </c>
    </row>
    <row r="862" spans="1:43" ht="15" x14ac:dyDescent="0.2">
      <c r="A862" s="376">
        <f t="shared" si="44"/>
        <v>45985</v>
      </c>
      <c r="B862" s="86" t="s">
        <v>259</v>
      </c>
      <c r="C862" s="94" t="str">
        <f t="shared" si="45"/>
        <v>45985 0000H</v>
      </c>
      <c r="D862" s="254">
        <v>3874.58</v>
      </c>
      <c r="E862" s="255">
        <v>49.88</v>
      </c>
      <c r="F862" s="254">
        <v>1139.46</v>
      </c>
      <c r="G862" s="255">
        <v>21.76</v>
      </c>
      <c r="H862" s="254">
        <v>48.01</v>
      </c>
      <c r="I862" s="360">
        <v>0.35</v>
      </c>
      <c r="J862" s="254">
        <v>66.13</v>
      </c>
      <c r="K862" s="360">
        <v>0.22</v>
      </c>
      <c r="L862" s="453"/>
      <c r="M862" s="451"/>
      <c r="N862" s="451"/>
      <c r="O862" s="452"/>
      <c r="P862" s="453">
        <v>9208.43</v>
      </c>
      <c r="Q862" s="451">
        <v>19.09</v>
      </c>
      <c r="R862" s="451">
        <v>35917.9</v>
      </c>
      <c r="S862" s="451">
        <v>36.9</v>
      </c>
      <c r="T862" s="451">
        <v>264.14999999999998</v>
      </c>
      <c r="U862" s="451">
        <v>0</v>
      </c>
      <c r="V862" s="451">
        <v>788.69</v>
      </c>
      <c r="W862" s="451">
        <v>1422.53</v>
      </c>
      <c r="X862" s="451">
        <v>12804.45</v>
      </c>
      <c r="Y862" s="451">
        <v>9.0399999999999991</v>
      </c>
      <c r="Z862" s="451">
        <v>40478</v>
      </c>
      <c r="AA862" s="451">
        <v>69</v>
      </c>
      <c r="AB862" s="451"/>
      <c r="AC862" s="451"/>
      <c r="AD862" s="451">
        <v>10816.76</v>
      </c>
      <c r="AE862" s="451">
        <v>0</v>
      </c>
      <c r="AF862" s="451"/>
      <c r="AG862" s="454"/>
      <c r="AH862" s="451"/>
      <c r="AI862" s="452"/>
      <c r="AJ862" s="451"/>
      <c r="AK862" s="454"/>
      <c r="AL862" s="455">
        <v>2405.84</v>
      </c>
      <c r="AM862" s="452">
        <v>14.27</v>
      </c>
      <c r="AN862" s="455">
        <v>173.25</v>
      </c>
      <c r="AO862" s="452">
        <v>0.01</v>
      </c>
      <c r="AP862" s="455">
        <v>512.66999999999996</v>
      </c>
      <c r="AQ862" s="452">
        <v>0</v>
      </c>
    </row>
    <row r="863" spans="1:43" ht="15" x14ac:dyDescent="0.2">
      <c r="A863" s="376">
        <f t="shared" si="44"/>
        <v>45985</v>
      </c>
      <c r="B863" s="86" t="s">
        <v>195</v>
      </c>
      <c r="C863" s="94" t="str">
        <f t="shared" si="45"/>
        <v>45985 1200H</v>
      </c>
      <c r="D863" s="355">
        <v>3877.56</v>
      </c>
      <c r="E863" s="356">
        <v>49.88</v>
      </c>
      <c r="F863" s="355">
        <v>1139.47</v>
      </c>
      <c r="G863" s="356">
        <v>22.13</v>
      </c>
      <c r="H863" s="355">
        <v>48.01</v>
      </c>
      <c r="I863" s="358">
        <v>0.35</v>
      </c>
      <c r="J863" s="355">
        <v>67.3</v>
      </c>
      <c r="K863" s="358">
        <v>0.25</v>
      </c>
      <c r="L863" s="449"/>
      <c r="M863" s="447"/>
      <c r="N863" s="447"/>
      <c r="O863" s="448"/>
      <c r="P863" s="449">
        <v>9214.2199999999993</v>
      </c>
      <c r="Q863" s="447">
        <v>19.09</v>
      </c>
      <c r="R863" s="447">
        <v>35920.199999999997</v>
      </c>
      <c r="S863" s="447">
        <v>36.9</v>
      </c>
      <c r="T863" s="447">
        <v>267.2</v>
      </c>
      <c r="U863" s="447">
        <v>0</v>
      </c>
      <c r="V863" s="447">
        <v>789.24</v>
      </c>
      <c r="W863" s="447">
        <v>1423.13</v>
      </c>
      <c r="X863" s="447">
        <v>12808.41</v>
      </c>
      <c r="Y863" s="447">
        <v>9.0399999999999991</v>
      </c>
      <c r="Z863" s="447">
        <v>40485</v>
      </c>
      <c r="AA863" s="447">
        <v>69</v>
      </c>
      <c r="AB863" s="447"/>
      <c r="AC863" s="447"/>
      <c r="AD863" s="447">
        <v>10823.15</v>
      </c>
      <c r="AE863" s="447">
        <v>0</v>
      </c>
      <c r="AF863" s="447"/>
      <c r="AG863" s="421"/>
      <c r="AH863" s="447"/>
      <c r="AI863" s="448"/>
      <c r="AJ863" s="447"/>
      <c r="AK863" s="421"/>
      <c r="AL863" s="450">
        <v>2415.61</v>
      </c>
      <c r="AM863" s="448">
        <v>14.27</v>
      </c>
      <c r="AN863" s="450">
        <v>174.1</v>
      </c>
      <c r="AO863" s="448">
        <v>0.01</v>
      </c>
      <c r="AP863" s="450">
        <v>514.27</v>
      </c>
      <c r="AQ863" s="448">
        <v>0</v>
      </c>
    </row>
    <row r="864" spans="1:43" ht="15" x14ac:dyDescent="0.2">
      <c r="A864" s="428">
        <f t="shared" si="44"/>
        <v>45986</v>
      </c>
      <c r="B864" s="429" t="s">
        <v>259</v>
      </c>
      <c r="C864" s="430" t="str">
        <f t="shared" si="45"/>
        <v>45986 0000H</v>
      </c>
      <c r="D864" s="431">
        <v>3881.93</v>
      </c>
      <c r="E864" s="432">
        <v>49.88</v>
      </c>
      <c r="F864" s="431">
        <v>1139.47</v>
      </c>
      <c r="G864" s="432">
        <v>23.69</v>
      </c>
      <c r="H864" s="479">
        <v>48.01</v>
      </c>
      <c r="I864" s="480">
        <v>0.35</v>
      </c>
      <c r="J864" s="479">
        <v>72.319999999999993</v>
      </c>
      <c r="K864" s="480">
        <v>0.26</v>
      </c>
      <c r="L864" s="462"/>
      <c r="M864" s="460"/>
      <c r="N864" s="460"/>
      <c r="O864" s="461"/>
      <c r="P864" s="462">
        <v>9220.0300000000007</v>
      </c>
      <c r="Q864" s="460">
        <v>19.09</v>
      </c>
      <c r="R864" s="460">
        <v>35922.699999999997</v>
      </c>
      <c r="S864" s="460">
        <v>36.9</v>
      </c>
      <c r="T864" s="460">
        <v>270.72000000000003</v>
      </c>
      <c r="U864" s="460">
        <v>0</v>
      </c>
      <c r="V864" s="460">
        <v>790.69</v>
      </c>
      <c r="W864" s="460">
        <v>1423.55</v>
      </c>
      <c r="X864" s="460">
        <v>12813.1</v>
      </c>
      <c r="Y864" s="460">
        <v>9.0399999999999991</v>
      </c>
      <c r="Z864" s="460">
        <v>40492</v>
      </c>
      <c r="AA864" s="460">
        <v>69</v>
      </c>
      <c r="AB864" s="460"/>
      <c r="AC864" s="460"/>
      <c r="AD864" s="460">
        <v>10830.4</v>
      </c>
      <c r="AE864" s="460">
        <v>0</v>
      </c>
      <c r="AF864" s="460"/>
      <c r="AG864" s="463"/>
      <c r="AH864" s="460"/>
      <c r="AI864" s="461"/>
      <c r="AJ864" s="460"/>
      <c r="AK864" s="463"/>
      <c r="AL864" s="464">
        <v>2428.75</v>
      </c>
      <c r="AM864" s="461">
        <v>14.27</v>
      </c>
      <c r="AN864" s="464">
        <v>175.93</v>
      </c>
      <c r="AO864" s="461">
        <v>0.01</v>
      </c>
      <c r="AP864" s="464">
        <v>516.54999999999995</v>
      </c>
      <c r="AQ864" s="461">
        <v>0</v>
      </c>
    </row>
    <row r="865" spans="1:43" ht="15.75" thickBot="1" x14ac:dyDescent="0.25">
      <c r="A865" s="382">
        <f t="shared" si="44"/>
        <v>45986</v>
      </c>
      <c r="B865" s="383" t="s">
        <v>195</v>
      </c>
      <c r="C865" s="384" t="str">
        <f t="shared" si="45"/>
        <v>45986 1200H</v>
      </c>
      <c r="D865" s="385">
        <v>3885.19</v>
      </c>
      <c r="E865" s="386">
        <v>49.88</v>
      </c>
      <c r="F865" s="440">
        <v>1139.48</v>
      </c>
      <c r="G865" s="441">
        <v>23.78</v>
      </c>
      <c r="H865" s="385">
        <v>48.01</v>
      </c>
      <c r="I865" s="388">
        <v>0.35</v>
      </c>
      <c r="J865" s="385">
        <v>72.61</v>
      </c>
      <c r="K865" s="388">
        <v>0.28999999999999998</v>
      </c>
      <c r="L865" s="467"/>
      <c r="M865" s="465"/>
      <c r="N865" s="465"/>
      <c r="O865" s="466"/>
      <c r="P865" s="467">
        <v>9225.89</v>
      </c>
      <c r="Q865" s="465">
        <v>19.09</v>
      </c>
      <c r="R865" s="465">
        <v>35924.5</v>
      </c>
      <c r="S865" s="465">
        <v>37.200000000000003</v>
      </c>
      <c r="T865" s="465">
        <v>273.60000000000002</v>
      </c>
      <c r="U865" s="465">
        <v>0</v>
      </c>
      <c r="V865" s="465">
        <v>791.19</v>
      </c>
      <c r="W865" s="465">
        <v>1434.56</v>
      </c>
      <c r="X865" s="465">
        <v>12817</v>
      </c>
      <c r="Y865" s="465">
        <v>9.0399999999999991</v>
      </c>
      <c r="Z865" s="465">
        <v>40498</v>
      </c>
      <c r="AA865" s="465">
        <v>69</v>
      </c>
      <c r="AB865" s="465"/>
      <c r="AC865" s="465"/>
      <c r="AD865" s="465">
        <v>10836.57</v>
      </c>
      <c r="AE865" s="465">
        <v>0</v>
      </c>
      <c r="AF865" s="465"/>
      <c r="AG865" s="468"/>
      <c r="AH865" s="465"/>
      <c r="AI865" s="466"/>
      <c r="AJ865" s="465"/>
      <c r="AK865" s="468"/>
      <c r="AL865" s="469">
        <v>2437.66</v>
      </c>
      <c r="AM865" s="466">
        <v>14.27</v>
      </c>
      <c r="AN865" s="469">
        <v>176.57</v>
      </c>
      <c r="AO865" s="466">
        <v>0.01</v>
      </c>
      <c r="AP865" s="469">
        <v>518.41</v>
      </c>
      <c r="AQ865" s="466">
        <v>0</v>
      </c>
    </row>
    <row r="866" spans="1:43" ht="15" thickBot="1" x14ac:dyDescent="0.25"/>
    <row r="867" spans="1:43" ht="15" x14ac:dyDescent="0.2">
      <c r="A867" s="369">
        <f>A864+1</f>
        <v>45987</v>
      </c>
      <c r="B867" s="370" t="s">
        <v>259</v>
      </c>
      <c r="C867" s="94" t="str">
        <f t="shared" si="45"/>
        <v>45987 0000H</v>
      </c>
      <c r="D867" s="372">
        <v>3888.61</v>
      </c>
      <c r="E867" s="373">
        <v>49.88</v>
      </c>
      <c r="F867" s="372">
        <v>1139.49</v>
      </c>
      <c r="G867" s="373">
        <v>24.09</v>
      </c>
      <c r="H867" s="372">
        <v>48.01</v>
      </c>
      <c r="I867" s="375">
        <v>0.35</v>
      </c>
      <c r="J867" s="372">
        <v>73.59</v>
      </c>
      <c r="K867" s="375">
        <v>0.31</v>
      </c>
      <c r="L867" s="444"/>
      <c r="M867" s="442"/>
      <c r="N867" s="442"/>
      <c r="O867" s="443"/>
      <c r="P867" s="444">
        <v>9231.6200000000008</v>
      </c>
      <c r="Q867" s="442">
        <v>19.09</v>
      </c>
      <c r="R867" s="442">
        <v>35927.4</v>
      </c>
      <c r="S867" s="442">
        <v>37.200000000000003</v>
      </c>
      <c r="T867" s="442">
        <v>276.93</v>
      </c>
      <c r="U867" s="442">
        <v>0</v>
      </c>
      <c r="V867" s="442">
        <v>792.46</v>
      </c>
      <c r="W867" s="442">
        <v>1425.02</v>
      </c>
      <c r="X867" s="442">
        <v>12821.34</v>
      </c>
      <c r="Y867" s="442">
        <v>9.0399999999999991</v>
      </c>
      <c r="Z867" s="442">
        <v>40505</v>
      </c>
      <c r="AA867" s="442">
        <v>69</v>
      </c>
      <c r="AB867" s="442"/>
      <c r="AC867" s="442"/>
      <c r="AD867" s="442">
        <v>10843.58</v>
      </c>
      <c r="AE867" s="442">
        <v>0</v>
      </c>
      <c r="AF867" s="442"/>
      <c r="AG867" s="445"/>
      <c r="AH867" s="442"/>
      <c r="AI867" s="443"/>
      <c r="AJ867" s="442"/>
      <c r="AK867" s="445"/>
      <c r="AL867" s="446">
        <v>2449.87</v>
      </c>
      <c r="AM867" s="443">
        <v>14.27</v>
      </c>
      <c r="AN867" s="446">
        <v>178.18</v>
      </c>
      <c r="AO867" s="443">
        <v>0.01</v>
      </c>
      <c r="AP867" s="446">
        <v>520.25</v>
      </c>
      <c r="AQ867" s="443">
        <v>0</v>
      </c>
    </row>
    <row r="868" spans="1:43" ht="15" x14ac:dyDescent="0.2">
      <c r="A868" s="527">
        <f>A865+1</f>
        <v>45987</v>
      </c>
      <c r="B868" s="86" t="s">
        <v>195</v>
      </c>
      <c r="C868" s="94" t="str">
        <f t="shared" si="45"/>
        <v>45987 1200H</v>
      </c>
      <c r="D868" s="355">
        <v>3891.5</v>
      </c>
      <c r="E868" s="356">
        <v>49.88</v>
      </c>
      <c r="F868" s="355">
        <v>1139.49</v>
      </c>
      <c r="G868" s="356">
        <v>24.41</v>
      </c>
      <c r="H868" s="355">
        <v>48.01</v>
      </c>
      <c r="I868" s="358">
        <v>0.35</v>
      </c>
      <c r="J868" s="355">
        <v>74.62</v>
      </c>
      <c r="K868" s="358">
        <v>0.33</v>
      </c>
      <c r="L868" s="449"/>
      <c r="M868" s="447"/>
      <c r="N868" s="447"/>
      <c r="O868" s="448"/>
      <c r="P868" s="449">
        <v>9237.41</v>
      </c>
      <c r="Q868" s="447">
        <v>19.09</v>
      </c>
      <c r="R868" s="447">
        <v>35929.699999999997</v>
      </c>
      <c r="S868" s="447">
        <v>37.200000000000003</v>
      </c>
      <c r="T868" s="447">
        <v>279.76</v>
      </c>
      <c r="U868" s="447">
        <v>0</v>
      </c>
      <c r="V868" s="447">
        <v>792.98</v>
      </c>
      <c r="W868" s="447">
        <v>1425.83</v>
      </c>
      <c r="X868" s="447">
        <v>12825.05</v>
      </c>
      <c r="Y868" s="447">
        <v>9.0399999999999991</v>
      </c>
      <c r="Z868" s="447">
        <v>40511</v>
      </c>
      <c r="AA868" s="447">
        <v>69</v>
      </c>
      <c r="AB868" s="447"/>
      <c r="AC868" s="447"/>
      <c r="AD868" s="447">
        <v>10849.37</v>
      </c>
      <c r="AE868" s="447">
        <v>0</v>
      </c>
      <c r="AF868" s="447"/>
      <c r="AG868" s="421"/>
      <c r="AH868" s="447"/>
      <c r="AI868" s="448"/>
      <c r="AJ868" s="447"/>
      <c r="AK868" s="421"/>
      <c r="AL868" s="450">
        <v>2458.7399999999998</v>
      </c>
      <c r="AM868" s="448">
        <v>14.27</v>
      </c>
      <c r="AN868" s="450">
        <v>178.82</v>
      </c>
      <c r="AO868" s="448">
        <v>0.01</v>
      </c>
      <c r="AP868" s="450">
        <v>522.11</v>
      </c>
      <c r="AQ868" s="448">
        <v>0</v>
      </c>
    </row>
    <row r="869" spans="1:43" ht="15" x14ac:dyDescent="0.2">
      <c r="A869" s="527">
        <f t="shared" si="44"/>
        <v>45988</v>
      </c>
      <c r="B869" s="86" t="s">
        <v>259</v>
      </c>
      <c r="C869" s="94" t="str">
        <f t="shared" si="45"/>
        <v>45988 0000H</v>
      </c>
      <c r="D869" s="254">
        <v>3895.3</v>
      </c>
      <c r="E869" s="255">
        <v>49.88</v>
      </c>
      <c r="F869" s="254">
        <v>1139.5</v>
      </c>
      <c r="G869" s="255">
        <v>25.3</v>
      </c>
      <c r="H869" s="254">
        <v>48.01</v>
      </c>
      <c r="I869" s="360">
        <v>0.35</v>
      </c>
      <c r="J869" s="254">
        <v>77.39</v>
      </c>
      <c r="K869" s="360">
        <v>0.34</v>
      </c>
      <c r="L869" s="453"/>
      <c r="M869" s="451"/>
      <c r="N869" s="451"/>
      <c r="O869" s="452"/>
      <c r="P869" s="453">
        <v>9243.2000000000007</v>
      </c>
      <c r="Q869" s="451">
        <v>19.09</v>
      </c>
      <c r="R869" s="451">
        <v>35932.300000000003</v>
      </c>
      <c r="S869" s="451">
        <v>37.200000000000003</v>
      </c>
      <c r="T869" s="451">
        <v>283.07</v>
      </c>
      <c r="U869" s="451">
        <v>0</v>
      </c>
      <c r="V869" s="451">
        <v>794.34</v>
      </c>
      <c r="W869" s="451">
        <v>1426.15</v>
      </c>
      <c r="X869" s="451">
        <v>12829.39</v>
      </c>
      <c r="Y869" s="451">
        <v>9.0399999999999991</v>
      </c>
      <c r="Z869" s="451">
        <v>40519</v>
      </c>
      <c r="AA869" s="451">
        <v>69</v>
      </c>
      <c r="AB869" s="451"/>
      <c r="AC869" s="451"/>
      <c r="AD869" s="451">
        <v>10856.34</v>
      </c>
      <c r="AE869" s="451">
        <v>0</v>
      </c>
      <c r="AF869" s="451"/>
      <c r="AG869" s="454"/>
      <c r="AH869" s="451"/>
      <c r="AI869" s="452"/>
      <c r="AJ869" s="451"/>
      <c r="AK869" s="454"/>
      <c r="AL869" s="455">
        <v>2471.62</v>
      </c>
      <c r="AM869" s="452">
        <v>14.27</v>
      </c>
      <c r="AN869" s="455">
        <v>180.52</v>
      </c>
      <c r="AO869" s="452">
        <v>0.01</v>
      </c>
      <c r="AP869" s="455">
        <v>524.1</v>
      </c>
      <c r="AQ869" s="452" t="s">
        <v>1</v>
      </c>
    </row>
    <row r="870" spans="1:43" ht="15" x14ac:dyDescent="0.2">
      <c r="A870" s="527">
        <f t="shared" si="44"/>
        <v>45988</v>
      </c>
      <c r="B870" s="86" t="s">
        <v>195</v>
      </c>
      <c r="C870" s="94" t="str">
        <f t="shared" si="45"/>
        <v>45988 1200H</v>
      </c>
      <c r="D870" s="355">
        <v>3897.95</v>
      </c>
      <c r="E870" s="356">
        <v>49.88</v>
      </c>
      <c r="F870" s="355">
        <v>1139.5</v>
      </c>
      <c r="G870" s="356">
        <v>25.79</v>
      </c>
      <c r="H870" s="355">
        <v>48.01</v>
      </c>
      <c r="I870" s="358">
        <v>0.35</v>
      </c>
      <c r="J870" s="355">
        <v>79.08</v>
      </c>
      <c r="K870" s="358">
        <v>0.37</v>
      </c>
      <c r="L870" s="449"/>
      <c r="M870" s="447"/>
      <c r="N870" s="447"/>
      <c r="O870" s="448"/>
      <c r="P870" s="449">
        <v>9249.01</v>
      </c>
      <c r="Q870" s="447">
        <v>19.09</v>
      </c>
      <c r="R870" s="447">
        <v>35935</v>
      </c>
      <c r="S870" s="447">
        <v>37.200000000000003</v>
      </c>
      <c r="T870" s="447">
        <v>286.11</v>
      </c>
      <c r="U870" s="447">
        <v>0</v>
      </c>
      <c r="V870" s="447">
        <v>794.68</v>
      </c>
      <c r="W870" s="447">
        <v>1427.13</v>
      </c>
      <c r="X870" s="447">
        <v>12833.11</v>
      </c>
      <c r="Y870" s="447">
        <v>9.0399999999999991</v>
      </c>
      <c r="Z870" s="447">
        <v>40525</v>
      </c>
      <c r="AA870" s="447">
        <v>69</v>
      </c>
      <c r="AB870" s="447"/>
      <c r="AC870" s="447"/>
      <c r="AD870" s="447">
        <v>10862.3</v>
      </c>
      <c r="AE870" s="447">
        <v>0</v>
      </c>
      <c r="AF870" s="447"/>
      <c r="AG870" s="421"/>
      <c r="AH870" s="447"/>
      <c r="AI870" s="448"/>
      <c r="AJ870" s="447"/>
      <c r="AK870" s="421"/>
      <c r="AL870" s="450">
        <v>2483.44</v>
      </c>
      <c r="AM870" s="448">
        <v>14.27</v>
      </c>
      <c r="AN870" s="450">
        <v>181.99</v>
      </c>
      <c r="AO870" s="448">
        <v>0.01</v>
      </c>
      <c r="AP870" s="450">
        <v>526.03</v>
      </c>
      <c r="AQ870" s="448">
        <v>0</v>
      </c>
    </row>
    <row r="871" spans="1:43" ht="15" x14ac:dyDescent="0.2">
      <c r="A871" s="527">
        <f t="shared" ref="A871:A890" si="46">A869+1</f>
        <v>45989</v>
      </c>
      <c r="B871" s="86" t="s">
        <v>259</v>
      </c>
      <c r="C871" s="94" t="str">
        <f t="shared" si="45"/>
        <v>45989 0000H</v>
      </c>
      <c r="D871" s="254">
        <v>3901.51</v>
      </c>
      <c r="E871" s="255">
        <v>49.88</v>
      </c>
      <c r="F871" s="254">
        <v>1139.51</v>
      </c>
      <c r="G871" s="255">
        <v>26.41</v>
      </c>
      <c r="H871" s="254">
        <v>48.01</v>
      </c>
      <c r="I871" s="360">
        <v>0.35</v>
      </c>
      <c r="J871" s="254">
        <v>81.05</v>
      </c>
      <c r="K871" s="360">
        <v>0.39</v>
      </c>
      <c r="L871" s="453"/>
      <c r="M871" s="451"/>
      <c r="N871" s="451"/>
      <c r="O871" s="452"/>
      <c r="P871" s="453">
        <v>9254.77</v>
      </c>
      <c r="Q871" s="451">
        <v>19.09</v>
      </c>
      <c r="R871" s="451">
        <v>35937.1</v>
      </c>
      <c r="S871" s="451">
        <v>37.200000000000003</v>
      </c>
      <c r="T871" s="451">
        <v>289.45999999999998</v>
      </c>
      <c r="U871" s="451">
        <v>0</v>
      </c>
      <c r="V871" s="451">
        <v>794.98</v>
      </c>
      <c r="W871" s="451">
        <v>1428.37</v>
      </c>
      <c r="X871" s="451">
        <v>12837.5</v>
      </c>
      <c r="Y871" s="451">
        <v>9.0399999999999991</v>
      </c>
      <c r="Z871" s="451">
        <v>40533</v>
      </c>
      <c r="AA871" s="451">
        <v>69</v>
      </c>
      <c r="AB871" s="451"/>
      <c r="AC871" s="451"/>
      <c r="AD871" s="451">
        <v>10869.4</v>
      </c>
      <c r="AE871" s="451">
        <v>0</v>
      </c>
      <c r="AF871" s="451"/>
      <c r="AG871" s="454"/>
      <c r="AH871" s="451"/>
      <c r="AI871" s="452"/>
      <c r="AJ871" s="451"/>
      <c r="AK871" s="454"/>
      <c r="AL871" s="455">
        <v>2495.37</v>
      </c>
      <c r="AM871" s="452">
        <v>14.27</v>
      </c>
      <c r="AN871" s="455">
        <v>183.45</v>
      </c>
      <c r="AO871" s="452">
        <v>0.01</v>
      </c>
      <c r="AP871" s="455">
        <v>527.94000000000005</v>
      </c>
      <c r="AQ871" s="452">
        <v>0</v>
      </c>
    </row>
    <row r="872" spans="1:43" ht="15" x14ac:dyDescent="0.2">
      <c r="A872" s="527">
        <f t="shared" si="46"/>
        <v>45989</v>
      </c>
      <c r="B872" s="86" t="s">
        <v>195</v>
      </c>
      <c r="C872" s="94" t="str">
        <f t="shared" si="45"/>
        <v>45989 1200H</v>
      </c>
      <c r="D872" s="355">
        <v>3904.12</v>
      </c>
      <c r="E872" s="356">
        <v>49.88</v>
      </c>
      <c r="F872" s="355">
        <v>1139.52</v>
      </c>
      <c r="G872" s="356">
        <v>26.69</v>
      </c>
      <c r="H872" s="355">
        <v>48.01</v>
      </c>
      <c r="I872" s="358">
        <v>0.35</v>
      </c>
      <c r="J872" s="355">
        <v>81.96</v>
      </c>
      <c r="K872" s="358">
        <v>0.41</v>
      </c>
      <c r="L872" s="449"/>
      <c r="M872" s="447"/>
      <c r="N872" s="447"/>
      <c r="O872" s="448"/>
      <c r="P872" s="449">
        <v>9260.52</v>
      </c>
      <c r="Q872" s="447">
        <v>19.09</v>
      </c>
      <c r="R872" s="447">
        <v>35939.699999999997</v>
      </c>
      <c r="S872" s="447">
        <v>37.200000000000003</v>
      </c>
      <c r="T872" s="447">
        <v>291.82</v>
      </c>
      <c r="U872" s="447">
        <v>0</v>
      </c>
      <c r="V872" s="447">
        <v>795.35</v>
      </c>
      <c r="W872" s="447">
        <v>1429.44</v>
      </c>
      <c r="X872" s="447">
        <v>12841.25</v>
      </c>
      <c r="Y872" s="447">
        <v>9.0399999999999991</v>
      </c>
      <c r="Z872" s="447">
        <v>40539</v>
      </c>
      <c r="AA872" s="447">
        <v>69</v>
      </c>
      <c r="AB872" s="447"/>
      <c r="AC872" s="447"/>
      <c r="AD872" s="447">
        <v>10875.22</v>
      </c>
      <c r="AE872" s="447">
        <v>0</v>
      </c>
      <c r="AF872" s="447"/>
      <c r="AG872" s="421"/>
      <c r="AH872" s="447"/>
      <c r="AI872" s="448"/>
      <c r="AJ872" s="447"/>
      <c r="AK872" s="421"/>
      <c r="AL872" s="450">
        <v>2506.61</v>
      </c>
      <c r="AM872" s="448">
        <v>14.27</v>
      </c>
      <c r="AN872" s="450">
        <v>184.71</v>
      </c>
      <c r="AO872" s="448">
        <v>0.01</v>
      </c>
      <c r="AP872" s="450">
        <v>529.82000000000005</v>
      </c>
      <c r="AQ872" s="448">
        <v>0</v>
      </c>
    </row>
    <row r="873" spans="1:43" ht="15" x14ac:dyDescent="0.2">
      <c r="A873" s="527">
        <f t="shared" si="46"/>
        <v>45990</v>
      </c>
      <c r="B873" s="86" t="s">
        <v>259</v>
      </c>
      <c r="C873" s="94" t="str">
        <f t="shared" si="45"/>
        <v>45990 0000H</v>
      </c>
      <c r="D873" s="254">
        <v>3907.99</v>
      </c>
      <c r="E873" s="255">
        <v>49.88</v>
      </c>
      <c r="F873" s="254">
        <v>1139.52</v>
      </c>
      <c r="G873" s="255">
        <v>27.67</v>
      </c>
      <c r="H873" s="254">
        <v>48.01</v>
      </c>
      <c r="I873" s="360">
        <v>0.35</v>
      </c>
      <c r="J873" s="254">
        <v>85.12</v>
      </c>
      <c r="K873" s="360">
        <v>0.42</v>
      </c>
      <c r="L873" s="453"/>
      <c r="M873" s="451"/>
      <c r="N873" s="451"/>
      <c r="O873" s="452"/>
      <c r="P873" s="453">
        <v>9266.2800000000007</v>
      </c>
      <c r="Q873" s="451">
        <v>19.09</v>
      </c>
      <c r="R873" s="451">
        <v>35942.300000000003</v>
      </c>
      <c r="S873" s="451">
        <v>37.200000000000003</v>
      </c>
      <c r="T873" s="451">
        <v>295.10000000000002</v>
      </c>
      <c r="U873" s="451">
        <v>0</v>
      </c>
      <c r="V873" s="451">
        <v>796.63</v>
      </c>
      <c r="W873" s="451">
        <v>1429.59</v>
      </c>
      <c r="X873" s="451">
        <v>12845.65</v>
      </c>
      <c r="Y873" s="451">
        <v>9.0399999999999991</v>
      </c>
      <c r="Z873" s="451">
        <v>40547</v>
      </c>
      <c r="AA873" s="451">
        <v>69</v>
      </c>
      <c r="AB873" s="451"/>
      <c r="AC873" s="451"/>
      <c r="AD873" s="451">
        <v>10881.77</v>
      </c>
      <c r="AE873" s="451">
        <v>0</v>
      </c>
      <c r="AF873" s="451"/>
      <c r="AG873" s="454"/>
      <c r="AH873" s="451"/>
      <c r="AI873" s="452"/>
      <c r="AJ873" s="451"/>
      <c r="AK873" s="454"/>
      <c r="AL873" s="455">
        <v>2519.6799999999998</v>
      </c>
      <c r="AM873" s="452">
        <v>14.27</v>
      </c>
      <c r="AN873" s="455">
        <v>186.55</v>
      </c>
      <c r="AO873" s="452">
        <v>0.01</v>
      </c>
      <c r="AP873" s="455">
        <v>531.77</v>
      </c>
      <c r="AQ873" s="452">
        <v>0</v>
      </c>
    </row>
    <row r="874" spans="1:43" ht="15" x14ac:dyDescent="0.2">
      <c r="A874" s="527">
        <f t="shared" si="46"/>
        <v>45990</v>
      </c>
      <c r="B874" s="86" t="s">
        <v>195</v>
      </c>
      <c r="C874" s="94" t="str">
        <f t="shared" si="45"/>
        <v>45990 1200H</v>
      </c>
      <c r="D874" s="355">
        <v>3910.73</v>
      </c>
      <c r="E874" s="356">
        <v>49.88</v>
      </c>
      <c r="F874" s="355">
        <v>1139.53</v>
      </c>
      <c r="G874" s="356">
        <v>27.67</v>
      </c>
      <c r="H874" s="355">
        <v>48.01</v>
      </c>
      <c r="I874" s="358">
        <v>0.35</v>
      </c>
      <c r="J874" s="355">
        <v>85.12</v>
      </c>
      <c r="K874" s="358">
        <v>0.45</v>
      </c>
      <c r="L874" s="449"/>
      <c r="M874" s="447"/>
      <c r="N874" s="447"/>
      <c r="O874" s="448"/>
      <c r="P874" s="449">
        <v>9272.07</v>
      </c>
      <c r="Q874" s="447">
        <v>19.09</v>
      </c>
      <c r="R874" s="447">
        <v>35944.5</v>
      </c>
      <c r="S874" s="447">
        <v>37.200000000000003</v>
      </c>
      <c r="T874" s="447">
        <v>297.7</v>
      </c>
      <c r="U874" s="447">
        <v>0</v>
      </c>
      <c r="V874" s="447">
        <v>796.82</v>
      </c>
      <c r="W874" s="447">
        <v>1430.97</v>
      </c>
      <c r="X874" s="447">
        <v>12849.3</v>
      </c>
      <c r="Y874" s="447">
        <v>9.0399999999999991</v>
      </c>
      <c r="Z874" s="447">
        <v>40551</v>
      </c>
      <c r="AA874" s="447">
        <v>69</v>
      </c>
      <c r="AB874" s="447"/>
      <c r="AC874" s="447"/>
      <c r="AD874" s="447">
        <v>10887.67</v>
      </c>
      <c r="AE874" s="447">
        <v>0</v>
      </c>
      <c r="AF874" s="447"/>
      <c r="AG874" s="421"/>
      <c r="AH874" s="447"/>
      <c r="AI874" s="448"/>
      <c r="AJ874" s="447"/>
      <c r="AK874" s="421"/>
      <c r="AL874" s="450">
        <v>2528.12</v>
      </c>
      <c r="AM874" s="448">
        <v>14.27</v>
      </c>
      <c r="AN874" s="450">
        <v>187.27</v>
      </c>
      <c r="AO874" s="448">
        <v>0.01</v>
      </c>
      <c r="AP874" s="450">
        <v>533.39</v>
      </c>
      <c r="AQ874" s="448">
        <v>0</v>
      </c>
    </row>
    <row r="875" spans="1:43" ht="15" x14ac:dyDescent="0.2">
      <c r="A875" s="527">
        <f t="shared" si="46"/>
        <v>45991</v>
      </c>
      <c r="B875" s="86" t="s">
        <v>259</v>
      </c>
      <c r="C875" s="94" t="str">
        <f t="shared" ref="C875:C890" si="47">A875 &amp; " " &amp;B875</f>
        <v>45991 0000H</v>
      </c>
      <c r="D875" s="254">
        <v>3913.98</v>
      </c>
      <c r="E875" s="255">
        <v>49.88</v>
      </c>
      <c r="F875" s="254">
        <v>1139.54</v>
      </c>
      <c r="G875" s="255">
        <v>27.75</v>
      </c>
      <c r="H875" s="254">
        <v>48.01</v>
      </c>
      <c r="I875" s="360">
        <v>0.35</v>
      </c>
      <c r="J875" s="254">
        <v>85.37</v>
      </c>
      <c r="K875" s="360">
        <v>0.48</v>
      </c>
      <c r="L875" s="453"/>
      <c r="M875" s="451"/>
      <c r="N875" s="451"/>
      <c r="O875" s="452"/>
      <c r="P875" s="453">
        <v>9277.89</v>
      </c>
      <c r="Q875" s="451">
        <v>19.09</v>
      </c>
      <c r="R875" s="451">
        <v>35947.1</v>
      </c>
      <c r="S875" s="451">
        <v>37.200000000000003</v>
      </c>
      <c r="T875" s="451">
        <v>300.8</v>
      </c>
      <c r="U875" s="451">
        <v>0</v>
      </c>
      <c r="V875" s="451">
        <v>797.96</v>
      </c>
      <c r="W875" s="451">
        <v>1431.3</v>
      </c>
      <c r="X875" s="451">
        <v>12853.6</v>
      </c>
      <c r="Y875" s="451">
        <v>9.0399999999999991</v>
      </c>
      <c r="Z875" s="451">
        <v>40558</v>
      </c>
      <c r="AA875" s="451">
        <v>69</v>
      </c>
      <c r="AB875" s="451"/>
      <c r="AC875" s="451"/>
      <c r="AD875" s="451">
        <v>10894.48</v>
      </c>
      <c r="AE875" s="451">
        <v>0</v>
      </c>
      <c r="AF875" s="451"/>
      <c r="AG875" s="454"/>
      <c r="AH875" s="451"/>
      <c r="AI875" s="452"/>
      <c r="AJ875" s="451"/>
      <c r="AK875" s="454"/>
      <c r="AL875" s="455">
        <v>2540.3000000000002</v>
      </c>
      <c r="AM875" s="452">
        <v>14.27</v>
      </c>
      <c r="AN875" s="455">
        <v>188.85</v>
      </c>
      <c r="AO875" s="452">
        <v>0.01</v>
      </c>
      <c r="AP875" s="455">
        <v>535.34</v>
      </c>
      <c r="AQ875" s="452">
        <v>0</v>
      </c>
    </row>
    <row r="876" spans="1:43" ht="15" x14ac:dyDescent="0.2">
      <c r="A876" s="527">
        <f t="shared" si="46"/>
        <v>45991</v>
      </c>
      <c r="B876" s="86" t="s">
        <v>195</v>
      </c>
      <c r="C876" s="94" t="str">
        <f t="shared" si="47"/>
        <v>45991 1200H</v>
      </c>
      <c r="D876" s="355">
        <v>3917.17</v>
      </c>
      <c r="E876" s="356">
        <v>49.88</v>
      </c>
      <c r="F876" s="355">
        <v>1139.55</v>
      </c>
      <c r="G876" s="356">
        <v>27.75</v>
      </c>
      <c r="H876" s="355">
        <v>48.01</v>
      </c>
      <c r="I876" s="358">
        <v>0.35</v>
      </c>
      <c r="J876" s="355">
        <v>85.37</v>
      </c>
      <c r="K876" s="358">
        <v>0.51</v>
      </c>
      <c r="L876" s="449"/>
      <c r="M876" s="447"/>
      <c r="N876" s="447"/>
      <c r="O876" s="448"/>
      <c r="P876" s="449">
        <v>9238.75</v>
      </c>
      <c r="Q876" s="447">
        <v>19.09</v>
      </c>
      <c r="R876" s="447">
        <v>35948.1</v>
      </c>
      <c r="S876" s="447">
        <v>37.700000000000003</v>
      </c>
      <c r="T876" s="447">
        <v>303.32</v>
      </c>
      <c r="U876" s="447">
        <v>0</v>
      </c>
      <c r="V876" s="447">
        <v>797.98</v>
      </c>
      <c r="W876" s="447">
        <v>1432.23</v>
      </c>
      <c r="X876" s="447">
        <v>12857.07</v>
      </c>
      <c r="Y876" s="447">
        <v>9.0399999999999991</v>
      </c>
      <c r="Z876" s="447">
        <v>40564</v>
      </c>
      <c r="AA876" s="447">
        <v>69</v>
      </c>
      <c r="AB876" s="447"/>
      <c r="AC876" s="447"/>
      <c r="AD876" s="447">
        <v>10900.95</v>
      </c>
      <c r="AE876" s="447">
        <v>0</v>
      </c>
      <c r="AF876" s="447"/>
      <c r="AG876" s="421"/>
      <c r="AH876" s="447"/>
      <c r="AI876" s="448"/>
      <c r="AJ876" s="447"/>
      <c r="AK876" s="421"/>
      <c r="AL876" s="450">
        <v>2547.27</v>
      </c>
      <c r="AM876" s="448">
        <v>14.27</v>
      </c>
      <c r="AN876" s="450">
        <v>189.15</v>
      </c>
      <c r="AO876" s="448">
        <v>0.01</v>
      </c>
      <c r="AP876" s="450">
        <v>536.97</v>
      </c>
      <c r="AQ876" s="448">
        <v>0</v>
      </c>
    </row>
    <row r="877" spans="1:43" ht="15" x14ac:dyDescent="0.2">
      <c r="A877" s="527">
        <f t="shared" si="46"/>
        <v>45992</v>
      </c>
      <c r="B877" s="86" t="s">
        <v>259</v>
      </c>
      <c r="C877" s="94" t="str">
        <f t="shared" si="47"/>
        <v>45992 0000H</v>
      </c>
      <c r="D877" s="254">
        <v>3920.41</v>
      </c>
      <c r="E877" s="255">
        <v>49.88</v>
      </c>
      <c r="F877" s="254">
        <v>1139.56</v>
      </c>
      <c r="G877" s="255">
        <v>27.84</v>
      </c>
      <c r="H877" s="254">
        <v>48.01</v>
      </c>
      <c r="I877" s="360">
        <v>0.35</v>
      </c>
      <c r="J877" s="254">
        <v>85.67</v>
      </c>
      <c r="K877" s="360">
        <v>0.54</v>
      </c>
      <c r="L877" s="453"/>
      <c r="M877" s="451"/>
      <c r="N877" s="451"/>
      <c r="O877" s="452"/>
      <c r="P877" s="453">
        <v>9289.5300000000007</v>
      </c>
      <c r="Q877" s="451">
        <v>19.09</v>
      </c>
      <c r="R877" s="451">
        <v>35950.6</v>
      </c>
      <c r="S877" s="451">
        <v>37.799999999999997</v>
      </c>
      <c r="T877" s="451">
        <v>306.60000000000002</v>
      </c>
      <c r="U877" s="451">
        <v>0</v>
      </c>
      <c r="V877" s="451">
        <v>798.44</v>
      </c>
      <c r="W877" s="451">
        <v>1432.17</v>
      </c>
      <c r="X877" s="451">
        <v>12861.5</v>
      </c>
      <c r="Y877" s="451">
        <v>9.0399999999999991</v>
      </c>
      <c r="Z877" s="451">
        <v>40571</v>
      </c>
      <c r="AA877" s="451">
        <v>69</v>
      </c>
      <c r="AB877" s="451"/>
      <c r="AC877" s="451"/>
      <c r="AD877" s="451">
        <v>10908.07</v>
      </c>
      <c r="AE877" s="451">
        <v>0</v>
      </c>
      <c r="AF877" s="451"/>
      <c r="AG877" s="454"/>
      <c r="AH877" s="451"/>
      <c r="AI877" s="452"/>
      <c r="AJ877" s="451"/>
      <c r="AK877" s="454"/>
      <c r="AL877" s="455">
        <v>2559.6</v>
      </c>
      <c r="AM877" s="452">
        <v>14.27</v>
      </c>
      <c r="AN877" s="455">
        <v>190.73</v>
      </c>
      <c r="AO877" s="452">
        <v>0.01</v>
      </c>
      <c r="AP877" s="455">
        <v>538.89</v>
      </c>
      <c r="AQ877" s="452">
        <v>0</v>
      </c>
    </row>
    <row r="878" spans="1:43" ht="15" x14ac:dyDescent="0.2">
      <c r="A878" s="527">
        <f t="shared" si="46"/>
        <v>45992</v>
      </c>
      <c r="B878" s="86" t="s">
        <v>195</v>
      </c>
      <c r="C878" s="94" t="str">
        <f t="shared" si="47"/>
        <v>45992 1200H</v>
      </c>
      <c r="D878" s="355">
        <v>3923.7</v>
      </c>
      <c r="E878" s="356">
        <v>49.88</v>
      </c>
      <c r="F878" s="355">
        <v>1139.57</v>
      </c>
      <c r="G878" s="356">
        <v>27.97</v>
      </c>
      <c r="H878" s="355">
        <v>48.01</v>
      </c>
      <c r="I878" s="358">
        <v>0.35</v>
      </c>
      <c r="J878" s="355">
        <v>86.07</v>
      </c>
      <c r="K878" s="358">
        <v>0.56000000000000005</v>
      </c>
      <c r="L878" s="449"/>
      <c r="M878" s="447"/>
      <c r="N878" s="447"/>
      <c r="O878" s="448"/>
      <c r="P878" s="449">
        <v>9295.35</v>
      </c>
      <c r="Q878" s="447">
        <v>19.09</v>
      </c>
      <c r="R878" s="447">
        <v>35951.699999999997</v>
      </c>
      <c r="S878" s="447">
        <v>38.200000000000003</v>
      </c>
      <c r="T878" s="447">
        <v>309.47000000000003</v>
      </c>
      <c r="U878" s="447">
        <v>0</v>
      </c>
      <c r="V878" s="447">
        <v>799.09</v>
      </c>
      <c r="W878" s="447">
        <v>1433.69</v>
      </c>
      <c r="X878" s="447">
        <v>12865.14</v>
      </c>
      <c r="Y878" s="447">
        <v>9.0399999999999991</v>
      </c>
      <c r="Z878" s="447">
        <v>40578</v>
      </c>
      <c r="AA878" s="447">
        <v>69</v>
      </c>
      <c r="AB878" s="447"/>
      <c r="AC878" s="447"/>
      <c r="AD878" s="447">
        <v>10913.25</v>
      </c>
      <c r="AE878" s="447">
        <v>0</v>
      </c>
      <c r="AF878" s="447"/>
      <c r="AG878" s="421"/>
      <c r="AH878" s="447"/>
      <c r="AI878" s="448"/>
      <c r="AJ878" s="447"/>
      <c r="AK878" s="421"/>
      <c r="AL878" s="450">
        <v>2566.81</v>
      </c>
      <c r="AM878" s="448">
        <v>14.27</v>
      </c>
      <c r="AN878" s="450">
        <v>191.2</v>
      </c>
      <c r="AO878" s="448">
        <v>0.01</v>
      </c>
      <c r="AP878" s="450">
        <v>540.45000000000005</v>
      </c>
      <c r="AQ878" s="448">
        <v>0</v>
      </c>
    </row>
    <row r="879" spans="1:43" ht="15" x14ac:dyDescent="0.2">
      <c r="A879" s="527">
        <f t="shared" si="46"/>
        <v>45993</v>
      </c>
      <c r="B879" s="86" t="s">
        <v>259</v>
      </c>
      <c r="C879" s="94" t="str">
        <f t="shared" si="47"/>
        <v>45993 0000H</v>
      </c>
      <c r="D879" s="254">
        <v>3927.3</v>
      </c>
      <c r="E879" s="255">
        <v>49.88</v>
      </c>
      <c r="F879" s="254">
        <v>1139.57</v>
      </c>
      <c r="G879" s="255">
        <v>28.73</v>
      </c>
      <c r="H879" s="254">
        <v>48.01</v>
      </c>
      <c r="I879" s="360">
        <v>0.35</v>
      </c>
      <c r="J879" s="254">
        <v>88.51</v>
      </c>
      <c r="K879" s="360">
        <v>0.56999999999999995</v>
      </c>
      <c r="L879" s="453"/>
      <c r="M879" s="451"/>
      <c r="N879" s="451"/>
      <c r="O879" s="452"/>
      <c r="P879" s="453">
        <v>9301.2999999999993</v>
      </c>
      <c r="Q879" s="451">
        <v>19.09</v>
      </c>
      <c r="R879" s="451">
        <v>35954.300000000003</v>
      </c>
      <c r="S879" s="451">
        <v>38.200000000000003</v>
      </c>
      <c r="T879" s="451">
        <v>313.22000000000003</v>
      </c>
      <c r="U879" s="451">
        <v>0</v>
      </c>
      <c r="V879" s="451">
        <v>800.59100000000001</v>
      </c>
      <c r="W879" s="451">
        <v>1433.86</v>
      </c>
      <c r="X879" s="451">
        <v>12869.46</v>
      </c>
      <c r="Y879" s="451">
        <v>9.0399999999999991</v>
      </c>
      <c r="Z879" s="451">
        <v>40586</v>
      </c>
      <c r="AA879" s="451">
        <v>69</v>
      </c>
      <c r="AB879" s="451"/>
      <c r="AC879" s="451"/>
      <c r="AD879" s="451">
        <v>10921.05</v>
      </c>
      <c r="AE879" s="451">
        <v>0</v>
      </c>
      <c r="AF879" s="451"/>
      <c r="AG879" s="454"/>
      <c r="AH879" s="451"/>
      <c r="AI879" s="452"/>
      <c r="AJ879" s="451"/>
      <c r="AK879" s="454"/>
      <c r="AL879" s="455">
        <v>2580.52</v>
      </c>
      <c r="AM879" s="452">
        <v>14.27</v>
      </c>
      <c r="AN879" s="455">
        <v>193.13</v>
      </c>
      <c r="AO879" s="452">
        <v>0.01</v>
      </c>
      <c r="AP879" s="455">
        <v>542.41999999999996</v>
      </c>
      <c r="AQ879" s="452">
        <v>0</v>
      </c>
    </row>
    <row r="880" spans="1:43" ht="15" x14ac:dyDescent="0.2">
      <c r="A880" s="527">
        <f t="shared" si="46"/>
        <v>45993</v>
      </c>
      <c r="B880" s="86" t="s">
        <v>195</v>
      </c>
      <c r="C880" s="94" t="str">
        <f t="shared" si="47"/>
        <v>45993 1200H</v>
      </c>
      <c r="D880" s="355">
        <v>3931</v>
      </c>
      <c r="E880" s="356">
        <v>49.88</v>
      </c>
      <c r="F880" s="355">
        <v>1139.58</v>
      </c>
      <c r="G880" s="356">
        <v>30.02</v>
      </c>
      <c r="H880" s="355">
        <v>48.01</v>
      </c>
      <c r="I880" s="358">
        <v>0.35</v>
      </c>
      <c r="J880" s="355">
        <v>92.87</v>
      </c>
      <c r="K880" s="358">
        <v>0.59</v>
      </c>
      <c r="L880" s="449"/>
      <c r="M880" s="447"/>
      <c r="N880" s="447"/>
      <c r="O880" s="448"/>
      <c r="P880" s="449">
        <v>9306.98</v>
      </c>
      <c r="Q880" s="447">
        <v>19.09</v>
      </c>
      <c r="R880" s="447">
        <v>35958.199999999997</v>
      </c>
      <c r="S880" s="447">
        <v>38.200000000000003</v>
      </c>
      <c r="T880" s="447">
        <v>316.08999999999997</v>
      </c>
      <c r="U880" s="447">
        <v>0</v>
      </c>
      <c r="V880" s="447">
        <v>800.87</v>
      </c>
      <c r="W880" s="447">
        <v>1434.76</v>
      </c>
      <c r="X880" s="447">
        <v>12873.04</v>
      </c>
      <c r="Y880" s="447">
        <v>9.0399999999999991</v>
      </c>
      <c r="Z880" s="447">
        <v>40592</v>
      </c>
      <c r="AA880" s="447">
        <v>69</v>
      </c>
      <c r="AB880" s="447"/>
      <c r="AC880" s="447"/>
      <c r="AD880" s="447">
        <v>10927.17</v>
      </c>
      <c r="AE880" s="447">
        <v>0</v>
      </c>
      <c r="AF880" s="447"/>
      <c r="AG880" s="421"/>
      <c r="AH880" s="447"/>
      <c r="AI880" s="448"/>
      <c r="AJ880" s="447"/>
      <c r="AK880" s="421"/>
      <c r="AL880" s="450">
        <v>2586.59</v>
      </c>
      <c r="AM880" s="448">
        <v>14.31</v>
      </c>
      <c r="AN880" s="450">
        <v>193.76</v>
      </c>
      <c r="AO880" s="448">
        <v>0.01</v>
      </c>
      <c r="AP880" s="450">
        <v>543.54999999999995</v>
      </c>
      <c r="AQ880" s="448">
        <v>0</v>
      </c>
    </row>
    <row r="881" spans="1:43" ht="15" x14ac:dyDescent="0.2">
      <c r="A881" s="527">
        <f t="shared" si="46"/>
        <v>45994</v>
      </c>
      <c r="B881" s="86" t="s">
        <v>259</v>
      </c>
      <c r="C881" s="94" t="str">
        <f t="shared" si="47"/>
        <v>45994 0000H</v>
      </c>
      <c r="D881" s="254">
        <v>3936.91</v>
      </c>
      <c r="E881" s="255">
        <v>49.88</v>
      </c>
      <c r="F881" s="254">
        <v>1139.58</v>
      </c>
      <c r="G881" s="255">
        <v>33.75</v>
      </c>
      <c r="H881" s="254">
        <v>48.01</v>
      </c>
      <c r="I881" s="360">
        <v>0.35</v>
      </c>
      <c r="J881" s="254">
        <v>104.66</v>
      </c>
      <c r="K881" s="360">
        <v>0.59</v>
      </c>
      <c r="L881" s="453"/>
      <c r="M881" s="451"/>
      <c r="N881" s="451"/>
      <c r="O881" s="452"/>
      <c r="P881" s="453">
        <v>9312.75</v>
      </c>
      <c r="Q881" s="451">
        <v>19.09</v>
      </c>
      <c r="R881" s="451">
        <v>35960.699999999997</v>
      </c>
      <c r="S881" s="451">
        <v>38.200000000000003</v>
      </c>
      <c r="T881" s="451">
        <v>319.79000000000002</v>
      </c>
      <c r="U881" s="451">
        <v>0</v>
      </c>
      <c r="V881" s="451">
        <v>801.25</v>
      </c>
      <c r="W881" s="451">
        <v>1435.87</v>
      </c>
      <c r="X881" s="451">
        <v>12877.6</v>
      </c>
      <c r="Y881" s="451">
        <v>9.0399999999999991</v>
      </c>
      <c r="Z881" s="451">
        <v>40600</v>
      </c>
      <c r="AA881" s="451">
        <v>69</v>
      </c>
      <c r="AB881" s="451"/>
      <c r="AC881" s="451"/>
      <c r="AD881" s="451">
        <v>10934.46</v>
      </c>
      <c r="AE881" s="451">
        <v>0</v>
      </c>
      <c r="AF881" s="451"/>
      <c r="AG881" s="454"/>
      <c r="AH881" s="451"/>
      <c r="AI881" s="452"/>
      <c r="AJ881" s="451"/>
      <c r="AK881" s="454"/>
      <c r="AL881" s="455">
        <v>2596.29</v>
      </c>
      <c r="AM881" s="452">
        <v>14.31</v>
      </c>
      <c r="AN881" s="455">
        <v>194.65</v>
      </c>
      <c r="AO881" s="452">
        <v>0.01</v>
      </c>
      <c r="AP881" s="455">
        <v>545.46</v>
      </c>
      <c r="AQ881" s="452">
        <v>0</v>
      </c>
    </row>
    <row r="882" spans="1:43" ht="15" x14ac:dyDescent="0.2">
      <c r="A882" s="527">
        <f t="shared" si="46"/>
        <v>45994</v>
      </c>
      <c r="B882" s="86" t="s">
        <v>195</v>
      </c>
      <c r="C882" s="94" t="str">
        <f t="shared" si="47"/>
        <v>45994 1200H</v>
      </c>
      <c r="D882" s="355">
        <v>3940.89</v>
      </c>
      <c r="E882" s="356">
        <v>49.88</v>
      </c>
      <c r="F882" s="355">
        <v>1139.58</v>
      </c>
      <c r="G882" s="356">
        <v>35.47</v>
      </c>
      <c r="H882" s="355">
        <v>48.01</v>
      </c>
      <c r="I882" s="358">
        <v>0.35</v>
      </c>
      <c r="J882" s="355">
        <v>110.19</v>
      </c>
      <c r="K882" s="358">
        <v>0.6</v>
      </c>
      <c r="L882" s="449"/>
      <c r="M882" s="447"/>
      <c r="N882" s="447"/>
      <c r="O882" s="448"/>
      <c r="P882" s="449">
        <v>9318.57</v>
      </c>
      <c r="Q882" s="447">
        <v>19.09</v>
      </c>
      <c r="R882" s="447">
        <v>35963.300000000003</v>
      </c>
      <c r="S882" s="447">
        <v>38.200000000000003</v>
      </c>
      <c r="T882" s="447">
        <v>322.8</v>
      </c>
      <c r="U882" s="447">
        <v>0</v>
      </c>
      <c r="V882" s="447">
        <v>801.4</v>
      </c>
      <c r="W882" s="447">
        <v>1437</v>
      </c>
      <c r="X882" s="447">
        <v>12881.23</v>
      </c>
      <c r="Y882" s="447">
        <v>9.0399999999999991</v>
      </c>
      <c r="Z882" s="447">
        <v>40607</v>
      </c>
      <c r="AA882" s="447">
        <v>69</v>
      </c>
      <c r="AB882" s="447"/>
      <c r="AC882" s="447"/>
      <c r="AD882" s="447">
        <v>10940.95</v>
      </c>
      <c r="AE882" s="447">
        <v>0</v>
      </c>
      <c r="AF882" s="447"/>
      <c r="AG882" s="421"/>
      <c r="AH882" s="447"/>
      <c r="AI882" s="448"/>
      <c r="AJ882" s="447"/>
      <c r="AK882" s="421"/>
      <c r="AL882" s="450">
        <v>2603.64</v>
      </c>
      <c r="AM882" s="448">
        <v>14.31</v>
      </c>
      <c r="AN882" s="450">
        <v>194.79</v>
      </c>
      <c r="AO882" s="448">
        <v>0.01</v>
      </c>
      <c r="AP882" s="450">
        <v>547.41999999999996</v>
      </c>
      <c r="AQ882" s="448">
        <v>0</v>
      </c>
    </row>
    <row r="883" spans="1:43" ht="15" x14ac:dyDescent="0.2">
      <c r="A883" s="527">
        <f t="shared" si="46"/>
        <v>45995</v>
      </c>
      <c r="B883" s="86" t="s">
        <v>259</v>
      </c>
      <c r="C883" s="94" t="str">
        <f t="shared" si="47"/>
        <v>45995 0000H</v>
      </c>
      <c r="D883" s="254">
        <v>3946.92</v>
      </c>
      <c r="E883" s="255">
        <v>49.88</v>
      </c>
      <c r="F883" s="254">
        <v>1139.58</v>
      </c>
      <c r="G883" s="255">
        <v>39.24</v>
      </c>
      <c r="H883" s="254">
        <v>48.01</v>
      </c>
      <c r="I883" s="360">
        <v>0.35</v>
      </c>
      <c r="J883" s="254">
        <v>122.31</v>
      </c>
      <c r="K883" s="360">
        <v>0.6</v>
      </c>
      <c r="L883" s="453"/>
      <c r="M883" s="451"/>
      <c r="N883" s="451"/>
      <c r="O883" s="452"/>
      <c r="P883" s="453">
        <v>9324.39</v>
      </c>
      <c r="Q883" s="451">
        <v>19.09</v>
      </c>
      <c r="R883" s="451">
        <v>35965.599999999999</v>
      </c>
      <c r="S883" s="451">
        <v>38.200000000000003</v>
      </c>
      <c r="T883" s="451">
        <v>326.69</v>
      </c>
      <c r="U883" s="451">
        <v>0</v>
      </c>
      <c r="V883" s="451">
        <v>801.49</v>
      </c>
      <c r="W883" s="451">
        <v>1438.23</v>
      </c>
      <c r="X883" s="451">
        <v>12885.92</v>
      </c>
      <c r="Y883" s="451">
        <v>9.0399999999999991</v>
      </c>
      <c r="Z883" s="451">
        <v>40614</v>
      </c>
      <c r="AA883" s="451">
        <v>69</v>
      </c>
      <c r="AB883" s="451"/>
      <c r="AC883" s="451"/>
      <c r="AD883" s="451">
        <v>10948.43</v>
      </c>
      <c r="AE883" s="451">
        <v>0</v>
      </c>
      <c r="AF883" s="451"/>
      <c r="AG883" s="454"/>
      <c r="AH883" s="451"/>
      <c r="AI883" s="452"/>
      <c r="AJ883" s="451"/>
      <c r="AK883" s="454"/>
      <c r="AL883" s="455">
        <v>2613.5500000000002</v>
      </c>
      <c r="AM883" s="452">
        <v>14.31</v>
      </c>
      <c r="AN883" s="455">
        <v>195.68</v>
      </c>
      <c r="AO883" s="452">
        <v>0.01</v>
      </c>
      <c r="AP883" s="455">
        <v>549.36</v>
      </c>
      <c r="AQ883" s="452">
        <v>0</v>
      </c>
    </row>
    <row r="884" spans="1:43" ht="15" x14ac:dyDescent="0.2">
      <c r="A884" s="527">
        <f t="shared" si="46"/>
        <v>45995</v>
      </c>
      <c r="B884" s="86" t="s">
        <v>195</v>
      </c>
      <c r="C884" s="94" t="str">
        <f t="shared" si="47"/>
        <v>45995 1200H</v>
      </c>
      <c r="D884" s="355">
        <v>3950.99</v>
      </c>
      <c r="E884" s="356">
        <v>49.88</v>
      </c>
      <c r="F884" s="355">
        <v>1139.58</v>
      </c>
      <c r="G884" s="356">
        <v>41.25</v>
      </c>
      <c r="H884" s="355">
        <v>48.01</v>
      </c>
      <c r="I884" s="358">
        <v>0.35</v>
      </c>
      <c r="J884" s="355">
        <v>128.78</v>
      </c>
      <c r="K884" s="358">
        <v>0.61</v>
      </c>
      <c r="L884" s="449"/>
      <c r="M884" s="447"/>
      <c r="N884" s="447"/>
      <c r="O884" s="448"/>
      <c r="P884" s="449">
        <v>9330.19</v>
      </c>
      <c r="Q884" s="447">
        <v>19.09</v>
      </c>
      <c r="R884" s="447">
        <v>35968.199999999997</v>
      </c>
      <c r="S884" s="447">
        <v>38.200000000000003</v>
      </c>
      <c r="T884" s="447">
        <v>329.54</v>
      </c>
      <c r="U884" s="447">
        <v>0</v>
      </c>
      <c r="V884" s="447">
        <v>801.66</v>
      </c>
      <c r="W884" s="447">
        <v>1439.41</v>
      </c>
      <c r="X884" s="447">
        <v>12889.73</v>
      </c>
      <c r="Y884" s="447">
        <v>9.0399999999999991</v>
      </c>
      <c r="Z884" s="447">
        <v>40621</v>
      </c>
      <c r="AA884" s="447">
        <v>69</v>
      </c>
      <c r="AB884" s="447"/>
      <c r="AC884" s="447"/>
      <c r="AD884" s="447">
        <v>10954.81</v>
      </c>
      <c r="AE884" s="447">
        <v>0</v>
      </c>
      <c r="AF884" s="447"/>
      <c r="AG884" s="421"/>
      <c r="AH884" s="447"/>
      <c r="AI884" s="448"/>
      <c r="AJ884" s="447"/>
      <c r="AK884" s="421"/>
      <c r="AL884" s="450">
        <v>2620.21</v>
      </c>
      <c r="AM884" s="448">
        <v>14.31</v>
      </c>
      <c r="AN884" s="450">
        <v>195.82</v>
      </c>
      <c r="AO884" s="448">
        <v>0.01</v>
      </c>
      <c r="AP884" s="450">
        <v>551.15</v>
      </c>
      <c r="AQ884" s="448">
        <v>0</v>
      </c>
    </row>
    <row r="885" spans="1:43" ht="15" x14ac:dyDescent="0.2">
      <c r="A885" s="527">
        <f t="shared" si="46"/>
        <v>45996</v>
      </c>
      <c r="B885" s="86" t="s">
        <v>259</v>
      </c>
      <c r="C885" s="94" t="str">
        <f t="shared" si="47"/>
        <v>45996 0000H</v>
      </c>
      <c r="D885" s="254">
        <v>3957.08</v>
      </c>
      <c r="E885" s="255">
        <v>49.88</v>
      </c>
      <c r="F885" s="254">
        <v>1139.58</v>
      </c>
      <c r="G885" s="255">
        <v>45.12</v>
      </c>
      <c r="H885" s="254">
        <v>48.01</v>
      </c>
      <c r="I885" s="360">
        <v>0.35</v>
      </c>
      <c r="J885" s="254">
        <v>141.19999999999999</v>
      </c>
      <c r="K885" s="360">
        <v>0.61</v>
      </c>
      <c r="L885" s="453"/>
      <c r="M885" s="451"/>
      <c r="N885" s="451"/>
      <c r="O885" s="452"/>
      <c r="P885" s="453">
        <v>9336</v>
      </c>
      <c r="Q885" s="451">
        <v>19.09</v>
      </c>
      <c r="R885" s="451">
        <v>35970.699999999997</v>
      </c>
      <c r="S885" s="451">
        <v>38.200000000000003</v>
      </c>
      <c r="T885" s="451">
        <v>333.25</v>
      </c>
      <c r="U885" s="451">
        <v>0</v>
      </c>
      <c r="V885" s="451">
        <v>802.27</v>
      </c>
      <c r="W885" s="451">
        <v>1440.38</v>
      </c>
      <c r="X885" s="451">
        <v>12894.36</v>
      </c>
      <c r="Y885" s="451">
        <v>9.0399999999999991</v>
      </c>
      <c r="Z885" s="451">
        <v>40628</v>
      </c>
      <c r="AA885" s="451">
        <v>69</v>
      </c>
      <c r="AB885" s="451"/>
      <c r="AC885" s="451"/>
      <c r="AD885" s="451">
        <v>10961</v>
      </c>
      <c r="AE885" s="451">
        <v>0</v>
      </c>
      <c r="AF885" s="451"/>
      <c r="AG885" s="454"/>
      <c r="AH885" s="451"/>
      <c r="AI885" s="452"/>
      <c r="AJ885" s="451"/>
      <c r="AK885" s="454"/>
      <c r="AL885" s="455">
        <v>2630.24</v>
      </c>
      <c r="AM885" s="452">
        <v>14.31</v>
      </c>
      <c r="AN885" s="455">
        <v>196.73</v>
      </c>
      <c r="AO885" s="452">
        <v>0.01</v>
      </c>
      <c r="AP885" s="455">
        <v>553.1</v>
      </c>
      <c r="AQ885" s="452">
        <v>0</v>
      </c>
    </row>
    <row r="886" spans="1:43" ht="15" x14ac:dyDescent="0.2">
      <c r="A886" s="527">
        <f t="shared" si="46"/>
        <v>45996</v>
      </c>
      <c r="B886" s="86" t="s">
        <v>195</v>
      </c>
      <c r="C886" s="94" t="str">
        <f t="shared" si="47"/>
        <v>45996 1200H</v>
      </c>
      <c r="D886" s="355">
        <v>3960.73</v>
      </c>
      <c r="E886" s="356">
        <v>49.88</v>
      </c>
      <c r="F886" s="355">
        <v>1139.58</v>
      </c>
      <c r="G886" s="356">
        <v>47.67</v>
      </c>
      <c r="H886" s="355">
        <v>48.01</v>
      </c>
      <c r="I886" s="358">
        <v>0.35</v>
      </c>
      <c r="J886" s="355">
        <v>149.4</v>
      </c>
      <c r="K886" s="358">
        <v>0.61</v>
      </c>
      <c r="L886" s="449"/>
      <c r="M886" s="447"/>
      <c r="N886" s="447"/>
      <c r="O886" s="448"/>
      <c r="P886" s="449">
        <v>9341.7999999999993</v>
      </c>
      <c r="Q886" s="447">
        <v>19.09</v>
      </c>
      <c r="R886" s="447">
        <v>35973.4</v>
      </c>
      <c r="S886" s="447">
        <v>38.200000000000003</v>
      </c>
      <c r="T886" s="447">
        <v>336.14</v>
      </c>
      <c r="U886" s="447">
        <v>0</v>
      </c>
      <c r="V886" s="447">
        <v>802.75</v>
      </c>
      <c r="W886" s="447">
        <v>1441.43</v>
      </c>
      <c r="X886" s="447">
        <v>12898</v>
      </c>
      <c r="Y886" s="447">
        <v>9.0399999999999991</v>
      </c>
      <c r="Z886" s="447">
        <v>40634</v>
      </c>
      <c r="AA886" s="447">
        <v>69</v>
      </c>
      <c r="AB886" s="447"/>
      <c r="AC886" s="447"/>
      <c r="AD886" s="447">
        <v>10968.17</v>
      </c>
      <c r="AE886" s="447">
        <v>0</v>
      </c>
      <c r="AF886" s="447"/>
      <c r="AG886" s="421"/>
      <c r="AH886" s="447"/>
      <c r="AI886" s="448"/>
      <c r="AJ886" s="447"/>
      <c r="AK886" s="421"/>
      <c r="AL886" s="450">
        <v>2637.24</v>
      </c>
      <c r="AM886" s="448">
        <v>14.31</v>
      </c>
      <c r="AN886" s="450">
        <v>197.01</v>
      </c>
      <c r="AO886" s="448">
        <v>0.01</v>
      </c>
      <c r="AP886" s="450">
        <v>555.02</v>
      </c>
      <c r="AQ886" s="448">
        <v>0</v>
      </c>
    </row>
    <row r="887" spans="1:43" ht="15" x14ac:dyDescent="0.2">
      <c r="A887" s="527">
        <f t="shared" si="46"/>
        <v>45997</v>
      </c>
      <c r="B887" s="86" t="s">
        <v>259</v>
      </c>
      <c r="C887" s="94" t="str">
        <f t="shared" si="47"/>
        <v>45997 0000H</v>
      </c>
      <c r="D887" s="254">
        <v>3965.75</v>
      </c>
      <c r="E887" s="255">
        <v>49.88</v>
      </c>
      <c r="F887" s="254">
        <v>1139.58</v>
      </c>
      <c r="G887" s="255">
        <v>49.88</v>
      </c>
      <c r="H887" s="254">
        <v>48.01</v>
      </c>
      <c r="I887" s="360">
        <v>0.35</v>
      </c>
      <c r="J887" s="254">
        <v>161.72</v>
      </c>
      <c r="K887" s="360">
        <v>0.61</v>
      </c>
      <c r="L887" s="453"/>
      <c r="M887" s="451"/>
      <c r="N887" s="451"/>
      <c r="O887" s="452"/>
      <c r="P887" s="453">
        <v>9347.6299999999992</v>
      </c>
      <c r="Q887" s="451">
        <v>19.09</v>
      </c>
      <c r="R887" s="451">
        <v>35976.5</v>
      </c>
      <c r="S887" s="451">
        <v>38.200000000000003</v>
      </c>
      <c r="T887" s="451">
        <v>339.78</v>
      </c>
      <c r="U887" s="451">
        <v>0</v>
      </c>
      <c r="V887" s="451">
        <v>803.86</v>
      </c>
      <c r="W887" s="451">
        <v>1442</v>
      </c>
      <c r="X887" s="451">
        <v>12902.79</v>
      </c>
      <c r="Y887" s="451">
        <v>9.0399999999999991</v>
      </c>
      <c r="Z887" s="451">
        <v>40642</v>
      </c>
      <c r="AA887" s="451">
        <v>69</v>
      </c>
      <c r="AB887" s="451"/>
      <c r="AC887" s="451"/>
      <c r="AD887" s="451">
        <v>10975.14</v>
      </c>
      <c r="AE887" s="451">
        <v>0</v>
      </c>
      <c r="AF887" s="451"/>
      <c r="AG887" s="454"/>
      <c r="AH887" s="451"/>
      <c r="AI887" s="452"/>
      <c r="AJ887" s="451"/>
      <c r="AK887" s="454"/>
      <c r="AL887" s="455">
        <v>2649.11</v>
      </c>
      <c r="AM887" s="452">
        <v>14.31</v>
      </c>
      <c r="AN887" s="455">
        <v>198.17</v>
      </c>
      <c r="AO887" s="452">
        <v>0.01</v>
      </c>
      <c r="AP887" s="455">
        <v>577</v>
      </c>
      <c r="AQ887" s="452">
        <v>0</v>
      </c>
    </row>
    <row r="888" spans="1:43" ht="15" x14ac:dyDescent="0.2">
      <c r="A888" s="527">
        <f t="shared" si="46"/>
        <v>45997</v>
      </c>
      <c r="B888" s="86" t="s">
        <v>195</v>
      </c>
      <c r="C888" s="94" t="str">
        <f t="shared" si="47"/>
        <v>45997 1200H</v>
      </c>
      <c r="D888" s="355">
        <v>3969.75</v>
      </c>
      <c r="E888" s="356">
        <v>49.88</v>
      </c>
      <c r="F888" s="355">
        <v>1139.5899999999999</v>
      </c>
      <c r="G888" s="356">
        <v>52.61</v>
      </c>
      <c r="H888" s="355">
        <v>48.01</v>
      </c>
      <c r="I888" s="358">
        <v>0.35</v>
      </c>
      <c r="J888" s="355">
        <v>165.27</v>
      </c>
      <c r="K888" s="358">
        <v>0.63</v>
      </c>
      <c r="L888" s="449"/>
      <c r="M888" s="447"/>
      <c r="N888" s="447"/>
      <c r="O888" s="448"/>
      <c r="P888" s="449">
        <v>9353.44</v>
      </c>
      <c r="Q888" s="447">
        <v>19.09</v>
      </c>
      <c r="R888" s="447">
        <v>35978.699999999997</v>
      </c>
      <c r="S888" s="447">
        <v>38.200000000000003</v>
      </c>
      <c r="T888" s="447">
        <v>342.57</v>
      </c>
      <c r="U888" s="447">
        <v>0</v>
      </c>
      <c r="V888" s="447">
        <v>803.86</v>
      </c>
      <c r="W888" s="447">
        <v>1443.44</v>
      </c>
      <c r="X888" s="447">
        <v>12906.56</v>
      </c>
      <c r="Y888" s="447">
        <v>9.0399999999999991</v>
      </c>
      <c r="Z888" s="447">
        <v>40648</v>
      </c>
      <c r="AA888" s="447">
        <v>69</v>
      </c>
      <c r="AB888" s="447"/>
      <c r="AC888" s="447"/>
      <c r="AD888" s="447">
        <v>10981.03</v>
      </c>
      <c r="AE888" s="447">
        <v>0</v>
      </c>
      <c r="AF888" s="447"/>
      <c r="AG888" s="421"/>
      <c r="AH888" s="447"/>
      <c r="AI888" s="448"/>
      <c r="AJ888" s="447"/>
      <c r="AK888" s="421"/>
      <c r="AL888" s="450">
        <v>2651.68</v>
      </c>
      <c r="AM888" s="448">
        <v>14.31</v>
      </c>
      <c r="AN888" s="450">
        <v>198.17</v>
      </c>
      <c r="AO888" s="448">
        <v>0.01</v>
      </c>
      <c r="AP888" s="450">
        <v>558.74</v>
      </c>
      <c r="AQ888" s="448">
        <v>0</v>
      </c>
    </row>
    <row r="889" spans="1:43" ht="15" x14ac:dyDescent="0.2">
      <c r="A889" s="527">
        <f t="shared" si="46"/>
        <v>45998</v>
      </c>
      <c r="B889" s="86" t="s">
        <v>259</v>
      </c>
      <c r="C889" s="94" t="str">
        <f t="shared" si="47"/>
        <v>45998 0000H</v>
      </c>
      <c r="D889" s="254"/>
      <c r="E889" s="255"/>
      <c r="F889" s="254"/>
      <c r="G889" s="255"/>
      <c r="H889" s="254"/>
      <c r="I889" s="360"/>
      <c r="J889" s="254"/>
      <c r="K889" s="360"/>
      <c r="L889" s="453"/>
      <c r="M889" s="451"/>
      <c r="N889" s="451"/>
      <c r="O889" s="452"/>
      <c r="P889" s="453"/>
      <c r="Q889" s="451"/>
      <c r="R889" s="451"/>
      <c r="S889" s="451"/>
      <c r="T889" s="451"/>
      <c r="U889" s="451"/>
      <c r="V889" s="451"/>
      <c r="W889" s="451"/>
      <c r="X889" s="451"/>
      <c r="Y889" s="451"/>
      <c r="Z889" s="451"/>
      <c r="AA889" s="451"/>
      <c r="AB889" s="451"/>
      <c r="AC889" s="451"/>
      <c r="AD889" s="451"/>
      <c r="AE889" s="451"/>
      <c r="AF889" s="451"/>
      <c r="AG889" s="454"/>
      <c r="AH889" s="451"/>
      <c r="AI889" s="452"/>
      <c r="AJ889" s="451"/>
      <c r="AK889" s="454"/>
      <c r="AL889" s="455"/>
      <c r="AM889" s="452"/>
      <c r="AN889" s="455"/>
      <c r="AO889" s="452"/>
      <c r="AP889" s="455"/>
      <c r="AQ889" s="452"/>
    </row>
    <row r="890" spans="1:43" ht="15" x14ac:dyDescent="0.2">
      <c r="A890" s="527">
        <f t="shared" si="46"/>
        <v>45998</v>
      </c>
      <c r="B890" s="86" t="s">
        <v>195</v>
      </c>
      <c r="C890" s="94" t="str">
        <f t="shared" si="47"/>
        <v>45998 1200H</v>
      </c>
      <c r="D890" s="355"/>
      <c r="E890" s="356"/>
      <c r="F890" s="355"/>
      <c r="G890" s="356"/>
      <c r="H890" s="355"/>
      <c r="I890" s="358"/>
      <c r="J890" s="355"/>
      <c r="K890" s="358"/>
      <c r="L890" s="449"/>
      <c r="M890" s="447"/>
      <c r="N890" s="447"/>
      <c r="O890" s="448"/>
      <c r="P890" s="449"/>
      <c r="Q890" s="447"/>
      <c r="R890" s="447"/>
      <c r="S890" s="447"/>
      <c r="T890" s="447"/>
      <c r="U890" s="447"/>
      <c r="V890" s="447"/>
      <c r="W890" s="447"/>
      <c r="X890" s="447"/>
      <c r="Y890" s="447"/>
      <c r="Z890" s="447"/>
      <c r="AA890" s="447"/>
      <c r="AB890" s="447"/>
      <c r="AC890" s="447"/>
      <c r="AD890" s="447"/>
      <c r="AE890" s="447"/>
      <c r="AF890" s="447"/>
      <c r="AG890" s="421"/>
      <c r="AH890" s="447"/>
      <c r="AI890" s="448"/>
      <c r="AJ890" s="447"/>
      <c r="AK890" s="421"/>
      <c r="AL890" s="450"/>
      <c r="AM890" s="448"/>
      <c r="AN890" s="450"/>
      <c r="AO890" s="448"/>
      <c r="AP890" s="450"/>
      <c r="AQ890" s="448"/>
    </row>
  </sheetData>
  <mergeCells count="24">
    <mergeCell ref="AN2:AO2"/>
    <mergeCell ref="AP2:AQ2"/>
    <mergeCell ref="P1:AQ1"/>
    <mergeCell ref="A1:A3"/>
    <mergeCell ref="B1:B3"/>
    <mergeCell ref="L2:M2"/>
    <mergeCell ref="N2:O2"/>
    <mergeCell ref="L1:O1"/>
    <mergeCell ref="D1:E2"/>
    <mergeCell ref="F1:G2"/>
    <mergeCell ref="P2:Q2"/>
    <mergeCell ref="R2:S2"/>
    <mergeCell ref="AL2:AM2"/>
    <mergeCell ref="AF2:AG2"/>
    <mergeCell ref="V2:W2"/>
    <mergeCell ref="Z2:AA2"/>
    <mergeCell ref="H1:I2"/>
    <mergeCell ref="AJ2:AK2"/>
    <mergeCell ref="AB2:AC2"/>
    <mergeCell ref="AD2:AE2"/>
    <mergeCell ref="X2:Y2"/>
    <mergeCell ref="AH2:AI2"/>
    <mergeCell ref="T2:U2"/>
    <mergeCell ref="J1:K2"/>
  </mergeCell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C6FF3-B381-430D-8D9A-FA4FAA5CCE31}">
  <sheetPr codeName="Sheet15"/>
  <dimension ref="A1:AM68"/>
  <sheetViews>
    <sheetView zoomScale="85" zoomScaleNormal="85" workbookViewId="0">
      <selection activeCell="S29" sqref="S29"/>
    </sheetView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0" width="14.28515625" style="71" customWidth="1"/>
    <col min="11" max="11" width="11.42578125" style="71" customWidth="1"/>
    <col min="12" max="12" width="15.42578125" style="71" customWidth="1"/>
    <col min="13" max="15" width="11.42578125" style="71" customWidth="1"/>
    <col min="16" max="16" width="12.28515625" style="71" customWidth="1"/>
    <col min="17" max="17" width="11.42578125" style="71" customWidth="1"/>
    <col min="18" max="18" width="12.28515625" style="71" customWidth="1"/>
    <col min="19" max="19" width="10.5703125" style="71" customWidth="1"/>
    <col min="20" max="20" width="12.28515625" style="71" customWidth="1"/>
    <col min="21" max="21" width="8.85546875" style="71" customWidth="1"/>
    <col min="22" max="22" width="15.28515625" customWidth="1"/>
    <col min="23" max="23" width="11.7109375" customWidth="1"/>
    <col min="24" max="24" width="16.7109375" customWidth="1"/>
    <col min="25" max="26" width="15.7109375" customWidth="1"/>
    <col min="27" max="27" width="23" customWidth="1"/>
    <col min="28" max="28" width="17" customWidth="1"/>
    <col min="29" max="29" width="17.42578125" customWidth="1"/>
    <col min="30" max="30" width="1.140625" customWidth="1"/>
    <col min="31" max="31" width="12.7109375" bestFit="1" customWidth="1"/>
    <col min="32" max="32" width="8.85546875" bestFit="1" customWidth="1"/>
    <col min="33" max="34" width="9.140625" bestFit="1" customWidth="1"/>
    <col min="35" max="35" width="14.5703125" bestFit="1" customWidth="1"/>
    <col min="36" max="36" width="2.7109375" customWidth="1"/>
    <col min="37" max="37" width="1.140625" customWidth="1"/>
    <col min="38" max="38" width="8.85546875" bestFit="1" customWidth="1"/>
    <col min="39" max="39" width="21.85546875" customWidth="1"/>
    <col min="40" max="40" width="6.5703125" customWidth="1"/>
    <col min="41" max="43" width="8.85546875" bestFit="1" customWidth="1"/>
  </cols>
  <sheetData>
    <row r="1" spans="1:39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  <c r="S1"/>
      <c r="T1"/>
    </row>
    <row r="2" spans="1:39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  <c r="AJ2" s="114"/>
      <c r="AK2" s="114"/>
    </row>
    <row r="3" spans="1:39" ht="15" customHeight="1" x14ac:dyDescent="0.25">
      <c r="B3" s="114"/>
      <c r="C3" s="644" t="s">
        <v>265</v>
      </c>
      <c r="D3" s="644" t="s">
        <v>266</v>
      </c>
      <c r="E3" s="645" t="s">
        <v>267</v>
      </c>
      <c r="F3" s="641" t="s">
        <v>268</v>
      </c>
      <c r="G3" s="641" t="s">
        <v>269</v>
      </c>
      <c r="H3" s="641" t="s">
        <v>270</v>
      </c>
      <c r="I3" s="646" t="s">
        <v>271</v>
      </c>
      <c r="J3" s="646" t="s">
        <v>272</v>
      </c>
      <c r="K3" s="649"/>
      <c r="L3" s="646" t="s">
        <v>273</v>
      </c>
      <c r="M3" s="649"/>
      <c r="N3" s="644" t="s">
        <v>274</v>
      </c>
      <c r="O3" s="644"/>
      <c r="P3" s="644" t="s">
        <v>275</v>
      </c>
      <c r="Q3" s="644"/>
      <c r="R3" s="652" t="s">
        <v>276</v>
      </c>
      <c r="S3" s="653"/>
      <c r="T3" s="658" t="s">
        <v>277</v>
      </c>
      <c r="U3" s="653"/>
      <c r="V3" s="661" t="s">
        <v>278</v>
      </c>
      <c r="W3" s="662" t="s">
        <v>279</v>
      </c>
      <c r="X3" s="665" t="s">
        <v>280</v>
      </c>
      <c r="Y3" s="662" t="s">
        <v>281</v>
      </c>
      <c r="Z3" s="661" t="s">
        <v>282</v>
      </c>
      <c r="AA3" s="645" t="s">
        <v>283</v>
      </c>
      <c r="AB3" s="645" t="s">
        <v>284</v>
      </c>
      <c r="AC3" s="645" t="s">
        <v>285</v>
      </c>
      <c r="AD3" s="114"/>
      <c r="AE3" s="114"/>
      <c r="AF3" s="114"/>
      <c r="AG3" s="139"/>
      <c r="AH3" s="667" t="s">
        <v>110</v>
      </c>
      <c r="AI3" s="669">
        <f ca="1">TODAY()</f>
        <v>45997</v>
      </c>
      <c r="AJ3" s="670"/>
      <c r="AK3" s="114"/>
    </row>
    <row r="4" spans="1:39" ht="15" customHeight="1" x14ac:dyDescent="0.3">
      <c r="B4" s="114"/>
      <c r="C4" s="644"/>
      <c r="D4" s="644"/>
      <c r="E4" s="644"/>
      <c r="F4" s="642"/>
      <c r="G4" s="642"/>
      <c r="H4" s="642"/>
      <c r="I4" s="647"/>
      <c r="J4" s="647"/>
      <c r="K4" s="650"/>
      <c r="L4" s="647"/>
      <c r="M4" s="650"/>
      <c r="N4" s="644"/>
      <c r="O4" s="644"/>
      <c r="P4" s="644"/>
      <c r="Q4" s="644"/>
      <c r="R4" s="654"/>
      <c r="S4" s="655"/>
      <c r="T4" s="659"/>
      <c r="U4" s="655"/>
      <c r="V4" s="642"/>
      <c r="W4" s="663"/>
      <c r="X4" s="666"/>
      <c r="Y4" s="663"/>
      <c r="Z4" s="642"/>
      <c r="AA4" s="644"/>
      <c r="AB4" s="644"/>
      <c r="AC4" s="644"/>
      <c r="AD4" s="114"/>
      <c r="AE4" s="114"/>
      <c r="AF4" s="114"/>
      <c r="AG4" s="148" t="s">
        <v>286</v>
      </c>
      <c r="AH4" s="668"/>
      <c r="AI4" s="671"/>
      <c r="AJ4" s="672"/>
      <c r="AK4" s="114"/>
    </row>
    <row r="5" spans="1:39" ht="15" customHeight="1" x14ac:dyDescent="0.25">
      <c r="B5" s="114"/>
      <c r="C5" s="644"/>
      <c r="D5" s="644"/>
      <c r="E5" s="644"/>
      <c r="F5" s="642"/>
      <c r="G5" s="642"/>
      <c r="H5" s="642"/>
      <c r="I5" s="647"/>
      <c r="J5" s="648"/>
      <c r="K5" s="651"/>
      <c r="L5" s="648"/>
      <c r="M5" s="651"/>
      <c r="N5" s="644"/>
      <c r="O5" s="644"/>
      <c r="P5" s="644"/>
      <c r="Q5" s="644"/>
      <c r="R5" s="656"/>
      <c r="S5" s="657"/>
      <c r="T5" s="660"/>
      <c r="U5" s="657"/>
      <c r="V5" s="642"/>
      <c r="W5" s="663"/>
      <c r="X5" s="666"/>
      <c r="Y5" s="663"/>
      <c r="Z5" s="642"/>
      <c r="AA5" s="644"/>
      <c r="AB5" s="644"/>
      <c r="AC5" s="644"/>
      <c r="AD5" s="114"/>
      <c r="AE5" s="114"/>
      <c r="AF5" s="114"/>
      <c r="AG5" s="139"/>
      <c r="AH5" s="667" t="s">
        <v>287</v>
      </c>
      <c r="AI5" s="673" t="str">
        <f ca="1">IF(_xlfn.NUMBERVALUE(TEXT(NOW(), "H")) &lt; 12,"0000h","1200h")</f>
        <v>1200h</v>
      </c>
      <c r="AJ5" s="674"/>
      <c r="AK5" s="114"/>
      <c r="AL5" s="68"/>
    </row>
    <row r="6" spans="1:39" x14ac:dyDescent="0.25">
      <c r="B6" s="114"/>
      <c r="C6" s="644"/>
      <c r="D6" s="644"/>
      <c r="E6" s="644"/>
      <c r="F6" s="643"/>
      <c r="G6" s="643"/>
      <c r="H6" s="643"/>
      <c r="I6" s="648"/>
      <c r="J6" s="137" t="s">
        <v>288</v>
      </c>
      <c r="K6" s="137" t="s">
        <v>289</v>
      </c>
      <c r="L6" s="137" t="s">
        <v>288</v>
      </c>
      <c r="M6" s="137" t="s">
        <v>289</v>
      </c>
      <c r="N6" s="137"/>
      <c r="O6" s="137"/>
      <c r="P6" s="137" t="s">
        <v>288</v>
      </c>
      <c r="Q6" s="137" t="s">
        <v>289</v>
      </c>
      <c r="R6" s="158" t="s">
        <v>288</v>
      </c>
      <c r="S6" s="137" t="s">
        <v>289</v>
      </c>
      <c r="T6" s="137" t="s">
        <v>288</v>
      </c>
      <c r="U6" s="137" t="s">
        <v>289</v>
      </c>
      <c r="V6" s="643"/>
      <c r="W6" s="664"/>
      <c r="X6" s="666"/>
      <c r="Y6" s="664"/>
      <c r="Z6" s="643"/>
      <c r="AA6" s="644"/>
      <c r="AB6" s="644"/>
      <c r="AC6" s="644"/>
      <c r="AD6" s="114"/>
      <c r="AE6" s="114"/>
      <c r="AF6" s="114"/>
      <c r="AG6" s="114"/>
      <c r="AH6" s="668"/>
      <c r="AI6" s="675"/>
      <c r="AJ6" s="676"/>
      <c r="AK6" s="114"/>
      <c r="AM6" s="155"/>
    </row>
    <row r="7" spans="1:39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4"/>
      <c r="AE7" s="114"/>
      <c r="AF7" s="114"/>
      <c r="AG7" s="114"/>
      <c r="AH7" s="114"/>
      <c r="AI7" s="114"/>
      <c r="AJ7" s="114"/>
      <c r="AK7" s="114"/>
    </row>
    <row r="8" spans="1:39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18"/>
      <c r="AC8" s="119"/>
      <c r="AD8" s="114"/>
      <c r="AE8" s="110"/>
      <c r="AF8" s="111"/>
      <c r="AG8" s="111"/>
      <c r="AH8" s="111"/>
      <c r="AI8" s="111"/>
      <c r="AJ8" s="112"/>
      <c r="AK8" s="114"/>
    </row>
    <row r="9" spans="1:39" ht="19.899999999999999" customHeight="1" x14ac:dyDescent="0.25">
      <c r="A9" s="103"/>
      <c r="B9" s="114"/>
      <c r="C9" s="133" t="s">
        <v>290</v>
      </c>
      <c r="D9" s="167">
        <f>11896.56</f>
        <v>11896.56</v>
      </c>
      <c r="E9" s="307">
        <f>D9*11+(20*24*24)</f>
        <v>142382.15999999997</v>
      </c>
      <c r="F9" s="130">
        <v>45986</v>
      </c>
      <c r="G9" s="131" t="s">
        <v>195</v>
      </c>
      <c r="H9" s="168">
        <f ca="1" xml:space="preserve"> NOW() - (F9 + TIME(LEFT($G$9, 2), MID($G$9, 3, 2), 0))</f>
        <v>11.116297337961441</v>
      </c>
      <c r="I9" s="169">
        <f ca="1">((DATE(YEAR(F9),MONTH(F9)+1,25)) + TIME(LEFT("1200H", 2), MID("1200H", 3, 2), 0)) - ($AI$3 + TIME(LEFT(NOW(), 2), MID(NOW(), 3, 2), 0))</f>
        <v>18.556250000001455</v>
      </c>
      <c r="J9" s="175">
        <v>1066.04</v>
      </c>
      <c r="K9" s="175">
        <v>49.67</v>
      </c>
      <c r="L9" s="175">
        <v>1108.67</v>
      </c>
      <c r="M9" s="175">
        <v>6.2</v>
      </c>
      <c r="N9" s="120"/>
      <c r="O9" s="120"/>
      <c r="P9" s="167"/>
      <c r="Q9" s="167"/>
      <c r="R9" s="176">
        <f>INDEX(BILLING!$D:$D,MATCH($F9&amp;" "&amp;$G9,BILLING!$C:$C,0))</f>
        <v>3885.19</v>
      </c>
      <c r="S9" s="176">
        <f>INDEX(BILLING!$E:$E,MATCH($F9&amp;" "&amp;$G9,BILLING!$C:$C,0))</f>
        <v>49.88</v>
      </c>
      <c r="T9" s="176">
        <f>INDEX(BILLING!$F:$F,MATCH($F9&amp;" "&amp;$G9,BILLING!$C:$C,0))</f>
        <v>1139.48</v>
      </c>
      <c r="U9" s="176">
        <f>INDEX(BILLING!$G:$G,MATCH($F9&amp;" "&amp;$G9,BILLING!$C:$C,0))</f>
        <v>23.78</v>
      </c>
      <c r="V9" s="170">
        <f>D9/30/24</f>
        <v>16.523</v>
      </c>
      <c r="W9" s="324" cm="1">
        <f t="array" aca="1" ref="W9" ca="1">INDIRECT(TEXT(DAY(TODAY()),"0")&amp;"!AI12")</f>
        <v>0</v>
      </c>
      <c r="X9" s="167">
        <f ca="1">AC9+W9</f>
        <v>3024.9599999999937</v>
      </c>
      <c r="Y9" s="172">
        <f ca="1">X9/H9/24</f>
        <v>11.338307726762691</v>
      </c>
      <c r="Z9" s="173">
        <f ca="1">AC9/H9/24</f>
        <v>11.338307726762691</v>
      </c>
      <c r="AA9" s="175"/>
      <c r="AB9" s="277">
        <f ca="1">(((((INDEX(BILLING!$D:$D,MATCH($AI$3&amp;" "&amp;$AI$5,BILLING!$C:$C,0))-J9)*$D$54)-
((INDEX(BILLING!$E:$E,MATCH($AI$3&amp;" "&amp;$AI$5,BILLING!$C:$C,0))-K9)*$D$54)))+
((((INDEX(BILLING!$F:$F,MATCH($AI$3&amp;" "&amp;$AI$5,BILLING!$C:$C,0))-L9)*$D$53)-
((INDEX(BILLING!$G:$G,MATCH($AI$3&amp;" "&amp;$AI$5,BILLING!$C:$C,0))-M9)*$D$53))))/1000</f>
        <v>138810.35999999999</v>
      </c>
      <c r="AC9" s="308">
        <f ca="1">(((((INDEX(BILLING!$D:$D,MATCH($AI$3&amp;" "&amp;$AI$5,BILLING!$C:$C,0))-R9)*$D$54)-
((INDEX(BILLING!$E:$E,MATCH($AI$3&amp;" "&amp;$AI$5,BILLING!$C:$C,0))-S9)*$D$54)))+
((((INDEX(BILLING!$F:$F,MATCH($AI$3&amp;" "&amp;$AI$5,BILLING!$C:$C,0))-T9)*$D$53)-
((INDEX(BILLING!$G:$G,MATCH($AI$3&amp;" "&amp;$AI$5,BILLING!$C:$C,0))-U9)*$D$53))))/1000</f>
        <v>3024.9599999999937</v>
      </c>
      <c r="AD9" s="114"/>
      <c r="AE9" s="113" t="s">
        <v>291</v>
      </c>
      <c r="AF9" s="677">
        <f ca="1">$AB$9/$E$9</f>
        <v>0.97491399203383355</v>
      </c>
      <c r="AG9" s="678"/>
      <c r="AH9" s="678"/>
      <c r="AI9" s="679"/>
      <c r="AJ9" s="106"/>
      <c r="AK9" s="114"/>
    </row>
    <row r="10" spans="1:39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84"/>
      <c r="Q10" s="184"/>
      <c r="R10" s="167"/>
      <c r="S10" s="167"/>
      <c r="T10" s="167"/>
      <c r="U10" s="167"/>
      <c r="V10" s="174"/>
      <c r="W10" s="120"/>
      <c r="X10" s="302"/>
      <c r="Y10" s="120"/>
      <c r="Z10" s="174"/>
      <c r="AA10" s="120"/>
      <c r="AB10" s="288"/>
      <c r="AC10" s="282"/>
      <c r="AD10" s="114"/>
      <c r="AE10" s="113"/>
      <c r="AF10" s="680"/>
      <c r="AG10" s="681"/>
      <c r="AH10" s="681"/>
      <c r="AI10" s="682"/>
      <c r="AJ10" s="106"/>
      <c r="AK10" s="114"/>
    </row>
    <row r="11" spans="1:39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84"/>
      <c r="Q11" s="184"/>
      <c r="R11" s="167"/>
      <c r="S11" s="167"/>
      <c r="T11" s="167"/>
      <c r="U11" s="167"/>
      <c r="V11" s="174"/>
      <c r="W11" s="120"/>
      <c r="X11" s="302"/>
      <c r="Y11" s="120"/>
      <c r="Z11" s="174"/>
      <c r="AA11" s="120"/>
      <c r="AB11" s="288"/>
      <c r="AC11" s="282"/>
      <c r="AD11" s="114"/>
      <c r="AE11" s="113"/>
      <c r="AF11" s="105"/>
      <c r="AG11" s="105"/>
      <c r="AH11" s="105"/>
      <c r="AI11" s="105"/>
      <c r="AJ11" s="106"/>
      <c r="AK11" s="114"/>
    </row>
    <row r="12" spans="1:39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20"/>
      <c r="S12" s="120"/>
      <c r="T12" s="167"/>
      <c r="U12" s="167"/>
      <c r="V12" s="174"/>
      <c r="W12" s="171"/>
      <c r="X12" s="167"/>
      <c r="Y12" s="171"/>
      <c r="Z12" s="174"/>
      <c r="AA12" s="165"/>
      <c r="AB12" s="166"/>
      <c r="AC12" s="282"/>
      <c r="AD12" s="114"/>
      <c r="AE12" s="113" t="s">
        <v>292</v>
      </c>
      <c r="AF12" s="677">
        <f ca="1">$AC$9/$D$9</f>
        <v>0.25427182311525298</v>
      </c>
      <c r="AG12" s="678"/>
      <c r="AH12" s="678"/>
      <c r="AI12" s="679"/>
      <c r="AJ12" s="106"/>
      <c r="AK12" s="114"/>
    </row>
    <row r="13" spans="1:39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78"/>
      <c r="Q13" s="178"/>
      <c r="R13" s="167"/>
      <c r="S13" s="167"/>
      <c r="T13" s="167"/>
      <c r="U13" s="167"/>
      <c r="V13" s="174"/>
      <c r="W13" s="120"/>
      <c r="X13" s="302"/>
      <c r="Y13" s="120"/>
      <c r="Z13" s="174"/>
      <c r="AA13" s="120"/>
      <c r="AB13" s="288"/>
      <c r="AC13" s="282"/>
      <c r="AD13" s="114"/>
      <c r="AE13" s="104"/>
      <c r="AF13" s="680"/>
      <c r="AG13" s="681"/>
      <c r="AH13" s="681"/>
      <c r="AI13" s="682"/>
      <c r="AJ13" s="106"/>
      <c r="AK13" s="114"/>
    </row>
    <row r="14" spans="1:39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49"/>
      <c r="S14" s="149"/>
      <c r="T14" s="149"/>
      <c r="U14" s="149"/>
      <c r="V14" s="144"/>
      <c r="W14" s="123"/>
      <c r="X14" s="303"/>
      <c r="Y14" s="123"/>
      <c r="Z14" s="144"/>
      <c r="AA14" s="123"/>
      <c r="AB14" s="289"/>
      <c r="AC14" s="283"/>
      <c r="AD14" s="114"/>
      <c r="AE14" s="107"/>
      <c r="AF14" s="108"/>
      <c r="AG14" s="108"/>
      <c r="AH14" s="108"/>
      <c r="AI14" s="108"/>
      <c r="AJ14" s="109"/>
      <c r="AK14" s="114"/>
    </row>
    <row r="15" spans="1:39" ht="8.1" hidden="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15"/>
      <c r="Q15" s="115"/>
      <c r="R15" s="150"/>
      <c r="S15" s="150"/>
      <c r="T15" s="150"/>
      <c r="U15" s="150"/>
      <c r="V15" s="145"/>
      <c r="W15" s="115"/>
      <c r="X15" s="304"/>
      <c r="Y15" s="115"/>
      <c r="Z15" s="145"/>
      <c r="AA15" s="115"/>
      <c r="AB15" s="284"/>
      <c r="AC15" s="284"/>
      <c r="AD15" s="114"/>
      <c r="AE15" s="114"/>
      <c r="AF15" s="114"/>
      <c r="AG15" s="114"/>
      <c r="AH15" s="114"/>
      <c r="AI15" s="114"/>
      <c r="AJ15" s="114"/>
      <c r="AK15" s="114"/>
    </row>
    <row r="16" spans="1:39" ht="15.75" hidden="1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  <c r="R16" s="151"/>
      <c r="S16" s="151"/>
      <c r="T16" s="151"/>
      <c r="U16" s="151"/>
      <c r="V16" s="146"/>
      <c r="W16" s="125"/>
      <c r="X16" s="305"/>
      <c r="Y16" s="125"/>
      <c r="Z16" s="146"/>
      <c r="AA16" s="181"/>
      <c r="AB16" s="323" t="s">
        <v>293</v>
      </c>
      <c r="AC16" s="285"/>
      <c r="AD16" s="114"/>
      <c r="AE16" s="110"/>
      <c r="AF16" s="111"/>
      <c r="AG16" s="111"/>
      <c r="AH16" s="111"/>
      <c r="AI16" s="111"/>
      <c r="AJ16" s="112"/>
      <c r="AK16" s="114"/>
    </row>
    <row r="17" spans="2:39" ht="19.899999999999999" hidden="1" customHeight="1" x14ac:dyDescent="0.25">
      <c r="B17" s="114"/>
      <c r="C17" s="133" t="s">
        <v>294</v>
      </c>
      <c r="D17" s="310">
        <f>56696/365*30</f>
        <v>4659.9452054794519</v>
      </c>
      <c r="E17" s="310">
        <f>56696</f>
        <v>56696</v>
      </c>
      <c r="F17" s="130">
        <v>45955</v>
      </c>
      <c r="G17" s="131" t="s">
        <v>195</v>
      </c>
      <c r="H17" s="168">
        <f ca="1" xml:space="preserve"> NOW() - (F17 + TIME(LEFT($G$17, 2), MID($G$17, 3, 2), 0))</f>
        <v>42.116297337961441</v>
      </c>
      <c r="I17" s="169">
        <f ca="1">((DATE(YEAR(F17),MONTH(F17)+1,25)) + TIME(LEFT("1200H", 2), MID("1200H", 3, 2), 0)) - ($AI$3 + TIME(LEFT(NOW(), 2), MID(NOW(), 3, 2), 0))</f>
        <v>-11.443749999998545</v>
      </c>
      <c r="J17" s="141"/>
      <c r="K17" s="141"/>
      <c r="L17" s="141"/>
      <c r="M17" s="141"/>
      <c r="N17" s="141"/>
      <c r="O17" s="141"/>
      <c r="P17" s="141"/>
      <c r="Q17" s="141"/>
      <c r="R17" s="120"/>
      <c r="S17" s="120"/>
      <c r="T17" s="120"/>
      <c r="U17" s="120"/>
      <c r="V17" s="170">
        <f>D17/30/24</f>
        <v>6.4721461187214615</v>
      </c>
      <c r="W17" s="171">
        <f ca="1">SUM(W20:W21)</f>
        <v>0</v>
      </c>
      <c r="X17" s="167">
        <f ca="1">AC17+W17</f>
        <v>-707878.17799999996</v>
      </c>
      <c r="Y17" s="172">
        <f ca="1">X17/H17/24</f>
        <v>-700.32091963478797</v>
      </c>
      <c r="Z17" s="173">
        <f ca="1">AC17/H17/24</f>
        <v>-700.32091963478797</v>
      </c>
      <c r="AA17" s="182"/>
      <c r="AB17" s="291">
        <f ca="1">AB20+AB21</f>
        <v>-682879.52599999995</v>
      </c>
      <c r="AC17" s="308">
        <f ca="1">AC20+AC21</f>
        <v>-707878.17799999996</v>
      </c>
      <c r="AD17" s="114"/>
      <c r="AE17" s="113" t="s">
        <v>291</v>
      </c>
      <c r="AF17" s="677">
        <f ca="1">$AB$17/$E$17</f>
        <v>-12.044580323126851</v>
      </c>
      <c r="AG17" s="678"/>
      <c r="AH17" s="678"/>
      <c r="AI17" s="679"/>
      <c r="AJ17" s="106"/>
      <c r="AK17" s="114"/>
    </row>
    <row r="18" spans="2:39" ht="15.75" hidden="1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 t="s">
        <v>295</v>
      </c>
      <c r="R18" s="167"/>
      <c r="S18" s="167"/>
      <c r="T18" s="167"/>
      <c r="U18" s="167"/>
      <c r="V18" s="174"/>
      <c r="W18" s="120"/>
      <c r="X18" s="302"/>
      <c r="Y18" s="120"/>
      <c r="Z18" s="174"/>
      <c r="AA18" s="120"/>
      <c r="AB18" s="292"/>
      <c r="AC18" s="286"/>
      <c r="AD18" s="114"/>
      <c r="AE18" s="113"/>
      <c r="AF18" s="680"/>
      <c r="AG18" s="681"/>
      <c r="AH18" s="681"/>
      <c r="AI18" s="682"/>
      <c r="AJ18" s="106"/>
      <c r="AK18" s="114"/>
    </row>
    <row r="19" spans="2:39" ht="8.1" hidden="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67"/>
      <c r="S19" s="167"/>
      <c r="T19" s="167"/>
      <c r="U19" s="167"/>
      <c r="V19" s="174"/>
      <c r="W19" s="120"/>
      <c r="X19" s="302"/>
      <c r="Y19" s="120"/>
      <c r="Z19" s="174"/>
      <c r="AA19" s="120"/>
      <c r="AB19" s="292"/>
      <c r="AC19" s="286"/>
      <c r="AD19" s="114"/>
      <c r="AE19" s="113"/>
      <c r="AF19" s="105"/>
      <c r="AG19" s="105"/>
      <c r="AH19" s="105"/>
      <c r="AI19" s="105"/>
      <c r="AJ19" s="106"/>
      <c r="AK19" s="114"/>
    </row>
    <row r="20" spans="2:39" ht="15" hidden="1" customHeight="1" x14ac:dyDescent="0.25">
      <c r="B20" s="114"/>
      <c r="C20" s="113" t="s">
        <v>131</v>
      </c>
      <c r="D20" s="120"/>
      <c r="E20" s="120"/>
      <c r="F20" s="178"/>
      <c r="G20" s="179"/>
      <c r="H20" s="180"/>
      <c r="I20" s="180"/>
      <c r="J20" s="120"/>
      <c r="K20" s="120"/>
      <c r="L20" s="277">
        <v>73997.59</v>
      </c>
      <c r="M20" s="277">
        <v>901.18</v>
      </c>
      <c r="N20" s="120"/>
      <c r="O20" s="120"/>
      <c r="P20" s="164">
        <v>74762.399999999994</v>
      </c>
      <c r="Q20" s="164">
        <v>911.77</v>
      </c>
      <c r="R20" s="167"/>
      <c r="S20" s="167"/>
      <c r="T20" s="176">
        <f>BILLING!$L$816</f>
        <v>78474.89</v>
      </c>
      <c r="U20" s="176">
        <f>BILLING!$M$816</f>
        <v>985.16</v>
      </c>
      <c r="V20" s="174"/>
      <c r="W20" s="324" cm="1">
        <f t="array" aca="1" ref="W20" ca="1">INDIRECT(TEXT(DAY(TODAY()),"0")&amp;"!AI18")</f>
        <v>0</v>
      </c>
      <c r="X20" s="167"/>
      <c r="Y20" s="171"/>
      <c r="Z20" s="174"/>
      <c r="AA20" s="165"/>
      <c r="AB20" s="293">
        <f ca="1">(((((INDEX(BILLING!$L:$L,MATCH($AI$3&amp;" "&amp;$AI$5,BILLING!$C:$C,0))-P20)*$D$61)-
((INDEX(BILLING!$M:$M,MATCH($AI$3&amp;" "&amp;$AI$5,BILLING!$C:$C,0))-Q20)*$D$61))))/1000</f>
        <v>-310172.64600000001</v>
      </c>
      <c r="AC20" s="281">
        <f ca="1">(((((INDEX(BILLING!$L:$L,MATCH($AI$3&amp;" "&amp;$AI$5,BILLING!$C:$C,0))-T20)*$D$61)-
((INDEX(BILLING!$M:$M,MATCH($AI$3&amp;" "&amp;$AI$5,BILLING!$C:$C,0))-U20)*$D$61))))/1000</f>
        <v>-325456.86599999998</v>
      </c>
      <c r="AD20" s="114"/>
      <c r="AE20" s="113" t="s">
        <v>292</v>
      </c>
      <c r="AF20" s="677">
        <f ca="1">$AC$17/$D$17</f>
        <v>-151.90697460726213</v>
      </c>
      <c r="AG20" s="678"/>
      <c r="AH20" s="678"/>
      <c r="AI20" s="679"/>
      <c r="AJ20" s="106"/>
      <c r="AK20" s="114"/>
    </row>
    <row r="21" spans="2:39" ht="15.75" hidden="1" customHeight="1" thickBot="1" x14ac:dyDescent="0.3">
      <c r="B21" s="114"/>
      <c r="C21" s="113" t="s">
        <v>132</v>
      </c>
      <c r="D21" s="120"/>
      <c r="E21" s="120"/>
      <c r="F21" s="178"/>
      <c r="G21" s="179"/>
      <c r="H21" s="180"/>
      <c r="I21" s="180"/>
      <c r="J21" s="120"/>
      <c r="K21" s="120"/>
      <c r="L21" s="277">
        <v>33090.730000000003</v>
      </c>
      <c r="M21" s="277">
        <v>104.01</v>
      </c>
      <c r="N21" s="120"/>
      <c r="O21" s="120"/>
      <c r="P21" s="164">
        <v>33383.839999999997</v>
      </c>
      <c r="Q21" s="164">
        <v>106.44</v>
      </c>
      <c r="R21" s="167"/>
      <c r="S21" s="167"/>
      <c r="T21" s="176">
        <f>BILLING!$N$816</f>
        <v>34264.82</v>
      </c>
      <c r="U21" s="176">
        <f>BILLING!$O$816</f>
        <v>120.06</v>
      </c>
      <c r="V21" s="174"/>
      <c r="W21" s="324" cm="1">
        <f t="array" aca="1" ref="W21" ca="1">INDIRECT(TEXT(DAY(TODAY()),"0")&amp;"!AI23")</f>
        <v>0</v>
      </c>
      <c r="X21" s="167"/>
      <c r="Y21" s="171"/>
      <c r="Z21" s="174"/>
      <c r="AA21" s="165"/>
      <c r="AB21" s="293">
        <f ca="1">(((((INDEX(BILLING!$N:$N,MATCH($AI$3&amp;" "&amp;$AI$5,BILLING!$C:$C,0))-P21)*$D$62)-
((INDEX(BILLING!$O:$O,MATCH($AI$3&amp;" "&amp;$AI$5,BILLING!$C:$C,0))-Q21)*$D$62))))/1000</f>
        <v>-372706.87999999995</v>
      </c>
      <c r="AC21" s="281">
        <f ca="1">(((((INDEX(BILLING!$N:$N,MATCH($AI$3&amp;" "&amp;$AI$5,BILLING!$C:$C,0))-T21)*$D$62)-
((INDEX(BILLING!$O:$O,MATCH($AI$3&amp;" "&amp;$AI$5,BILLING!$C:$C,0))-U21)*$D$62))))/1000</f>
        <v>-382421.31199999998</v>
      </c>
      <c r="AD21" s="114"/>
      <c r="AE21" s="113"/>
      <c r="AF21" s="680"/>
      <c r="AG21" s="681"/>
      <c r="AH21" s="681"/>
      <c r="AI21" s="682"/>
      <c r="AJ21" s="106"/>
      <c r="AK21" s="114"/>
    </row>
    <row r="22" spans="2:39" hidden="1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23"/>
      <c r="Q22" s="123"/>
      <c r="R22" s="149"/>
      <c r="S22" s="149"/>
      <c r="T22" s="149"/>
      <c r="U22" s="149"/>
      <c r="V22" s="144"/>
      <c r="W22" s="123"/>
      <c r="X22" s="303"/>
      <c r="Y22" s="123"/>
      <c r="Z22" s="144"/>
      <c r="AA22" s="123"/>
      <c r="AB22" s="289"/>
      <c r="AC22" s="283"/>
      <c r="AD22" s="114"/>
      <c r="AE22" s="107"/>
      <c r="AF22" s="108"/>
      <c r="AG22" s="108"/>
      <c r="AH22" s="108"/>
      <c r="AI22" s="108"/>
      <c r="AJ22" s="109"/>
      <c r="AK22" s="114"/>
    </row>
    <row r="23" spans="2:39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  <c r="R23" s="152"/>
      <c r="S23" s="152"/>
      <c r="T23" s="152"/>
      <c r="U23" s="152"/>
      <c r="V23" s="147"/>
      <c r="W23" s="127"/>
      <c r="X23" s="306"/>
      <c r="Y23" s="127"/>
      <c r="Z23" s="147"/>
      <c r="AA23" s="127"/>
      <c r="AB23" s="287"/>
      <c r="AC23" s="287"/>
      <c r="AD23" s="114"/>
      <c r="AE23" s="114"/>
      <c r="AF23" s="114"/>
      <c r="AG23" s="114"/>
      <c r="AH23" s="114"/>
      <c r="AI23" s="114"/>
      <c r="AJ23" s="114"/>
      <c r="AK23" s="114"/>
    </row>
    <row r="24" spans="2:39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  <c r="R24" s="151"/>
      <c r="S24" s="151"/>
      <c r="T24" s="151"/>
      <c r="U24" s="151"/>
      <c r="V24" s="146"/>
      <c r="W24" s="125"/>
      <c r="X24" s="305"/>
      <c r="Y24" s="125"/>
      <c r="Z24" s="146"/>
      <c r="AA24" s="125"/>
      <c r="AB24" s="290"/>
      <c r="AC24" s="285"/>
      <c r="AD24" s="114"/>
      <c r="AE24" s="110"/>
      <c r="AF24" s="111"/>
      <c r="AG24" s="111"/>
      <c r="AH24" s="111"/>
      <c r="AI24" s="111"/>
      <c r="AJ24" s="112"/>
      <c r="AK24" s="114"/>
    </row>
    <row r="25" spans="2:39" ht="19.899999999999999" customHeight="1" x14ac:dyDescent="0.25">
      <c r="B25" s="114"/>
      <c r="C25" s="133" t="s">
        <v>296</v>
      </c>
      <c r="D25" s="177">
        <f>E25/12</f>
        <v>15000</v>
      </c>
      <c r="E25" s="167">
        <v>180000</v>
      </c>
      <c r="F25" s="130">
        <v>45986</v>
      </c>
      <c r="G25" s="131" t="s">
        <v>195</v>
      </c>
      <c r="H25" s="168">
        <f ca="1" xml:space="preserve"> NOW() - (F25 + TIME(LEFT($G$25, 2), MID($G$25, 3, 2), 0))</f>
        <v>11.116297337961441</v>
      </c>
      <c r="I25" s="169">
        <f ca="1">((DATE(YEAR(F25),MONTH(F25)+1,25)) + TIME(LEFT("1200H", 2), MID("1200H", 3, 2), 0)) - ($AI$3 + TIME(LEFT(NOW(), 2), MID(NOW(), 3, 2), 0))</f>
        <v>18.556250000001455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70">
        <f>D25/30/24</f>
        <v>20.833333333333332</v>
      </c>
      <c r="W25" s="171">
        <f ca="1">SUM(W28:W31)</f>
        <v>0</v>
      </c>
      <c r="X25" s="167">
        <f ca="1">AC25+W25</f>
        <v>4777.1399999999985</v>
      </c>
      <c r="Y25" s="172">
        <f ca="1">X25/H25/24</f>
        <v>17.905917226616953</v>
      </c>
      <c r="Z25" s="173">
        <f ca="1">AC25/H25/24</f>
        <v>17.905917226616953</v>
      </c>
      <c r="AA25" s="182">
        <f ca="1">SUM(AA28:AA29)</f>
        <v>711316.5</v>
      </c>
      <c r="AB25" s="291">
        <f ca="1">SUM(AB28:AB32)</f>
        <v>169135.77585840001</v>
      </c>
      <c r="AC25" s="308">
        <f ca="1">SUM(AC28:AC32)</f>
        <v>4777.1399999999985</v>
      </c>
      <c r="AD25" s="114"/>
      <c r="AE25" s="113" t="s">
        <v>291</v>
      </c>
      <c r="AF25" s="677">
        <f ca="1">AB25/$E$25</f>
        <v>0.93964319921333339</v>
      </c>
      <c r="AG25" s="678"/>
      <c r="AH25" s="678"/>
      <c r="AI25" s="679"/>
      <c r="AJ25" s="106"/>
      <c r="AK25" s="114"/>
      <c r="AM25" s="187">
        <f ca="1">(E25-AB25)/67/24</f>
        <v>6.756358297014919</v>
      </c>
    </row>
    <row r="26" spans="2:39" ht="15.75" customHeight="1" thickBot="1" x14ac:dyDescent="0.3">
      <c r="B26" s="114"/>
      <c r="C26" s="113" t="s">
        <v>297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67"/>
      <c r="S26" s="167"/>
      <c r="T26" s="167"/>
      <c r="U26" s="167"/>
      <c r="V26" s="174"/>
      <c r="W26" s="171"/>
      <c r="X26" s="302"/>
      <c r="Y26" s="120"/>
      <c r="Z26" s="174"/>
      <c r="AA26" s="120"/>
      <c r="AB26" s="292"/>
      <c r="AC26" s="286"/>
      <c r="AD26" s="114"/>
      <c r="AE26" s="113"/>
      <c r="AF26" s="680"/>
      <c r="AG26" s="681"/>
      <c r="AH26" s="681"/>
      <c r="AI26" s="682"/>
      <c r="AJ26" s="106"/>
      <c r="AK26" s="114"/>
    </row>
    <row r="27" spans="2:39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67"/>
      <c r="S27" s="167"/>
      <c r="T27" s="167"/>
      <c r="U27" s="167"/>
      <c r="V27" s="174"/>
      <c r="W27" s="171"/>
      <c r="X27" s="302"/>
      <c r="Y27" s="120"/>
      <c r="Z27" s="174"/>
      <c r="AA27" s="120"/>
      <c r="AB27" s="292"/>
      <c r="AC27" s="286"/>
      <c r="AD27" s="114"/>
      <c r="AE27" s="113"/>
      <c r="AF27" s="105"/>
      <c r="AG27" s="105"/>
      <c r="AH27" s="105"/>
      <c r="AI27" s="105"/>
      <c r="AJ27" s="106"/>
      <c r="AK27" s="114"/>
    </row>
    <row r="28" spans="2:39" ht="15" customHeight="1" x14ac:dyDescent="0.25">
      <c r="B28" s="114"/>
      <c r="C28" s="113" t="s">
        <v>298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167"/>
      <c r="O28" s="167"/>
      <c r="P28" s="167"/>
      <c r="Q28" s="167"/>
      <c r="R28" s="176">
        <f>INDEX(BILLING!$R:$R,MATCH($F25&amp;" "&amp;$G25,BILLING!$C:$C,0))</f>
        <v>35924.5</v>
      </c>
      <c r="S28" s="176">
        <f>INDEX(BILLING!$S:$S,MATCH($F25&amp;" "&amp;$G25,BILLING!$C:$C,0))</f>
        <v>37.200000000000003</v>
      </c>
      <c r="T28" s="167"/>
      <c r="U28" s="167"/>
      <c r="V28" s="174"/>
      <c r="W28" s="324" cm="1">
        <f t="array" aca="1" ref="W28" ca="1">INDIRECT(TEXT(DAY(TODAY()),"0")&amp;"!AI26")</f>
        <v>0</v>
      </c>
      <c r="X28" s="167"/>
      <c r="Y28" s="171"/>
      <c r="Z28" s="174"/>
      <c r="AA28" s="165">
        <f ca="1">(((((INDEX(BILLING!$R:$R,MATCH($AI$3&amp;" "&amp;$AI$5,BILLING!$C:$C,0))-P28)*$D$60)-
((INDEX(BILLING!$S:$S,MATCH($AI$3&amp;" "&amp;$AI$5,BILLING!$C:$C,0))-Q28)*$D$60))))/1000</f>
        <v>431285.99999999994</v>
      </c>
      <c r="AB28" s="293">
        <f ca="1">(((((INDEX(BILLING!$R:$R,MATCH($AI$3&amp;" "&amp;$AI$5,BILLING!$C:$C,0))-J28)*$D$60)-
((INDEX(BILLING!$S:$S,MATCH($AI$3&amp;" "&amp;$AI$5,BILLING!$C:$C,0))-K28)*$D$60))))/1000</f>
        <v>34665.599999999984</v>
      </c>
      <c r="AC28" s="281">
        <f ca="1">(((((INDEX(BILLING!$R:$R,MATCH($AI$3&amp;" "&amp;$AI$5,BILLING!$C:$C,0))-R28)*$D$60)-
((INDEX(BILLING!$S:$S,MATCH($AI$3&amp;" "&amp;$AI$5,BILLING!$C:$C,0))-S28)*$D$60))))/1000</f>
        <v>638.39999999996508</v>
      </c>
      <c r="AD28" s="114"/>
      <c r="AE28" s="113" t="s">
        <v>292</v>
      </c>
      <c r="AF28" s="677">
        <f ca="1">$AC$25/$D$25</f>
        <v>0.31847599999999993</v>
      </c>
      <c r="AG28" s="678"/>
      <c r="AH28" s="678"/>
      <c r="AI28" s="679"/>
      <c r="AJ28" s="106"/>
      <c r="AK28" s="114"/>
    </row>
    <row r="29" spans="2:39" ht="15.75" customHeight="1" thickBot="1" x14ac:dyDescent="0.3">
      <c r="B29" s="114"/>
      <c r="C29" s="113" t="s">
        <v>116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167"/>
      <c r="O29" s="167"/>
      <c r="P29" s="167"/>
      <c r="Q29" s="167"/>
      <c r="R29" s="176">
        <f>INDEX(BILLING!$P:$P,MATCH($F25&amp;" "&amp;$G25,BILLING!$C:$C,0))</f>
        <v>9225.89</v>
      </c>
      <c r="S29" s="176">
        <f>INDEX(BILLING!$Q:$Q,MATCH($F25&amp;" "&amp;$G25,BILLING!$C:$C,0))</f>
        <v>19.09</v>
      </c>
      <c r="T29" s="167"/>
      <c r="U29" s="167"/>
      <c r="V29" s="174"/>
      <c r="W29" s="324" cm="1">
        <f t="array" aca="1" ref="W29" ca="1">INDIRECT(TEXT(DAY(TODAY()),"0")&amp;"!AI32")</f>
        <v>0</v>
      </c>
      <c r="X29" s="167"/>
      <c r="Y29" s="171"/>
      <c r="Z29" s="174"/>
      <c r="AA29" s="165">
        <f ca="1">(((((INDEX(BILLING!$P:$P,MATCH($AI$3&amp;" "&amp;$AI$5,BILLING!$C:$C,0))-P29)*$D$59)-
((INDEX(BILLING!$Q:$Q,MATCH($AI$3&amp;" "&amp;$AI$5,BILLING!$C:$C,0))-Q29)*$D$59))))/1000</f>
        <v>280030.5</v>
      </c>
      <c r="AB29" s="293">
        <f ca="1">(((((INDEX(BILLING!$P:$P,MATCH($AI$3&amp;" "&amp;$AI$5,BILLING!$C:$C,0))-J29)*$D$59)-
((INDEX(BILLING!$Q:$Q,MATCH($AI$3&amp;" "&amp;$AI$5,BILLING!$C:$C,0))-K29)*$D$59))))/1000</f>
        <v>109053.00000000003</v>
      </c>
      <c r="AC29" s="281">
        <f ca="1">(((((INDEX(BILLING!$P:$P,MATCH($AI$3&amp;" "&amp;$AI$5,BILLING!$C:$C,0))-R29)*$D$59)-
((INDEX(BILLING!$Q:$Q,MATCH($AI$3&amp;" "&amp;$AI$5,BILLING!$C:$C,0))-S29)*$D$59))))/1000</f>
        <v>3826.5000000000327</v>
      </c>
      <c r="AD29" s="114"/>
      <c r="AE29" s="113"/>
      <c r="AF29" s="680"/>
      <c r="AG29" s="681"/>
      <c r="AH29" s="681"/>
      <c r="AI29" s="682"/>
      <c r="AJ29" s="106"/>
      <c r="AK29" s="114"/>
    </row>
    <row r="30" spans="2:39" ht="15.75" customHeight="1" x14ac:dyDescent="0.35">
      <c r="B30" s="114"/>
      <c r="C30" s="113" t="s">
        <v>299</v>
      </c>
      <c r="D30" s="120"/>
      <c r="E30" s="120"/>
      <c r="F30" s="178"/>
      <c r="G30" s="179"/>
      <c r="H30" s="180"/>
      <c r="I30" s="180"/>
      <c r="J30" s="167"/>
      <c r="K30" s="167"/>
      <c r="L30" s="277">
        <v>54159</v>
      </c>
      <c r="M30" s="277">
        <v>79</v>
      </c>
      <c r="N30" s="167"/>
      <c r="O30" s="167"/>
      <c r="P30" s="167"/>
      <c r="Q30" s="167"/>
      <c r="R30" s="167"/>
      <c r="S30" s="167"/>
      <c r="T30" s="278">
        <v>54169</v>
      </c>
      <c r="U30" s="278">
        <v>79</v>
      </c>
      <c r="V30" s="174"/>
      <c r="W30" s="324"/>
      <c r="X30" s="167"/>
      <c r="Y30" s="171"/>
      <c r="Z30" s="174"/>
      <c r="AA30" s="165"/>
      <c r="AB30" s="293">
        <f>(((((T30-L30)*$D$65)-
((U30-M30)*$D$65))))/1000</f>
        <v>42</v>
      </c>
      <c r="AC30" s="280"/>
      <c r="AD30" s="114"/>
      <c r="AE30" s="113"/>
      <c r="AF30" s="295"/>
      <c r="AG30" s="295"/>
      <c r="AH30" s="295"/>
      <c r="AI30" s="295"/>
      <c r="AJ30" s="106"/>
      <c r="AK30" s="114"/>
    </row>
    <row r="31" spans="2:39" ht="15.75" customHeight="1" x14ac:dyDescent="0.35">
      <c r="B31" s="114"/>
      <c r="C31" s="113" t="s">
        <v>300</v>
      </c>
      <c r="D31" s="120"/>
      <c r="E31" s="120"/>
      <c r="F31" s="120"/>
      <c r="G31" s="120"/>
      <c r="H31" s="120"/>
      <c r="I31" s="120"/>
      <c r="J31" s="167"/>
      <c r="K31" s="167"/>
      <c r="L31" s="277">
        <v>0</v>
      </c>
      <c r="M31" s="277">
        <v>0</v>
      </c>
      <c r="N31" s="167"/>
      <c r="O31" s="167"/>
      <c r="P31" s="120"/>
      <c r="Q31" s="120"/>
      <c r="R31" s="167"/>
      <c r="S31" s="167"/>
      <c r="T31" s="278">
        <v>278.27</v>
      </c>
      <c r="U31" s="278">
        <v>0.49</v>
      </c>
      <c r="V31" s="174"/>
      <c r="W31" s="324" cm="1">
        <f t="array" aca="1" ref="W31" ca="1">INDIRECT(TEXT(DAY(TODAY()),"0")&amp;"!AI35")</f>
        <v>0</v>
      </c>
      <c r="X31" s="167"/>
      <c r="Y31" s="171"/>
      <c r="Z31" s="174"/>
      <c r="AA31" s="165"/>
      <c r="AB31" s="293">
        <f>(((((T31-L31)*$D$64)-
((U31-M31)*$D$64))))/1000</f>
        <v>1166.6759999999999</v>
      </c>
      <c r="AC31" s="281"/>
      <c r="AD31" s="114"/>
      <c r="AE31" s="113"/>
      <c r="AF31" s="142"/>
      <c r="AG31" s="142"/>
      <c r="AH31" s="142"/>
      <c r="AI31" s="142"/>
      <c r="AJ31" s="106"/>
      <c r="AK31" s="114"/>
    </row>
    <row r="32" spans="2:39" ht="15.75" customHeight="1" x14ac:dyDescent="0.35">
      <c r="B32" s="114"/>
      <c r="C32" s="113" t="s">
        <v>41</v>
      </c>
      <c r="D32" s="120"/>
      <c r="E32" s="120"/>
      <c r="F32" s="120"/>
      <c r="G32" s="120"/>
      <c r="H32" s="120"/>
      <c r="I32" s="120"/>
      <c r="J32" s="167"/>
      <c r="K32" s="167"/>
      <c r="L32" s="277">
        <v>0</v>
      </c>
      <c r="M32" s="277">
        <v>0</v>
      </c>
      <c r="N32" s="167"/>
      <c r="O32" s="167"/>
      <c r="P32" s="120"/>
      <c r="Q32" s="120"/>
      <c r="R32" s="176">
        <f>INDEX(BILLING!$AP:AP,MATCH($F25&amp;" "&amp;$G25,BILLING!$C:$C,0))</f>
        <v>518.41</v>
      </c>
      <c r="S32" s="176">
        <f>INDEX(BILLING!$AQ:$AQ,MATCH($F25&amp;" "&amp;$G25,BILLING!$C:$C,0))</f>
        <v>0</v>
      </c>
      <c r="T32" s="278"/>
      <c r="U32" s="278"/>
      <c r="V32" s="174"/>
      <c r="W32" s="324"/>
      <c r="X32" s="167"/>
      <c r="Y32" s="171"/>
      <c r="Z32" s="174"/>
      <c r="AA32" s="165"/>
      <c r="AB32" s="293">
        <f ca="1">(((((INDEX(BILLING!$AP:$AP,MATCH($AI$3&amp;" "&amp;$AI$5,BILLING!$C:$C,0))-BILLING!AP497)*$D$67)-
((INDEX(BILLING!$AQ:$AQ,MATCH($AI$3&amp;" "&amp;$AI$5,BILLING!$C:$C,0))-BILLING!AQ497)*$D$67))))/1000</f>
        <v>24208.499858399999</v>
      </c>
      <c r="AC32" s="281">
        <f ca="1">(((((INDEX(BILLING!$AP:$AP,MATCH($AI$3&amp;" "&amp;$AI$5,BILLING!$C:$C,0))-R32)*$D$66)-
((INDEX(BILLING!$AM:$AM,MATCH($AI$3&amp;" "&amp;$AI$5,BILLING!$C:$C,0))-S32)*$D$66))))/1000</f>
        <v>312.24000000000046</v>
      </c>
      <c r="AD32" s="114"/>
      <c r="AE32" s="113"/>
      <c r="AF32" s="142"/>
      <c r="AG32" s="142"/>
      <c r="AH32" s="142"/>
      <c r="AI32" s="142"/>
      <c r="AJ32" s="106"/>
      <c r="AK32" s="114"/>
    </row>
    <row r="33" spans="2:39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23"/>
      <c r="Q33" s="123"/>
      <c r="R33" s="149"/>
      <c r="S33" s="149"/>
      <c r="T33" s="149"/>
      <c r="U33" s="149"/>
      <c r="V33" s="144"/>
      <c r="W33" s="123"/>
      <c r="X33" s="303"/>
      <c r="Y33" s="123"/>
      <c r="Z33" s="144"/>
      <c r="AA33" s="123"/>
      <c r="AB33" s="289"/>
      <c r="AC33" s="283"/>
      <c r="AD33" s="114"/>
      <c r="AE33" s="107"/>
      <c r="AF33" s="108"/>
      <c r="AG33" s="108"/>
      <c r="AH33" s="108"/>
      <c r="AI33" s="108"/>
      <c r="AJ33" s="109"/>
      <c r="AK33" s="114"/>
    </row>
    <row r="34" spans="2:39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27"/>
      <c r="Q34" s="127"/>
      <c r="R34" s="152"/>
      <c r="S34" s="152"/>
      <c r="T34" s="152"/>
      <c r="U34" s="152"/>
      <c r="V34" s="147"/>
      <c r="W34" s="127"/>
      <c r="X34" s="306"/>
      <c r="Y34" s="127"/>
      <c r="Z34" s="147"/>
      <c r="AA34" s="127"/>
      <c r="AB34" s="287"/>
      <c r="AC34" s="287"/>
      <c r="AD34" s="114"/>
      <c r="AE34" s="114"/>
      <c r="AF34" s="114"/>
      <c r="AG34" s="114"/>
      <c r="AH34" s="114"/>
      <c r="AI34" s="114"/>
      <c r="AJ34" s="114"/>
      <c r="AK34" s="114"/>
    </row>
    <row r="35" spans="2:39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25"/>
      <c r="Q35" s="125"/>
      <c r="R35" s="151"/>
      <c r="S35" s="151"/>
      <c r="T35" s="151"/>
      <c r="U35" s="151"/>
      <c r="V35" s="146"/>
      <c r="W35" s="125"/>
      <c r="X35" s="305"/>
      <c r="Y35" s="125"/>
      <c r="Z35" s="146"/>
      <c r="AA35" s="125"/>
      <c r="AB35" s="323" t="s">
        <v>293</v>
      </c>
      <c r="AC35" s="285"/>
      <c r="AD35" s="114"/>
      <c r="AE35" s="110"/>
      <c r="AF35" s="111"/>
      <c r="AG35" s="111"/>
      <c r="AH35" s="111"/>
      <c r="AI35" s="111"/>
      <c r="AJ35" s="112"/>
      <c r="AK35" s="114"/>
    </row>
    <row r="36" spans="2:39" ht="19.899999999999999" customHeight="1" x14ac:dyDescent="0.25">
      <c r="B36" s="114"/>
      <c r="C36" s="133" t="s">
        <v>301</v>
      </c>
      <c r="D36" s="167">
        <f>4686</f>
        <v>4686</v>
      </c>
      <c r="E36" s="167">
        <f>D36*12</f>
        <v>56232</v>
      </c>
      <c r="F36" s="130">
        <v>45986</v>
      </c>
      <c r="G36" s="131" t="s">
        <v>195</v>
      </c>
      <c r="H36" s="168">
        <f ca="1" xml:space="preserve"> NOW() - (F36 + TIME(LEFT($G$36, 2), MID($G$36, 3, 2), 0))</f>
        <v>11.116300462963409</v>
      </c>
      <c r="I36" s="169">
        <f ca="1">((DATE(YEAR(F36),MONTH(F36)+1,25)) + TIME(LEFT("1200H", 2), MID("1200H", 3, 2), 0)) - ($AI$3 + TIME(LEFT(NOW(), 2), MID(NOW(), 3, 2), 0))</f>
        <v>18.556250000001455</v>
      </c>
      <c r="J36" s="141"/>
      <c r="K36" s="141"/>
      <c r="L36" s="141"/>
      <c r="M36" s="141"/>
      <c r="N36" s="141"/>
      <c r="O36" s="141"/>
      <c r="P36" s="141"/>
      <c r="Q36" s="141"/>
      <c r="R36" s="167"/>
      <c r="S36" s="167"/>
      <c r="T36" s="167"/>
      <c r="U36" s="167"/>
      <c r="V36" s="170">
        <f>D36/30/24</f>
        <v>6.5083333333333329</v>
      </c>
      <c r="W36" s="171">
        <f ca="1">SUM(W39:W42)</f>
        <v>0</v>
      </c>
      <c r="X36" s="167">
        <f ca="1">AC36+W36</f>
        <v>1349.1379999999938</v>
      </c>
      <c r="Y36" s="172">
        <f ca="1">X36/H36/24</f>
        <v>5.0569057143267786</v>
      </c>
      <c r="Z36" s="173">
        <f ca="1">AC36/H36/24</f>
        <v>5.0569057143267786</v>
      </c>
      <c r="AA36" s="182"/>
      <c r="AB36" s="291">
        <f ca="1">SUM(AB39:AB41)</f>
        <v>21592.41</v>
      </c>
      <c r="AC36" s="308">
        <f ca="1">SUM(AC39:AC41)</f>
        <v>1349.1379999999938</v>
      </c>
      <c r="AD36" s="114"/>
      <c r="AE36" s="113" t="s">
        <v>291</v>
      </c>
      <c r="AF36" s="677">
        <f ca="1">AB36/$E$36</f>
        <v>0.38398794280836535</v>
      </c>
      <c r="AG36" s="678"/>
      <c r="AH36" s="678"/>
      <c r="AI36" s="679"/>
      <c r="AJ36" s="106"/>
      <c r="AK36" s="114"/>
      <c r="AM36" s="187">
        <f ca="1">(E36-AB36)/67/24</f>
        <v>21.542033582089548</v>
      </c>
    </row>
    <row r="37" spans="2:39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20"/>
      <c r="Q37" s="120"/>
      <c r="R37" s="167"/>
      <c r="S37" s="167"/>
      <c r="T37" s="167"/>
      <c r="U37" s="167"/>
      <c r="V37" s="174"/>
      <c r="W37" s="120"/>
      <c r="X37" s="120"/>
      <c r="Y37" s="120"/>
      <c r="Z37" s="174"/>
      <c r="AA37" s="120"/>
      <c r="AB37" s="292"/>
      <c r="AC37" s="286"/>
      <c r="AD37" s="114"/>
      <c r="AE37" s="113"/>
      <c r="AF37" s="680"/>
      <c r="AG37" s="681"/>
      <c r="AH37" s="681"/>
      <c r="AI37" s="682"/>
      <c r="AJ37" s="106"/>
      <c r="AK37" s="114"/>
    </row>
    <row r="38" spans="2:39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20"/>
      <c r="Q38" s="120"/>
      <c r="R38" s="120"/>
      <c r="S38" s="120"/>
      <c r="T38" s="120"/>
      <c r="U38" s="120"/>
      <c r="V38" s="174"/>
      <c r="W38" s="120"/>
      <c r="X38" s="120"/>
      <c r="Y38" s="120"/>
      <c r="Z38" s="174"/>
      <c r="AA38" s="120"/>
      <c r="AB38" s="292"/>
      <c r="AC38" s="286"/>
      <c r="AD38" s="114"/>
      <c r="AE38" s="113"/>
      <c r="AF38" s="105"/>
      <c r="AG38" s="105"/>
      <c r="AH38" s="105"/>
      <c r="AI38" s="105"/>
      <c r="AJ38" s="106"/>
      <c r="AK38" s="114"/>
    </row>
    <row r="39" spans="2:39" ht="15" customHeight="1" x14ac:dyDescent="0.25">
      <c r="B39" s="114"/>
      <c r="C39" s="113" t="s">
        <v>117</v>
      </c>
      <c r="D39" s="120"/>
      <c r="E39" s="120"/>
      <c r="F39" s="120"/>
      <c r="G39" s="120"/>
      <c r="H39" s="120"/>
      <c r="I39" s="120"/>
      <c r="J39" s="277">
        <v>618.5</v>
      </c>
      <c r="K39" s="277">
        <v>690.33</v>
      </c>
      <c r="L39" s="277">
        <v>10051.18</v>
      </c>
      <c r="M39" s="277">
        <v>9.0399999999999991</v>
      </c>
      <c r="N39" s="277">
        <v>710.67</v>
      </c>
      <c r="O39" s="277">
        <v>777.87</v>
      </c>
      <c r="P39" s="277">
        <v>10490.23</v>
      </c>
      <c r="Q39" s="277">
        <v>9.0399999999999991</v>
      </c>
      <c r="R39" s="176">
        <f>INDEX(BILLING!$V:$V,MATCH($F36&amp;" "&amp;$G36,BILLING!$C:$C,0))</f>
        <v>791.19</v>
      </c>
      <c r="S39" s="176">
        <f>INDEX(BILLING!$W:$W,MATCH($F36&amp;" "&amp;$G36,BILLING!$C:$C,0))</f>
        <v>1434.56</v>
      </c>
      <c r="T39" s="176">
        <f>INDEX(BILLING!$X:$X,MATCH($F36&amp;" "&amp;$G36,BILLING!$C:$C,0))</f>
        <v>12817</v>
      </c>
      <c r="U39" s="176">
        <f>INDEX(BILLING!$Y:$Y,MATCH($F36&amp;" "&amp;$G36,BILLING!$C:$C,0))</f>
        <v>9.0399999999999991</v>
      </c>
      <c r="V39" s="174"/>
      <c r="W39" s="324" cm="1">
        <f t="array" aca="1" ref="W39" ca="1">INDIRECT(TEXT(DAY(TODAY()),"0")&amp;"!AI36")</f>
        <v>0</v>
      </c>
      <c r="X39" s="171"/>
      <c r="Y39" s="171"/>
      <c r="Z39" s="174"/>
      <c r="AA39" s="165"/>
      <c r="AB39" s="293">
        <f ca="1">(((((INDEX(BILLING!$V:$V,MATCH($AI$3&amp;" "&amp;$AI$5,BILLING!$C:$C,0))-N39)*$D$56)-
((INDEX(BILLING!$W:$W,MATCH($AI$3&amp;" "&amp;$AI$5,BILLING!$C:$C,0))-O39)*$D$56)))+
((((INDEX(BILLING!$X:$X,MATCH($AI$3&amp;" "&amp;$AI$5,BILLING!$C:$C,0))-P39)*$D$55)-
((INDEX(BILLING!$Y:$Y,MATCH($AI$3&amp;" "&amp;$AI$5,BILLING!$C:$C,0))-Q39)*$D$55))))/1000</f>
        <v>8277.1919999999991</v>
      </c>
      <c r="AC39" s="281">
        <f ca="1">(((((INDEX(BILLING!$V:$V,MATCH($AI$3&amp;" "&amp;$AI$5,BILLING!$C:$C,0))-R39)*$D$56)-
((INDEX(BILLING!$W:$W,MATCH($AI$3&amp;" "&amp;$AI$5,BILLING!$C:$C,0))-S39)*$D$56)))+
((((INDEX(BILLING!$X:$X,MATCH($AI$3&amp;" "&amp;$AI$5,BILLING!$C:$C,0))-T39)*$D$55)-
((INDEX(BILLING!$Y:$Y,MATCH($AI$3&amp;" "&amp;$AI$5,BILLING!$C:$C,0))-U39)*$D$55))))/1000</f>
        <v>831.8939999999925</v>
      </c>
      <c r="AD39" s="114"/>
      <c r="AE39" s="113" t="s">
        <v>292</v>
      </c>
      <c r="AF39" s="677">
        <f ca="1">$AC$36/$D$36</f>
        <v>0.28790823730260218</v>
      </c>
      <c r="AG39" s="678"/>
      <c r="AH39" s="678"/>
      <c r="AI39" s="679"/>
      <c r="AJ39" s="106"/>
      <c r="AK39" s="114"/>
    </row>
    <row r="40" spans="2:39" ht="15.75" customHeight="1" thickBot="1" x14ac:dyDescent="0.3">
      <c r="B40" s="114"/>
      <c r="C40" s="113" t="s">
        <v>119</v>
      </c>
      <c r="D40" s="120"/>
      <c r="E40" s="120"/>
      <c r="F40" s="120"/>
      <c r="G40" s="120"/>
      <c r="H40" s="120"/>
      <c r="I40" s="120"/>
      <c r="J40" s="120"/>
      <c r="K40" s="120"/>
      <c r="L40" s="277">
        <v>6636.53</v>
      </c>
      <c r="M40" s="277">
        <v>0</v>
      </c>
      <c r="N40" s="141"/>
      <c r="O40" s="141"/>
      <c r="P40" s="277">
        <v>7324.66</v>
      </c>
      <c r="Q40" s="277">
        <v>0</v>
      </c>
      <c r="R40" s="141"/>
      <c r="S40" s="141"/>
      <c r="T40" s="176">
        <f>INDEX(BILLING!$AD:$AD,MATCH($F36&amp;" "&amp;$G36,BILLING!$C:$C,0))</f>
        <v>10836.57</v>
      </c>
      <c r="U40" s="176">
        <f>INDEX(BILLING!$AE:$AE,MATCH($F36&amp;" "&amp;$G36,BILLING!$C:$C,0))</f>
        <v>0</v>
      </c>
      <c r="V40" s="174"/>
      <c r="W40" s="324" cm="1">
        <f t="array" aca="1" ref="W40" ca="1">INDIRECT(TEXT(DAY(TODAY()),"0")&amp;"!AI77")</f>
        <v>0</v>
      </c>
      <c r="X40" s="171"/>
      <c r="Y40" s="171"/>
      <c r="Z40" s="174"/>
      <c r="AA40" s="166"/>
      <c r="AB40" s="293">
        <f ca="1">(((((INDEX(BILLING!$AD:$AD,MATCH($AI$3&amp;" "&amp;$AI$5,BILLING!$C:$C,0))-P40)*$D$58)-
((INDEX(BILLING!$AE:$AE,MATCH($AI$3&amp;" "&amp;$AI$5,BILLING!$C:$C,0))-Q40)*$D$58))))/1000</f>
        <v>5118.9180000000006</v>
      </c>
      <c r="AC40" s="281">
        <f ca="1">(((((INDEX(BILLING!$AD:$AD,MATCH($AI$3&amp;" "&amp;$AI$5,BILLING!$C:$C,0))-T40)*$D$58)-
((INDEX(BILLING!$AE:$AE,MATCH($AI$3&amp;" "&amp;$AI$5,BILLING!$C:$C,0))-U40)*$D$58))))/1000</f>
        <v>202.24400000000134</v>
      </c>
      <c r="AD40" s="114"/>
      <c r="AE40" s="113"/>
      <c r="AF40" s="680"/>
      <c r="AG40" s="681"/>
      <c r="AH40" s="681"/>
      <c r="AI40" s="682"/>
      <c r="AJ40" s="106"/>
      <c r="AK40" s="114"/>
    </row>
    <row r="41" spans="2:39" ht="15.75" customHeight="1" thickBot="1" x14ac:dyDescent="0.4">
      <c r="B41" s="114"/>
      <c r="C41" s="325" t="s">
        <v>118</v>
      </c>
      <c r="D41" s="326"/>
      <c r="E41" s="326"/>
      <c r="F41" s="326"/>
      <c r="G41" s="326"/>
      <c r="H41" s="326"/>
      <c r="I41" s="326"/>
      <c r="J41" s="326"/>
      <c r="K41" s="326"/>
      <c r="L41" s="327">
        <v>36029.69</v>
      </c>
      <c r="M41" s="327">
        <v>69</v>
      </c>
      <c r="N41" s="328"/>
      <c r="O41" s="328"/>
      <c r="P41" s="329">
        <v>36745</v>
      </c>
      <c r="Q41" s="329">
        <v>69</v>
      </c>
      <c r="R41" s="328"/>
      <c r="S41" s="328"/>
      <c r="T41" s="330">
        <f>INDEX(BILLING!$Z:$Z,MATCH($F36&amp;" "&amp;$G36,BILLING!$C:$C,0))</f>
        <v>40498</v>
      </c>
      <c r="U41" s="330">
        <f>INDEX(BILLING!$AA:$AA,MATCH($F36&amp;" "&amp;$G36,BILLING!$C:$C,0))</f>
        <v>69</v>
      </c>
      <c r="V41" s="331"/>
      <c r="W41" s="332" cm="1">
        <f t="array" aca="1" ref="W41" ca="1">INDIRECT(TEXT(DAY(TODAY()),"0")&amp;"!AI61")</f>
        <v>0</v>
      </c>
      <c r="X41" s="328"/>
      <c r="Y41" s="333"/>
      <c r="Z41" s="331"/>
      <c r="AA41" s="334">
        <f ca="1">(((((INDEX(BILLING!$Z:$Z,MATCH($AI$3&amp;" "&amp;$AI$5,BILLING!$C:$C,0))-P41)*$D$57)-
((INDEX(BILLING!$AA:$AA,MATCH($AI$3&amp;" "&amp;$AI$5,BILLING!$C:$C,0))-Q41)*$D$57))))/1000</f>
        <v>8196.2999999999993</v>
      </c>
      <c r="AB41" s="335">
        <f ca="1">(((((INDEX(BILLING!$Z:$Z,MATCH($AI$3&amp;" "&amp;$AI$5,BILLING!$C:$C,0))-P41)*$D$57)-
((INDEX(BILLING!$AA:$AA,MATCH($AI$3&amp;" "&amp;$AI$5,BILLING!$C:$C,0))-Q41)*$D$57))))/1000</f>
        <v>8196.2999999999993</v>
      </c>
      <c r="AC41" s="336">
        <f ca="1">(((((INDEX(BILLING!$Z:$Z,MATCH($AI$3&amp;" "&amp;$AI$5,BILLING!$C:$C,0))-T41)*$D$57)-
((INDEX(BILLING!$AA:$AA,MATCH($AI$3&amp;" "&amp;$AI$5,BILLING!$C:$C,0))-U41)*$D$57))))/1000</f>
        <v>315</v>
      </c>
      <c r="AD41" s="114"/>
      <c r="AE41" s="113"/>
      <c r="AF41" s="295"/>
      <c r="AG41" s="295"/>
      <c r="AH41" s="295"/>
      <c r="AI41" s="295"/>
      <c r="AJ41" s="106"/>
      <c r="AK41" s="114"/>
    </row>
    <row r="42" spans="2:39" ht="15.75" customHeight="1" thickTop="1" x14ac:dyDescent="0.35">
      <c r="B42" s="114"/>
      <c r="C42" s="113" t="s">
        <v>40</v>
      </c>
      <c r="D42" s="120"/>
      <c r="E42" s="120"/>
      <c r="F42" s="120"/>
      <c r="G42" s="120"/>
      <c r="H42" s="120"/>
      <c r="I42" s="120"/>
      <c r="J42" s="120"/>
      <c r="K42" s="120"/>
      <c r="L42" s="120"/>
      <c r="M42" s="120"/>
      <c r="N42" s="277">
        <v>0</v>
      </c>
      <c r="O42" s="277">
        <v>0</v>
      </c>
      <c r="P42" s="141"/>
      <c r="Q42" s="141"/>
      <c r="R42" s="176">
        <f>INDEX(BILLING!$AN:$AN,MATCH($F36&amp;" "&amp;$G36,BILLING!$C:$C,0))</f>
        <v>176.57</v>
      </c>
      <c r="S42" s="176">
        <f>INDEX(BILLING!$AO:$AO,MATCH($F36&amp;" "&amp;$G36,BILLING!$C:$C,0))</f>
        <v>0.01</v>
      </c>
      <c r="T42" s="141"/>
      <c r="U42" s="141"/>
      <c r="V42" s="174"/>
      <c r="W42" s="324" cm="1">
        <f t="array" aca="1" ref="W42" ca="1">INDIRECT(TEXT(DAY(TODAY()),"0")&amp;"!AI28")</f>
        <v>0</v>
      </c>
      <c r="X42" s="171"/>
      <c r="Y42" s="171"/>
      <c r="Z42" s="174"/>
      <c r="AA42" s="166"/>
      <c r="AB42" s="293">
        <f ca="1">(((((INDEX(BILLING!$AL:$AL,MATCH($AI$3&amp;" "&amp;$AI$5,BILLING!$C:$C,0))-N42)*$D$66)-
((INDEX(BILLING!$AM:$AM,MATCH($AI$3&amp;" "&amp;$AI$5,BILLING!$C:$C,0))-O42)*$D$66))))/1000</f>
        <v>31648.439999999995</v>
      </c>
      <c r="AC42" s="281">
        <f ca="1">(((((INDEX(BILLING!$AN:$AN,MATCH($AI$3&amp;" "&amp;$AI$5,BILLING!$C:$C,0))-R42)*$D$67)-
((INDEX(BILLING!$AO:$AO,MATCH($AI$3&amp;" "&amp;$AI$5,BILLING!$C:$C,0))-S42)*$D$67))))/1000</f>
        <v>944.87558399999966</v>
      </c>
      <c r="AD42" s="114"/>
      <c r="AE42" s="113"/>
      <c r="AF42" s="295"/>
      <c r="AG42" s="295"/>
      <c r="AH42" s="295"/>
      <c r="AI42" s="295"/>
      <c r="AJ42" s="106"/>
      <c r="AK42" s="114"/>
    </row>
    <row r="43" spans="2:39" ht="15.75" hidden="1" customHeight="1" x14ac:dyDescent="0.35">
      <c r="B43" s="114"/>
      <c r="C43" s="322" t="s">
        <v>302</v>
      </c>
      <c r="D43" s="120"/>
      <c r="E43" s="120"/>
      <c r="F43" s="120"/>
      <c r="G43" s="120"/>
      <c r="H43" s="120"/>
      <c r="I43" s="120"/>
      <c r="J43" s="120"/>
      <c r="K43" s="120"/>
      <c r="L43" s="277"/>
      <c r="M43" s="277"/>
      <c r="N43" s="277"/>
      <c r="O43" s="277"/>
      <c r="P43" s="175"/>
      <c r="Q43" s="175"/>
      <c r="R43" s="176"/>
      <c r="S43" s="176"/>
      <c r="T43" s="176"/>
      <c r="U43" s="176"/>
      <c r="V43" s="174"/>
      <c r="W43" s="171"/>
      <c r="X43" s="171"/>
      <c r="Y43" s="171"/>
      <c r="Z43" s="174"/>
      <c r="AA43" s="166"/>
      <c r="AB43" s="294"/>
      <c r="AC43" s="280"/>
      <c r="AD43" s="114"/>
      <c r="AE43" s="113"/>
      <c r="AF43" s="295"/>
      <c r="AG43" s="295"/>
      <c r="AH43" s="295"/>
      <c r="AI43" s="295"/>
      <c r="AJ43" s="106"/>
      <c r="AK43" s="114"/>
    </row>
    <row r="44" spans="2:39" x14ac:dyDescent="0.25">
      <c r="B44" s="114"/>
      <c r="C44" s="122"/>
      <c r="D44" s="123"/>
      <c r="E44" s="123"/>
      <c r="F44" s="123"/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44"/>
      <c r="W44" s="123"/>
      <c r="X44" s="123"/>
      <c r="Y44" s="123"/>
      <c r="Z44" s="144"/>
      <c r="AA44" s="123"/>
      <c r="AB44" s="123"/>
      <c r="AC44" s="124"/>
      <c r="AD44" s="114"/>
      <c r="AE44" s="107"/>
      <c r="AF44" s="108"/>
      <c r="AG44" s="108"/>
      <c r="AH44" s="108"/>
      <c r="AI44" s="108"/>
      <c r="AJ44" s="109"/>
      <c r="AK44" s="114"/>
    </row>
    <row r="45" spans="2:39" ht="8.1" customHeight="1" x14ac:dyDescent="0.25">
      <c r="B45" s="114"/>
      <c r="C45" s="114"/>
      <c r="D45" s="115"/>
      <c r="E45" s="114"/>
      <c r="F45" s="115"/>
      <c r="G45" s="115"/>
      <c r="H45" s="115"/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4"/>
      <c r="W45" s="114"/>
      <c r="X45" s="114"/>
      <c r="Y45" s="114"/>
      <c r="Z45" s="114"/>
      <c r="AA45" s="114"/>
      <c r="AB45" s="114"/>
      <c r="AC45" s="114"/>
      <c r="AD45" s="114"/>
      <c r="AE45" s="114"/>
      <c r="AF45" s="114"/>
      <c r="AG45" s="114"/>
      <c r="AH45" s="114"/>
      <c r="AI45" s="114"/>
      <c r="AJ45" s="114"/>
      <c r="AK45" s="114"/>
    </row>
    <row r="46" spans="2:39" x14ac:dyDescent="0.25">
      <c r="V46" s="71"/>
      <c r="W46" s="71"/>
      <c r="X46" s="71"/>
      <c r="Y46" s="71"/>
      <c r="Z46" s="71"/>
      <c r="AA46" s="71"/>
      <c r="AB46" s="71"/>
    </row>
    <row r="47" spans="2:39" x14ac:dyDescent="0.25">
      <c r="R47"/>
      <c r="S47"/>
      <c r="T47"/>
      <c r="U47"/>
    </row>
    <row r="48" spans="2:39" x14ac:dyDescent="0.25">
      <c r="R48"/>
      <c r="S48"/>
      <c r="T48"/>
      <c r="U48"/>
    </row>
    <row r="49" spans="3:21" x14ac:dyDescent="0.25">
      <c r="C49" t="s">
        <v>303</v>
      </c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3:21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3:21" x14ac:dyDescent="0.25">
      <c r="D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3:21" x14ac:dyDescent="0.25">
      <c r="C52" s="65" t="s">
        <v>304</v>
      </c>
      <c r="D52" s="297">
        <v>42000</v>
      </c>
      <c r="F52" s="61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3:21" x14ac:dyDescent="0.25">
      <c r="C53" s="65" t="s">
        <v>305</v>
      </c>
      <c r="D53" s="297">
        <v>36000</v>
      </c>
      <c r="F53" s="61">
        <v>11200</v>
      </c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3:21" x14ac:dyDescent="0.25">
      <c r="C54" s="65" t="s">
        <v>306</v>
      </c>
      <c r="D54" s="297">
        <v>48000</v>
      </c>
      <c r="F54" s="61">
        <v>8400</v>
      </c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3:21" x14ac:dyDescent="0.25">
      <c r="C55" s="65" t="s">
        <v>307</v>
      </c>
      <c r="D55" s="297">
        <v>8400</v>
      </c>
      <c r="F55" s="136">
        <v>8400</v>
      </c>
      <c r="G55" s="90"/>
      <c r="H55" s="90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3:21" x14ac:dyDescent="0.25">
      <c r="C56" s="65" t="s">
        <v>308</v>
      </c>
      <c r="D56" s="297">
        <v>21000</v>
      </c>
      <c r="F56" s="61">
        <v>21000</v>
      </c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3:21" x14ac:dyDescent="0.25">
      <c r="C57" s="65" t="s">
        <v>52</v>
      </c>
      <c r="D57" s="298">
        <v>2100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3:21" x14ac:dyDescent="0.25">
      <c r="C58" s="65" t="s">
        <v>309</v>
      </c>
      <c r="D58" s="297">
        <v>1400</v>
      </c>
      <c r="F58" s="61">
        <v>1400</v>
      </c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3:21" x14ac:dyDescent="0.25">
      <c r="C59" s="91" t="s">
        <v>42</v>
      </c>
      <c r="D59" s="297">
        <v>30000</v>
      </c>
      <c r="F59" s="136">
        <v>30000</v>
      </c>
      <c r="G59" s="90"/>
      <c r="H59" s="90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3:21" x14ac:dyDescent="0.25">
      <c r="C60" s="91" t="s">
        <v>310</v>
      </c>
      <c r="D60" s="297">
        <v>12000</v>
      </c>
      <c r="F60" s="61">
        <v>12000</v>
      </c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3:21" x14ac:dyDescent="0.25">
      <c r="C61" s="91" t="s">
        <v>311</v>
      </c>
      <c r="D61" s="299">
        <v>4200</v>
      </c>
      <c r="F61" s="134">
        <v>4200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3:21" x14ac:dyDescent="0.25">
      <c r="C62" s="91" t="s">
        <v>312</v>
      </c>
      <c r="D62" s="299">
        <v>11200</v>
      </c>
      <c r="F62" s="134">
        <v>11200</v>
      </c>
      <c r="G62" s="129"/>
      <c r="H62" s="129"/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3:21" x14ac:dyDescent="0.25">
      <c r="C63" s="301" t="s">
        <v>313</v>
      </c>
      <c r="D63" s="300">
        <v>7000</v>
      </c>
      <c r="F63" s="134">
        <v>3500</v>
      </c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3:21" ht="30" x14ac:dyDescent="0.25">
      <c r="C64" s="279" t="s">
        <v>314</v>
      </c>
      <c r="D64" s="300">
        <v>4200</v>
      </c>
      <c r="F64" s="134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3:21" ht="30" x14ac:dyDescent="0.25">
      <c r="C65" s="279" t="s">
        <v>315</v>
      </c>
      <c r="D65" s="300">
        <v>4200</v>
      </c>
      <c r="F65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3:21" x14ac:dyDescent="0.25">
      <c r="C66" t="s">
        <v>316</v>
      </c>
      <c r="D66" s="300">
        <v>12000</v>
      </c>
      <c r="F66" t="s">
        <v>317</v>
      </c>
      <c r="H66" s="140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3:21" x14ac:dyDescent="0.25">
      <c r="C67" t="s">
        <v>318</v>
      </c>
      <c r="D67">
        <v>43744.24</v>
      </c>
      <c r="F67"/>
      <c r="I67"/>
      <c r="J67"/>
      <c r="K67"/>
      <c r="L67"/>
      <c r="M67"/>
      <c r="N67"/>
      <c r="O67"/>
      <c r="P67"/>
      <c r="Q67"/>
      <c r="R67"/>
      <c r="S67"/>
      <c r="T67"/>
      <c r="U67"/>
    </row>
    <row r="68" spans="3:21" x14ac:dyDescent="0.25">
      <c r="D68"/>
      <c r="F68"/>
    </row>
  </sheetData>
  <mergeCells count="33">
    <mergeCell ref="AF36:AI37"/>
    <mergeCell ref="AF39:AI40"/>
    <mergeCell ref="AF9:AI10"/>
    <mergeCell ref="AF12:AI13"/>
    <mergeCell ref="AF17:AI18"/>
    <mergeCell ref="AF20:AI21"/>
    <mergeCell ref="AF25:AI26"/>
    <mergeCell ref="AF28:AI29"/>
    <mergeCell ref="AB3:AB6"/>
    <mergeCell ref="AC3:AC6"/>
    <mergeCell ref="AH3:AH4"/>
    <mergeCell ref="AI3:AJ4"/>
    <mergeCell ref="AH5:AH6"/>
    <mergeCell ref="AI5:AJ6"/>
    <mergeCell ref="AA3:AA6"/>
    <mergeCell ref="I3:I6"/>
    <mergeCell ref="J3:K5"/>
    <mergeCell ref="L3:M5"/>
    <mergeCell ref="P3:Q5"/>
    <mergeCell ref="R3:S5"/>
    <mergeCell ref="T3:U5"/>
    <mergeCell ref="V3:V6"/>
    <mergeCell ref="W3:W6"/>
    <mergeCell ref="X3:X6"/>
    <mergeCell ref="Y3:Y6"/>
    <mergeCell ref="Z3:Z6"/>
    <mergeCell ref="H3:H6"/>
    <mergeCell ref="N3:O5"/>
    <mergeCell ref="C3:C6"/>
    <mergeCell ref="D3:D6"/>
    <mergeCell ref="E3:E6"/>
    <mergeCell ref="F3:F6"/>
    <mergeCell ref="G3:G6"/>
  </mergeCells>
  <conditionalFormatting sqref="AF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{DD105452-AFF1-473F-BB39-747EC38D2BDD}</x14:id>
        </ext>
      </extLst>
    </cfRule>
  </conditionalFormatting>
  <conditionalFormatting sqref="AF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{56121F85-3564-4F71-A3E3-E96423D296EB}</x14:id>
        </ext>
      </extLst>
    </cfRule>
  </conditionalFormatting>
  <conditionalFormatting sqref="AF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{C21AD1A8-586B-402F-9717-52CAF593F235}</x14:id>
        </ext>
      </extLst>
    </cfRule>
  </conditionalFormatting>
  <conditionalFormatting sqref="AF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{61528136-7071-4570-8D79-41C22788DBE9}</x14:id>
        </ext>
      </extLst>
    </cfRule>
  </conditionalFormatting>
  <conditionalFormatting sqref="AF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{16C6CB23-4274-4D8A-81D3-88508E3FDCBC}</x14:id>
        </ext>
      </extLst>
    </cfRule>
  </conditionalFormatting>
  <conditionalFormatting sqref="AF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{ECFE1966-94B4-45CD-922F-CAE8AB285F0B}</x14:id>
        </ext>
      </extLst>
    </cfRule>
  </conditionalFormatting>
  <conditionalFormatting sqref="AF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{2B279488-A611-46CA-BFA7-E782F6A0878D}</x14:id>
        </ext>
      </extLst>
    </cfRule>
  </conditionalFormatting>
  <conditionalFormatting sqref="AF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{0F54FA34-A164-4E42-AF9E-F46EBEFD53DC}</x14:id>
        </ext>
      </extLst>
    </cfRule>
  </conditionalFormatting>
  <pageMargins left="0.7" right="0.7" top="0.75" bottom="0.75" header="0.3" footer="0.3"/>
  <colBreaks count="1" manualBreakCount="1">
    <brk id="38" max="64" man="1"/>
  </colBreaks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105452-AFF1-473F-BB39-747EC38D2BD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AF9</xm:sqref>
        </x14:conditionalFormatting>
        <x14:conditionalFormatting xmlns:xm="http://schemas.microsoft.com/office/excel/2006/main">
          <x14:cfRule type="dataBar" id="{56121F85-3564-4F71-A3E3-E96423D296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AF12</xm:sqref>
        </x14:conditionalFormatting>
        <x14:conditionalFormatting xmlns:xm="http://schemas.microsoft.com/office/excel/2006/main">
          <x14:cfRule type="dataBar" id="{C21AD1A8-586B-402F-9717-52CAF593F23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AF17</xm:sqref>
        </x14:conditionalFormatting>
        <x14:conditionalFormatting xmlns:xm="http://schemas.microsoft.com/office/excel/2006/main">
          <x14:cfRule type="dataBar" id="{61528136-7071-4570-8D79-41C22788DB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AF25</xm:sqref>
        </x14:conditionalFormatting>
        <x14:conditionalFormatting xmlns:xm="http://schemas.microsoft.com/office/excel/2006/main">
          <x14:cfRule type="dataBar" id="{16C6CB23-4274-4D8A-81D3-88508E3FDCB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AF36</xm:sqref>
        </x14:conditionalFormatting>
        <x14:conditionalFormatting xmlns:xm="http://schemas.microsoft.com/office/excel/2006/main">
          <x14:cfRule type="dataBar" id="{ECFE1966-94B4-45CD-922F-CAE8AB285F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AF20</xm:sqref>
        </x14:conditionalFormatting>
        <x14:conditionalFormatting xmlns:xm="http://schemas.microsoft.com/office/excel/2006/main">
          <x14:cfRule type="dataBar" id="{2B279488-A611-46CA-BFA7-E782F6A087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AF28</xm:sqref>
        </x14:conditionalFormatting>
        <x14:conditionalFormatting xmlns:xm="http://schemas.microsoft.com/office/excel/2006/main">
          <x14:cfRule type="dataBar" id="{0F54FA34-A164-4E42-AF9E-F46EBEFD53D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83878-7FB5-434E-B6AD-8A854C66A767}">
  <sheetPr codeName="Sheet9"/>
  <dimension ref="A1:AK63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hidden="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0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4" t="s">
        <v>265</v>
      </c>
      <c r="D3" s="644" t="s">
        <v>266</v>
      </c>
      <c r="E3" s="645" t="s">
        <v>267</v>
      </c>
      <c r="F3" s="641" t="s">
        <v>268</v>
      </c>
      <c r="G3" s="641" t="s">
        <v>269</v>
      </c>
      <c r="H3" s="641" t="s">
        <v>270</v>
      </c>
      <c r="I3" s="646" t="s">
        <v>271</v>
      </c>
      <c r="J3" s="646" t="s">
        <v>319</v>
      </c>
      <c r="K3" s="649"/>
      <c r="L3" s="646" t="s">
        <v>320</v>
      </c>
      <c r="M3" s="649"/>
      <c r="N3" s="644" t="s">
        <v>321</v>
      </c>
      <c r="O3" s="644"/>
      <c r="P3" s="652" t="s">
        <v>276</v>
      </c>
      <c r="Q3" s="653"/>
      <c r="R3" s="658" t="s">
        <v>277</v>
      </c>
      <c r="S3" s="653"/>
      <c r="T3" s="661" t="s">
        <v>278</v>
      </c>
      <c r="U3" s="662" t="s">
        <v>279</v>
      </c>
      <c r="V3" s="665" t="s">
        <v>280</v>
      </c>
      <c r="W3" s="662" t="s">
        <v>281</v>
      </c>
      <c r="X3" s="661" t="s">
        <v>282</v>
      </c>
      <c r="Y3" s="645" t="s">
        <v>283</v>
      </c>
      <c r="Z3" s="645" t="s">
        <v>284</v>
      </c>
      <c r="AA3" s="645" t="s">
        <v>285</v>
      </c>
      <c r="AB3" s="114"/>
      <c r="AC3" s="114"/>
      <c r="AD3" s="114"/>
      <c r="AE3" s="139"/>
      <c r="AF3" s="667" t="s">
        <v>110</v>
      </c>
      <c r="AG3" s="669">
        <f ca="1">TODAY()</f>
        <v>45997</v>
      </c>
      <c r="AH3" s="670"/>
      <c r="AI3" s="114"/>
    </row>
    <row r="4" spans="1:37" ht="15" customHeight="1" x14ac:dyDescent="0.3">
      <c r="B4" s="114"/>
      <c r="C4" s="644"/>
      <c r="D4" s="644"/>
      <c r="E4" s="644"/>
      <c r="F4" s="642"/>
      <c r="G4" s="642"/>
      <c r="H4" s="642"/>
      <c r="I4" s="647"/>
      <c r="J4" s="647"/>
      <c r="K4" s="650"/>
      <c r="L4" s="647"/>
      <c r="M4" s="650"/>
      <c r="N4" s="644"/>
      <c r="O4" s="644"/>
      <c r="P4" s="654"/>
      <c r="Q4" s="655"/>
      <c r="R4" s="659"/>
      <c r="S4" s="655"/>
      <c r="T4" s="642"/>
      <c r="U4" s="663"/>
      <c r="V4" s="666"/>
      <c r="W4" s="663"/>
      <c r="X4" s="642"/>
      <c r="Y4" s="644"/>
      <c r="Z4" s="644"/>
      <c r="AA4" s="644"/>
      <c r="AB4" s="114"/>
      <c r="AC4" s="114"/>
      <c r="AD4" s="114"/>
      <c r="AE4" s="148" t="s">
        <v>286</v>
      </c>
      <c r="AF4" s="668"/>
      <c r="AG4" s="671"/>
      <c r="AH4" s="672"/>
      <c r="AI4" s="114"/>
    </row>
    <row r="5" spans="1:37" ht="15" customHeight="1" x14ac:dyDescent="0.25">
      <c r="B5" s="114"/>
      <c r="C5" s="644"/>
      <c r="D5" s="644"/>
      <c r="E5" s="644"/>
      <c r="F5" s="642"/>
      <c r="G5" s="642"/>
      <c r="H5" s="642"/>
      <c r="I5" s="647"/>
      <c r="J5" s="648"/>
      <c r="K5" s="651"/>
      <c r="L5" s="648"/>
      <c r="M5" s="651"/>
      <c r="N5" s="644"/>
      <c r="O5" s="644"/>
      <c r="P5" s="656"/>
      <c r="Q5" s="657"/>
      <c r="R5" s="660"/>
      <c r="S5" s="657"/>
      <c r="T5" s="642"/>
      <c r="U5" s="663"/>
      <c r="V5" s="666"/>
      <c r="W5" s="663"/>
      <c r="X5" s="642"/>
      <c r="Y5" s="644"/>
      <c r="Z5" s="644"/>
      <c r="AA5" s="644"/>
      <c r="AB5" s="114"/>
      <c r="AC5" s="114"/>
      <c r="AD5" s="114"/>
      <c r="AE5" s="139"/>
      <c r="AF5" s="667" t="s">
        <v>287</v>
      </c>
      <c r="AG5" s="673" t="str">
        <f ca="1">IF(_xlfn.NUMBERVALUE(TEXT(NOW(), "H")) &lt; 12,"0000h","1200h")</f>
        <v>1200h</v>
      </c>
      <c r="AH5" s="674"/>
      <c r="AI5" s="114"/>
      <c r="AJ5" s="68"/>
    </row>
    <row r="6" spans="1:37" x14ac:dyDescent="0.25">
      <c r="B6" s="114"/>
      <c r="C6" s="644"/>
      <c r="D6" s="644"/>
      <c r="E6" s="644"/>
      <c r="F6" s="643"/>
      <c r="G6" s="643"/>
      <c r="H6" s="643"/>
      <c r="I6" s="648"/>
      <c r="J6" s="137" t="s">
        <v>288</v>
      </c>
      <c r="K6" s="137" t="s">
        <v>289</v>
      </c>
      <c r="L6" s="137" t="s">
        <v>288</v>
      </c>
      <c r="M6" s="137" t="s">
        <v>289</v>
      </c>
      <c r="N6" s="137" t="s">
        <v>288</v>
      </c>
      <c r="O6" s="137" t="s">
        <v>289</v>
      </c>
      <c r="P6" s="158" t="s">
        <v>288</v>
      </c>
      <c r="Q6" s="137" t="s">
        <v>289</v>
      </c>
      <c r="R6" s="137" t="s">
        <v>288</v>
      </c>
      <c r="S6" s="137" t="s">
        <v>289</v>
      </c>
      <c r="T6" s="643"/>
      <c r="U6" s="664"/>
      <c r="V6" s="666"/>
      <c r="W6" s="664"/>
      <c r="X6" s="643"/>
      <c r="Y6" s="644"/>
      <c r="Z6" s="644"/>
      <c r="AA6" s="644"/>
      <c r="AB6" s="114"/>
      <c r="AC6" s="114"/>
      <c r="AD6" s="114"/>
      <c r="AE6" s="114"/>
      <c r="AF6" s="668"/>
      <c r="AG6" s="675"/>
      <c r="AH6" s="676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322</v>
      </c>
      <c r="D9" s="167">
        <f>11896</f>
        <v>11896</v>
      </c>
      <c r="E9" s="167">
        <f>D9*11+(20*24*24)</f>
        <v>142376</v>
      </c>
      <c r="F9" s="130">
        <v>45651</v>
      </c>
      <c r="G9" s="131" t="s">
        <v>195</v>
      </c>
      <c r="H9" s="168">
        <f ca="1" xml:space="preserve"> NOW() - (F9 + TIME(LEFT($G$9, 2), MID($G$9, 3, 2), 0))</f>
        <v>346.11629733796144</v>
      </c>
      <c r="I9" s="169">
        <f ca="1">((DATE(YEAR(F9),MONTH(F9)+1,25)) + TIME(LEFT("1200H", 2), MID("1200H", 3, 2), 0)) - ($AG$3 + TIME(LEFT(NOW(), 2), MID(NOW(), 3, 2), 0))</f>
        <v>-315.44374999999854</v>
      </c>
      <c r="J9" s="175"/>
      <c r="K9" s="175"/>
      <c r="L9" s="175"/>
      <c r="M9" s="175"/>
      <c r="N9" s="164"/>
      <c r="O9" s="164"/>
      <c r="P9" s="176">
        <f>INDEX(BILLING!$D:$D,MATCH($F9&amp;" "&amp;$G9,BILLING!$C:$C,0))</f>
        <v>1016.42</v>
      </c>
      <c r="Q9" s="176">
        <f>INDEX(BILLING!$E:$E,MATCH($F9&amp;" "&amp;$G9,BILLING!$C:$C,0))</f>
        <v>49.63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90">
        <f ca="1">AA9+U9</f>
        <v>141004.32</v>
      </c>
      <c r="W9" s="172">
        <f ca="1">V9/H9/24</f>
        <v>16.974583529255906</v>
      </c>
      <c r="X9" s="173">
        <f ca="1">AA9/H9/24</f>
        <v>16.974583529255906</v>
      </c>
      <c r="Y9" s="175"/>
      <c r="Z9" s="175"/>
      <c r="AA9" s="132">
        <f ca="1">(((((INDEX(BILLING!$D:$D,MATCH($AG$3&amp;" "&amp;$AG$5,BILLING!$C:$C,0))-P9)*$D$51)-
((INDEX(BILLING!$E:$E,MATCH($AG$3&amp;" "&amp;$AG$5,BILLING!$C:$C,0))-Q9)*$D$51)))+
((((INDEX(BILLING!$F:$F,MATCH($AG$3&amp;" "&amp;$AG$5,BILLING!$C:$C,0))-R9)*$D$51)-
((INDEX(BILLING!$G:$G,MATCH($AG$3&amp;" "&amp;$AG$5,BILLING!$C:$C,0))-S9)*$D$51))))/1000</f>
        <v>141004.32</v>
      </c>
      <c r="AB9" s="114"/>
      <c r="AC9" s="113" t="s">
        <v>291</v>
      </c>
      <c r="AD9" s="677">
        <f ca="1">$AA$9/$E$9</f>
        <v>0.9903657919874137</v>
      </c>
      <c r="AE9" s="678"/>
      <c r="AF9" s="678"/>
      <c r="AG9" s="679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120"/>
      <c r="W10" s="120"/>
      <c r="X10" s="174"/>
      <c r="Y10" s="120"/>
      <c r="Z10" s="120"/>
      <c r="AA10" s="121"/>
      <c r="AB10" s="114"/>
      <c r="AC10" s="113"/>
      <c r="AD10" s="680"/>
      <c r="AE10" s="681"/>
      <c r="AF10" s="681"/>
      <c r="AG10" s="682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120"/>
      <c r="W11" s="120"/>
      <c r="X11" s="174"/>
      <c r="Y11" s="120"/>
      <c r="Z11" s="120"/>
      <c r="AA11" s="121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71"/>
      <c r="W12" s="171"/>
      <c r="X12" s="174"/>
      <c r="Y12" s="165"/>
      <c r="Z12" s="165"/>
      <c r="AA12" s="165"/>
      <c r="AB12" s="114"/>
      <c r="AC12" s="113" t="s">
        <v>292</v>
      </c>
      <c r="AD12" s="677">
        <f ca="1">$AA$9/$D$9</f>
        <v>11.853086751849363</v>
      </c>
      <c r="AE12" s="678"/>
      <c r="AF12" s="678"/>
      <c r="AG12" s="679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120"/>
      <c r="W13" s="120"/>
      <c r="X13" s="174"/>
      <c r="Y13" s="120"/>
      <c r="Z13" s="120"/>
      <c r="AA13" s="121"/>
      <c r="AB13" s="114"/>
      <c r="AC13" s="104"/>
      <c r="AD13" s="680"/>
      <c r="AE13" s="681"/>
      <c r="AF13" s="681"/>
      <c r="AG13" s="682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123"/>
      <c r="W14" s="123"/>
      <c r="X14" s="144"/>
      <c r="Y14" s="123"/>
      <c r="Z14" s="123"/>
      <c r="AA14" s="124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115"/>
      <c r="W15" s="115"/>
      <c r="X15" s="145"/>
      <c r="Y15" s="115"/>
      <c r="Z15" s="115"/>
      <c r="AA15" s="115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125"/>
      <c r="W16" s="125"/>
      <c r="X16" s="146"/>
      <c r="Y16" s="181"/>
      <c r="Z16" s="181"/>
      <c r="AA16" s="126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323</v>
      </c>
      <c r="D17" s="167">
        <f>3666666.67/1000</f>
        <v>3666.6666700000001</v>
      </c>
      <c r="E17" s="167">
        <f>D17*12</f>
        <v>44000.000039999999</v>
      </c>
      <c r="F17" s="130">
        <v>45651</v>
      </c>
      <c r="G17" s="131" t="s">
        <v>195</v>
      </c>
      <c r="H17" s="168">
        <f ca="1" xml:space="preserve"> NOW() - (F17 + TIME(LEFT($G$17, 2), MID($G$17, 3, 2), 0))</f>
        <v>346.11629733796144</v>
      </c>
      <c r="I17" s="169">
        <f ca="1">((DATE(YEAR(F17),MONTH(F17)+1,25)) + TIME(LEFT("1200H", 2), MID("1200H", 3, 2), 0)) - ($AG$3 + TIME(LEFT(NOW(), 2), MID(NOW(), 3, 2), 0))</f>
        <v>-315.44374999999854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5.0925925972222226</v>
      </c>
      <c r="U17" s="171">
        <f ca="1">SUM(U20:U21)</f>
        <v>0</v>
      </c>
      <c r="V17" s="171">
        <f ca="1">AA17+U17</f>
        <v>-675741.97600000002</v>
      </c>
      <c r="W17" s="172">
        <f ca="1">V17/H17/24</f>
        <v>-81.348136112683918</v>
      </c>
      <c r="X17" s="173">
        <f ca="1">AA17/H17/24</f>
        <v>-81.348136112683918</v>
      </c>
      <c r="Y17" s="182"/>
      <c r="Z17" s="182">
        <f ca="1">Z20+Z21</f>
        <v>-631601.6</v>
      </c>
      <c r="AA17" s="132">
        <f ca="1">AA20+AA21</f>
        <v>-675741.97600000002</v>
      </c>
      <c r="AB17" s="114"/>
      <c r="AC17" s="113" t="s">
        <v>291</v>
      </c>
      <c r="AD17" s="677">
        <f ca="1">$Z$17/$E$17</f>
        <v>-14.354581805132199</v>
      </c>
      <c r="AE17" s="678"/>
      <c r="AF17" s="678"/>
      <c r="AG17" s="679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295</v>
      </c>
      <c r="P18" s="167"/>
      <c r="Q18" s="167"/>
      <c r="R18" s="167"/>
      <c r="S18" s="167"/>
      <c r="T18" s="174"/>
      <c r="U18" s="120"/>
      <c r="V18" s="120"/>
      <c r="W18" s="120"/>
      <c r="X18" s="174"/>
      <c r="Y18" s="120"/>
      <c r="Z18" s="120"/>
      <c r="AA18" s="121"/>
      <c r="AB18" s="114"/>
      <c r="AC18" s="113"/>
      <c r="AD18" s="680"/>
      <c r="AE18" s="681"/>
      <c r="AF18" s="681"/>
      <c r="AG18" s="682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120"/>
      <c r="W19" s="120"/>
      <c r="X19" s="174"/>
      <c r="Y19" s="120"/>
      <c r="Z19" s="120"/>
      <c r="AA19" s="121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131</v>
      </c>
      <c r="D20" s="120"/>
      <c r="E20" s="120"/>
      <c r="F20" s="178"/>
      <c r="G20" s="179"/>
      <c r="H20" s="180"/>
      <c r="I20" s="180"/>
      <c r="J20" s="175">
        <v>68569.179999999993</v>
      </c>
      <c r="K20" s="175">
        <v>849.34</v>
      </c>
      <c r="L20" s="175">
        <v>68569.179999999993</v>
      </c>
      <c r="M20" s="175">
        <v>849.34</v>
      </c>
      <c r="N20" s="164"/>
      <c r="O20" s="164"/>
      <c r="P20" s="176"/>
      <c r="Q20" s="176"/>
      <c r="R20" s="176">
        <f>INDEX(BILLING!$L:$L,MATCH($F17&amp;" "&amp;$G17,BILLING!$C:$C,0))</f>
        <v>73885.84</v>
      </c>
      <c r="S20" s="176">
        <f>INDEX(BILLING!$M:$M,MATCH($F17&amp;" "&amp;$G17,BILLING!$C:$C,0))</f>
        <v>899.96</v>
      </c>
      <c r="T20" s="174"/>
      <c r="U20" s="171" cm="1">
        <f t="array" aca="1" ref="U20" ca="1">INDIRECT(TEXT(DAY(TODAY()),"0")&amp;"!AI18")</f>
        <v>0</v>
      </c>
      <c r="V20" s="171"/>
      <c r="W20" s="171"/>
      <c r="X20" s="174"/>
      <c r="Y20" s="165"/>
      <c r="Z20" s="165">
        <f ca="1">(((((INDEX(BILLING!$L:$L,MATCH($AG$3&amp;" "&amp;$AG$5,BILLING!$C:$C,0))-L20)*$D$58)-
((INDEX(BILLING!$M:$M,MATCH($AG$3&amp;" "&amp;$AG$5,BILLING!$C:$C,0))-M20)*$D$58))))/1000</f>
        <v>-284423.32799999998</v>
      </c>
      <c r="AA20" s="132">
        <f ca="1">(((((INDEX(BILLING!$L:$L,MATCH($AG$3&amp;" "&amp;$AG$5,BILLING!$C:$C,0))-R20)*$D$58)-
((INDEX(BILLING!$M:$M,MATCH($AG$3&amp;" "&amp;$AG$5,BILLING!$C:$C,0))-S20)*$D$58))))/1000</f>
        <v>-306540.696</v>
      </c>
      <c r="AB20" s="114"/>
      <c r="AC20" s="113" t="s">
        <v>292</v>
      </c>
      <c r="AD20" s="677">
        <f ca="1">$AA$17/$D$17</f>
        <v>-184.29326601427886</v>
      </c>
      <c r="AE20" s="678"/>
      <c r="AF20" s="678"/>
      <c r="AG20" s="679"/>
      <c r="AH20" s="106"/>
      <c r="AI20" s="114"/>
    </row>
    <row r="21" spans="2:37" ht="15.75" customHeight="1" thickBot="1" x14ac:dyDescent="0.3">
      <c r="B21" s="114"/>
      <c r="C21" s="113" t="s">
        <v>132</v>
      </c>
      <c r="D21" s="120"/>
      <c r="E21" s="120"/>
      <c r="F21" s="178"/>
      <c r="G21" s="179"/>
      <c r="H21" s="180"/>
      <c r="I21" s="180"/>
      <c r="J21" s="175">
        <v>31088.45</v>
      </c>
      <c r="K21" s="175">
        <v>90.39</v>
      </c>
      <c r="L21" s="175">
        <v>31088.45</v>
      </c>
      <c r="M21" s="175">
        <v>90.39</v>
      </c>
      <c r="N21" s="164"/>
      <c r="O21" s="164"/>
      <c r="P21" s="176"/>
      <c r="Q21" s="176"/>
      <c r="R21" s="176">
        <f>INDEX(BILLING!$N:$N,MATCH($F17&amp;" "&amp;$G17,BILLING!$C:$C,0))</f>
        <v>33067.83</v>
      </c>
      <c r="S21" s="176">
        <f>INDEX(BILLING!$O:$O,MATCH($F17&amp;" "&amp;$G17,BILLING!$C:$C,0))</f>
        <v>103.43</v>
      </c>
      <c r="T21" s="174"/>
      <c r="U21" s="171" cm="1">
        <f t="array" aca="1" ref="U21" ca="1">INDIRECT(TEXT(DAY(TODAY()),"0")&amp;"!AI23")</f>
        <v>0</v>
      </c>
      <c r="V21" s="171"/>
      <c r="W21" s="171"/>
      <c r="X21" s="174"/>
      <c r="Y21" s="165"/>
      <c r="Z21" s="165">
        <f ca="1">(((((INDEX(BILLING!$N:$N,MATCH($AG$3&amp;" "&amp;$AG$5,BILLING!$C:$C,0))-L21)*$D$59)-
((INDEX(BILLING!$O:$O,MATCH($AG$3&amp;" "&amp;$AG$5,BILLING!$C:$C,0))-M21)*$D$59))))/1000</f>
        <v>-347178.272</v>
      </c>
      <c r="AA21" s="132">
        <f ca="1">(((((INDEX(BILLING!$N:$N,MATCH($AG$3&amp;" "&amp;$AG$5,BILLING!$C:$C,0))-R21)*$D$59)-
((INDEX(BILLING!$O:$O,MATCH($AG$3&amp;" "&amp;$AG$5,BILLING!$C:$C,0))-S21)*$D$59))))/1000</f>
        <v>-369201.28</v>
      </c>
      <c r="AB21" s="114"/>
      <c r="AC21" s="113"/>
      <c r="AD21" s="680"/>
      <c r="AE21" s="681"/>
      <c r="AF21" s="681"/>
      <c r="AG21" s="682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123"/>
      <c r="W22" s="123"/>
      <c r="X22" s="144"/>
      <c r="Y22" s="123"/>
      <c r="Z22" s="123"/>
      <c r="AA22" s="124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127"/>
      <c r="W23" s="127"/>
      <c r="X23" s="147"/>
      <c r="Y23" s="127"/>
      <c r="Z23" s="127"/>
      <c r="AA23" s="12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125"/>
      <c r="W24" s="125"/>
      <c r="X24" s="146"/>
      <c r="Y24" s="125"/>
      <c r="Z24" s="125"/>
      <c r="AA24" s="128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296</v>
      </c>
      <c r="D25" s="177">
        <f>E25/12</f>
        <v>15000</v>
      </c>
      <c r="E25" s="167">
        <v>180000</v>
      </c>
      <c r="F25" s="130">
        <v>45651</v>
      </c>
      <c r="G25" s="131" t="s">
        <v>195</v>
      </c>
      <c r="H25" s="168">
        <f ca="1" xml:space="preserve"> NOW() - (F25 + TIME(LEFT($G$25, 2), MID($G$25, 3, 2), 0))</f>
        <v>346.11629733796144</v>
      </c>
      <c r="I25" s="169">
        <f ca="1">((DATE(YEAR(F25),MONTH(F25)+1,25)) + TIME(LEFT("1200H", 2), MID("1200H", 3, 2), 0)) - ($AG$3 + TIME(LEFT(NOW(), 2), MID(NOW(), 3, 2), 0))</f>
        <v>-315.44374999999854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71">
        <f ca="1">AA25+U25</f>
        <v>155964.20499999996</v>
      </c>
      <c r="W25" s="172">
        <f ca="1">V25/H25/24</f>
        <v>18.775505781287347</v>
      </c>
      <c r="X25" s="173">
        <f ca="1">AA25/H25/24</f>
        <v>18.775505781287347</v>
      </c>
      <c r="Y25" s="182">
        <f ca="1">SUM(Y28:Y31)</f>
        <v>321722.69999999995</v>
      </c>
      <c r="Z25" s="182">
        <f ca="1">SUM(Z28:Z31)</f>
        <v>333641.09999999998</v>
      </c>
      <c r="AA25" s="132">
        <f ca="1">SUM(AA28:AA31)</f>
        <v>155964.20499999996</v>
      </c>
      <c r="AB25" s="114"/>
      <c r="AC25" s="113" t="s">
        <v>291</v>
      </c>
      <c r="AD25" s="677">
        <f ca="1">Z25/$E$25</f>
        <v>1.8535616666666666</v>
      </c>
      <c r="AE25" s="678"/>
      <c r="AF25" s="678"/>
      <c r="AG25" s="679"/>
      <c r="AH25" s="106"/>
      <c r="AI25" s="114"/>
      <c r="AK25" s="187">
        <f ca="1">(E25-Z25)/67/24</f>
        <v>-95.54794776119401</v>
      </c>
    </row>
    <row r="26" spans="2:37" ht="15.75" customHeight="1" thickBot="1" x14ac:dyDescent="0.3">
      <c r="B26" s="114"/>
      <c r="C26" s="113" t="s">
        <v>297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120"/>
      <c r="W26" s="120"/>
      <c r="X26" s="174"/>
      <c r="Y26" s="120"/>
      <c r="Z26" s="120"/>
      <c r="AA26" s="121"/>
      <c r="AB26" s="114"/>
      <c r="AC26" s="113"/>
      <c r="AD26" s="680"/>
      <c r="AE26" s="681"/>
      <c r="AF26" s="681"/>
      <c r="AG26" s="682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120"/>
      <c r="W27" s="120"/>
      <c r="X27" s="174"/>
      <c r="Y27" s="120"/>
      <c r="Z27" s="120"/>
      <c r="AA27" s="121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298</v>
      </c>
      <c r="D28" s="120"/>
      <c r="E28" s="120"/>
      <c r="F28" s="178"/>
      <c r="G28" s="179"/>
      <c r="H28" s="180"/>
      <c r="I28" s="180"/>
      <c r="J28" s="175">
        <v>29046.5</v>
      </c>
      <c r="K28" s="175">
        <v>25.1</v>
      </c>
      <c r="L28" s="175"/>
      <c r="M28" s="175"/>
      <c r="N28" s="175">
        <v>29305.9</v>
      </c>
      <c r="O28" s="175">
        <v>25.5</v>
      </c>
      <c r="P28" s="176">
        <f>INDEX(BILLING!$R:$R,MATCH($F25&amp;" "&amp;$G25,BILLING!$C:$C,0))</f>
        <v>33001.4</v>
      </c>
      <c r="Q28" s="176">
        <f>INDEX(BILLING!$S:$S,MATCH($F25&amp;" "&amp;$G25,BILLING!$C:$C,0))</f>
        <v>28.8</v>
      </c>
      <c r="R28" s="176"/>
      <c r="S28" s="176"/>
      <c r="T28" s="174"/>
      <c r="U28" s="171" cm="1">
        <f t="array" aca="1" ref="U28" ca="1">INDIRECT(TEXT(DAY(TODAY()),"0")&amp;"!AI26")</f>
        <v>0</v>
      </c>
      <c r="V28" s="171"/>
      <c r="W28" s="171"/>
      <c r="X28" s="174"/>
      <c r="Y28" s="165">
        <f ca="1">(((((INDEX(BILLING!$R:$R,MATCH($AG$3&amp;" "&amp;$AG$5,BILLING!$C:$C,0))-N28)*$D$57)-
((INDEX(BILLING!$S:$S,MATCH($AG$3&amp;" "&amp;$AG$5,BILLING!$C:$C,0))-O28)*$D$57))))/1000</f>
        <v>79921.199999999939</v>
      </c>
      <c r="Z28" s="165">
        <f ca="1">(((((INDEX(BILLING!$R:$R,MATCH($AG$3&amp;" "&amp;$AG$5,BILLING!$C:$C,0))-J28)*$D$57)-
((INDEX(BILLING!$S:$S,MATCH($AG$3&amp;" "&amp;$AG$5,BILLING!$C:$C,0))-K28)*$D$57))))/1000</f>
        <v>83029.199999999968</v>
      </c>
      <c r="AA28" s="132">
        <f ca="1">(((((INDEX(BILLING!$R:$R,MATCH($AG$3&amp;" "&amp;$AG$5,BILLING!$C:$C,0))-P28)*$D$57)-
((INDEX(BILLING!$S:$S,MATCH($AG$3&amp;" "&amp;$AG$5,BILLING!$C:$C,0))-Q28)*$D$57))))/1000</f>
        <v>35614.799999999945</v>
      </c>
      <c r="AB28" s="114"/>
      <c r="AC28" s="113" t="s">
        <v>292</v>
      </c>
      <c r="AD28" s="677">
        <f ca="1">$AA$25/$D$25</f>
        <v>10.397613666666665</v>
      </c>
      <c r="AE28" s="678"/>
      <c r="AF28" s="678"/>
      <c r="AG28" s="679"/>
      <c r="AH28" s="106"/>
      <c r="AI28" s="114"/>
    </row>
    <row r="29" spans="2:37" ht="15.75" customHeight="1" thickBot="1" x14ac:dyDescent="0.3">
      <c r="B29" s="114"/>
      <c r="C29" s="113" t="s">
        <v>116</v>
      </c>
      <c r="D29" s="120"/>
      <c r="E29" s="120"/>
      <c r="F29" s="178"/>
      <c r="G29" s="179"/>
      <c r="H29" s="180"/>
      <c r="I29" s="180"/>
      <c r="J29" s="175">
        <v>1672.56</v>
      </c>
      <c r="K29" s="175">
        <v>14.34</v>
      </c>
      <c r="L29" s="175"/>
      <c r="M29" s="175"/>
      <c r="N29" s="175">
        <v>1943.35</v>
      </c>
      <c r="O29" s="175">
        <v>14.34</v>
      </c>
      <c r="P29" s="176">
        <f>INDEX(BILLING!$P:$P,MATCH($F25&amp;" "&amp;$G25,BILLING!$C:$C,0))</f>
        <v>5638.25</v>
      </c>
      <c r="Q29" s="176">
        <f>INDEX(BILLING!$Q:$Q,MATCH($F25&amp;" "&amp;$G25,BILLING!$C:$C,0))</f>
        <v>15.78</v>
      </c>
      <c r="R29" s="176"/>
      <c r="S29" s="176"/>
      <c r="T29" s="174"/>
      <c r="U29" s="171" cm="1">
        <f t="array" aca="1" ref="U29" ca="1">INDIRECT(TEXT(DAY(TODAY()),"0")&amp;"!AI30")</f>
        <v>0</v>
      </c>
      <c r="V29" s="171"/>
      <c r="W29" s="171"/>
      <c r="X29" s="174"/>
      <c r="Y29" s="165">
        <f ca="1">(((((INDEX(BILLING!$P:$P,MATCH($AG$3&amp;" "&amp;$AG$5,BILLING!$C:$C,0))-N29)*$D$56)-
((INDEX(BILLING!$Q:$Q,MATCH($AG$3&amp;" "&amp;$AG$5,BILLING!$C:$C,0))-O29)*$D$56))))/1000</f>
        <v>222160.2</v>
      </c>
      <c r="Z29" s="165">
        <f ca="1">(((((INDEX(BILLING!$P:$P,MATCH($AG$3&amp;" "&amp;$AG$5,BILLING!$C:$C,0))-J29)*$D$56)-
((INDEX(BILLING!$Q:$Q,MATCH($AG$3&amp;" "&amp;$AG$5,BILLING!$C:$C,0))-K29)*$D$56))))/1000</f>
        <v>230283.90000000002</v>
      </c>
      <c r="AA29" s="132">
        <f ca="1">(((((INDEX(BILLING!$P:$P,MATCH($AG$3&amp;" "&amp;$AG$5,BILLING!$C:$C,0))-P29)*$D$56)-
((INDEX(BILLING!$Q:$Q,MATCH($AG$3&amp;" "&amp;$AG$5,BILLING!$C:$C,0))-Q29)*$D$56))))/1000</f>
        <v>111356.40000000001</v>
      </c>
      <c r="AB29" s="114"/>
      <c r="AC29" s="113"/>
      <c r="AD29" s="680"/>
      <c r="AE29" s="681"/>
      <c r="AF29" s="681"/>
      <c r="AG29" s="682"/>
      <c r="AH29" s="106"/>
      <c r="AI29" s="114"/>
    </row>
    <row r="30" spans="2:37" ht="15.75" customHeight="1" x14ac:dyDescent="0.35">
      <c r="B30" s="114"/>
      <c r="C30" s="113" t="s">
        <v>324</v>
      </c>
      <c r="D30" s="120"/>
      <c r="E30" s="120"/>
      <c r="F30" s="120"/>
      <c r="G30" s="120"/>
      <c r="H30" s="120"/>
      <c r="I30" s="120"/>
      <c r="J30" s="175"/>
      <c r="K30" s="175"/>
      <c r="L30" s="175"/>
      <c r="M30" s="175"/>
      <c r="N30" s="175">
        <v>0</v>
      </c>
      <c r="O30" s="175">
        <v>0</v>
      </c>
      <c r="P30" s="176"/>
      <c r="Q30" s="176"/>
      <c r="R30" s="176">
        <f>INDEX(BILLING!$AB:$AB,MATCH($F25&amp;" "&amp;$G25,BILLING!$C:$C,0))</f>
        <v>256.12</v>
      </c>
      <c r="S30" s="176">
        <f>INDEX(BILLING!$AC:$AC,MATCH($F25&amp;" "&amp;$G25,BILLING!$C:$C,0))</f>
        <v>0.15</v>
      </c>
      <c r="T30" s="174"/>
      <c r="U30" s="171" cm="1">
        <f t="array" aca="1" ref="U30" ca="1">INDIRECT(TEXT(DAY(TODAY()),"0")&amp;"!AI64")</f>
        <v>0</v>
      </c>
      <c r="V30" s="171"/>
      <c r="W30" s="171"/>
      <c r="X30" s="174"/>
      <c r="Y30" s="165">
        <f ca="1">(((((INDEX(BILLING!$AB:$AB,MATCH($AG$3&amp;" "&amp;$AG$5,BILLING!$C:$C,0))-N30)*$D$60)-
((INDEX(BILLING!$AC:$AC,MATCH($AG$3&amp;" "&amp;$AG$5,BILLING!$C:$C,0))-O30)*$D$60))))/1000</f>
        <v>0</v>
      </c>
      <c r="Z30" s="165">
        <f ca="1">(((((INDEX(BILLING!$AB:$AB,MATCH($AG$3&amp;" "&amp;$AG$5,BILLING!$C:$C,0))-N30)*$D$60)-
((INDEX(BILLING!$AC:$AC,MATCH($AG$3&amp;" "&amp;$AG$5,BILLING!$C:$C,0))-O30)*$D$60))))/1000</f>
        <v>0</v>
      </c>
      <c r="AA30" s="132">
        <f ca="1">(((((INDEX(BILLING!$AB:$AB,MATCH($AG$3&amp;" "&amp;$AG$5,BILLING!$C:$C,0))-R30)*$D$60)-
((INDEX(BILLING!$AC:$AC,MATCH($AG$3&amp;" "&amp;$AG$5,BILLING!$C:$C,0))-S30)*$D$60))))/1000</f>
        <v>-895.89499999999998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118</v>
      </c>
      <c r="D31" s="120"/>
      <c r="E31" s="120"/>
      <c r="F31" s="120"/>
      <c r="G31" s="120"/>
      <c r="H31" s="120"/>
      <c r="I31" s="120"/>
      <c r="J31" s="175"/>
      <c r="K31" s="175"/>
      <c r="L31" s="175">
        <v>30968</v>
      </c>
      <c r="M31" s="175">
        <v>69</v>
      </c>
      <c r="N31" s="175">
        <v>31295</v>
      </c>
      <c r="O31" s="175">
        <v>69</v>
      </c>
      <c r="P31" s="176"/>
      <c r="Q31" s="176"/>
      <c r="R31" s="176">
        <f>INDEX(BILLING!$Z:$Z,MATCH($F25&amp;" "&amp;$G25,BILLING!$C:$C,0))</f>
        <v>35939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71"/>
      <c r="W31" s="171"/>
      <c r="X31" s="174"/>
      <c r="Y31" s="165">
        <f ca="1">(((((INDEX(BILLING!$Z:$Z,MATCH($AG$3&amp;" "&amp;$AG$5,BILLING!$C:$C,0))-N31)*$D$54)-
((INDEX(BILLING!$AA:$AA,MATCH($AG$3&amp;" "&amp;$AG$5,BILLING!$C:$C,0))-O31)*$D$54))))/1000</f>
        <v>19641.3</v>
      </c>
      <c r="Z31" s="165">
        <f ca="1">(((((INDEX(BILLING!$Z:$Z,MATCH($AG$3&amp;" "&amp;$AG$5,BILLING!$C:$C,0))-L31)*$D$54)-
((INDEX(BILLING!$AA:$AA,MATCH($AG$3&amp;" "&amp;$AG$5,BILLING!$C:$C,0))-M31)*$D$54))))/1000</f>
        <v>20328</v>
      </c>
      <c r="AA31" s="132">
        <f ca="1">(((((INDEX(BILLING!$Z:$Z,MATCH($AG$3&amp;" "&amp;$AG$5,BILLING!$C:$C,0))-R31)*$D$54)-
((INDEX(BILLING!$AA:$AA,MATCH($AG$3&amp;" "&amp;$AG$5,BILLING!$C:$C,0))-S31)*$D$54))))/1000</f>
        <v>9888.9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300</v>
      </c>
      <c r="D32" s="120"/>
      <c r="E32" s="120"/>
      <c r="F32" s="120"/>
      <c r="G32" s="120"/>
      <c r="H32" s="120"/>
      <c r="I32" s="120"/>
      <c r="J32" s="120"/>
      <c r="K32" s="120"/>
      <c r="L32" s="120"/>
      <c r="M32" s="120"/>
      <c r="N32" s="120"/>
      <c r="O32" s="120"/>
      <c r="P32" s="167"/>
      <c r="Q32" s="167"/>
      <c r="R32" s="176">
        <f>INDEX(BILLING!$AF:$AF,MATCH($F25&amp;" "&amp;$G25,BILLING!$C:$C,0))</f>
        <v>54159</v>
      </c>
      <c r="S32" s="176">
        <f>INDEX(BILLING!$AG:$AG,MATCH($F25&amp;" "&amp;$G25,BILLING!$C:$C,0))</f>
        <v>79</v>
      </c>
      <c r="T32" s="174"/>
      <c r="U32" s="171"/>
      <c r="V32" s="171"/>
      <c r="W32" s="171"/>
      <c r="X32" s="174"/>
      <c r="Y32" s="165"/>
      <c r="Z32" s="165">
        <f ca="1">(((((INDEX(BILLING!$Z:$Z,MATCH($AG$3&amp;" "&amp;$AG$5,BILLING!$C:$C,0))-L32)*$D$54)-
((INDEX(BILLING!$AA:$AA,MATCH($AG$3&amp;" "&amp;$AG$5,BILLING!$C:$C,0))-M32)*$D$54))))/1000</f>
        <v>85215.9</v>
      </c>
      <c r="AA32" s="132">
        <f ca="1">(((((INDEX(BILLING!$AF:$AF,MATCH($AG$3&amp;" "&amp;$AG$5,BILLING!$C:$C,0))-R32)*$D$52)-
((INDEX(BILLING!$AG:$AG,MATCH($AG$3&amp;" "&amp;$AG$5,BILLING!$C:$C,0))-S32)*$D$52))))/1000</f>
        <v>-454272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49"/>
      <c r="Q33" s="149"/>
      <c r="R33" s="149"/>
      <c r="S33" s="149"/>
      <c r="T33" s="144"/>
      <c r="U33" s="123"/>
      <c r="V33" s="123"/>
      <c r="W33" s="123"/>
      <c r="X33" s="144"/>
      <c r="Y33" s="123"/>
      <c r="Z33" s="123"/>
      <c r="AA33" s="124"/>
      <c r="AB33" s="114"/>
      <c r="AC33" s="107"/>
      <c r="AD33" s="108"/>
      <c r="AE33" s="108"/>
      <c r="AF33" s="108"/>
      <c r="AG33" s="108"/>
      <c r="AH33" s="109"/>
      <c r="AI33" s="114"/>
    </row>
    <row r="34" spans="2:37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52"/>
      <c r="Q34" s="152"/>
      <c r="R34" s="152"/>
      <c r="S34" s="152"/>
      <c r="T34" s="147"/>
      <c r="U34" s="127"/>
      <c r="V34" s="127"/>
      <c r="W34" s="127"/>
      <c r="X34" s="147"/>
      <c r="Y34" s="127"/>
      <c r="Z34" s="127"/>
      <c r="AA34" s="127"/>
      <c r="AB34" s="114"/>
      <c r="AC34" s="114"/>
      <c r="AD34" s="114"/>
      <c r="AE34" s="114"/>
      <c r="AF34" s="114"/>
      <c r="AG34" s="114"/>
      <c r="AH34" s="114"/>
      <c r="AI34" s="114"/>
    </row>
    <row r="35" spans="2:37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51"/>
      <c r="Q35" s="151"/>
      <c r="R35" s="151"/>
      <c r="S35" s="151"/>
      <c r="T35" s="146"/>
      <c r="U35" s="125"/>
      <c r="V35" s="125"/>
      <c r="W35" s="125"/>
      <c r="X35" s="146"/>
      <c r="Y35" s="125"/>
      <c r="Z35" s="125"/>
      <c r="AA35" s="128"/>
      <c r="AB35" s="114"/>
      <c r="AC35" s="110"/>
      <c r="AD35" s="111"/>
      <c r="AE35" s="111"/>
      <c r="AF35" s="111"/>
      <c r="AG35" s="111"/>
      <c r="AH35" s="112"/>
      <c r="AI35" s="114"/>
    </row>
    <row r="36" spans="2:37" ht="19.899999999999999" customHeight="1" x14ac:dyDescent="0.25">
      <c r="B36" s="114"/>
      <c r="C36" s="133" t="s">
        <v>325</v>
      </c>
      <c r="D36" s="167">
        <f>2791666.6666667/1000</f>
        <v>2791.6666666667002</v>
      </c>
      <c r="E36" s="167">
        <f>D36*12</f>
        <v>33500.0000000004</v>
      </c>
      <c r="F36" s="130">
        <v>45651</v>
      </c>
      <c r="G36" s="131" t="s">
        <v>195</v>
      </c>
      <c r="H36" s="168">
        <f ca="1" xml:space="preserve"> NOW() - (F36 + TIME(LEFT($G$36, 2), MID($G$36, 3, 2), 0))</f>
        <v>346.11629733796144</v>
      </c>
      <c r="I36" s="169">
        <f ca="1">((DATE(YEAR(F36),MONTH(F36)+1,25)) + TIME(LEFT("1200H", 2), MID("1200H", 3, 2), 0)) - ($AG$3 + TIME(LEFT(NOW(), 2), MID(NOW(), 3, 2), 0))</f>
        <v>-315.44374999999854</v>
      </c>
      <c r="J36" s="141"/>
      <c r="K36" s="141"/>
      <c r="L36" s="141"/>
      <c r="M36" s="141"/>
      <c r="N36" s="141"/>
      <c r="O36" s="141"/>
      <c r="P36" s="167"/>
      <c r="Q36" s="167"/>
      <c r="R36" s="167"/>
      <c r="S36" s="167"/>
      <c r="T36" s="170">
        <f>D36/30/24</f>
        <v>3.8773148148148611</v>
      </c>
      <c r="U36" s="171">
        <f ca="1">SUM(U39:U40)</f>
        <v>0</v>
      </c>
      <c r="V36" s="190">
        <f ca="1">AA36+U36</f>
        <v>18514.285999999993</v>
      </c>
      <c r="W36" s="172">
        <f ca="1">V36/H36/24</f>
        <v>2.2288132320451819</v>
      </c>
      <c r="X36" s="173">
        <f ca="1">AA36/H36/24</f>
        <v>2.2288132320451819</v>
      </c>
      <c r="Y36" s="182"/>
      <c r="Z36" s="182">
        <f ca="1">SUM(Z39:Z40)</f>
        <v>50652.196000000004</v>
      </c>
      <c r="AA36" s="132">
        <f ca="1">SUM(AA39:AA40)</f>
        <v>18514.285999999993</v>
      </c>
      <c r="AB36" s="114"/>
      <c r="AC36" s="113" t="s">
        <v>291</v>
      </c>
      <c r="AD36" s="677">
        <f ca="1">Z36/$E$36</f>
        <v>1.5120058507462506</v>
      </c>
      <c r="AE36" s="678"/>
      <c r="AF36" s="678"/>
      <c r="AG36" s="679"/>
      <c r="AH36" s="106"/>
      <c r="AI36" s="114"/>
      <c r="AK36" s="187">
        <f ca="1">(E36-Z36)/67/24</f>
        <v>-10.666788557213684</v>
      </c>
    </row>
    <row r="37" spans="2:37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67"/>
      <c r="Q37" s="167"/>
      <c r="R37" s="167"/>
      <c r="S37" s="167"/>
      <c r="T37" s="174"/>
      <c r="U37" s="120"/>
      <c r="V37" s="120"/>
      <c r="W37" s="120"/>
      <c r="X37" s="174"/>
      <c r="Y37" s="120"/>
      <c r="Z37" s="120"/>
      <c r="AA37" s="121"/>
      <c r="AB37" s="114"/>
      <c r="AC37" s="113"/>
      <c r="AD37" s="680"/>
      <c r="AE37" s="681"/>
      <c r="AF37" s="681"/>
      <c r="AG37" s="682"/>
      <c r="AH37" s="106"/>
      <c r="AI37" s="114"/>
    </row>
    <row r="38" spans="2:37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76"/>
      <c r="Q38" s="176"/>
      <c r="R38" s="176"/>
      <c r="S38" s="176"/>
      <c r="T38" s="174"/>
      <c r="U38" s="120"/>
      <c r="V38" s="120"/>
      <c r="W38" s="120"/>
      <c r="X38" s="174"/>
      <c r="Y38" s="120"/>
      <c r="Z38" s="120"/>
      <c r="AA38" s="121"/>
      <c r="AB38" s="114"/>
      <c r="AC38" s="113"/>
      <c r="AD38" s="105"/>
      <c r="AE38" s="105"/>
      <c r="AF38" s="105"/>
      <c r="AG38" s="105"/>
      <c r="AH38" s="106"/>
      <c r="AI38" s="114"/>
    </row>
    <row r="39" spans="2:37" ht="15" customHeight="1" x14ac:dyDescent="0.25">
      <c r="B39" s="114"/>
      <c r="C39" s="113" t="s">
        <v>117</v>
      </c>
      <c r="D39" s="120"/>
      <c r="E39" s="120"/>
      <c r="F39" s="120"/>
      <c r="G39" s="120"/>
      <c r="H39" s="120"/>
      <c r="I39" s="120"/>
      <c r="J39" s="175">
        <v>30.31</v>
      </c>
      <c r="K39" s="175">
        <v>87.38</v>
      </c>
      <c r="L39" s="175">
        <v>6873.69</v>
      </c>
      <c r="M39" s="175">
        <v>9.0399999999999991</v>
      </c>
      <c r="N39" s="175"/>
      <c r="O39" s="175"/>
      <c r="P39" s="176">
        <f>INDEX(BILLING!$V:$V,MATCH($F36&amp;" "&amp;$G36,BILLING!$C:$C,0))</f>
        <v>615.78</v>
      </c>
      <c r="Q39" s="176">
        <f>INDEX(BILLING!$W:$W,MATCH($F36&amp;" "&amp;$G36,BILLING!$C:$C,0))</f>
        <v>677.7</v>
      </c>
      <c r="R39" s="176">
        <f>INDEX(BILLING!$X:$X,MATCH($F36&amp;" "&amp;$G36,BILLING!$C:$C,0))</f>
        <v>9997.1</v>
      </c>
      <c r="S39" s="176">
        <f>INDEX(BILLING!$Y:$Y,MATCH($F36&amp;" "&amp;$G36,BILLING!$C:$C,0))</f>
        <v>9.0399999999999991</v>
      </c>
      <c r="T39" s="174"/>
      <c r="U39" s="171" cm="1">
        <f t="array" aca="1" ref="U39" ca="1">INDIRECT(TEXT(DAY(TODAY()),"0")&amp;"!AI33")</f>
        <v>0</v>
      </c>
      <c r="V39" s="171"/>
      <c r="W39" s="171"/>
      <c r="X39" s="174"/>
      <c r="Y39" s="165"/>
      <c r="Z39" s="165">
        <f ca="1">(((((INDEX(BILLING!$V:$V,MATCH($AG$3&amp;" "&amp;$AG$5,BILLING!$C:$C,0))-J39)*$D$53)-
((INDEX(BILLING!$W:$W,MATCH($AG$3&amp;" "&amp;$AG$5,BILLING!$C:$C,0))-K39)*$D$53)))+
((((INDEX(BILLING!$X:$X,MATCH($AG$3&amp;" "&amp;$AG$5,BILLING!$C:$C,0))-L39)*$D$52)-
((INDEX(BILLING!$Y:$Y,MATCH($AG$3&amp;" "&amp;$AG$5,BILLING!$C:$C,0))-M39)*$D$52))))/1000</f>
        <v>38443.398000000001</v>
      </c>
      <c r="AA39" s="132">
        <f ca="1">(((((INDEX(BILLING!$V:$V,MATCH($AG$3&amp;" "&amp;$AG$5,BILLING!$C:$C,0))-P39)*$D$53)-
((INDEX(BILLING!$W:$W,MATCH($AG$3&amp;" "&amp;$AG$5,BILLING!$C:$C,0))-Q39)*$D$53)))+
((((INDEX(BILLING!$X:$X,MATCH($AG$3&amp;" "&amp;$AG$5,BILLING!$C:$C,0))-R39)*$D$52)-
((INDEX(BILLING!$Y:$Y,MATCH($AG$3&amp;" "&amp;$AG$5,BILLING!$C:$C,0))-S39)*$D$52))))/1000</f>
        <v>12308.603999999992</v>
      </c>
      <c r="AB39" s="114"/>
      <c r="AC39" s="113" t="s">
        <v>292</v>
      </c>
      <c r="AD39" s="677">
        <f ca="1">$AA$36/$D$36</f>
        <v>6.6319830447760371</v>
      </c>
      <c r="AE39" s="678"/>
      <c r="AF39" s="678"/>
      <c r="AG39" s="679"/>
      <c r="AH39" s="106"/>
      <c r="AI39" s="114"/>
    </row>
    <row r="40" spans="2:37" ht="15.75" customHeight="1" thickBot="1" x14ac:dyDescent="0.3">
      <c r="B40" s="114"/>
      <c r="C40" s="113" t="s">
        <v>119</v>
      </c>
      <c r="D40" s="120"/>
      <c r="E40" s="120"/>
      <c r="F40" s="120"/>
      <c r="G40" s="120"/>
      <c r="H40" s="120"/>
      <c r="I40" s="120"/>
      <c r="J40" s="175"/>
      <c r="K40" s="175"/>
      <c r="L40" s="175">
        <v>2260.46</v>
      </c>
      <c r="M40" s="175">
        <v>0</v>
      </c>
      <c r="N40" s="175"/>
      <c r="O40" s="175"/>
      <c r="P40" s="176"/>
      <c r="Q40" s="176"/>
      <c r="R40" s="176">
        <f>INDEX(BILLING!$AD:$AD,MATCH($F36&amp;" "&amp;$G36,BILLING!$C:$C,0))</f>
        <v>6548.4</v>
      </c>
      <c r="S40" s="176">
        <f>INDEX(BILLING!$AE:$AE,MATCH($F36&amp;" "&amp;$G36,BILLING!$C:$C,0))</f>
        <v>0</v>
      </c>
      <c r="T40" s="174"/>
      <c r="U40" s="171" cm="1">
        <f t="array" aca="1" ref="U40" ca="1">INDIRECT(TEXT(DAY(TODAY()),"0")&amp;"!AI75")</f>
        <v>0</v>
      </c>
      <c r="V40" s="171"/>
      <c r="W40" s="171"/>
      <c r="X40" s="174"/>
      <c r="Y40" s="166"/>
      <c r="Z40" s="194">
        <f ca="1">(((((INDEX(BILLING!$AD:$AD,MATCH($AG$3&amp;" "&amp;$AG$5,BILLING!$C:$C,0))-L40)*$D$55)-
((INDEX(BILLING!$AE:$AE,MATCH($AG$3&amp;" "&amp;$AG$5,BILLING!$C:$C,0))-M40)*$D$55))))/1000</f>
        <v>12208.798000000001</v>
      </c>
      <c r="AA40" s="156">
        <f ca="1">(((((INDEX(BILLING!$AD:$AD,MATCH($AG$3&amp;" "&amp;$AG$5,BILLING!$C:$C,0))-R40)*$D$55)-
((INDEX(BILLING!$AE:$AE,MATCH($AG$3&amp;" "&amp;$AG$5,BILLING!$C:$C,0))-S40)*$D$55))))/1000</f>
        <v>6205.6820000000016</v>
      </c>
      <c r="AB40" s="114"/>
      <c r="AC40" s="113"/>
      <c r="AD40" s="680"/>
      <c r="AE40" s="681"/>
      <c r="AF40" s="681"/>
      <c r="AG40" s="682"/>
      <c r="AH40" s="106"/>
      <c r="AI40" s="114"/>
    </row>
    <row r="41" spans="2:37" x14ac:dyDescent="0.25">
      <c r="B41" s="114"/>
      <c r="C41" s="122"/>
      <c r="D41" s="123"/>
      <c r="E41" s="123"/>
      <c r="F41" s="123"/>
      <c r="G41" s="123"/>
      <c r="H41" s="123"/>
      <c r="I41" s="123"/>
      <c r="J41" s="123"/>
      <c r="K41" s="123"/>
      <c r="L41" s="123"/>
      <c r="M41" s="123"/>
      <c r="N41" s="123"/>
      <c r="O41" s="123"/>
      <c r="P41" s="123"/>
      <c r="Q41" s="123"/>
      <c r="R41" s="123"/>
      <c r="S41" s="123"/>
      <c r="T41" s="144"/>
      <c r="U41" s="123"/>
      <c r="V41" s="123"/>
      <c r="W41" s="123"/>
      <c r="X41" s="144"/>
      <c r="Y41" s="123"/>
      <c r="Z41" s="123"/>
      <c r="AA41" s="124"/>
      <c r="AB41" s="114"/>
      <c r="AC41" s="107"/>
      <c r="AD41" s="108"/>
      <c r="AE41" s="108"/>
      <c r="AF41" s="108"/>
      <c r="AG41" s="108"/>
      <c r="AH41" s="109"/>
      <c r="AI41" s="114"/>
    </row>
    <row r="42" spans="2:37" ht="8.1" customHeight="1" x14ac:dyDescent="0.25">
      <c r="B42" s="114"/>
      <c r="C42" s="114"/>
      <c r="D42" s="115"/>
      <c r="E42" s="114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4"/>
      <c r="U42" s="114"/>
      <c r="V42" s="114"/>
      <c r="W42" s="114"/>
      <c r="X42" s="114"/>
      <c r="Y42" s="114"/>
      <c r="Z42" s="114"/>
      <c r="AA42" s="114"/>
      <c r="AB42" s="114"/>
      <c r="AC42" s="114"/>
      <c r="AD42" s="114"/>
      <c r="AE42" s="114"/>
      <c r="AF42" s="114"/>
      <c r="AG42" s="114"/>
      <c r="AH42" s="114"/>
      <c r="AI42" s="114"/>
    </row>
    <row r="43" spans="2:37" x14ac:dyDescent="0.25">
      <c r="T43" s="71"/>
      <c r="U43" s="71"/>
      <c r="V43" s="71"/>
      <c r="W43" s="71"/>
      <c r="X43" s="71"/>
      <c r="Y43" s="71"/>
      <c r="Z43" s="71"/>
    </row>
    <row r="44" spans="2:37" x14ac:dyDescent="0.25">
      <c r="P44"/>
      <c r="Q44"/>
      <c r="R44"/>
      <c r="S44"/>
    </row>
    <row r="45" spans="2:37" x14ac:dyDescent="0.25">
      <c r="P45"/>
      <c r="Q45"/>
      <c r="R45"/>
      <c r="S45"/>
    </row>
    <row r="46" spans="2:37" x14ac:dyDescent="0.25">
      <c r="C46" t="s">
        <v>303</v>
      </c>
      <c r="D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2:37" x14ac:dyDescent="0.25">
      <c r="D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2:37" x14ac:dyDescent="0.25"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C49" s="65" t="s">
        <v>304</v>
      </c>
      <c r="D49">
        <v>42000</v>
      </c>
      <c r="F49" s="61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C50" s="65" t="s">
        <v>305</v>
      </c>
      <c r="D50">
        <v>36000</v>
      </c>
      <c r="F50" s="61">
        <v>11200</v>
      </c>
      <c r="G50"/>
      <c r="H50"/>
      <c r="I50"/>
      <c r="J50">
        <v>69</v>
      </c>
      <c r="K50">
        <v>13</v>
      </c>
      <c r="L50">
        <v>69</v>
      </c>
      <c r="M50">
        <v>13</v>
      </c>
      <c r="N50"/>
      <c r="O50"/>
      <c r="P50"/>
      <c r="Q50"/>
      <c r="R50"/>
      <c r="S50"/>
    </row>
    <row r="51" spans="3:19" x14ac:dyDescent="0.25">
      <c r="C51" s="65" t="s">
        <v>306</v>
      </c>
      <c r="D51">
        <v>48000</v>
      </c>
      <c r="F51" s="61">
        <v>8400</v>
      </c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307</v>
      </c>
      <c r="D52" s="90">
        <v>8400</v>
      </c>
      <c r="F52" s="136">
        <v>8400</v>
      </c>
      <c r="G52" s="90"/>
      <c r="H52" s="90"/>
      <c r="I52" s="90"/>
      <c r="J52" s="90"/>
      <c r="K52" s="90"/>
      <c r="L52" s="90"/>
      <c r="M52" s="90"/>
      <c r="N52" s="90"/>
      <c r="O52" s="90"/>
    </row>
    <row r="53" spans="3:19" x14ac:dyDescent="0.25">
      <c r="C53" s="65" t="s">
        <v>308</v>
      </c>
      <c r="D53">
        <v>21000</v>
      </c>
      <c r="F53" s="61">
        <v>21000</v>
      </c>
      <c r="G53"/>
      <c r="H53"/>
      <c r="I53"/>
      <c r="J53"/>
      <c r="K53"/>
      <c r="L53"/>
      <c r="M53"/>
      <c r="N53"/>
      <c r="O53"/>
    </row>
    <row r="54" spans="3:19" x14ac:dyDescent="0.25">
      <c r="C54" s="65" t="s">
        <v>52</v>
      </c>
      <c r="D54" s="135">
        <v>2100</v>
      </c>
      <c r="F54" s="61">
        <v>1400</v>
      </c>
      <c r="G54"/>
      <c r="H54"/>
      <c r="I54"/>
      <c r="J54"/>
      <c r="K54"/>
      <c r="L54"/>
      <c r="M54"/>
      <c r="N54"/>
      <c r="O54"/>
    </row>
    <row r="55" spans="3:19" x14ac:dyDescent="0.25">
      <c r="C55" s="65" t="s">
        <v>309</v>
      </c>
      <c r="D55">
        <v>1400</v>
      </c>
      <c r="F55" s="61">
        <v>1400</v>
      </c>
      <c r="G55"/>
      <c r="H55"/>
      <c r="I55"/>
      <c r="J55"/>
      <c r="K55"/>
      <c r="L55"/>
      <c r="M55"/>
      <c r="N55"/>
      <c r="O55"/>
    </row>
    <row r="56" spans="3:19" x14ac:dyDescent="0.25">
      <c r="C56" s="91" t="s">
        <v>42</v>
      </c>
      <c r="D56" s="90">
        <v>30000</v>
      </c>
      <c r="F56" s="136">
        <v>30000</v>
      </c>
      <c r="G56" s="90"/>
      <c r="H56" s="90"/>
      <c r="I56" s="90"/>
      <c r="J56" s="90"/>
      <c r="K56" s="90"/>
      <c r="L56" s="90"/>
      <c r="M56" s="90"/>
      <c r="N56" s="90"/>
      <c r="O56" s="90"/>
    </row>
    <row r="57" spans="3:19" x14ac:dyDescent="0.25">
      <c r="C57" s="91" t="s">
        <v>310</v>
      </c>
      <c r="D57">
        <v>12000</v>
      </c>
      <c r="F57" s="61">
        <v>12000</v>
      </c>
      <c r="G57"/>
      <c r="H57"/>
      <c r="I57"/>
      <c r="J57"/>
      <c r="K57"/>
      <c r="L57"/>
      <c r="M57"/>
      <c r="N57"/>
      <c r="O57"/>
    </row>
    <row r="58" spans="3:19" x14ac:dyDescent="0.25">
      <c r="C58" s="91" t="s">
        <v>311</v>
      </c>
      <c r="D58" s="129">
        <v>4200</v>
      </c>
      <c r="F58" s="134">
        <v>4200</v>
      </c>
      <c r="G58" s="129"/>
      <c r="H58" s="129"/>
      <c r="I58" s="129"/>
      <c r="J58" s="129"/>
      <c r="K58" s="129"/>
      <c r="L58" s="129"/>
      <c r="M58" s="129"/>
      <c r="N58" s="129"/>
      <c r="O58" s="129"/>
    </row>
    <row r="59" spans="3:19" x14ac:dyDescent="0.25">
      <c r="C59" s="91" t="s">
        <v>312</v>
      </c>
      <c r="D59" s="129">
        <v>11200</v>
      </c>
      <c r="F59" s="134">
        <v>11200</v>
      </c>
      <c r="G59" s="129"/>
      <c r="H59" s="129"/>
      <c r="I59" s="129"/>
      <c r="J59" s="129"/>
      <c r="K59" s="129"/>
      <c r="L59" s="129"/>
      <c r="M59" s="129"/>
      <c r="N59" s="129"/>
      <c r="O59" s="129"/>
    </row>
    <row r="60" spans="3:19" x14ac:dyDescent="0.25">
      <c r="C60" s="61" t="s">
        <v>313</v>
      </c>
      <c r="D60" s="134">
        <v>3500</v>
      </c>
      <c r="F60" s="134">
        <v>3500</v>
      </c>
      <c r="I60" s="183">
        <v>45568</v>
      </c>
      <c r="J60" s="184"/>
      <c r="K60" s="184"/>
      <c r="L60" s="184"/>
      <c r="M60" s="184"/>
      <c r="N60" s="184"/>
      <c r="O60" s="184"/>
      <c r="P60" s="176">
        <v>293.08999999999997</v>
      </c>
      <c r="Q60" s="176">
        <v>49.65</v>
      </c>
      <c r="R60" s="176">
        <v>1102.8</v>
      </c>
      <c r="S60" s="176">
        <v>6.2</v>
      </c>
    </row>
    <row r="62" spans="3:19" x14ac:dyDescent="0.25">
      <c r="C62" s="91" t="s">
        <v>326</v>
      </c>
      <c r="D62" s="130">
        <v>45560</v>
      </c>
      <c r="F62" s="131" t="s">
        <v>195</v>
      </c>
      <c r="H62" s="140"/>
    </row>
    <row r="63" spans="3:19" x14ac:dyDescent="0.25">
      <c r="C63" s="91" t="s">
        <v>327</v>
      </c>
      <c r="D63" s="140">
        <f>D62+30</f>
        <v>45590</v>
      </c>
    </row>
  </sheetData>
  <mergeCells count="32">
    <mergeCell ref="C3:C6"/>
    <mergeCell ref="D3:D6"/>
    <mergeCell ref="F3:F6"/>
    <mergeCell ref="G3:G6"/>
    <mergeCell ref="H3:H6"/>
    <mergeCell ref="E3:E6"/>
    <mergeCell ref="AA3:AA6"/>
    <mergeCell ref="AF3:AF4"/>
    <mergeCell ref="AG3:AH4"/>
    <mergeCell ref="AF5:AF6"/>
    <mergeCell ref="AG5:AH6"/>
    <mergeCell ref="R3:S5"/>
    <mergeCell ref="U3:U6"/>
    <mergeCell ref="V3:V6"/>
    <mergeCell ref="W3:W6"/>
    <mergeCell ref="T3:T6"/>
    <mergeCell ref="I3:I6"/>
    <mergeCell ref="AD36:AG37"/>
    <mergeCell ref="AD39:AG40"/>
    <mergeCell ref="AD9:AG10"/>
    <mergeCell ref="AD12:AG13"/>
    <mergeCell ref="AD17:AG18"/>
    <mergeCell ref="AD20:AG21"/>
    <mergeCell ref="AD25:AG26"/>
    <mergeCell ref="AD28:AG29"/>
    <mergeCell ref="L3:M5"/>
    <mergeCell ref="Z3:Z6"/>
    <mergeCell ref="N3:O5"/>
    <mergeCell ref="Y3:Y6"/>
    <mergeCell ref="J3:K5"/>
    <mergeCell ref="X3:X6"/>
    <mergeCell ref="P3:Q5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{57DFC514-1A6C-4C5F-8951-B565C01F5591}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{1F3182E2-4539-4833-AC02-59CF37F7855E}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{694621E4-72DD-4D7D-B340-E50038701CF3}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{D28211B5-B861-4A27-9C25-F0F85F2687A2}</x14:id>
        </ext>
      </extLst>
    </cfRule>
  </conditionalFormatting>
  <conditionalFormatting sqref="AD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{B588A534-5EBE-4BD2-B49C-1201EF277899}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{4DA3449F-1F6E-4E76-9841-8A03D7333267}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{09C31A7A-CB0C-404F-9E95-1C240236D726}</x14:id>
        </ext>
      </extLst>
    </cfRule>
  </conditionalFormatting>
  <conditionalFormatting sqref="AD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{3BB0C19D-5EE4-491B-BF8A-F5A26BD97573}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DFC514-1A6C-4C5F-8951-B565C01F55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1F3182E2-4539-4833-AC02-59CF37F785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94621E4-72DD-4D7D-B340-E50038701C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D28211B5-B861-4A27-9C25-F0F85F2687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B588A534-5EBE-4BD2-B49C-1201EF2778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AD36</xm:sqref>
        </x14:conditionalFormatting>
        <x14:conditionalFormatting xmlns:xm="http://schemas.microsoft.com/office/excel/2006/main">
          <x14:cfRule type="dataBar" id="{4DA3449F-1F6E-4E76-9841-8A03D73332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09C31A7A-CB0C-404F-9E95-1C240236D7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3BB0C19D-5EE4-491B-BF8A-F5A26BD975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38695-7282-44B2-BFAE-1F538126923D}">
  <sheetPr codeName="Sheet14"/>
  <dimension ref="A1:AK67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1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4" t="s">
        <v>265</v>
      </c>
      <c r="D3" s="644" t="s">
        <v>266</v>
      </c>
      <c r="E3" s="645" t="s">
        <v>267</v>
      </c>
      <c r="F3" s="641" t="s">
        <v>268</v>
      </c>
      <c r="G3" s="641" t="s">
        <v>269</v>
      </c>
      <c r="H3" s="641" t="s">
        <v>270</v>
      </c>
      <c r="I3" s="646" t="s">
        <v>271</v>
      </c>
      <c r="J3" s="646" t="s">
        <v>272</v>
      </c>
      <c r="K3" s="649"/>
      <c r="L3" s="646" t="s">
        <v>273</v>
      </c>
      <c r="M3" s="649"/>
      <c r="N3" s="644" t="s">
        <v>321</v>
      </c>
      <c r="O3" s="644"/>
      <c r="P3" s="652" t="s">
        <v>276</v>
      </c>
      <c r="Q3" s="653"/>
      <c r="R3" s="658" t="s">
        <v>277</v>
      </c>
      <c r="S3" s="653"/>
      <c r="T3" s="661" t="s">
        <v>278</v>
      </c>
      <c r="U3" s="662" t="s">
        <v>279</v>
      </c>
      <c r="V3" s="665" t="s">
        <v>280</v>
      </c>
      <c r="W3" s="662" t="s">
        <v>281</v>
      </c>
      <c r="X3" s="661" t="s">
        <v>282</v>
      </c>
      <c r="Y3" s="645" t="s">
        <v>283</v>
      </c>
      <c r="Z3" s="645" t="s">
        <v>284</v>
      </c>
      <c r="AA3" s="645" t="s">
        <v>285</v>
      </c>
      <c r="AB3" s="114"/>
      <c r="AC3" s="114"/>
      <c r="AD3" s="114"/>
      <c r="AE3" s="139"/>
      <c r="AF3" s="667" t="s">
        <v>110</v>
      </c>
      <c r="AG3" s="669">
        <f ca="1">TODAY()</f>
        <v>45997</v>
      </c>
      <c r="AH3" s="670"/>
      <c r="AI3" s="114"/>
    </row>
    <row r="4" spans="1:37" ht="15" customHeight="1" x14ac:dyDescent="0.3">
      <c r="B4" s="114"/>
      <c r="C4" s="644"/>
      <c r="D4" s="644"/>
      <c r="E4" s="644"/>
      <c r="F4" s="642"/>
      <c r="G4" s="642"/>
      <c r="H4" s="642"/>
      <c r="I4" s="647"/>
      <c r="J4" s="647"/>
      <c r="K4" s="650"/>
      <c r="L4" s="647"/>
      <c r="M4" s="650"/>
      <c r="N4" s="644"/>
      <c r="O4" s="644"/>
      <c r="P4" s="654"/>
      <c r="Q4" s="655"/>
      <c r="R4" s="659"/>
      <c r="S4" s="655"/>
      <c r="T4" s="642"/>
      <c r="U4" s="663"/>
      <c r="V4" s="666"/>
      <c r="W4" s="663"/>
      <c r="X4" s="642"/>
      <c r="Y4" s="644"/>
      <c r="Z4" s="644"/>
      <c r="AA4" s="644"/>
      <c r="AB4" s="114"/>
      <c r="AC4" s="114"/>
      <c r="AD4" s="114"/>
      <c r="AE4" s="148" t="s">
        <v>286</v>
      </c>
      <c r="AF4" s="668"/>
      <c r="AG4" s="671"/>
      <c r="AH4" s="672"/>
      <c r="AI4" s="114"/>
    </row>
    <row r="5" spans="1:37" ht="15" customHeight="1" x14ac:dyDescent="0.25">
      <c r="B5" s="114"/>
      <c r="C5" s="644"/>
      <c r="D5" s="644"/>
      <c r="E5" s="644"/>
      <c r="F5" s="642"/>
      <c r="G5" s="642"/>
      <c r="H5" s="642"/>
      <c r="I5" s="647"/>
      <c r="J5" s="648"/>
      <c r="K5" s="651"/>
      <c r="L5" s="648"/>
      <c r="M5" s="651"/>
      <c r="N5" s="644"/>
      <c r="O5" s="644"/>
      <c r="P5" s="656"/>
      <c r="Q5" s="657"/>
      <c r="R5" s="660"/>
      <c r="S5" s="657"/>
      <c r="T5" s="642"/>
      <c r="U5" s="663"/>
      <c r="V5" s="666"/>
      <c r="W5" s="663"/>
      <c r="X5" s="642"/>
      <c r="Y5" s="644"/>
      <c r="Z5" s="644"/>
      <c r="AA5" s="644"/>
      <c r="AB5" s="114"/>
      <c r="AC5" s="114"/>
      <c r="AD5" s="114"/>
      <c r="AE5" s="139"/>
      <c r="AF5" s="667" t="s">
        <v>287</v>
      </c>
      <c r="AG5" s="673" t="str">
        <f ca="1">IF(_xlfn.NUMBERVALUE(TEXT(NOW(), "H")) &lt; 12,"0000h","1200h")</f>
        <v>1200h</v>
      </c>
      <c r="AH5" s="674"/>
      <c r="AI5" s="114"/>
      <c r="AJ5" s="68"/>
    </row>
    <row r="6" spans="1:37" x14ac:dyDescent="0.25">
      <c r="B6" s="114"/>
      <c r="C6" s="644"/>
      <c r="D6" s="644"/>
      <c r="E6" s="644"/>
      <c r="F6" s="643"/>
      <c r="G6" s="643"/>
      <c r="H6" s="643"/>
      <c r="I6" s="648"/>
      <c r="J6" s="137" t="s">
        <v>288</v>
      </c>
      <c r="K6" s="137" t="s">
        <v>289</v>
      </c>
      <c r="L6" s="137" t="s">
        <v>288</v>
      </c>
      <c r="M6" s="137" t="s">
        <v>289</v>
      </c>
      <c r="N6" s="137" t="s">
        <v>288</v>
      </c>
      <c r="O6" s="137" t="s">
        <v>289</v>
      </c>
      <c r="P6" s="158" t="s">
        <v>288</v>
      </c>
      <c r="Q6" s="137" t="s">
        <v>289</v>
      </c>
      <c r="R6" s="137" t="s">
        <v>288</v>
      </c>
      <c r="S6" s="137" t="s">
        <v>289</v>
      </c>
      <c r="T6" s="643"/>
      <c r="U6" s="664"/>
      <c r="V6" s="666"/>
      <c r="W6" s="664"/>
      <c r="X6" s="643"/>
      <c r="Y6" s="644"/>
      <c r="Z6" s="644"/>
      <c r="AA6" s="644"/>
      <c r="AB6" s="114"/>
      <c r="AC6" s="114"/>
      <c r="AD6" s="114"/>
      <c r="AE6" s="114"/>
      <c r="AF6" s="668"/>
      <c r="AG6" s="675"/>
      <c r="AH6" s="676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290</v>
      </c>
      <c r="D9" s="167">
        <f>11896</f>
        <v>11896</v>
      </c>
      <c r="E9" s="307">
        <f>D9*11+(20*24*24)</f>
        <v>142376</v>
      </c>
      <c r="F9" s="130">
        <v>45713</v>
      </c>
      <c r="G9" s="131" t="s">
        <v>195</v>
      </c>
      <c r="H9" s="168">
        <f ca="1" xml:space="preserve"> NOW() - (F9 + TIME(LEFT($G$9, 2), MID($G$9, 3, 2), 0))</f>
        <v>284.11630046296341</v>
      </c>
      <c r="I9" s="169">
        <f ca="1">((DATE(YEAR(F9),MONTH(F9)+1,25)) + TIME(LEFT("1200H", 2), MID("1200H", 3, 2), 0)) - ($AG$3 + TIME(LEFT(NOW(), 2), MID(NOW(), 3, 2), 0))</f>
        <v>-256.44374999999854</v>
      </c>
      <c r="J9" s="175">
        <v>1066.04</v>
      </c>
      <c r="K9" s="175">
        <v>49.67</v>
      </c>
      <c r="L9" s="175">
        <v>1108.67</v>
      </c>
      <c r="M9" s="175">
        <v>6.2</v>
      </c>
      <c r="N9" s="164"/>
      <c r="O9" s="164"/>
      <c r="P9" s="176">
        <f>INDEX(BILLING!$D:$D,MATCH($F9&amp;" "&amp;$G9,BILLING!$C:$C,0))</f>
        <v>1567.26</v>
      </c>
      <c r="Q9" s="176">
        <f>INDEX(BILLING!$E:$E,MATCH($F9&amp;" "&amp;$G9,BILLING!$C:$C,0))</f>
        <v>49.67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67">
        <f ca="1">AA9+U9</f>
        <v>114751.79999999999</v>
      </c>
      <c r="W9" s="172">
        <f ca="1">V9/H9/24</f>
        <v>16.828759885331817</v>
      </c>
      <c r="X9" s="173">
        <f ca="1">AA9/H9/24</f>
        <v>16.828759885331817</v>
      </c>
      <c r="Y9" s="175"/>
      <c r="Z9" s="277">
        <f ca="1">(((((INDEX(BILLING!$D:$D,MATCH($AG$3&amp;" "&amp;$AG$5,BILLING!$C:$C,0))-J9)*$D$53)-
((INDEX(BILLING!$E:$E,MATCH($AG$3&amp;" "&amp;$AG$5,BILLING!$C:$C,0))-K9)*$D$53)))+
((((INDEX(BILLING!$F:$F,MATCH($AG$3&amp;" "&amp;$AG$5,BILLING!$C:$C,0))-L9)*$D$52)-
((INDEX(BILLING!$G:$G,MATCH($AG$3&amp;" "&amp;$AG$5,BILLING!$C:$C,0))-M9)*$D$52))))/1000</f>
        <v>138810.35999999999</v>
      </c>
      <c r="AA9" s="308">
        <f ca="1">(((((INDEX(BILLING!$D:$D,MATCH($AG$3&amp;" "&amp;$AG$5,BILLING!$C:$C,0))-P9)*$D$53)-
((INDEX(BILLING!$E:$E,MATCH($AG$3&amp;" "&amp;$AG$5,BILLING!$C:$C,0))-Q9)*$D$53)))+
((((INDEX(BILLING!$F:$F,MATCH($AG$3&amp;" "&amp;$AG$5,BILLING!$C:$C,0))-R9)*$D$52)-
((INDEX(BILLING!$G:$G,MATCH($AG$3&amp;" "&amp;$AG$5,BILLING!$C:$C,0))-S9)*$D$52))))/1000</f>
        <v>114751.79999999999</v>
      </c>
      <c r="AB9" s="114"/>
      <c r="AC9" s="113" t="s">
        <v>291</v>
      </c>
      <c r="AD9" s="677">
        <f ca="1">$Z$9/$E$9</f>
        <v>0.97495617238860477</v>
      </c>
      <c r="AE9" s="678"/>
      <c r="AF9" s="678"/>
      <c r="AG9" s="679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302"/>
      <c r="W10" s="120"/>
      <c r="X10" s="174"/>
      <c r="Y10" s="120"/>
      <c r="Z10" s="288"/>
      <c r="AA10" s="282"/>
      <c r="AB10" s="114"/>
      <c r="AC10" s="113"/>
      <c r="AD10" s="680"/>
      <c r="AE10" s="681"/>
      <c r="AF10" s="681"/>
      <c r="AG10" s="682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302"/>
      <c r="W11" s="120"/>
      <c r="X11" s="174"/>
      <c r="Y11" s="120"/>
      <c r="Z11" s="288"/>
      <c r="AA11" s="282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67"/>
      <c r="W12" s="171"/>
      <c r="X12" s="174"/>
      <c r="Y12" s="165"/>
      <c r="Z12" s="166"/>
      <c r="AA12" s="282"/>
      <c r="AB12" s="114"/>
      <c r="AC12" s="113" t="s">
        <v>292</v>
      </c>
      <c r="AD12" s="677">
        <f ca="1">$AA$9/$D$9</f>
        <v>9.6462508406186949</v>
      </c>
      <c r="AE12" s="678"/>
      <c r="AF12" s="678"/>
      <c r="AG12" s="679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302"/>
      <c r="W13" s="120"/>
      <c r="X13" s="174"/>
      <c r="Y13" s="120"/>
      <c r="Z13" s="288"/>
      <c r="AA13" s="282"/>
      <c r="AB13" s="114"/>
      <c r="AC13" s="104"/>
      <c r="AD13" s="680"/>
      <c r="AE13" s="681"/>
      <c r="AF13" s="681"/>
      <c r="AG13" s="682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303"/>
      <c r="W14" s="123"/>
      <c r="X14" s="144"/>
      <c r="Y14" s="123"/>
      <c r="Z14" s="289"/>
      <c r="AA14" s="283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304"/>
      <c r="W15" s="115"/>
      <c r="X15" s="145"/>
      <c r="Y15" s="115"/>
      <c r="Z15" s="284"/>
      <c r="AA15" s="284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305"/>
      <c r="W16" s="125"/>
      <c r="X16" s="146"/>
      <c r="Y16" s="181"/>
      <c r="Z16" s="290"/>
      <c r="AA16" s="285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294</v>
      </c>
      <c r="D17" s="310">
        <f>56696/365*30</f>
        <v>4659.9452054794519</v>
      </c>
      <c r="E17" s="310">
        <f>56696</f>
        <v>56696</v>
      </c>
      <c r="F17" s="130">
        <v>45713</v>
      </c>
      <c r="G17" s="131" t="s">
        <v>195</v>
      </c>
      <c r="H17" s="168">
        <f ca="1" xml:space="preserve"> NOW() - (F17 + TIME(LEFT($G$17, 2), MID($G$17, 3, 2), 0))</f>
        <v>284.11630057870207</v>
      </c>
      <c r="I17" s="169">
        <f ca="1">((DATE(YEAR(F17),MONTH(F17)+1,25)) + TIME(LEFT("1200H", 2), MID("1200H", 3, 2), 0)) - ($AG$3 + TIME(LEFT(NOW(), 2), MID(NOW(), 3, 2), 0))</f>
        <v>-256.44374999999854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6.4721461187214615</v>
      </c>
      <c r="U17" s="171">
        <f ca="1">SUM(U20:U21)</f>
        <v>0</v>
      </c>
      <c r="V17" s="167">
        <f ca="1">AA17+U17</f>
        <v>-682879.52599999995</v>
      </c>
      <c r="W17" s="172">
        <f ca="1">V17/H17/24</f>
        <v>-100.14671289671948</v>
      </c>
      <c r="X17" s="173">
        <f ca="1">AA17/H17/24</f>
        <v>-100.14671289671948</v>
      </c>
      <c r="Y17" s="182"/>
      <c r="Z17" s="291">
        <f ca="1">Z20+Z21</f>
        <v>-676456.1860000001</v>
      </c>
      <c r="AA17" s="308">
        <f ca="1">AA20+AA21</f>
        <v>-682879.52599999995</v>
      </c>
      <c r="AB17" s="114"/>
      <c r="AC17" s="113" t="s">
        <v>291</v>
      </c>
      <c r="AD17" s="677">
        <f ca="1">$Z$17/$E$17</f>
        <v>-11.931285910822634</v>
      </c>
      <c r="AE17" s="678"/>
      <c r="AF17" s="678"/>
      <c r="AG17" s="679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295</v>
      </c>
      <c r="P18" s="167"/>
      <c r="Q18" s="167"/>
      <c r="R18" s="167"/>
      <c r="S18" s="167"/>
      <c r="T18" s="174"/>
      <c r="U18" s="120"/>
      <c r="V18" s="302"/>
      <c r="W18" s="120"/>
      <c r="X18" s="174"/>
      <c r="Y18" s="120"/>
      <c r="Z18" s="292"/>
      <c r="AA18" s="286"/>
      <c r="AB18" s="114"/>
      <c r="AC18" s="113"/>
      <c r="AD18" s="680"/>
      <c r="AE18" s="681"/>
      <c r="AF18" s="681"/>
      <c r="AG18" s="682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302"/>
      <c r="W19" s="120"/>
      <c r="X19" s="174"/>
      <c r="Y19" s="120"/>
      <c r="Z19" s="292"/>
      <c r="AA19" s="286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131</v>
      </c>
      <c r="D20" s="120"/>
      <c r="E20" s="120"/>
      <c r="F20" s="178"/>
      <c r="G20" s="179"/>
      <c r="H20" s="180"/>
      <c r="I20" s="180"/>
      <c r="J20" s="277">
        <v>73997.59</v>
      </c>
      <c r="K20" s="277">
        <v>901.18</v>
      </c>
      <c r="L20" s="277">
        <v>73997.59</v>
      </c>
      <c r="M20" s="277">
        <v>901.18</v>
      </c>
      <c r="N20" s="164"/>
      <c r="O20" s="164"/>
      <c r="P20" s="167"/>
      <c r="Q20" s="167"/>
      <c r="R20" s="176">
        <f>INDEX(BILLING!$L:$L,MATCH($F17&amp;" "&amp;$G17,BILLING!$C:$C,0))</f>
        <v>74762.399999999994</v>
      </c>
      <c r="S20" s="176">
        <f>INDEX(BILLING!$M:$M,MATCH($F17&amp;" "&amp;$G17,BILLING!$C:$C,0))</f>
        <v>911.77</v>
      </c>
      <c r="T20" s="174"/>
      <c r="U20" s="171" cm="1">
        <f t="array" aca="1" ref="U20" ca="1">INDIRECT(TEXT(DAY(TODAY()),"0")&amp;"!AI18")</f>
        <v>0</v>
      </c>
      <c r="V20" s="167"/>
      <c r="W20" s="171"/>
      <c r="X20" s="174"/>
      <c r="Y20" s="165"/>
      <c r="Z20" s="293">
        <f ca="1">(((((INDEX(BILLING!$L:$L,MATCH($AG$3&amp;" "&amp;$AG$5,BILLING!$C:$C,0))-L20)*$D$60)-
((INDEX(BILLING!$M:$M,MATCH($AG$3&amp;" "&amp;$AG$5,BILLING!$C:$C,0))-M20)*$D$60))))/1000</f>
        <v>-307004.92200000002</v>
      </c>
      <c r="AA20" s="281">
        <f ca="1">(((((INDEX(BILLING!$L:$L,MATCH($AG$3&amp;" "&amp;$AG$5,BILLING!$C:$C,0))-R20)*$D$60)-
((INDEX(BILLING!$M:$M,MATCH($AG$3&amp;" "&amp;$AG$5,BILLING!$C:$C,0))-S20)*$D$60))))/1000</f>
        <v>-310172.64600000001</v>
      </c>
      <c r="AB20" s="114"/>
      <c r="AC20" s="113" t="s">
        <v>292</v>
      </c>
      <c r="AD20" s="677">
        <f ca="1">$AA$17/$D$17</f>
        <v>-146.54239393137669</v>
      </c>
      <c r="AE20" s="678"/>
      <c r="AF20" s="678"/>
      <c r="AG20" s="679"/>
      <c r="AH20" s="106"/>
      <c r="AI20" s="114"/>
    </row>
    <row r="21" spans="2:37" ht="15.75" customHeight="1" thickBot="1" x14ac:dyDescent="0.3">
      <c r="B21" s="114"/>
      <c r="C21" s="113" t="s">
        <v>132</v>
      </c>
      <c r="D21" s="120"/>
      <c r="E21" s="120"/>
      <c r="F21" s="178"/>
      <c r="G21" s="179"/>
      <c r="H21" s="180"/>
      <c r="I21" s="180"/>
      <c r="J21" s="277">
        <v>33090.730000000003</v>
      </c>
      <c r="K21" s="277">
        <v>104.01</v>
      </c>
      <c r="L21" s="277">
        <v>33090.730000000003</v>
      </c>
      <c r="M21" s="277">
        <v>104.01</v>
      </c>
      <c r="N21" s="164"/>
      <c r="O21" s="164"/>
      <c r="P21" s="167"/>
      <c r="Q21" s="167"/>
      <c r="R21" s="176">
        <f>INDEX(BILLING!$N:$N,MATCH($F17&amp;" "&amp;$G17,BILLING!$C:$C,0))</f>
        <v>33383.839999999997</v>
      </c>
      <c r="S21" s="176">
        <f>INDEX(BILLING!$O:$O,MATCH($F17&amp;" "&amp;$G17,BILLING!$C:$C,0))</f>
        <v>106.44</v>
      </c>
      <c r="T21" s="174"/>
      <c r="U21" s="171" cm="1">
        <f t="array" aca="1" ref="U21" ca="1">INDIRECT(TEXT(DAY(TODAY()),"0")&amp;"!AI23")</f>
        <v>0</v>
      </c>
      <c r="V21" s="167"/>
      <c r="W21" s="171"/>
      <c r="X21" s="174"/>
      <c r="Y21" s="165"/>
      <c r="Z21" s="293">
        <f ca="1">(((((INDEX(BILLING!$N:$N,MATCH($AG$3&amp;" "&amp;$AG$5,BILLING!$C:$C,0))-L21)*$D$61)-
((INDEX(BILLING!$O:$O,MATCH($AG$3&amp;" "&amp;$AG$5,BILLING!$C:$C,0))-M21)*$D$61))))/1000</f>
        <v>-369451.26400000008</v>
      </c>
      <c r="AA21" s="281">
        <f ca="1">(((((INDEX(BILLING!$N:$N,MATCH($AG$3&amp;" "&amp;$AG$5,BILLING!$C:$C,0))-R21)*$D$61)-
((INDEX(BILLING!$O:$O,MATCH($AG$3&amp;" "&amp;$AG$5,BILLING!$C:$C,0))-S21)*$D$61))))/1000</f>
        <v>-372706.87999999995</v>
      </c>
      <c r="AB21" s="114"/>
      <c r="AC21" s="113"/>
      <c r="AD21" s="680"/>
      <c r="AE21" s="681"/>
      <c r="AF21" s="681"/>
      <c r="AG21" s="682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303"/>
      <c r="W22" s="123"/>
      <c r="X22" s="144"/>
      <c r="Y22" s="123"/>
      <c r="Z22" s="289"/>
      <c r="AA22" s="283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306"/>
      <c r="W23" s="127"/>
      <c r="X23" s="147"/>
      <c r="Y23" s="127"/>
      <c r="Z23" s="287"/>
      <c r="AA23" s="28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305"/>
      <c r="W24" s="125"/>
      <c r="X24" s="146"/>
      <c r="Y24" s="125"/>
      <c r="Z24" s="290"/>
      <c r="AA24" s="285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296</v>
      </c>
      <c r="D25" s="177">
        <f>E25/12</f>
        <v>15000</v>
      </c>
      <c r="E25" s="167">
        <v>180000</v>
      </c>
      <c r="F25" s="130">
        <v>45713</v>
      </c>
      <c r="G25" s="131" t="s">
        <v>195</v>
      </c>
      <c r="H25" s="168">
        <f ca="1" xml:space="preserve"> NOW() - (F25 + TIME(LEFT($G$25, 2), MID($G$25, 3, 2), 0))</f>
        <v>284.11629733796144</v>
      </c>
      <c r="I25" s="169">
        <f ca="1">((DATE(YEAR(F25),MONTH(F25)+1,25)) + TIME(LEFT("1200H", 2), MID("1200H", 3, 2), 0)) - ($AG$3 + TIME(LEFT(NOW(), 2), MID(NOW(), 3, 2), 0))</f>
        <v>-256.44374999999854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67">
        <f ca="1">AA25+U25</f>
        <v>-99994.122000000003</v>
      </c>
      <c r="W25" s="172">
        <f ca="1">V25/H25/24</f>
        <v>-14.664494043592178</v>
      </c>
      <c r="X25" s="173">
        <f ca="1">AA25/H25/24</f>
        <v>-14.664494043592178</v>
      </c>
      <c r="Y25" s="182">
        <f ca="1">SUM(Y28:Y31)</f>
        <v>321722.69999999995</v>
      </c>
      <c r="Z25" s="291">
        <f ca="1">SUM(Z28:Z33)</f>
        <v>-75510.739000000001</v>
      </c>
      <c r="AA25" s="308">
        <f ca="1">SUM(AA28:AA33)</f>
        <v>-99994.122000000003</v>
      </c>
      <c r="AB25" s="114"/>
      <c r="AC25" s="113" t="s">
        <v>291</v>
      </c>
      <c r="AD25" s="677">
        <f ca="1">Z25/$E$25</f>
        <v>-0.41950410555555556</v>
      </c>
      <c r="AE25" s="678"/>
      <c r="AF25" s="678"/>
      <c r="AG25" s="679"/>
      <c r="AH25" s="106"/>
      <c r="AI25" s="114"/>
      <c r="AK25" s="187">
        <f ca="1">(E25-Z25)/67/24</f>
        <v>158.89971330845771</v>
      </c>
    </row>
    <row r="26" spans="2:37" ht="15.75" customHeight="1" thickBot="1" x14ac:dyDescent="0.3">
      <c r="B26" s="114"/>
      <c r="C26" s="113" t="s">
        <v>297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302"/>
      <c r="W26" s="120"/>
      <c r="X26" s="174"/>
      <c r="Y26" s="120"/>
      <c r="Z26" s="292"/>
      <c r="AA26" s="286"/>
      <c r="AB26" s="114"/>
      <c r="AC26" s="113"/>
      <c r="AD26" s="680"/>
      <c r="AE26" s="681"/>
      <c r="AF26" s="681"/>
      <c r="AG26" s="682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302"/>
      <c r="W27" s="120"/>
      <c r="X27" s="174"/>
      <c r="Y27" s="120"/>
      <c r="Z27" s="292"/>
      <c r="AA27" s="286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298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276">
        <v>29305.9</v>
      </c>
      <c r="O28" s="276">
        <v>25.5</v>
      </c>
      <c r="P28" s="176">
        <f>INDEX(BILLING!$R:$R,MATCH($F25&amp;" "&amp;$G25,BILLING!$C:$C,0))</f>
        <v>33694.699999999997</v>
      </c>
      <c r="Q28" s="176">
        <f>INDEX(BILLING!$S:$S,MATCH($F25&amp;" "&amp;$G25,BILLING!$C:$C,0))</f>
        <v>29.5</v>
      </c>
      <c r="R28" s="167"/>
      <c r="S28" s="167"/>
      <c r="T28" s="174"/>
      <c r="U28" s="171" cm="1">
        <f t="array" aca="1" ref="U28" ca="1">INDIRECT(TEXT(DAY(TODAY()),"0")&amp;"!AI26")</f>
        <v>0</v>
      </c>
      <c r="V28" s="167"/>
      <c r="W28" s="171"/>
      <c r="X28" s="174"/>
      <c r="Y28" s="165">
        <f ca="1">(((((INDEX(BILLING!$R:$R,MATCH($AG$3&amp;" "&amp;$AG$5,BILLING!$C:$C,0))-N28)*$D$59)-
((INDEX(BILLING!$S:$S,MATCH($AG$3&amp;" "&amp;$AG$5,BILLING!$C:$C,0))-O28)*$D$59))))/1000</f>
        <v>79921.199999999939</v>
      </c>
      <c r="Z28" s="293">
        <f ca="1">(((((INDEX(BILLING!$R:$R,MATCH($AG$3&amp;" "&amp;$AG$5,BILLING!$C:$C,0))-J28)*$D$59)-
((INDEX(BILLING!$S:$S,MATCH($AG$3&amp;" "&amp;$AG$5,BILLING!$C:$C,0))-K28)*$D$59))))/1000</f>
        <v>34665.599999999984</v>
      </c>
      <c r="AA28" s="281">
        <f ca="1">(((((INDEX(BILLING!$R:$R,MATCH($AG$3&amp;" "&amp;$AG$5,BILLING!$C:$C,0))-P28)*$D$59)-
((INDEX(BILLING!$S:$S,MATCH($AG$3&amp;" "&amp;$AG$5,BILLING!$C:$C,0))-Q28)*$D$59))))/1000</f>
        <v>27303.599999999999</v>
      </c>
      <c r="AB28" s="114"/>
      <c r="AC28" s="113" t="s">
        <v>292</v>
      </c>
      <c r="AD28" s="677">
        <f ca="1">$AA$25/$D$25</f>
        <v>-6.6662748000000001</v>
      </c>
      <c r="AE28" s="678"/>
      <c r="AF28" s="678"/>
      <c r="AG28" s="679"/>
      <c r="AH28" s="106"/>
      <c r="AI28" s="114"/>
    </row>
    <row r="29" spans="2:37" ht="15.75" customHeight="1" thickBot="1" x14ac:dyDescent="0.3">
      <c r="B29" s="114"/>
      <c r="C29" s="113" t="s">
        <v>116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276">
        <v>1943.35</v>
      </c>
      <c r="O29" s="276">
        <v>14.34</v>
      </c>
      <c r="P29" s="176">
        <f>INDEX(BILLING!$P:$P,MATCH($F25&amp;" "&amp;$G25,BILLING!$C:$C,0))</f>
        <v>6141.67</v>
      </c>
      <c r="Q29" s="176">
        <f>INDEX(BILLING!$Q:$Q,MATCH($F25&amp;" "&amp;$G25,BILLING!$C:$C,0))</f>
        <v>19.05</v>
      </c>
      <c r="R29" s="167"/>
      <c r="S29" s="167"/>
      <c r="T29" s="174"/>
      <c r="U29" s="171" cm="1">
        <f t="array" aca="1" ref="U29" ca="1">INDIRECT(TEXT(DAY(TODAY()),"0")&amp;"!AI31")</f>
        <v>0</v>
      </c>
      <c r="V29" s="167"/>
      <c r="W29" s="171"/>
      <c r="X29" s="174"/>
      <c r="Y29" s="165">
        <f ca="1">(((((INDEX(BILLING!$P:$P,MATCH($AG$3&amp;" "&amp;$AG$5,BILLING!$C:$C,0))-N29)*$D$58)-
((INDEX(BILLING!$Q:$Q,MATCH($AG$3&amp;" "&amp;$AG$5,BILLING!$C:$C,0))-O29)*$D$58))))/1000</f>
        <v>222160.2</v>
      </c>
      <c r="Z29" s="293">
        <f ca="1">(((((INDEX(BILLING!$P:$P,MATCH($AG$3&amp;" "&amp;$AG$5,BILLING!$C:$C,0))-J29)*$D$58)-
((INDEX(BILLING!$Q:$Q,MATCH($AG$3&amp;" "&amp;$AG$5,BILLING!$C:$C,0))-K29)*$D$58))))/1000</f>
        <v>109053.00000000003</v>
      </c>
      <c r="AA29" s="281">
        <f ca="1">(((((INDEX(BILLING!$P:$P,MATCH($AG$3&amp;" "&amp;$AG$5,BILLING!$C:$C,0))-P29)*$D$58)-
((INDEX(BILLING!$Q:$Q,MATCH($AG$3&amp;" "&amp;$AG$5,BILLING!$C:$C,0))-Q29)*$D$58))))/1000</f>
        <v>96351.900000000009</v>
      </c>
      <c r="AB29" s="114"/>
      <c r="AC29" s="113"/>
      <c r="AD29" s="680"/>
      <c r="AE29" s="681"/>
      <c r="AF29" s="681"/>
      <c r="AG29" s="682"/>
      <c r="AH29" s="106"/>
      <c r="AI29" s="114"/>
    </row>
    <row r="30" spans="2:37" ht="15.75" customHeight="1" x14ac:dyDescent="0.35">
      <c r="B30" s="114"/>
      <c r="C30" s="113" t="s">
        <v>324</v>
      </c>
      <c r="D30" s="120"/>
      <c r="E30" s="120"/>
      <c r="F30" s="120"/>
      <c r="G30" s="120"/>
      <c r="H30" s="120"/>
      <c r="I30" s="120"/>
      <c r="J30" s="167"/>
      <c r="K30" s="167"/>
      <c r="L30" s="277">
        <v>256.12</v>
      </c>
      <c r="M30" s="277">
        <v>0.15</v>
      </c>
      <c r="N30" s="276">
        <v>0</v>
      </c>
      <c r="O30" s="276">
        <v>0</v>
      </c>
      <c r="P30" s="167"/>
      <c r="Q30" s="167"/>
      <c r="R30" s="176">
        <f>INDEX(BILLING!$AB:$AB,MATCH($F25&amp;" "&amp;$G25,BILLING!$C:$C,0))</f>
        <v>574.97</v>
      </c>
      <c r="S30" s="176">
        <f>INDEX(BILLING!$AC:$AC,MATCH($F25&amp;" "&amp;$G25,BILLING!$C:$C,0))</f>
        <v>0.17</v>
      </c>
      <c r="T30" s="174"/>
      <c r="U30" s="171" cm="1">
        <f t="array" aca="1" ref="U30" ca="1">INDIRECT(TEXT(DAY(TODAY()),"0")&amp;"!AI65")</f>
        <v>0</v>
      </c>
      <c r="V30" s="167"/>
      <c r="W30" s="171"/>
      <c r="X30" s="174"/>
      <c r="Y30" s="165">
        <f ca="1">(((((INDEX(BILLING!$AB:$AB,MATCH($AG$3&amp;" "&amp;$AG$5,BILLING!$C:$C,0))-N30)*$D$62)-
((INDEX(BILLING!$AC:$AC,MATCH($AG$3&amp;" "&amp;$AG$5,BILLING!$C:$C,0))-O30)*$D$62))))/1000</f>
        <v>0</v>
      </c>
      <c r="Z30" s="166">
        <f ca="1">(((((INDEX(BILLING!$AB:$AB,MATCH($AG$3&amp;" "&amp;$AG$5,BILLING!$C:$C,0))-L30)*$D$62)-
((INDEX(BILLING!$AC:$AC,MATCH($AG$3&amp;" "&amp;$AG$5,BILLING!$C:$C,0))-M30)*$D$62))))/1000</f>
        <v>-1791.79</v>
      </c>
      <c r="AA30" s="156">
        <f ca="1">(((((INDEX(BILLING!$AB:$AB,MATCH($AG$3&amp;" "&amp;$AG$5,BILLING!$C:$C,0))-R30)*$D$62)-
((INDEX(BILLING!$AC:$AC,MATCH($AG$3&amp;" "&amp;$AG$5,BILLING!$C:$C,0))-S30)*$D$62))))/1000</f>
        <v>-4023.6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118</v>
      </c>
      <c r="D31" s="120"/>
      <c r="E31" s="120"/>
      <c r="F31" s="120"/>
      <c r="G31" s="120"/>
      <c r="H31" s="120"/>
      <c r="I31" s="120"/>
      <c r="J31" s="167"/>
      <c r="K31" s="167"/>
      <c r="L31" s="277">
        <v>36029.69</v>
      </c>
      <c r="M31" s="277">
        <v>69</v>
      </c>
      <c r="N31" s="276">
        <v>31295</v>
      </c>
      <c r="O31" s="276">
        <v>69</v>
      </c>
      <c r="P31" s="167"/>
      <c r="Q31" s="167"/>
      <c r="R31" s="176">
        <f>INDEX(BILLING!$Z:$Z,MATCH($F25&amp;" "&amp;$G25,BILLING!$C:$C,0))</f>
        <v>36745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67"/>
      <c r="W31" s="171"/>
      <c r="X31" s="174"/>
      <c r="Y31" s="165">
        <f ca="1">(((((INDEX(BILLING!$Z:$Z,MATCH($AG$3&amp;" "&amp;$AG$5,BILLING!$C:$C,0))-N31)*$D$56)-
((INDEX(BILLING!$AA:$AA,MATCH($AG$3&amp;" "&amp;$AG$5,BILLING!$C:$C,0))-O31)*$D$56))))/1000</f>
        <v>19641.3</v>
      </c>
      <c r="Z31" s="293">
        <f ca="1">(((((INDEX(BILLING!$Z:$Z,MATCH($AG$3&amp;" "&amp;$AG$5,BILLING!$C:$C,0))-L31)*$D$56)-
((INDEX(BILLING!$AA:$AA,MATCH($AG$3&amp;" "&amp;$AG$5,BILLING!$C:$C,0))-M31)*$D$56))))/1000</f>
        <v>9698.4509999999937</v>
      </c>
      <c r="AA31" s="281">
        <f ca="1">(((((INDEX(BILLING!$Z:$Z,MATCH($AG$3&amp;" "&amp;$AG$5,BILLING!$C:$C,0))-R31)*$D$56)-
((INDEX(BILLING!$AA:$AA,MATCH($AG$3&amp;" "&amp;$AG$5,BILLING!$C:$C,0))-S31)*$D$56))))/1000</f>
        <v>8196.2999999999993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300</v>
      </c>
      <c r="D32" s="120"/>
      <c r="E32" s="120"/>
      <c r="F32" s="120"/>
      <c r="G32" s="120"/>
      <c r="H32" s="120"/>
      <c r="I32" s="120"/>
      <c r="J32" s="167"/>
      <c r="K32" s="167"/>
      <c r="L32" s="277">
        <v>54159</v>
      </c>
      <c r="M32" s="277">
        <v>79</v>
      </c>
      <c r="N32" s="120"/>
      <c r="O32" s="120"/>
      <c r="P32" s="167"/>
      <c r="Q32" s="167"/>
      <c r="R32" s="278">
        <f>INDEX(BILLING!$AF:$AF,MATCH($F25&amp;" "&amp;$G25,BILLING!$C:$C,0))</f>
        <v>54169</v>
      </c>
      <c r="S32" s="278">
        <f>INDEX(BILLING!$AG:$AG,MATCH($F25&amp;" "&amp;$G25,BILLING!$C:$C,0))</f>
        <v>79</v>
      </c>
      <c r="T32" s="174"/>
      <c r="U32" s="171"/>
      <c r="V32" s="167"/>
      <c r="W32" s="171"/>
      <c r="X32" s="174"/>
      <c r="Y32" s="165"/>
      <c r="Z32" s="293">
        <f ca="1">(((((INDEX(BILLING!$AF:$AF,MATCH($AG$3&amp;" "&amp;$AG$5,BILLING!$C:$C,0))-L32)*$D$64)-
((INDEX(BILLING!$AG:$AG,MATCH($AG$3&amp;" "&amp;$AG$5,BILLING!$C:$C,0))-M32)*$D$64))))/1000</f>
        <v>-227136</v>
      </c>
      <c r="AA32" s="281">
        <f ca="1">(((((INDEX(BILLING!$AF:$AF,MATCH($AG$3&amp;" "&amp;$AG$5,BILLING!$C:$C,0))-R32)*$D$64)-
((INDEX(BILLING!$AG:$AG,MATCH($AG$3&amp;" "&amp;$AG$5,BILLING!$C:$C,0))-S32)*$D$64))))/1000</f>
        <v>-227178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ht="15.75" customHeight="1" x14ac:dyDescent="0.35">
      <c r="B33" s="114"/>
      <c r="C33" s="113" t="s">
        <v>328</v>
      </c>
      <c r="D33" s="120"/>
      <c r="E33" s="120"/>
      <c r="F33" s="120"/>
      <c r="G33" s="120"/>
      <c r="H33" s="120"/>
      <c r="I33" s="120"/>
      <c r="J33" s="167"/>
      <c r="K33" s="167"/>
      <c r="L33" s="277">
        <v>0</v>
      </c>
      <c r="M33" s="277">
        <v>0</v>
      </c>
      <c r="N33" s="120"/>
      <c r="O33" s="120"/>
      <c r="P33" s="167"/>
      <c r="Q33" s="167"/>
      <c r="R33" s="278">
        <f>INDEX(BILLING!$AH:$AH,MATCH($F25&amp;" "&amp;$G25,BILLING!$C:$C,0))</f>
        <v>153.58000000000001</v>
      </c>
      <c r="S33" s="278">
        <f>INDEX(BILLING!$AI:$AI,MATCH($F25&amp;" "&amp;$G25,BILLING!$C:$C,0))</f>
        <v>0.17</v>
      </c>
      <c r="T33" s="174"/>
      <c r="U33" s="171"/>
      <c r="V33" s="167"/>
      <c r="W33" s="171"/>
      <c r="X33" s="174"/>
      <c r="Y33" s="165"/>
      <c r="Z33" s="293">
        <f ca="1">(((((INDEX(BILLING!$AH:$AH,MATCH($AG$3&amp;" "&amp;$AG$5,BILLING!$C:$C,0))-L33)*$D$63)-
((INDEX(BILLING!$AI:$AI,MATCH($AG$3&amp;" "&amp;$AG$5,BILLING!$C:$C,0))-M33)*$D$63))))/1000</f>
        <v>0</v>
      </c>
      <c r="AA33" s="281">
        <f ca="1">(((((INDEX(BILLING!$AH:$AH,MATCH($AG$3&amp;" "&amp;$AG$5,BILLING!$C:$C,0))-R33)*$D$63)-
((INDEX(BILLING!$AI:$AI,MATCH($AG$3&amp;" "&amp;$AG$5,BILLING!$C:$C,0))-S33)*$D$63))))/1000</f>
        <v>-644.322</v>
      </c>
      <c r="AB33" s="114"/>
      <c r="AC33" s="113"/>
      <c r="AD33" s="142"/>
      <c r="AE33" s="142"/>
      <c r="AF33" s="142"/>
      <c r="AG33" s="142"/>
      <c r="AH33" s="106"/>
      <c r="AI33" s="114"/>
    </row>
    <row r="34" spans="2:37" x14ac:dyDescent="0.25">
      <c r="B34" s="114"/>
      <c r="C34" s="122"/>
      <c r="D34" s="123"/>
      <c r="E34" s="123"/>
      <c r="F34" s="123"/>
      <c r="G34" s="123"/>
      <c r="H34" s="123"/>
      <c r="I34" s="123"/>
      <c r="J34" s="123"/>
      <c r="K34" s="123"/>
      <c r="L34" s="123"/>
      <c r="M34" s="123"/>
      <c r="N34" s="123"/>
      <c r="O34" s="123"/>
      <c r="P34" s="149"/>
      <c r="Q34" s="149"/>
      <c r="R34" s="149"/>
      <c r="S34" s="149"/>
      <c r="T34" s="144"/>
      <c r="U34" s="123"/>
      <c r="V34" s="303"/>
      <c r="W34" s="123"/>
      <c r="X34" s="144"/>
      <c r="Y34" s="123"/>
      <c r="Z34" s="289"/>
      <c r="AA34" s="283"/>
      <c r="AB34" s="114"/>
      <c r="AC34" s="107"/>
      <c r="AD34" s="108"/>
      <c r="AE34" s="108"/>
      <c r="AF34" s="108"/>
      <c r="AG34" s="108"/>
      <c r="AH34" s="109"/>
      <c r="AI34" s="114"/>
    </row>
    <row r="35" spans="2:37" ht="8.1" customHeight="1" x14ac:dyDescent="0.25">
      <c r="B35" s="114"/>
      <c r="C35" s="127"/>
      <c r="D35" s="127"/>
      <c r="E35" s="127"/>
      <c r="F35" s="127"/>
      <c r="G35" s="127"/>
      <c r="H35" s="127"/>
      <c r="I35" s="127"/>
      <c r="J35" s="127"/>
      <c r="K35" s="127"/>
      <c r="L35" s="127"/>
      <c r="M35" s="127"/>
      <c r="N35" s="127"/>
      <c r="O35" s="127"/>
      <c r="P35" s="152"/>
      <c r="Q35" s="152"/>
      <c r="R35" s="152"/>
      <c r="S35" s="152"/>
      <c r="T35" s="147"/>
      <c r="U35" s="127"/>
      <c r="V35" s="306"/>
      <c r="W35" s="127"/>
      <c r="X35" s="147"/>
      <c r="Y35" s="127"/>
      <c r="Z35" s="287"/>
      <c r="AA35" s="287"/>
      <c r="AB35" s="114"/>
      <c r="AC35" s="114"/>
      <c r="AD35" s="114"/>
      <c r="AE35" s="114"/>
      <c r="AF35" s="114"/>
      <c r="AG35" s="114"/>
      <c r="AH35" s="114"/>
      <c r="AI35" s="114"/>
    </row>
    <row r="36" spans="2:37" ht="15.75" thickBot="1" x14ac:dyDescent="0.3">
      <c r="B36" s="114"/>
      <c r="C36" s="117"/>
      <c r="D36" s="125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51"/>
      <c r="Q36" s="151"/>
      <c r="R36" s="151"/>
      <c r="S36" s="151"/>
      <c r="T36" s="146"/>
      <c r="U36" s="125"/>
      <c r="V36" s="305"/>
      <c r="W36" s="125"/>
      <c r="X36" s="146"/>
      <c r="Y36" s="125"/>
      <c r="Z36" s="290"/>
      <c r="AA36" s="285"/>
      <c r="AB36" s="114"/>
      <c r="AC36" s="110"/>
      <c r="AD36" s="111"/>
      <c r="AE36" s="111"/>
      <c r="AF36" s="111"/>
      <c r="AG36" s="111"/>
      <c r="AH36" s="112"/>
      <c r="AI36" s="114"/>
    </row>
    <row r="37" spans="2:37" ht="19.899999999999999" customHeight="1" x14ac:dyDescent="0.25">
      <c r="B37" s="114"/>
      <c r="C37" s="133" t="s">
        <v>301</v>
      </c>
      <c r="D37" s="167">
        <f>4686</f>
        <v>4686</v>
      </c>
      <c r="E37" s="167">
        <f>D37*12</f>
        <v>56232</v>
      </c>
      <c r="F37" s="130">
        <v>45713</v>
      </c>
      <c r="G37" s="131" t="s">
        <v>195</v>
      </c>
      <c r="H37" s="168">
        <f ca="1" xml:space="preserve"> NOW() - (F37 + TIME(LEFT($G$37, 2), MID($G$37, 3, 2), 0))</f>
        <v>284.11629733796144</v>
      </c>
      <c r="I37" s="169">
        <f ca="1">((DATE(YEAR(F37),MONTH(F37)+1,25)) + TIME(LEFT("1200H", 2), MID("1200H", 3, 2), 0)) - ($AG$3 + TIME(LEFT(NOW(), 2), MID(NOW(), 3, 2), 0))</f>
        <v>-256.44374999999854</v>
      </c>
      <c r="J37" s="141"/>
      <c r="K37" s="141"/>
      <c r="L37" s="141"/>
      <c r="M37" s="141"/>
      <c r="N37" s="141"/>
      <c r="O37" s="141"/>
      <c r="P37" s="167"/>
      <c r="Q37" s="167"/>
      <c r="R37" s="167"/>
      <c r="S37" s="167"/>
      <c r="T37" s="170">
        <f>D37/30/24</f>
        <v>6.5083333333333329</v>
      </c>
      <c r="U37" s="171">
        <f ca="1">SUM(U40:U41)</f>
        <v>0</v>
      </c>
      <c r="V37" s="167">
        <f ca="1">AA37+U37</f>
        <v>13396.11</v>
      </c>
      <c r="W37" s="172">
        <f ca="1">V37/H37/24</f>
        <v>1.9645872314605217</v>
      </c>
      <c r="X37" s="173">
        <f ca="1">AA37/H37/24</f>
        <v>1.9645872314605217</v>
      </c>
      <c r="Y37" s="182"/>
      <c r="Z37" s="291">
        <f ca="1">SUM(Z40:Z42)</f>
        <v>18144.741999999991</v>
      </c>
      <c r="AA37" s="308">
        <f ca="1">SUM(AA40:AA42)</f>
        <v>13396.11</v>
      </c>
      <c r="AB37" s="114"/>
      <c r="AC37" s="113" t="s">
        <v>291</v>
      </c>
      <c r="AD37" s="677">
        <f ca="1">Z37/$E$37</f>
        <v>0.32267644757433472</v>
      </c>
      <c r="AE37" s="678"/>
      <c r="AF37" s="678"/>
      <c r="AG37" s="679"/>
      <c r="AH37" s="106"/>
      <c r="AI37" s="114"/>
      <c r="AK37" s="187">
        <f ca="1">(E37-Z37)/67/24</f>
        <v>23.686105721393037</v>
      </c>
    </row>
    <row r="38" spans="2:37" ht="15.75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67"/>
      <c r="Q38" s="167"/>
      <c r="R38" s="167"/>
      <c r="S38" s="167"/>
      <c r="T38" s="174"/>
      <c r="U38" s="120"/>
      <c r="V38" s="120"/>
      <c r="W38" s="120"/>
      <c r="X38" s="174"/>
      <c r="Y38" s="120"/>
      <c r="Z38" s="292"/>
      <c r="AA38" s="286"/>
      <c r="AB38" s="114"/>
      <c r="AC38" s="113"/>
      <c r="AD38" s="680"/>
      <c r="AE38" s="681"/>
      <c r="AF38" s="681"/>
      <c r="AG38" s="682"/>
      <c r="AH38" s="106"/>
      <c r="AI38" s="114"/>
    </row>
    <row r="39" spans="2:37" ht="8.1" customHeight="1" thickBot="1" x14ac:dyDescent="0.3">
      <c r="B39" s="114"/>
      <c r="C39" s="113"/>
      <c r="D39" s="120"/>
      <c r="E39" s="120"/>
      <c r="F39" s="120"/>
      <c r="G39" s="120"/>
      <c r="H39" s="120"/>
      <c r="I39" s="120"/>
      <c r="J39" s="120"/>
      <c r="K39" s="120"/>
      <c r="L39" s="120"/>
      <c r="M39" s="120"/>
      <c r="N39" s="120"/>
      <c r="O39" s="120"/>
      <c r="P39" s="120"/>
      <c r="Q39" s="120"/>
      <c r="R39" s="120"/>
      <c r="S39" s="120"/>
      <c r="T39" s="174"/>
      <c r="U39" s="120"/>
      <c r="V39" s="120"/>
      <c r="W39" s="120"/>
      <c r="X39" s="174"/>
      <c r="Y39" s="120"/>
      <c r="Z39" s="292"/>
      <c r="AA39" s="286"/>
      <c r="AB39" s="114"/>
      <c r="AC39" s="113"/>
      <c r="AD39" s="105"/>
      <c r="AE39" s="105"/>
      <c r="AF39" s="105"/>
      <c r="AG39" s="105"/>
      <c r="AH39" s="106"/>
      <c r="AI39" s="114"/>
    </row>
    <row r="40" spans="2:37" ht="15" customHeight="1" x14ac:dyDescent="0.25">
      <c r="B40" s="114"/>
      <c r="C40" s="113" t="s">
        <v>117</v>
      </c>
      <c r="D40" s="120"/>
      <c r="E40" s="120"/>
      <c r="F40" s="120"/>
      <c r="G40" s="120"/>
      <c r="H40" s="120"/>
      <c r="I40" s="120"/>
      <c r="J40" s="277">
        <v>618.5</v>
      </c>
      <c r="K40" s="277">
        <v>690.33</v>
      </c>
      <c r="L40" s="277">
        <v>10051.18</v>
      </c>
      <c r="M40" s="277">
        <v>9.0399999999999991</v>
      </c>
      <c r="N40" s="175"/>
      <c r="O40" s="175"/>
      <c r="P40" s="176">
        <f>INDEX(BILLING!$V:$V,MATCH($F37&amp;" "&amp;$G37,BILLING!$C:$C,0))</f>
        <v>710.67</v>
      </c>
      <c r="Q40" s="176">
        <f>INDEX(BILLING!$W:$W,MATCH($F37&amp;" "&amp;$G37,BILLING!$C:$C,0))</f>
        <v>777.87</v>
      </c>
      <c r="R40" s="176">
        <f>INDEX(BILLING!$X:$X,MATCH($F37&amp;" "&amp;$G37,BILLING!$C:$C,0))</f>
        <v>10490.23</v>
      </c>
      <c r="S40" s="176">
        <f>INDEX(BILLING!$Y:$Y,MATCH($F37&amp;" "&amp;$G37,BILLING!$C:$C,0))</f>
        <v>9.0399999999999991</v>
      </c>
      <c r="T40" s="174"/>
      <c r="U40" s="171" cm="1">
        <f t="array" aca="1" ref="U40" ca="1">INDIRECT(TEXT(DAY(TODAY()),"0")&amp;"!AI34")</f>
        <v>0</v>
      </c>
      <c r="V40" s="171"/>
      <c r="W40" s="171"/>
      <c r="X40" s="174"/>
      <c r="Y40" s="165"/>
      <c r="Z40" s="293">
        <f ca="1">(((((INDEX(BILLING!$V:$V,MATCH($AG$3&amp;" "&amp;$AG$5,BILLING!$C:$C,0))-J40)*$D$55)-
((INDEX(BILLING!$W:$W,MATCH($AG$3&amp;" "&amp;$AG$5,BILLING!$C:$C,0))-K40)*$D$55)))+
((((INDEX(BILLING!$X:$X,MATCH($AG$3&amp;" "&amp;$AG$5,BILLING!$C:$C,0))-L40)*$D$54)-
((INDEX(BILLING!$Y:$Y,MATCH($AG$3&amp;" "&amp;$AG$5,BILLING!$C:$C,0))-M40)*$D$54))))/1000</f>
        <v>12062.441999999992</v>
      </c>
      <c r="AA40" s="281">
        <f ca="1">(((((INDEX(BILLING!$V:$V,MATCH($AG$3&amp;" "&amp;$AG$5,BILLING!$C:$C,0))-P40)*$D$55)-
((INDEX(BILLING!$W:$W,MATCH($AG$3&amp;" "&amp;$AG$5,BILLING!$C:$C,0))-Q40)*$D$55)))+
((((INDEX(BILLING!$X:$X,MATCH($AG$3&amp;" "&amp;$AG$5,BILLING!$C:$C,0))-R40)*$D$54)-
((INDEX(BILLING!$Y:$Y,MATCH($AG$3&amp;" "&amp;$AG$5,BILLING!$C:$C,0))-S40)*$D$54))))/1000</f>
        <v>8277.1919999999991</v>
      </c>
      <c r="AB40" s="114"/>
      <c r="AC40" s="113" t="s">
        <v>292</v>
      </c>
      <c r="AD40" s="677">
        <f ca="1">$AA$37/$D$37</f>
        <v>2.8587516005121638</v>
      </c>
      <c r="AE40" s="678"/>
      <c r="AF40" s="678"/>
      <c r="AG40" s="679"/>
      <c r="AH40" s="106"/>
      <c r="AI40" s="114"/>
    </row>
    <row r="41" spans="2:37" ht="15.75" customHeight="1" thickBot="1" x14ac:dyDescent="0.3">
      <c r="B41" s="114"/>
      <c r="C41" s="113" t="s">
        <v>119</v>
      </c>
      <c r="D41" s="120"/>
      <c r="E41" s="120"/>
      <c r="F41" s="120"/>
      <c r="G41" s="120"/>
      <c r="H41" s="120"/>
      <c r="I41" s="120"/>
      <c r="J41" s="276"/>
      <c r="K41" s="276"/>
      <c r="L41" s="277">
        <v>6636.53</v>
      </c>
      <c r="M41" s="277">
        <v>0</v>
      </c>
      <c r="N41" s="175"/>
      <c r="O41" s="175"/>
      <c r="P41" s="176"/>
      <c r="Q41" s="176"/>
      <c r="R41" s="176">
        <f>INDEX(BILLING!$AD:$AD,MATCH($F37&amp;" "&amp;$G37,BILLING!$C:$C,0))</f>
        <v>7324.66</v>
      </c>
      <c r="S41" s="176">
        <f>INDEX(BILLING!$AE:$AE,MATCH($F37&amp;" "&amp;$G37,BILLING!$C:$C,0))</f>
        <v>0</v>
      </c>
      <c r="T41" s="174"/>
      <c r="U41" s="171" cm="1">
        <f t="array" aca="1" ref="U41" ca="1">INDIRECT(TEXT(DAY(TODAY()),"0")&amp;"!AI76")</f>
        <v>0</v>
      </c>
      <c r="V41" s="171"/>
      <c r="W41" s="171"/>
      <c r="X41" s="174"/>
      <c r="Y41" s="166"/>
      <c r="Z41" s="293">
        <f ca="1">(((((INDEX(BILLING!$AD:$AD,MATCH($AG$3&amp;" "&amp;$AG$5,BILLING!$C:$C,0))-L41)*$D$57)-
((INDEX(BILLING!$AE:$AE,MATCH($AG$3&amp;" "&amp;$AG$5,BILLING!$C:$C,0))-M41)*$D$57))))/1000</f>
        <v>6082.3000000000011</v>
      </c>
      <c r="AA41" s="281">
        <f ca="1">(((((INDEX(BILLING!$AD:$AD,MATCH($AG$3&amp;" "&amp;$AG$5,BILLING!$C:$C,0))-R41)*$D$57)-
((INDEX(BILLING!$AE:$AE,MATCH($AG$3&amp;" "&amp;$AG$5,BILLING!$C:$C,0))-S41)*$D$57))))/1000</f>
        <v>5118.9180000000006</v>
      </c>
      <c r="AB41" s="114"/>
      <c r="AC41" s="113"/>
      <c r="AD41" s="680"/>
      <c r="AE41" s="681"/>
      <c r="AF41" s="681"/>
      <c r="AG41" s="682"/>
      <c r="AH41" s="106"/>
      <c r="AI41" s="114"/>
    </row>
    <row r="42" spans="2:37" ht="15.75" hidden="1" customHeight="1" x14ac:dyDescent="0.35">
      <c r="B42" s="114"/>
      <c r="C42" s="296" t="s">
        <v>302</v>
      </c>
      <c r="D42" s="120"/>
      <c r="E42" s="120"/>
      <c r="F42" s="120"/>
      <c r="G42" s="120"/>
      <c r="H42" s="120"/>
      <c r="I42" s="120"/>
      <c r="J42" s="276"/>
      <c r="K42" s="276"/>
      <c r="L42" s="277"/>
      <c r="M42" s="277"/>
      <c r="N42" s="175"/>
      <c r="O42" s="175"/>
      <c r="P42" s="176"/>
      <c r="Q42" s="176"/>
      <c r="R42" s="176"/>
      <c r="S42" s="176"/>
      <c r="T42" s="174"/>
      <c r="U42" s="171"/>
      <c r="V42" s="171"/>
      <c r="W42" s="171"/>
      <c r="X42" s="174"/>
      <c r="Y42" s="166"/>
      <c r="Z42" s="294"/>
      <c r="AA42" s="280"/>
      <c r="AB42" s="114"/>
      <c r="AC42" s="113"/>
      <c r="AD42" s="295"/>
      <c r="AE42" s="295"/>
      <c r="AF42" s="295"/>
      <c r="AG42" s="295"/>
      <c r="AH42" s="106"/>
      <c r="AI42" s="114"/>
    </row>
    <row r="43" spans="2:37" x14ac:dyDescent="0.25">
      <c r="B43" s="114"/>
      <c r="C43" s="122"/>
      <c r="D43" s="123"/>
      <c r="E43" s="123"/>
      <c r="F43" s="123"/>
      <c r="G43" s="123"/>
      <c r="H43" s="123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44"/>
      <c r="U43" s="123"/>
      <c r="V43" s="123"/>
      <c r="W43" s="123"/>
      <c r="X43" s="144"/>
      <c r="Y43" s="123"/>
      <c r="Z43" s="123"/>
      <c r="AA43" s="124"/>
      <c r="AB43" s="114"/>
      <c r="AC43" s="107"/>
      <c r="AD43" s="108"/>
      <c r="AE43" s="108"/>
      <c r="AF43" s="108"/>
      <c r="AG43" s="108"/>
      <c r="AH43" s="109"/>
      <c r="AI43" s="114"/>
    </row>
    <row r="44" spans="2:37" ht="8.1" customHeight="1" x14ac:dyDescent="0.25">
      <c r="B44" s="114"/>
      <c r="C44" s="114"/>
      <c r="D44" s="115"/>
      <c r="E44" s="114"/>
      <c r="F44" s="115"/>
      <c r="G44" s="115"/>
      <c r="H44" s="115"/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4"/>
      <c r="U44" s="114"/>
      <c r="V44" s="114"/>
      <c r="W44" s="114"/>
      <c r="X44" s="114"/>
      <c r="Y44" s="114"/>
      <c r="Z44" s="114"/>
      <c r="AA44" s="114"/>
      <c r="AB44" s="114"/>
      <c r="AC44" s="114"/>
      <c r="AD44" s="114"/>
      <c r="AE44" s="114"/>
      <c r="AF44" s="114"/>
      <c r="AG44" s="114"/>
      <c r="AH44" s="114"/>
      <c r="AI44" s="114"/>
    </row>
    <row r="45" spans="2:37" x14ac:dyDescent="0.25">
      <c r="T45" s="71"/>
      <c r="U45" s="71"/>
      <c r="V45" s="71"/>
      <c r="W45" s="71"/>
      <c r="X45" s="71"/>
      <c r="Y45" s="71"/>
      <c r="Z45" s="71"/>
    </row>
    <row r="46" spans="2:37" x14ac:dyDescent="0.25">
      <c r="P46"/>
      <c r="Q46"/>
      <c r="R46"/>
      <c r="S46"/>
    </row>
    <row r="47" spans="2:37" x14ac:dyDescent="0.25">
      <c r="P47"/>
      <c r="Q47"/>
      <c r="R47"/>
      <c r="S47"/>
    </row>
    <row r="48" spans="2:37" x14ac:dyDescent="0.25">
      <c r="C48" t="s">
        <v>303</v>
      </c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3:19" x14ac:dyDescent="0.25">
      <c r="C51" s="65" t="s">
        <v>304</v>
      </c>
      <c r="D51" s="297">
        <v>42000</v>
      </c>
      <c r="F51" s="61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305</v>
      </c>
      <c r="D52" s="297">
        <v>36000</v>
      </c>
      <c r="F52" s="61">
        <v>11200</v>
      </c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3:19" x14ac:dyDescent="0.25">
      <c r="C53" s="65" t="s">
        <v>306</v>
      </c>
      <c r="D53" s="297">
        <v>48000</v>
      </c>
      <c r="F53" s="61">
        <v>8400</v>
      </c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3:19" x14ac:dyDescent="0.25">
      <c r="C54" s="65" t="s">
        <v>307</v>
      </c>
      <c r="D54" s="297">
        <v>8400</v>
      </c>
      <c r="F54" s="136">
        <v>8400</v>
      </c>
      <c r="G54" s="90"/>
      <c r="H54" s="90"/>
      <c r="I54"/>
      <c r="J54"/>
      <c r="K54"/>
      <c r="L54"/>
      <c r="M54"/>
      <c r="N54"/>
      <c r="O54"/>
      <c r="P54"/>
      <c r="Q54"/>
      <c r="R54"/>
      <c r="S54"/>
    </row>
    <row r="55" spans="3:19" x14ac:dyDescent="0.25">
      <c r="C55" s="65" t="s">
        <v>308</v>
      </c>
      <c r="D55" s="297">
        <v>21000</v>
      </c>
      <c r="F55" s="61">
        <v>21000</v>
      </c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3:19" x14ac:dyDescent="0.25">
      <c r="C56" s="65" t="s">
        <v>52</v>
      </c>
      <c r="D56" s="298">
        <v>2100</v>
      </c>
      <c r="F56" s="61">
        <v>1400</v>
      </c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3:19" x14ac:dyDescent="0.25">
      <c r="C57" s="65" t="s">
        <v>309</v>
      </c>
      <c r="D57" s="297">
        <v>1400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3:19" x14ac:dyDescent="0.25">
      <c r="C58" s="91" t="s">
        <v>42</v>
      </c>
      <c r="D58" s="297">
        <v>30000</v>
      </c>
      <c r="F58" s="136">
        <v>30000</v>
      </c>
      <c r="G58" s="90"/>
      <c r="H58" s="90"/>
      <c r="I58"/>
      <c r="J58"/>
      <c r="K58"/>
      <c r="L58"/>
      <c r="M58"/>
      <c r="N58"/>
      <c r="O58"/>
      <c r="P58"/>
      <c r="Q58"/>
      <c r="R58"/>
      <c r="S58"/>
    </row>
    <row r="59" spans="3:19" x14ac:dyDescent="0.25">
      <c r="C59" s="91" t="s">
        <v>310</v>
      </c>
      <c r="D59" s="297">
        <v>12000</v>
      </c>
      <c r="F59" s="61">
        <v>12000</v>
      </c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3:19" x14ac:dyDescent="0.25">
      <c r="C60" s="91" t="s">
        <v>311</v>
      </c>
      <c r="D60" s="299">
        <v>4200</v>
      </c>
      <c r="F60" s="134">
        <v>4200</v>
      </c>
      <c r="G60" s="129"/>
      <c r="H60" s="129"/>
      <c r="I60"/>
      <c r="J60"/>
      <c r="K60"/>
      <c r="L60"/>
      <c r="M60"/>
      <c r="N60"/>
      <c r="O60"/>
      <c r="P60"/>
      <c r="Q60"/>
      <c r="R60"/>
      <c r="S60"/>
    </row>
    <row r="61" spans="3:19" x14ac:dyDescent="0.25">
      <c r="C61" s="91" t="s">
        <v>312</v>
      </c>
      <c r="D61" s="299">
        <v>11200</v>
      </c>
      <c r="F61" s="134">
        <v>11200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</row>
    <row r="62" spans="3:19" x14ac:dyDescent="0.25">
      <c r="C62" s="301" t="s">
        <v>313</v>
      </c>
      <c r="D62" s="300">
        <v>7000</v>
      </c>
      <c r="F62" s="134">
        <v>3500</v>
      </c>
      <c r="I62"/>
      <c r="J62"/>
      <c r="K62"/>
      <c r="L62"/>
      <c r="M62"/>
      <c r="N62"/>
      <c r="O62"/>
      <c r="P62"/>
      <c r="Q62"/>
      <c r="R62"/>
      <c r="S62"/>
    </row>
    <row r="63" spans="3:19" ht="30" x14ac:dyDescent="0.25">
      <c r="C63" s="279" t="s">
        <v>314</v>
      </c>
      <c r="D63" s="300">
        <v>4200</v>
      </c>
      <c r="F63" s="134"/>
      <c r="I63"/>
      <c r="J63"/>
      <c r="K63"/>
      <c r="L63"/>
      <c r="M63"/>
      <c r="N63"/>
      <c r="O63"/>
      <c r="P63"/>
      <c r="Q63"/>
      <c r="R63"/>
      <c r="S63"/>
    </row>
    <row r="64" spans="3:19" ht="30" x14ac:dyDescent="0.25">
      <c r="C64" s="279" t="s">
        <v>315</v>
      </c>
      <c r="D64" s="300">
        <v>4200</v>
      </c>
      <c r="F64"/>
      <c r="I64"/>
      <c r="J64"/>
      <c r="K64"/>
      <c r="L64"/>
      <c r="M64"/>
      <c r="N64"/>
      <c r="O64"/>
      <c r="P64"/>
      <c r="Q64"/>
      <c r="R64"/>
      <c r="S64"/>
    </row>
    <row r="65" spans="4:19" x14ac:dyDescent="0.25">
      <c r="D65"/>
      <c r="F65"/>
      <c r="H65" s="140"/>
      <c r="I65"/>
      <c r="J65"/>
      <c r="K65"/>
      <c r="L65"/>
      <c r="M65"/>
      <c r="N65"/>
      <c r="O65"/>
      <c r="P65"/>
      <c r="Q65"/>
      <c r="R65"/>
      <c r="S65"/>
    </row>
    <row r="66" spans="4:19" x14ac:dyDescent="0.25">
      <c r="D66"/>
      <c r="F66"/>
      <c r="I66"/>
      <c r="J66"/>
      <c r="K66"/>
      <c r="L66"/>
      <c r="M66"/>
      <c r="N66"/>
      <c r="O66"/>
      <c r="P66"/>
      <c r="Q66"/>
      <c r="R66"/>
      <c r="S66"/>
    </row>
    <row r="67" spans="4:19" x14ac:dyDescent="0.25">
      <c r="D67"/>
      <c r="F67"/>
    </row>
  </sheetData>
  <mergeCells count="32">
    <mergeCell ref="AD37:AG38"/>
    <mergeCell ref="AD40:AG41"/>
    <mergeCell ref="AD9:AG10"/>
    <mergeCell ref="AD12:AG13"/>
    <mergeCell ref="AD17:AG18"/>
    <mergeCell ref="AD20:AG21"/>
    <mergeCell ref="AD25:AG26"/>
    <mergeCell ref="AD28:AG29"/>
    <mergeCell ref="Z3:Z6"/>
    <mergeCell ref="AA3:AA6"/>
    <mergeCell ref="AF3:AF4"/>
    <mergeCell ref="AG3:AH4"/>
    <mergeCell ref="AF5:AF6"/>
    <mergeCell ref="AG5:AH6"/>
    <mergeCell ref="Y3:Y6"/>
    <mergeCell ref="I3:I6"/>
    <mergeCell ref="J3:K5"/>
    <mergeCell ref="L3:M5"/>
    <mergeCell ref="N3:O5"/>
    <mergeCell ref="P3:Q5"/>
    <mergeCell ref="R3:S5"/>
    <mergeCell ref="T3:T6"/>
    <mergeCell ref="U3:U6"/>
    <mergeCell ref="V3:V6"/>
    <mergeCell ref="W3:W6"/>
    <mergeCell ref="X3:X6"/>
    <mergeCell ref="H3:H6"/>
    <mergeCell ref="C3:C6"/>
    <mergeCell ref="D3:D6"/>
    <mergeCell ref="E3:E6"/>
    <mergeCell ref="F3:F6"/>
    <mergeCell ref="G3:G6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{15D4100D-D89F-44CC-BEFB-7F1FD76EB5D7}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{75E85D75-AF40-4A12-AF14-40A44AAA3795}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{638492F5-87AC-43CE-A372-988FDBF35C58}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{5BF87FC5-AE50-4D1C-A2DC-DA41DD77009F}</x14:id>
        </ext>
      </extLst>
    </cfRule>
  </conditionalFormatting>
  <conditionalFormatting sqref="AD37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{6049788B-11E4-44E4-9480-288EBB1D521F}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{5D65D648-13BA-4640-94E0-69C06B93B9E4}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{5133479A-D6CA-4285-A11D-2B42F661647C}</x14:id>
        </ext>
      </extLst>
    </cfRule>
  </conditionalFormatting>
  <conditionalFormatting sqref="AD40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{EBCF9BD1-1332-4149-9C53-7ECA0C0A56BE}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5D4100D-D89F-44CC-BEFB-7F1FD76EB5D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75E85D75-AF40-4A12-AF14-40A44AAA379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38492F5-87AC-43CE-A372-988FDBF35C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5BF87FC5-AE50-4D1C-A2DC-DA41DD77009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6049788B-11E4-44E4-9480-288EBB1D521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AD37</xm:sqref>
        </x14:conditionalFormatting>
        <x14:conditionalFormatting xmlns:xm="http://schemas.microsoft.com/office/excel/2006/main">
          <x14:cfRule type="dataBar" id="{5D65D648-13BA-4640-94E0-69C06B93B9E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5133479A-D6CA-4285-A11D-2B42F661647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EBCF9BD1-1332-4149-9C53-7ECA0C0A56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AD40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AFE44-0640-4A79-96D5-0A5DCF50D3AF}">
  <sheetPr codeName="Sheet6"/>
  <dimension ref="A1:Z28"/>
  <sheetViews>
    <sheetView workbookViewId="0"/>
  </sheetViews>
  <sheetFormatPr defaultRowHeight="15" x14ac:dyDescent="0.25"/>
  <cols>
    <col min="1" max="1" width="8.85546875" customWidth="1"/>
    <col min="26" max="26" width="12.140625" customWidth="1"/>
  </cols>
  <sheetData>
    <row r="1" spans="1:24" x14ac:dyDescent="0.25">
      <c r="A1" t="e" cm="1" vm="1">
        <v>#VALUE!</v>
      </c>
    </row>
    <row r="3" spans="1:24" ht="15.75" x14ac:dyDescent="0.25">
      <c r="A3" s="38">
        <v>0</v>
      </c>
      <c r="B3" s="38">
        <v>4.1666666666666664E-2</v>
      </c>
      <c r="C3" s="38">
        <v>8.3333333333333329E-2</v>
      </c>
      <c r="D3" s="38">
        <v>0.125</v>
      </c>
      <c r="E3" s="38">
        <v>0.16666666666666699</v>
      </c>
      <c r="F3" s="38">
        <v>0.20833333333333301</v>
      </c>
      <c r="G3" s="38">
        <v>0.25</v>
      </c>
      <c r="H3" s="38">
        <v>0.29166666666666702</v>
      </c>
      <c r="I3" s="38">
        <v>0.33333333333333398</v>
      </c>
      <c r="J3" s="38">
        <v>0.375</v>
      </c>
      <c r="K3" s="38">
        <v>0.41666666666666702</v>
      </c>
      <c r="L3" s="38">
        <v>0.45833333333333398</v>
      </c>
      <c r="M3" s="38">
        <v>0.5</v>
      </c>
      <c r="N3" s="38">
        <v>0.54166666666666696</v>
      </c>
      <c r="O3" s="38">
        <v>0.58333333333333404</v>
      </c>
      <c r="P3" s="38">
        <v>0.625</v>
      </c>
      <c r="Q3" s="89">
        <v>0.66666666666666663</v>
      </c>
      <c r="R3" s="38">
        <v>0.70833333333333404</v>
      </c>
      <c r="S3" s="38">
        <v>0.750000000000001</v>
      </c>
      <c r="T3" s="38">
        <v>0.79166666666666696</v>
      </c>
      <c r="U3" s="38">
        <v>0.83333333333333337</v>
      </c>
      <c r="V3" s="38">
        <v>0.875000000000001</v>
      </c>
      <c r="W3" s="38">
        <v>0.91666666666666696</v>
      </c>
      <c r="X3" s="38">
        <v>0.95833333333333404</v>
      </c>
    </row>
    <row r="4" spans="1:24" x14ac:dyDescent="0.25">
      <c r="A4">
        <v>44.01</v>
      </c>
      <c r="B4">
        <v>37.909999999999997</v>
      </c>
      <c r="C4">
        <v>37.840000000000003</v>
      </c>
      <c r="D4">
        <v>37.090000000000003</v>
      </c>
      <c r="E4">
        <v>36.24</v>
      </c>
      <c r="F4">
        <v>38.4</v>
      </c>
      <c r="G4">
        <v>40.950000000000003</v>
      </c>
      <c r="H4">
        <v>39.200000000000003</v>
      </c>
      <c r="I4">
        <v>45.07</v>
      </c>
      <c r="J4">
        <v>54.27</v>
      </c>
      <c r="K4">
        <v>59.060000000000009</v>
      </c>
      <c r="L4">
        <v>62.02</v>
      </c>
      <c r="M4">
        <v>62.51</v>
      </c>
      <c r="N4">
        <v>63.04</v>
      </c>
      <c r="O4">
        <v>64.84</v>
      </c>
      <c r="P4">
        <v>64.13000000000001</v>
      </c>
      <c r="Q4">
        <v>63.420000000000009</v>
      </c>
      <c r="R4">
        <v>59.34</v>
      </c>
      <c r="S4">
        <v>60.70000000000001</v>
      </c>
      <c r="T4">
        <v>61.29</v>
      </c>
      <c r="U4">
        <v>58.059999999999995</v>
      </c>
      <c r="V4">
        <v>55.94</v>
      </c>
      <c r="W4">
        <v>50.980000000000004</v>
      </c>
      <c r="X4">
        <v>47.1</v>
      </c>
    </row>
    <row r="5" spans="1:24" x14ac:dyDescent="0.25">
      <c r="A5">
        <v>42.42</v>
      </c>
      <c r="B5">
        <v>39.85</v>
      </c>
      <c r="C5">
        <v>38.11</v>
      </c>
      <c r="D5">
        <v>37.01</v>
      </c>
      <c r="E5">
        <v>36.244999999999997</v>
      </c>
      <c r="F5">
        <v>35.784999999999997</v>
      </c>
      <c r="G5">
        <v>38.35</v>
      </c>
      <c r="H5">
        <v>37.64</v>
      </c>
      <c r="I5">
        <v>41.3</v>
      </c>
      <c r="J5">
        <v>50.09</v>
      </c>
      <c r="K5">
        <v>54.13</v>
      </c>
      <c r="L5">
        <v>56.32</v>
      </c>
      <c r="M5">
        <v>57.160000000000004</v>
      </c>
      <c r="N5">
        <v>58.0523076923077</v>
      </c>
      <c r="O5">
        <v>59.46</v>
      </c>
      <c r="P5">
        <v>54.019999999999996</v>
      </c>
      <c r="Q5">
        <v>54.525000000000006</v>
      </c>
      <c r="R5">
        <v>53.360000000000007</v>
      </c>
      <c r="S5">
        <v>50.570000000000007</v>
      </c>
      <c r="T5">
        <v>55.29</v>
      </c>
      <c r="U5">
        <v>55.019999999999996</v>
      </c>
      <c r="V5">
        <v>52.20000000000001</v>
      </c>
      <c r="W5">
        <v>47.660000000000004</v>
      </c>
      <c r="X5">
        <v>44.91</v>
      </c>
    </row>
    <row r="6" spans="1:24" x14ac:dyDescent="0.25">
      <c r="A6">
        <v>41.35</v>
      </c>
      <c r="B6">
        <v>38.729999999999997</v>
      </c>
      <c r="C6">
        <v>35.729999999999997</v>
      </c>
      <c r="D6">
        <v>35.250000000000007</v>
      </c>
      <c r="E6">
        <v>34.46</v>
      </c>
      <c r="F6">
        <v>35.11999999999999</v>
      </c>
      <c r="G6">
        <v>36.659999999999997</v>
      </c>
      <c r="H6">
        <v>36.499999999999993</v>
      </c>
      <c r="I6">
        <v>39.47</v>
      </c>
      <c r="J6">
        <v>44.169999999999987</v>
      </c>
      <c r="K6">
        <v>48.040000000000006</v>
      </c>
      <c r="L6">
        <v>49.449999999999989</v>
      </c>
      <c r="M6">
        <v>48.129999999999995</v>
      </c>
      <c r="N6">
        <v>46.92</v>
      </c>
      <c r="O6">
        <v>46.300000000000011</v>
      </c>
      <c r="P6">
        <v>46.180000000000007</v>
      </c>
      <c r="Q6">
        <v>45.67</v>
      </c>
      <c r="R6">
        <v>47.620000000000005</v>
      </c>
      <c r="S6">
        <v>51.919999999999995</v>
      </c>
      <c r="T6">
        <v>53.23</v>
      </c>
      <c r="U6">
        <v>51.249999999999993</v>
      </c>
      <c r="V6">
        <v>48.169999999999995</v>
      </c>
      <c r="W6">
        <v>43.949999999999996</v>
      </c>
      <c r="X6">
        <v>40.47</v>
      </c>
    </row>
    <row r="7" spans="1:24" x14ac:dyDescent="0.25">
      <c r="A7">
        <v>38.01</v>
      </c>
      <c r="B7">
        <v>34.72</v>
      </c>
      <c r="C7">
        <v>33.18</v>
      </c>
      <c r="D7">
        <v>32.089999999999996</v>
      </c>
      <c r="E7">
        <v>32.46</v>
      </c>
      <c r="F7">
        <v>34.58</v>
      </c>
      <c r="G7">
        <v>40.06</v>
      </c>
      <c r="H7">
        <v>37.269999999999996</v>
      </c>
      <c r="I7">
        <v>41.53</v>
      </c>
      <c r="J7">
        <v>51.72</v>
      </c>
      <c r="K7">
        <v>55.53</v>
      </c>
      <c r="L7">
        <v>58.34</v>
      </c>
      <c r="M7">
        <v>60.12</v>
      </c>
      <c r="N7">
        <v>58.330000000000005</v>
      </c>
      <c r="O7">
        <v>59.149999999999991</v>
      </c>
      <c r="P7">
        <v>57.379999999999995</v>
      </c>
      <c r="Q7">
        <v>56.889999999999993</v>
      </c>
      <c r="R7">
        <v>54.660000000000004</v>
      </c>
      <c r="S7">
        <v>56.190000000000005</v>
      </c>
      <c r="T7">
        <v>57.22</v>
      </c>
      <c r="U7">
        <v>51.41</v>
      </c>
      <c r="V7">
        <v>49.07</v>
      </c>
      <c r="W7">
        <v>43.81</v>
      </c>
      <c r="X7">
        <v>40.04</v>
      </c>
    </row>
    <row r="8" spans="1:24" x14ac:dyDescent="0.25">
      <c r="A8">
        <v>37.200000000000003</v>
      </c>
      <c r="B8">
        <v>35.910000000000004</v>
      </c>
      <c r="C8">
        <v>33.82</v>
      </c>
      <c r="D8">
        <v>32.660000000000004</v>
      </c>
      <c r="E8">
        <v>32.449999999999996</v>
      </c>
      <c r="F8">
        <v>34.42</v>
      </c>
      <c r="G8">
        <v>39.349999999999994</v>
      </c>
      <c r="H8">
        <v>37.629999999999995</v>
      </c>
      <c r="I8">
        <v>43.76</v>
      </c>
      <c r="J8">
        <v>52.12</v>
      </c>
      <c r="K8">
        <v>57.67</v>
      </c>
      <c r="L8">
        <v>59.78</v>
      </c>
      <c r="M8">
        <v>58.11</v>
      </c>
      <c r="N8">
        <v>59.879999999999995</v>
      </c>
      <c r="O8">
        <v>59.819999999999993</v>
      </c>
      <c r="P8">
        <v>57.07</v>
      </c>
      <c r="Q8">
        <v>56.52</v>
      </c>
      <c r="R8">
        <v>53.320000000000007</v>
      </c>
      <c r="S8">
        <v>53.95</v>
      </c>
      <c r="T8">
        <v>56.870000000000005</v>
      </c>
      <c r="U8">
        <v>52.349999999999994</v>
      </c>
      <c r="V8">
        <v>49.52000000000001</v>
      </c>
      <c r="W8">
        <v>46.29</v>
      </c>
      <c r="X8">
        <v>42.01</v>
      </c>
    </row>
    <row r="9" spans="1:24" x14ac:dyDescent="0.25">
      <c r="A9">
        <v>37.950000000000003</v>
      </c>
      <c r="B9">
        <v>35.729999999999997</v>
      </c>
      <c r="C9">
        <v>34.299999999999997</v>
      </c>
      <c r="D9">
        <v>32.959999999999994</v>
      </c>
      <c r="E9">
        <v>32.630000000000003</v>
      </c>
      <c r="F9">
        <v>35.699999999999996</v>
      </c>
      <c r="G9">
        <v>40.83</v>
      </c>
      <c r="H9">
        <v>38.33</v>
      </c>
      <c r="I9">
        <v>44.370000000000005</v>
      </c>
      <c r="J9">
        <v>55.72999999999999</v>
      </c>
      <c r="K9">
        <v>60.870000000000005</v>
      </c>
      <c r="L9">
        <v>60.133333333333326</v>
      </c>
      <c r="M9">
        <v>59.929999999999993</v>
      </c>
      <c r="N9">
        <v>61.53</v>
      </c>
      <c r="O9">
        <v>61.45</v>
      </c>
      <c r="P9">
        <v>60.769999999999996</v>
      </c>
      <c r="Q9">
        <v>59.67</v>
      </c>
      <c r="R9">
        <v>56.11</v>
      </c>
      <c r="S9">
        <v>56.38000000000001</v>
      </c>
      <c r="T9">
        <v>59.990000000000009</v>
      </c>
      <c r="U9">
        <v>56.860000000000007</v>
      </c>
      <c r="V9">
        <v>53.33</v>
      </c>
      <c r="W9">
        <v>47.889999999999993</v>
      </c>
      <c r="X9">
        <v>44.699999999999996</v>
      </c>
    </row>
    <row r="10" spans="1:24" x14ac:dyDescent="0.25">
      <c r="A10">
        <v>40.83</v>
      </c>
      <c r="B10">
        <v>38.370000000000005</v>
      </c>
      <c r="C10">
        <v>36.75</v>
      </c>
      <c r="D10">
        <v>34.76</v>
      </c>
      <c r="E10">
        <v>34.240000000000009</v>
      </c>
      <c r="F10">
        <v>37.49</v>
      </c>
      <c r="G10">
        <v>41.57</v>
      </c>
      <c r="H10">
        <v>39.75</v>
      </c>
      <c r="I10">
        <v>44.18</v>
      </c>
      <c r="J10">
        <v>54.75</v>
      </c>
      <c r="K10">
        <v>58.970000000000006</v>
      </c>
      <c r="L10">
        <v>58.089999999999996</v>
      </c>
      <c r="M10">
        <v>59.829999999999991</v>
      </c>
      <c r="N10">
        <v>61.459999999999994</v>
      </c>
      <c r="O10">
        <v>63.819999999999986</v>
      </c>
      <c r="P10">
        <v>63.269999999999996</v>
      </c>
      <c r="Q10">
        <v>60.72</v>
      </c>
      <c r="R10">
        <v>56.539999999999992</v>
      </c>
      <c r="S10">
        <v>59.059999999999995</v>
      </c>
      <c r="T10">
        <v>59.879999999999995</v>
      </c>
      <c r="U10">
        <v>56.58</v>
      </c>
      <c r="V10">
        <v>53.83</v>
      </c>
      <c r="W10">
        <v>49.019999999999996</v>
      </c>
      <c r="X10">
        <v>45.949999999999996</v>
      </c>
    </row>
    <row r="11" spans="1:24" x14ac:dyDescent="0.25">
      <c r="A11">
        <v>42.180000000000007</v>
      </c>
      <c r="B11">
        <v>36.959999999999994</v>
      </c>
      <c r="C11">
        <v>36.799999999999997</v>
      </c>
      <c r="D11">
        <v>35.88000000000001</v>
      </c>
      <c r="E11">
        <v>35.400000000000006</v>
      </c>
      <c r="F11">
        <v>37.339999999999996</v>
      </c>
      <c r="G11">
        <v>40.92</v>
      </c>
      <c r="H11">
        <v>39.370000000000005</v>
      </c>
      <c r="I11">
        <v>45.85</v>
      </c>
      <c r="J11">
        <v>54.08</v>
      </c>
      <c r="K11">
        <v>57.29999999999999</v>
      </c>
      <c r="L11">
        <v>59.14</v>
      </c>
      <c r="M11">
        <v>61.230000000000004</v>
      </c>
      <c r="N11">
        <v>62.53</v>
      </c>
      <c r="O11">
        <v>65.110000000000014</v>
      </c>
      <c r="P11">
        <v>64.054999999999993</v>
      </c>
      <c r="Q11">
        <v>61.64</v>
      </c>
      <c r="R11">
        <v>58</v>
      </c>
      <c r="S11">
        <v>59.544999999999995</v>
      </c>
      <c r="T11">
        <v>59.94</v>
      </c>
      <c r="U11">
        <v>57.1</v>
      </c>
      <c r="V11">
        <v>54.16</v>
      </c>
      <c r="W11">
        <v>49.49</v>
      </c>
      <c r="X11">
        <v>46.45</v>
      </c>
    </row>
    <row r="12" spans="1:24" x14ac:dyDescent="0.25">
      <c r="A12">
        <v>42.33</v>
      </c>
      <c r="B12">
        <v>40.029999999999994</v>
      </c>
      <c r="C12">
        <v>38.179999999999993</v>
      </c>
      <c r="D12">
        <v>36.75</v>
      </c>
      <c r="E12">
        <v>36.58</v>
      </c>
      <c r="F12">
        <v>37.32</v>
      </c>
      <c r="G12">
        <v>39.57</v>
      </c>
      <c r="H12">
        <v>38.590000000000011</v>
      </c>
      <c r="I12">
        <v>42.89</v>
      </c>
      <c r="J12">
        <v>47.19</v>
      </c>
      <c r="K12">
        <v>51.209999999999994</v>
      </c>
      <c r="L12">
        <v>52.17</v>
      </c>
      <c r="M12">
        <v>53.689999999999991</v>
      </c>
      <c r="N12">
        <v>53.040000000000006</v>
      </c>
      <c r="O12">
        <v>54.5</v>
      </c>
      <c r="P12">
        <v>57.76</v>
      </c>
      <c r="Q12">
        <v>57.892307692307689</v>
      </c>
      <c r="R12">
        <v>54.389999999999993</v>
      </c>
      <c r="S12">
        <v>56.339999999999996</v>
      </c>
      <c r="T12">
        <v>57.959999999999994</v>
      </c>
      <c r="U12">
        <v>55</v>
      </c>
      <c r="V12">
        <v>53.1</v>
      </c>
      <c r="W12">
        <v>47.69</v>
      </c>
      <c r="X12">
        <v>45.96</v>
      </c>
    </row>
    <row r="13" spans="1:24" x14ac:dyDescent="0.25">
      <c r="A13">
        <v>41.03</v>
      </c>
      <c r="B13">
        <v>36.5</v>
      </c>
      <c r="C13">
        <v>36.950000000000003</v>
      </c>
      <c r="D13">
        <v>34.659999999999997</v>
      </c>
      <c r="E13">
        <v>35.86999999999999</v>
      </c>
      <c r="F13">
        <v>35.749999999999993</v>
      </c>
      <c r="G13">
        <v>37.11</v>
      </c>
      <c r="H13">
        <v>37.28</v>
      </c>
      <c r="I13">
        <v>41.26</v>
      </c>
      <c r="J13">
        <v>47.040000000000006</v>
      </c>
      <c r="K13">
        <v>51.9</v>
      </c>
      <c r="L13">
        <v>53.040000000000006</v>
      </c>
      <c r="M13">
        <v>52.409999999999989</v>
      </c>
      <c r="N13">
        <v>53.599999999999994</v>
      </c>
      <c r="O13">
        <v>55.829999999999991</v>
      </c>
      <c r="P13">
        <v>55.21</v>
      </c>
      <c r="Q13">
        <v>53.265000000000001</v>
      </c>
      <c r="R13">
        <v>52.56</v>
      </c>
      <c r="S13">
        <v>56.62</v>
      </c>
      <c r="T13">
        <v>59.44</v>
      </c>
      <c r="U13">
        <v>54.73</v>
      </c>
      <c r="V13">
        <v>53.87</v>
      </c>
      <c r="W13">
        <v>50.1</v>
      </c>
      <c r="X13">
        <v>46.91</v>
      </c>
    </row>
    <row r="14" spans="1:24" x14ac:dyDescent="0.25">
      <c r="A14">
        <v>42.3</v>
      </c>
      <c r="B14">
        <v>39.779999999999994</v>
      </c>
      <c r="C14">
        <v>37.729999999999997</v>
      </c>
      <c r="D14">
        <v>36.339999999999996</v>
      </c>
      <c r="E14">
        <v>36.119999999999997</v>
      </c>
      <c r="F14">
        <v>38.290000000000006</v>
      </c>
      <c r="G14">
        <v>43.7</v>
      </c>
      <c r="H14">
        <v>40.089999999999996</v>
      </c>
      <c r="I14">
        <v>46.68</v>
      </c>
      <c r="J14">
        <v>56.18</v>
      </c>
      <c r="K14">
        <v>60.24</v>
      </c>
      <c r="L14">
        <v>61.970000000000006</v>
      </c>
      <c r="M14">
        <v>60.36</v>
      </c>
      <c r="N14">
        <v>63.72999999999999</v>
      </c>
      <c r="O14">
        <v>65.290000000000006</v>
      </c>
      <c r="P14">
        <v>64.55</v>
      </c>
      <c r="Q14">
        <v>61.67</v>
      </c>
      <c r="R14">
        <v>58.55</v>
      </c>
      <c r="S14">
        <v>60.85</v>
      </c>
      <c r="T14">
        <v>61.379999999999988</v>
      </c>
      <c r="U14">
        <v>56.92</v>
      </c>
      <c r="V14">
        <v>54.88</v>
      </c>
      <c r="W14">
        <v>49.06</v>
      </c>
      <c r="X14">
        <v>45.440000000000005</v>
      </c>
    </row>
    <row r="15" spans="1:24" x14ac:dyDescent="0.25">
      <c r="A15">
        <v>42.15</v>
      </c>
      <c r="B15">
        <v>40.42</v>
      </c>
      <c r="C15">
        <v>38.379999999999995</v>
      </c>
      <c r="D15">
        <v>36.35</v>
      </c>
      <c r="E15">
        <v>36.1</v>
      </c>
      <c r="F15">
        <v>37.92</v>
      </c>
      <c r="G15">
        <v>43.150000000000006</v>
      </c>
      <c r="H15">
        <v>40.649999999999991</v>
      </c>
      <c r="I15">
        <v>45.32</v>
      </c>
      <c r="J15">
        <v>55.489999999999995</v>
      </c>
      <c r="K15">
        <v>57.45</v>
      </c>
      <c r="L15">
        <v>57.980000000000004</v>
      </c>
      <c r="M15">
        <v>58.589999999999989</v>
      </c>
      <c r="N15">
        <v>60.889999999999993</v>
      </c>
      <c r="O15">
        <v>63.41333333333332</v>
      </c>
      <c r="P15">
        <v>63.41</v>
      </c>
      <c r="Q15">
        <v>62.100000000000009</v>
      </c>
      <c r="R15">
        <v>58.830000000000005</v>
      </c>
      <c r="S15">
        <v>57.924285714285716</v>
      </c>
      <c r="T15">
        <v>57.88</v>
      </c>
      <c r="U15">
        <v>54.204999999999998</v>
      </c>
      <c r="V15">
        <v>52.47</v>
      </c>
      <c r="W15">
        <v>47.169999999999995</v>
      </c>
      <c r="X15">
        <v>44.419999999999995</v>
      </c>
    </row>
    <row r="16" spans="1:24" x14ac:dyDescent="0.25">
      <c r="A16">
        <v>40.090000000000003</v>
      </c>
      <c r="B16">
        <v>38.419999999999995</v>
      </c>
      <c r="C16">
        <v>36.93</v>
      </c>
      <c r="D16">
        <v>35.519999999999996</v>
      </c>
      <c r="E16">
        <v>35.660000000000004</v>
      </c>
      <c r="F16">
        <v>37.78</v>
      </c>
      <c r="G16">
        <v>41.91</v>
      </c>
      <c r="H16">
        <v>40.840000000000003</v>
      </c>
      <c r="I16">
        <v>45.919999999999995</v>
      </c>
      <c r="J16">
        <v>52.564999999999998</v>
      </c>
      <c r="K16">
        <v>57.81</v>
      </c>
      <c r="L16">
        <v>60.026666666666664</v>
      </c>
      <c r="M16">
        <v>59.206666666666663</v>
      </c>
      <c r="N16">
        <v>59.5</v>
      </c>
      <c r="O16">
        <v>60.79</v>
      </c>
      <c r="P16">
        <v>61.15</v>
      </c>
      <c r="Q16">
        <v>58.55</v>
      </c>
      <c r="R16">
        <v>55.73</v>
      </c>
      <c r="S16">
        <v>57.250000000000007</v>
      </c>
      <c r="T16">
        <v>57.85</v>
      </c>
      <c r="U16">
        <v>54.339999999999996</v>
      </c>
      <c r="V16">
        <v>51.91</v>
      </c>
      <c r="W16">
        <v>46.39</v>
      </c>
      <c r="X16">
        <v>43.1</v>
      </c>
    </row>
    <row r="20" spans="1:26" x14ac:dyDescent="0.25">
      <c r="A20" s="154">
        <f t="shared" ref="A20:X20" si="0">AVERAGE(A5:X6,A12:X13)</f>
        <v>46.638381410256414</v>
      </c>
      <c r="B20" s="154">
        <f t="shared" si="0"/>
        <v>46.849506688963217</v>
      </c>
      <c r="C20" s="154">
        <f t="shared" si="0"/>
        <v>47.216416083916094</v>
      </c>
      <c r="D20" s="154">
        <f t="shared" si="0"/>
        <v>47.691364468864478</v>
      </c>
      <c r="E20" s="154">
        <f t="shared" si="0"/>
        <v>48.280057692307693</v>
      </c>
      <c r="F20" s="154">
        <f t="shared" si="0"/>
        <v>48.937494939271261</v>
      </c>
      <c r="G20" s="154">
        <f t="shared" si="0"/>
        <v>49.656591880341885</v>
      </c>
      <c r="H20" s="154">
        <f t="shared" si="0"/>
        <v>50.346832579185531</v>
      </c>
      <c r="I20" s="154">
        <f t="shared" si="0"/>
        <v>51.149603365384614</v>
      </c>
      <c r="J20" s="154">
        <f t="shared" si="0"/>
        <v>51.810910256410246</v>
      </c>
      <c r="K20" s="154">
        <f t="shared" si="0"/>
        <v>52.145796703296696</v>
      </c>
      <c r="L20" s="154">
        <f t="shared" si="0"/>
        <v>52.209319526627205</v>
      </c>
      <c r="M20" s="154">
        <f t="shared" si="0"/>
        <v>52.164679487179477</v>
      </c>
      <c r="N20" s="154">
        <f t="shared" si="0"/>
        <v>52.102604895104882</v>
      </c>
      <c r="O20" s="154">
        <f t="shared" si="0"/>
        <v>52.022557692307693</v>
      </c>
      <c r="P20" s="154">
        <f t="shared" si="0"/>
        <v>51.800341880341882</v>
      </c>
      <c r="Q20" s="154">
        <f t="shared" si="0"/>
        <v>51.613822115384622</v>
      </c>
      <c r="R20" s="154">
        <f t="shared" si="0"/>
        <v>51.438928571428569</v>
      </c>
      <c r="S20" s="154">
        <f t="shared" si="0"/>
        <v>51.348333333333336</v>
      </c>
      <c r="T20" s="154">
        <f t="shared" si="0"/>
        <v>50.845500000000008</v>
      </c>
      <c r="U20" s="154">
        <f t="shared" si="0"/>
        <v>49.436875000000008</v>
      </c>
      <c r="V20" s="154">
        <f t="shared" si="0"/>
        <v>47.915833333333332</v>
      </c>
      <c r="W20" s="154">
        <f t="shared" si="0"/>
        <v>45.956249999999997</v>
      </c>
      <c r="X20" s="154">
        <f t="shared" si="0"/>
        <v>44.5625</v>
      </c>
      <c r="Z20" t="s">
        <v>329</v>
      </c>
    </row>
    <row r="21" spans="1:26" x14ac:dyDescent="0.25">
      <c r="A21">
        <v>3.8</v>
      </c>
      <c r="B21">
        <v>3.8</v>
      </c>
      <c r="C21">
        <v>3.8</v>
      </c>
      <c r="D21">
        <v>3.8</v>
      </c>
      <c r="E21">
        <v>3.8</v>
      </c>
      <c r="F21">
        <v>3.8</v>
      </c>
      <c r="G21">
        <v>3.8</v>
      </c>
      <c r="H21">
        <v>3.8</v>
      </c>
      <c r="I21">
        <v>3.8</v>
      </c>
      <c r="J21">
        <v>3.8</v>
      </c>
      <c r="K21">
        <v>3.8</v>
      </c>
      <c r="L21">
        <v>3.8</v>
      </c>
      <c r="M21">
        <v>3.8</v>
      </c>
      <c r="N21">
        <v>3.8</v>
      </c>
      <c r="O21">
        <v>3.8</v>
      </c>
      <c r="P21">
        <v>3.8</v>
      </c>
      <c r="Q21">
        <v>3.8</v>
      </c>
      <c r="R21">
        <v>3.8</v>
      </c>
      <c r="S21">
        <v>3.8</v>
      </c>
      <c r="T21">
        <v>3.8</v>
      </c>
      <c r="U21">
        <v>3.8</v>
      </c>
      <c r="V21">
        <v>3.8</v>
      </c>
      <c r="W21">
        <v>3.8</v>
      </c>
      <c r="X21">
        <v>3.8</v>
      </c>
      <c r="Z21" t="s">
        <v>311</v>
      </c>
    </row>
    <row r="22" spans="1:26" x14ac:dyDescent="0.25">
      <c r="A22">
        <v>4.5</v>
      </c>
      <c r="B22">
        <v>4.5</v>
      </c>
      <c r="C22">
        <v>4.5</v>
      </c>
      <c r="D22">
        <v>4.5</v>
      </c>
      <c r="E22">
        <v>4.5</v>
      </c>
      <c r="F22">
        <v>4.5</v>
      </c>
      <c r="G22">
        <v>4.5</v>
      </c>
      <c r="H22">
        <v>4.5</v>
      </c>
      <c r="I22">
        <v>4.5</v>
      </c>
      <c r="J22">
        <v>4.5</v>
      </c>
      <c r="K22">
        <v>4.5</v>
      </c>
      <c r="L22">
        <v>4.5</v>
      </c>
      <c r="M22">
        <v>4.5</v>
      </c>
      <c r="N22">
        <v>4.5</v>
      </c>
      <c r="O22">
        <v>4.5</v>
      </c>
      <c r="P22">
        <v>4.5</v>
      </c>
      <c r="Q22">
        <v>4.5</v>
      </c>
      <c r="R22">
        <v>4.5</v>
      </c>
      <c r="S22">
        <v>4.5</v>
      </c>
      <c r="T22">
        <v>4.5</v>
      </c>
      <c r="U22">
        <v>4.5</v>
      </c>
      <c r="V22">
        <v>4.5</v>
      </c>
      <c r="W22">
        <v>4.5</v>
      </c>
      <c r="X22">
        <v>4.5</v>
      </c>
      <c r="Z22" t="s">
        <v>330</v>
      </c>
    </row>
    <row r="23" spans="1:26" x14ac:dyDescent="0.25">
      <c r="A23">
        <v>4.5</v>
      </c>
      <c r="B23">
        <v>4.5</v>
      </c>
      <c r="C23">
        <v>4.5</v>
      </c>
      <c r="D23">
        <v>4.5</v>
      </c>
      <c r="E23">
        <v>4.5</v>
      </c>
      <c r="F23">
        <v>4.5</v>
      </c>
      <c r="G23">
        <v>4.5</v>
      </c>
      <c r="H23">
        <v>4.5</v>
      </c>
      <c r="I23">
        <v>4.5</v>
      </c>
      <c r="J23">
        <v>4.5</v>
      </c>
      <c r="K23">
        <v>4.5</v>
      </c>
      <c r="L23">
        <v>4.5</v>
      </c>
      <c r="M23">
        <v>4.5</v>
      </c>
      <c r="N23">
        <v>4.5</v>
      </c>
      <c r="O23">
        <v>4.5</v>
      </c>
      <c r="P23">
        <v>4.5</v>
      </c>
      <c r="Q23">
        <v>4.5</v>
      </c>
      <c r="R23">
        <v>4.5</v>
      </c>
      <c r="S23">
        <v>4.5</v>
      </c>
      <c r="T23">
        <v>4.5</v>
      </c>
      <c r="U23">
        <v>4.5</v>
      </c>
      <c r="V23">
        <v>4.5</v>
      </c>
      <c r="W23">
        <v>4.5</v>
      </c>
      <c r="X23">
        <v>4.5</v>
      </c>
      <c r="Z23" t="s">
        <v>331</v>
      </c>
    </row>
    <row r="24" spans="1:26" x14ac:dyDescent="0.25">
      <c r="A24">
        <v>3.8</v>
      </c>
      <c r="B24">
        <v>3.8</v>
      </c>
      <c r="C24">
        <v>3.8</v>
      </c>
      <c r="D24">
        <v>3.8</v>
      </c>
      <c r="E24">
        <v>3.8</v>
      </c>
      <c r="F24">
        <v>3.8</v>
      </c>
      <c r="G24">
        <v>3.8</v>
      </c>
      <c r="H24">
        <v>3.8</v>
      </c>
      <c r="I24">
        <v>3.8</v>
      </c>
      <c r="J24">
        <v>3.8</v>
      </c>
      <c r="K24">
        <v>3.8</v>
      </c>
      <c r="L24">
        <v>3.8</v>
      </c>
      <c r="M24">
        <v>3.8</v>
      </c>
      <c r="N24">
        <v>3.8</v>
      </c>
      <c r="O24">
        <v>3.8</v>
      </c>
      <c r="P24">
        <v>3.8</v>
      </c>
      <c r="Q24">
        <v>3.8</v>
      </c>
      <c r="R24">
        <v>3.8</v>
      </c>
      <c r="S24">
        <v>3.8</v>
      </c>
      <c r="T24">
        <v>3.8</v>
      </c>
      <c r="U24">
        <v>3.8</v>
      </c>
      <c r="V24">
        <v>3.8</v>
      </c>
      <c r="W24">
        <v>3.8</v>
      </c>
      <c r="X24">
        <v>3.8</v>
      </c>
      <c r="Z24" t="s">
        <v>312</v>
      </c>
    </row>
    <row r="25" spans="1:26" x14ac:dyDescent="0.25">
      <c r="A25">
        <v>13.68</v>
      </c>
      <c r="B25">
        <v>14.18</v>
      </c>
      <c r="C25">
        <v>13.7</v>
      </c>
      <c r="D25">
        <v>13.67</v>
      </c>
      <c r="E25">
        <v>13.5</v>
      </c>
      <c r="F25">
        <v>14.08</v>
      </c>
      <c r="G25">
        <v>14.04</v>
      </c>
      <c r="H25">
        <v>14.07</v>
      </c>
      <c r="I25">
        <v>14.02</v>
      </c>
      <c r="J25">
        <v>14.06</v>
      </c>
      <c r="K25">
        <v>14.07</v>
      </c>
      <c r="L25">
        <v>13.97</v>
      </c>
      <c r="M25">
        <v>14.17</v>
      </c>
      <c r="N25">
        <v>14.18</v>
      </c>
      <c r="O25">
        <v>14.16</v>
      </c>
      <c r="P25">
        <v>14.13</v>
      </c>
      <c r="Q25">
        <v>14.03</v>
      </c>
      <c r="R25">
        <v>13.94</v>
      </c>
      <c r="S25">
        <v>14.02</v>
      </c>
      <c r="T25">
        <v>14.03</v>
      </c>
      <c r="U25">
        <v>14.05</v>
      </c>
      <c r="V25">
        <v>14.11</v>
      </c>
      <c r="W25">
        <v>14.21</v>
      </c>
      <c r="X25">
        <v>14</v>
      </c>
      <c r="Z25" t="s">
        <v>42</v>
      </c>
    </row>
    <row r="26" spans="1:26" x14ac:dyDescent="0.25">
      <c r="A26">
        <v>12.65</v>
      </c>
      <c r="B26">
        <v>12.65</v>
      </c>
      <c r="C26">
        <v>12.65</v>
      </c>
      <c r="D26">
        <v>12.65</v>
      </c>
      <c r="E26">
        <v>12.65</v>
      </c>
      <c r="F26">
        <v>12.65</v>
      </c>
      <c r="G26">
        <v>12.65</v>
      </c>
      <c r="H26">
        <v>12.65</v>
      </c>
      <c r="I26">
        <v>12.65</v>
      </c>
      <c r="J26">
        <v>12.65</v>
      </c>
      <c r="K26">
        <v>12.65</v>
      </c>
      <c r="L26">
        <v>12.65</v>
      </c>
      <c r="M26">
        <v>12.65</v>
      </c>
      <c r="N26">
        <v>12.65</v>
      </c>
      <c r="O26">
        <v>12.65</v>
      </c>
      <c r="P26">
        <v>12.65</v>
      </c>
      <c r="Q26">
        <v>12.65</v>
      </c>
      <c r="R26">
        <v>12.65</v>
      </c>
      <c r="S26">
        <v>12.65</v>
      </c>
      <c r="T26">
        <v>12.65</v>
      </c>
      <c r="U26">
        <v>12.65</v>
      </c>
      <c r="V26">
        <v>12.65</v>
      </c>
      <c r="W26">
        <v>12.65</v>
      </c>
      <c r="X26">
        <v>12.65</v>
      </c>
      <c r="Z26" t="s">
        <v>43</v>
      </c>
    </row>
    <row r="27" spans="1:26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Z27" t="s">
        <v>246</v>
      </c>
    </row>
    <row r="28" spans="1:26" x14ac:dyDescent="0.25">
      <c r="A28" s="154">
        <f>SUM(A21:A27)</f>
        <v>42.93</v>
      </c>
      <c r="B28" s="154">
        <f t="shared" ref="B28:X28" si="1">SUM(B21:B27)</f>
        <v>43.43</v>
      </c>
      <c r="C28" s="154">
        <f t="shared" si="1"/>
        <v>42.95</v>
      </c>
      <c r="D28" s="154">
        <f t="shared" si="1"/>
        <v>42.92</v>
      </c>
      <c r="E28" s="154">
        <f t="shared" si="1"/>
        <v>42.75</v>
      </c>
      <c r="F28" s="154">
        <f t="shared" si="1"/>
        <v>43.33</v>
      </c>
      <c r="G28" s="154">
        <f t="shared" si="1"/>
        <v>43.29</v>
      </c>
      <c r="H28" s="154">
        <f t="shared" si="1"/>
        <v>43.32</v>
      </c>
      <c r="I28" s="154">
        <f t="shared" si="1"/>
        <v>43.27</v>
      </c>
      <c r="J28" s="154">
        <f t="shared" si="1"/>
        <v>43.31</v>
      </c>
      <c r="K28" s="154">
        <f t="shared" si="1"/>
        <v>43.32</v>
      </c>
      <c r="L28" s="154">
        <f t="shared" si="1"/>
        <v>43.22</v>
      </c>
      <c r="M28" s="154">
        <f t="shared" si="1"/>
        <v>43.42</v>
      </c>
      <c r="N28" s="154">
        <f t="shared" si="1"/>
        <v>43.43</v>
      </c>
      <c r="O28" s="154">
        <f t="shared" si="1"/>
        <v>43.410000000000004</v>
      </c>
      <c r="P28" s="154">
        <f t="shared" si="1"/>
        <v>43.38</v>
      </c>
      <c r="Q28" s="154">
        <f t="shared" si="1"/>
        <v>43.28</v>
      </c>
      <c r="R28" s="154">
        <f t="shared" si="1"/>
        <v>43.19</v>
      </c>
      <c r="S28" s="154">
        <f t="shared" si="1"/>
        <v>43.27</v>
      </c>
      <c r="T28" s="154">
        <f t="shared" si="1"/>
        <v>43.28</v>
      </c>
      <c r="U28" s="154">
        <f t="shared" si="1"/>
        <v>43.300000000000004</v>
      </c>
      <c r="V28" s="154">
        <f t="shared" si="1"/>
        <v>43.36</v>
      </c>
      <c r="W28" s="154">
        <f t="shared" si="1"/>
        <v>43.46</v>
      </c>
      <c r="X28" s="154">
        <f t="shared" si="1"/>
        <v>43.25</v>
      </c>
      <c r="Z28" t="s">
        <v>332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4F86-B745-45F7-9FE3-6E55334769A4}">
  <sheetPr codeName="Sheet3"/>
  <dimension ref="A1:H64"/>
  <sheetViews>
    <sheetView workbookViewId="0">
      <pane ySplit="1" topLeftCell="A2" activePane="bottomLeft" state="frozen"/>
      <selection pane="bottomLeft" activeCell="I24" sqref="I24"/>
    </sheetView>
  </sheetViews>
  <sheetFormatPr defaultRowHeight="15" x14ac:dyDescent="0.25"/>
  <cols>
    <col min="1" max="1" width="24.7109375" bestFit="1" customWidth="1"/>
    <col min="2" max="2" width="16.5703125" bestFit="1" customWidth="1"/>
    <col min="3" max="3" width="19.140625" customWidth="1"/>
    <col min="4" max="5" width="26.42578125" style="71" customWidth="1"/>
    <col min="6" max="6" width="14.85546875" bestFit="1" customWidth="1"/>
    <col min="7" max="7" width="12" bestFit="1" customWidth="1"/>
  </cols>
  <sheetData>
    <row r="1" spans="1:8" ht="30" x14ac:dyDescent="0.25">
      <c r="A1" s="311" t="s">
        <v>158</v>
      </c>
      <c r="B1" s="153" t="s">
        <v>333</v>
      </c>
      <c r="C1" s="153" t="s">
        <v>334</v>
      </c>
      <c r="D1" s="317" t="s">
        <v>335</v>
      </c>
      <c r="E1" s="317" t="s">
        <v>336</v>
      </c>
      <c r="F1" s="315" t="s">
        <v>337</v>
      </c>
      <c r="G1" s="315" t="s">
        <v>338</v>
      </c>
      <c r="H1" s="316"/>
    </row>
    <row r="2" spans="1:8" x14ac:dyDescent="0.25">
      <c r="A2" s="32" t="s">
        <v>166</v>
      </c>
      <c r="B2" s="84">
        <f>SUMIFS('GEN SWITCHING LOGS'!$F:$F,'GEN SWITCHING LOGS'!$A:$A,$A2,'GEN SWITCHING LOGS'!$G:$G,"")</f>
        <v>0</v>
      </c>
      <c r="C2" s="84">
        <f>SUMIFS('GEN SWITCHING LOGS'!$F:$F,'GEN SWITCHING LOGS'!$A:$A,$A2,'GEN SWITCHING LOGS'!$G:$G,"CMS")+SUMIFS('GEN SWITCHING LOGS'!$F:$F,'GEN SWITCHING LOGS'!$A:$A,$A2,'GEN SWITCHING LOGS'!$G:$G,"PMS")</f>
        <v>0</v>
      </c>
      <c r="D2" s="314">
        <f>SUMIFS('GEN SWITCHING LOGS'!$F:$F,
        'GEN SWITCHING LOGS'!$A:$A, $A2,
        'GEN SWITCHING LOGS'!$G:$G, "CMS",
        'GEN SWITCHING LOGS'!$B:$B, "&gt;=" &amp; $F$2,
        'GEN SWITCHING LOGS'!$B:$B, "&lt;=" &amp; $G$2)</f>
        <v>0</v>
      </c>
      <c r="E2" s="318" cm="1">
        <f t="array" aca="1" ref="E2" ca="1">SUMPRODUCT((NOW() - ($F$2 + IFERROR(TIME(VALUE(LEFT('GEN SWITCHING LOGS'!$C$2:$C$91151, 2)),VALUE(MID('GEN SWITCHING LOGS'!$C$2:$C$91151, 3, 2)), 0), 0))),
            ('GEN SWITCHING LOGS'!$A$2:$A$91151=$A2) *
            ('GEN SWITCHING LOGS'!$G$2:$G$91151="CMS") *
            ('GEN SWITCHING LOGS'!$B$2:$B$91151 &lt; $F$2) *
            ('GEN SWITCHING LOGS'!$E$2:$E$91151=""))</f>
        <v>35.223244907407206</v>
      </c>
      <c r="F2" s="75">
        <v>45962</v>
      </c>
      <c r="G2" s="75">
        <v>45963</v>
      </c>
    </row>
    <row r="3" spans="1:8" x14ac:dyDescent="0.25">
      <c r="A3" s="32" t="s">
        <v>172</v>
      </c>
      <c r="B3" s="84">
        <f>SUMIFS('GEN SWITCHING LOGS'!$F:$F,'GEN SWITCHING LOGS'!$A:$A,$A3,'GEN SWITCHING LOGS'!$G:$G,"")</f>
        <v>0</v>
      </c>
      <c r="C3" s="84">
        <f>SUMIFS('GEN SWITCHING LOGS'!$F:$F,'GEN SWITCHING LOGS'!$A:$A,$A3,'GEN SWITCHING LOGS'!$G:$G,"CMS")+SUMIFS('GEN SWITCHING LOGS'!$F:$F,'GEN SWITCHING LOGS'!$A:$A,$A3,'GEN SWITCHING LOGS'!$G:$G,"PMS")</f>
        <v>0</v>
      </c>
      <c r="D3" s="314">
        <f>SUMIFS('GEN SWITCHING LOGS'!$F:$F,
        'GEN SWITCHING LOGS'!$A:$A, $A3,
        'GEN SWITCHING LOGS'!$G:$G, "CMS",
        'GEN SWITCHING LOGS'!$B:$B, "&gt;=" &amp; $F$2,
        'GEN SWITCHING LOGS'!$B:$B, "&lt;=" &amp; $G$2)</f>
        <v>0</v>
      </c>
      <c r="E3" s="318" cm="1">
        <f t="array" aca="1" ref="E3" ca="1">SUMPRODUCT((NOW() - ($F$2 + IFERROR(TIME(VALUE(LEFT('GEN SWITCHING LOGS'!$C$2:$C$91151, 2)),VALUE(MID('GEN SWITCHING LOGS'!$C$2:$C$91151, 3, 2)), 0), 0))),
            ('GEN SWITCHING LOGS'!$A$2:$A$91151=$A3) *
            ('GEN SWITCHING LOGS'!$G$2:$G$91151="CMS") *
            ('GEN SWITCHING LOGS'!$B$2:$B$91151 &lt; $F$2) *
            ('GEN SWITCHING LOGS'!$E$2:$E$91151=""))</f>
        <v>0</v>
      </c>
      <c r="F3" s="312"/>
      <c r="G3" s="312"/>
    </row>
    <row r="4" spans="1:8" x14ac:dyDescent="0.25">
      <c r="A4" s="32" t="s">
        <v>175</v>
      </c>
      <c r="B4" s="84">
        <f>SUMIFS('GEN SWITCHING LOGS'!$F:$F,'GEN SWITCHING LOGS'!$A:$A,$A4,'GEN SWITCHING LOGS'!$G:$G,"")</f>
        <v>4.9277777777679148</v>
      </c>
      <c r="C4" s="84">
        <f>SUMIFS('GEN SWITCHING LOGS'!$F:$F,'GEN SWITCHING LOGS'!$A:$A,$A4,'GEN SWITCHING LOGS'!$G:$G,"CMS")+SUMIFS('GEN SWITCHING LOGS'!$F:$F,'GEN SWITCHING LOGS'!$A:$A,$A4,'GEN SWITCHING LOGS'!$G:$G,"PMS")</f>
        <v>0.83680555556202307</v>
      </c>
      <c r="D4" s="314">
        <f>SUMIFS('GEN SWITCHING LOGS'!$F:$F,
        'GEN SWITCHING LOGS'!$A:$A, $A4,
        'GEN SWITCHING LOGS'!$G:$G, "CMS",
        'GEN SWITCHING LOGS'!$B:$B, "&gt;=" &amp; $F$2,
        'GEN SWITCHING LOGS'!$B:$B, "&lt;=" &amp; $G$2)</f>
        <v>0</v>
      </c>
      <c r="E4" s="318" cm="1">
        <f t="array" aca="1" ref="E4" ca="1">SUMPRODUCT((NOW() - ($F$2 + IFERROR(TIME(VALUE(LEFT('GEN SWITCHING LOGS'!$C$2:$C$91151, 2)),VALUE(MID('GEN SWITCHING LOGS'!$C$2:$C$91151, 3, 2)), 0), 0))),
            ('GEN SWITCHING LOGS'!$A$2:$A$91151=$A4) *
            ('GEN SWITCHING LOGS'!$G$2:$G$91151="CMS") *
            ('GEN SWITCHING LOGS'!$B$2:$B$91151 &lt; $F$2) *
            ('GEN SWITCHING LOGS'!$E$2:$E$91151=""))</f>
        <v>0</v>
      </c>
      <c r="F4" s="313"/>
      <c r="G4" s="312"/>
    </row>
    <row r="5" spans="1:8" x14ac:dyDescent="0.25">
      <c r="A5" s="32" t="s">
        <v>173</v>
      </c>
      <c r="B5" s="84">
        <f>SUMIFS('GEN SWITCHING LOGS'!$F:$F,'GEN SWITCHING LOGS'!$A:$A,$A5,'GEN SWITCHING LOGS'!$G:$G,"")</f>
        <v>6.6847222222277196</v>
      </c>
      <c r="C5" s="84">
        <f>SUMIFS('GEN SWITCHING LOGS'!$F:$F,'GEN SWITCHING LOGS'!$A:$A,$A5,'GEN SWITCHING LOGS'!$G:$G,"CMS")+SUMIFS('GEN SWITCHING LOGS'!$F:$F,'GEN SWITCHING LOGS'!$A:$A,$A5,'GEN SWITCHING LOGS'!$G:$G,"PMS")</f>
        <v>0.30972222222044365</v>
      </c>
      <c r="D5" s="314">
        <f>SUMIFS('GEN SWITCHING LOGS'!$F:$F,
        'GEN SWITCHING LOGS'!$A:$A, $A5,
        'GEN SWITCHING LOGS'!$G:$G, "CMS",
        'GEN SWITCHING LOGS'!$B:$B, "&gt;=" &amp; $F$2,
        'GEN SWITCHING LOGS'!$B:$B, "&lt;=" &amp; $G$2)</f>
        <v>0</v>
      </c>
      <c r="E5" s="318" cm="1">
        <f t="array" aca="1" ref="E5" ca="1">SUMPRODUCT((NOW() - ($F$2 + IFERROR(TIME(VALUE(LEFT('GEN SWITCHING LOGS'!$C$2:$C$91151, 2)),VALUE(MID('GEN SWITCHING LOGS'!$C$2:$C$91151, 3, 2)), 0), 0))),
            ('GEN SWITCHING LOGS'!$A$2:$A$91151=$A5) *
            ('GEN SWITCHING LOGS'!$G$2:$G$91151="CMS") *
            ('GEN SWITCHING LOGS'!$B$2:$B$91151 &lt; $F$2) *
            ('GEN SWITCHING LOGS'!$E$2:$E$91151=""))</f>
        <v>0</v>
      </c>
      <c r="F5" s="312"/>
      <c r="G5" s="312"/>
    </row>
    <row r="6" spans="1:8" x14ac:dyDescent="0.25">
      <c r="A6" s="20" t="s">
        <v>196</v>
      </c>
      <c r="B6" s="84">
        <f>SUMIFS('GEN SWITCHING LOGS'!$F:$F,'GEN SWITCHING LOGS'!$A:$A,$A6,'GEN SWITCHING LOGS'!$G:$G,"")</f>
        <v>2.6409722222160781</v>
      </c>
      <c r="C6" s="84">
        <f>SUMIFS('GEN SWITCHING LOGS'!$F:$F,'GEN SWITCHING LOGS'!$A:$A,$A6,'GEN SWITCHING LOGS'!$G:$G,"CMS")+SUMIFS('GEN SWITCHING LOGS'!$F:$F,'GEN SWITCHING LOGS'!$A:$A,$A6,'GEN SWITCHING LOGS'!$G:$G,"PMS")</f>
        <v>0</v>
      </c>
      <c r="D6" s="314">
        <f>SUMIFS('GEN SWITCHING LOGS'!$F:$F,
        'GEN SWITCHING LOGS'!$A:$A, $A6,
        'GEN SWITCHING LOGS'!$G:$G, "CMS",
        'GEN SWITCHING LOGS'!$B:$B, "&gt;=" &amp; $F$2,
        'GEN SWITCHING LOGS'!$B:$B, "&lt;=" &amp; $G$2)</f>
        <v>0</v>
      </c>
      <c r="E6" s="318" cm="1">
        <f t="array" aca="1" ref="E6" ca="1">SUMPRODUCT((NOW() - ($F$2 + IFERROR(TIME(VALUE(LEFT('GEN SWITCHING LOGS'!$C$2:$C$91151, 2)),VALUE(MID('GEN SWITCHING LOGS'!$C$2:$C$91151, 3, 2)), 0), 0))),
            ('GEN SWITCHING LOGS'!$A$2:$A$91151=$A6) *
            ('GEN SWITCHING LOGS'!$G$2:$G$91151="CMS") *
            ('GEN SWITCHING LOGS'!$B$2:$B$91151 &lt; $F$2) *
            ('GEN SWITCHING LOGS'!$E$2:$E$91151=""))</f>
        <v>0</v>
      </c>
      <c r="F6" s="312"/>
      <c r="G6" s="312"/>
    </row>
    <row r="7" spans="1:8" x14ac:dyDescent="0.25">
      <c r="A7" s="20" t="s">
        <v>198</v>
      </c>
      <c r="B7" s="84">
        <f>SUMIFS('GEN SWITCHING LOGS'!$F:$F,'GEN SWITCHING LOGS'!$A:$A,$A7,'GEN SWITCHING LOGS'!$G:$G,"")</f>
        <v>2.1125000000101863</v>
      </c>
      <c r="C7" s="84">
        <f>SUMIFS('GEN SWITCHING LOGS'!$F:$F,'GEN SWITCHING LOGS'!$A:$A,$A7,'GEN SWITCHING LOGS'!$G:$G,"CMS")+SUMIFS('GEN SWITCHING LOGS'!$F:$F,'GEN SWITCHING LOGS'!$A:$A,$A7,'GEN SWITCHING LOGS'!$G:$G,"PMS")</f>
        <v>0</v>
      </c>
      <c r="D7" s="314">
        <f>SUMIFS('GEN SWITCHING LOGS'!$F:$F,
        'GEN SWITCHING LOGS'!$A:$A, $A7,
        'GEN SWITCHING LOGS'!$G:$G, "CMS",
        'GEN SWITCHING LOGS'!$B:$B, "&gt;=" &amp; $F$2,
        'GEN SWITCHING LOGS'!$B:$B, "&lt;=" &amp; $G$2)</f>
        <v>0</v>
      </c>
      <c r="E7" s="318" cm="1">
        <f t="array" aca="1" ref="E7" ca="1">SUMPRODUCT((NOW() - ($F$2 + IFERROR(TIME(VALUE(LEFT('GEN SWITCHING LOGS'!$C$2:$C$91151, 2)),VALUE(MID('GEN SWITCHING LOGS'!$C$2:$C$91151, 3, 2)), 0), 0))),
            ('GEN SWITCHING LOGS'!$A$2:$A$91151=$A7) *
            ('GEN SWITCHING LOGS'!$G$2:$G$91151="CMS") *
            ('GEN SWITCHING LOGS'!$B$2:$B$91151 &lt; $F$2) *
            ('GEN SWITCHING LOGS'!$E$2:$E$91151=""))</f>
        <v>0</v>
      </c>
      <c r="F7" s="312"/>
      <c r="G7" s="312"/>
    </row>
    <row r="8" spans="1:8" x14ac:dyDescent="0.25">
      <c r="A8" s="20" t="s">
        <v>202</v>
      </c>
      <c r="B8" s="84">
        <f>SUMIFS('GEN SWITCHING LOGS'!$F:$F,'GEN SWITCHING LOGS'!$A:$A,$A8,'GEN SWITCHING LOGS'!$G:$G,"")</f>
        <v>2.9215277777839219</v>
      </c>
      <c r="C8" s="84">
        <f>SUMIFS('GEN SWITCHING LOGS'!$F:$F,'GEN SWITCHING LOGS'!$A:$A,$A8,'GEN SWITCHING LOGS'!$G:$G,"CMS")+SUMIFS('GEN SWITCHING LOGS'!$F:$F,'GEN SWITCHING LOGS'!$A:$A,$A8,'GEN SWITCHING LOGS'!$G:$G,"PMS")</f>
        <v>0</v>
      </c>
      <c r="D8" s="314">
        <f>SUMIFS('GEN SWITCHING LOGS'!$F:$F,
        'GEN SWITCHING LOGS'!$A:$A, $A8,
        'GEN SWITCHING LOGS'!$G:$G, "CMS",
        'GEN SWITCHING LOGS'!$B:$B, "&gt;=" &amp; $F$2,
        'GEN SWITCHING LOGS'!$B:$B, "&lt;=" &amp; $G$2)</f>
        <v>0</v>
      </c>
      <c r="E8" s="318" cm="1">
        <f t="array" aca="1" ref="E8" ca="1">SUMPRODUCT((NOW() - ($F$2 + IFERROR(TIME(VALUE(LEFT('GEN SWITCHING LOGS'!$C$2:$C$91151, 2)),VALUE(MID('GEN SWITCHING LOGS'!$C$2:$C$91151, 3, 2)), 0), 0))),
            ('GEN SWITCHING LOGS'!$A$2:$A$91151=$A8) *
            ('GEN SWITCHING LOGS'!$G$2:$G$91151="CMS") *
            ('GEN SWITCHING LOGS'!$B$2:$B$91151 &lt; $F$2) *
            ('GEN SWITCHING LOGS'!$E$2:$E$91151=""))</f>
        <v>0</v>
      </c>
      <c r="F8" s="312"/>
      <c r="G8" s="312"/>
    </row>
    <row r="9" spans="1:8" x14ac:dyDescent="0.25">
      <c r="A9" s="20" t="s">
        <v>203</v>
      </c>
      <c r="B9" s="84">
        <f>SUMIFS('GEN SWITCHING LOGS'!$F:$F,'GEN SWITCHING LOGS'!$A:$A,$A9,'GEN SWITCHING LOGS'!$G:$G,"")</f>
        <v>2.2513888888861402</v>
      </c>
      <c r="C9" s="84">
        <f>SUMIFS('GEN SWITCHING LOGS'!$F:$F,'GEN SWITCHING LOGS'!$A:$A,$A9,'GEN SWITCHING LOGS'!$G:$G,"CMS")+SUMIFS('GEN SWITCHING LOGS'!$F:$F,'GEN SWITCHING LOGS'!$A:$A,$A9,'GEN SWITCHING LOGS'!$G:$G,"PMS")</f>
        <v>0</v>
      </c>
      <c r="D9" s="314">
        <f>SUMIFS('GEN SWITCHING LOGS'!$F:$F,
        'GEN SWITCHING LOGS'!$A:$A, $A9,
        'GEN SWITCHING LOGS'!$G:$G, "CMS",
        'GEN SWITCHING LOGS'!$B:$B, "&gt;=" &amp; $F$2,
        'GEN SWITCHING LOGS'!$B:$B, "&lt;=" &amp; $G$2)</f>
        <v>0</v>
      </c>
      <c r="E9" s="318" cm="1">
        <f t="array" aca="1" ref="E9" ca="1">SUMPRODUCT((NOW() - ($F$2 + IFERROR(TIME(VALUE(LEFT('GEN SWITCHING LOGS'!$C$2:$C$91151, 2)),VALUE(MID('GEN SWITCHING LOGS'!$C$2:$C$91151, 3, 2)), 0), 0))),
            ('GEN SWITCHING LOGS'!$A$2:$A$91151=$A9) *
            ('GEN SWITCHING LOGS'!$G$2:$G$91151="CMS") *
            ('GEN SWITCHING LOGS'!$B$2:$B$91151 &lt; $F$2) *
            ('GEN SWITCHING LOGS'!$E$2:$E$91151=""))</f>
        <v>0</v>
      </c>
      <c r="F9" s="312"/>
      <c r="G9" s="312"/>
    </row>
    <row r="10" spans="1:8" x14ac:dyDescent="0.25">
      <c r="A10" s="20" t="s">
        <v>204</v>
      </c>
      <c r="B10" s="84">
        <f>SUMIFS('GEN SWITCHING LOGS'!$F:$F,'GEN SWITCHING LOGS'!$A:$A,$A10,'GEN SWITCHING LOGS'!$G:$G,"")</f>
        <v>2.9069444444394321</v>
      </c>
      <c r="C10" s="84">
        <f>SUMIFS('GEN SWITCHING LOGS'!$F:$F,'GEN SWITCHING LOGS'!$A:$A,$A10,'GEN SWITCHING LOGS'!$G:$G,"CMS")+SUMIFS('GEN SWITCHING LOGS'!$F:$F,'GEN SWITCHING LOGS'!$A:$A,$A10,'GEN SWITCHING LOGS'!$G:$G,"PMS")</f>
        <v>0</v>
      </c>
      <c r="D10" s="314">
        <f>SUMIFS('GEN SWITCHING LOGS'!$F:$F,
        'GEN SWITCHING LOGS'!$A:$A, $A10,
        'GEN SWITCHING LOGS'!$G:$G, "CMS",
        'GEN SWITCHING LOGS'!$B:$B, "&gt;=" &amp; $F$2,
        'GEN SWITCHING LOGS'!$B:$B, "&lt;=" &amp; $G$2)</f>
        <v>0</v>
      </c>
      <c r="E10" s="318" cm="1">
        <f t="array" aca="1" ref="E10" ca="1">SUMPRODUCT((NOW() - ($F$2 + IFERROR(TIME(VALUE(LEFT('GEN SWITCHING LOGS'!$C$2:$C$91151, 2)),VALUE(MID('GEN SWITCHING LOGS'!$C$2:$C$91151, 3, 2)), 0), 0))),
            ('GEN SWITCHING LOGS'!$A$2:$A$91151=$A10) *
            ('GEN SWITCHING LOGS'!$G$2:$G$91151="CMS") *
            ('GEN SWITCHING LOGS'!$B$2:$B$91151 &lt; $F$2) *
            ('GEN SWITCHING LOGS'!$E$2:$E$91151=""))</f>
        <v>0</v>
      </c>
      <c r="F10" s="312"/>
      <c r="G10" s="312"/>
    </row>
    <row r="11" spans="1:8" x14ac:dyDescent="0.25">
      <c r="A11" s="20" t="s">
        <v>205</v>
      </c>
      <c r="B11" s="84">
        <f>SUMIFS('GEN SWITCHING LOGS'!$F:$F,'GEN SWITCHING LOGS'!$A:$A,$A11,'GEN SWITCHING LOGS'!$G:$G,"")</f>
        <v>1.2715277777824667</v>
      </c>
      <c r="C11" s="84">
        <f>SUMIFS('GEN SWITCHING LOGS'!$F:$F,'GEN SWITCHING LOGS'!$A:$A,$A11,'GEN SWITCHING LOGS'!$G:$G,"CMS")+SUMIFS('GEN SWITCHING LOGS'!$F:$F,'GEN SWITCHING LOGS'!$A:$A,$A11,'GEN SWITCHING LOGS'!$G:$G,"PMS")</f>
        <v>0</v>
      </c>
      <c r="D11" s="314">
        <f>SUMIFS('GEN SWITCHING LOGS'!$F:$F,
        'GEN SWITCHING LOGS'!$A:$A, $A11,
        'GEN SWITCHING LOGS'!$G:$G, "CMS",
        'GEN SWITCHING LOGS'!$B:$B, "&gt;=" &amp; $F$2,
        'GEN SWITCHING LOGS'!$B:$B, "&lt;=" &amp; $G$2)</f>
        <v>0</v>
      </c>
      <c r="E11" s="318" cm="1">
        <f t="array" aca="1" ref="E11" ca="1">SUMPRODUCT((NOW() - ($F$2 + IFERROR(TIME(VALUE(LEFT('GEN SWITCHING LOGS'!$C$2:$C$91151, 2)),VALUE(MID('GEN SWITCHING LOGS'!$C$2:$C$91151, 3, 2)), 0), 0))),
            ('GEN SWITCHING LOGS'!$A$2:$A$91151=$A11) *
            ('GEN SWITCHING LOGS'!$G$2:$G$91151="CMS") *
            ('GEN SWITCHING LOGS'!$B$2:$B$91151 &lt; $F$2) *
            ('GEN SWITCHING LOGS'!$E$2:$E$91151=""))</f>
        <v>0</v>
      </c>
      <c r="F11" s="312"/>
      <c r="G11" s="312"/>
    </row>
    <row r="12" spans="1:8" x14ac:dyDescent="0.25">
      <c r="A12" s="20" t="s">
        <v>199</v>
      </c>
      <c r="B12" s="84">
        <f>SUMIFS('GEN SWITCHING LOGS'!$F:$F,'GEN SWITCHING LOGS'!$A:$A,$A12,'GEN SWITCHING LOGS'!$G:$G,"")</f>
        <v>2.883333333353221</v>
      </c>
      <c r="C12" s="84">
        <f>SUMIFS('GEN SWITCHING LOGS'!$F:$F,'GEN SWITCHING LOGS'!$A:$A,$A12,'GEN SWITCHING LOGS'!$G:$G,"CMS")+SUMIFS('GEN SWITCHING LOGS'!$F:$F,'GEN SWITCHING LOGS'!$A:$A,$A12,'GEN SWITCHING LOGS'!$G:$G,"PMS")</f>
        <v>0</v>
      </c>
      <c r="D12" s="314">
        <f>SUMIFS('GEN SWITCHING LOGS'!$F:$F,
        'GEN SWITCHING LOGS'!$A:$A, $A12,
        'GEN SWITCHING LOGS'!$G:$G, "CMS",
        'GEN SWITCHING LOGS'!$B:$B, "&gt;=" &amp; $F$2,
        'GEN SWITCHING LOGS'!$B:$B, "&lt;=" &amp; $G$2)</f>
        <v>0</v>
      </c>
      <c r="E12" s="318" cm="1">
        <f t="array" aca="1" ref="E12" ca="1">SUMPRODUCT((NOW() - ($F$2 + IFERROR(TIME(VALUE(LEFT('GEN SWITCHING LOGS'!$C$2:$C$91151, 2)),VALUE(MID('GEN SWITCHING LOGS'!$C$2:$C$91151, 3, 2)), 0), 0))),
            ('GEN SWITCHING LOGS'!$A$2:$A$91151=$A12) *
            ('GEN SWITCHING LOGS'!$G$2:$G$91151="CMS") *
            ('GEN SWITCHING LOGS'!$B$2:$B$91151 &lt; $F$2) *
            ('GEN SWITCHING LOGS'!$E$2:$E$91151=""))</f>
        <v>0</v>
      </c>
      <c r="F12" s="312"/>
      <c r="G12" s="312"/>
    </row>
    <row r="13" spans="1:8" x14ac:dyDescent="0.25">
      <c r="A13" s="20" t="s">
        <v>200</v>
      </c>
      <c r="B13" s="84">
        <f>SUMIFS('GEN SWITCHING LOGS'!$F:$F,'GEN SWITCHING LOGS'!$A:$A,$A13,'GEN SWITCHING LOGS'!$G:$G,"")</f>
        <v>2.8687500000087311</v>
      </c>
      <c r="C13" s="84">
        <f>SUMIFS('GEN SWITCHING LOGS'!$F:$F,'GEN SWITCHING LOGS'!$A:$A,$A13,'GEN SWITCHING LOGS'!$G:$G,"CMS")+SUMIFS('GEN SWITCHING LOGS'!$F:$F,'GEN SWITCHING LOGS'!$A:$A,$A13,'GEN SWITCHING LOGS'!$G:$G,"PMS")</f>
        <v>0</v>
      </c>
      <c r="D13" s="314">
        <f>SUMIFS('GEN SWITCHING LOGS'!$F:$F,
        'GEN SWITCHING LOGS'!$A:$A, $A13,
        'GEN SWITCHING LOGS'!$G:$G, "CMS",
        'GEN SWITCHING LOGS'!$B:$B, "&gt;=" &amp; $F$2,
        'GEN SWITCHING LOGS'!$B:$B, "&lt;=" &amp; $G$2)</f>
        <v>0</v>
      </c>
      <c r="E13" s="318" cm="1">
        <f t="array" aca="1" ref="E13" ca="1">SUMPRODUCT((NOW() - ($F$2 + IFERROR(TIME(VALUE(LEFT('GEN SWITCHING LOGS'!$C$2:$C$91151, 2)),VALUE(MID('GEN SWITCHING LOGS'!$C$2:$C$91151, 3, 2)), 0), 0))),
            ('GEN SWITCHING LOGS'!$A$2:$A$91151=$A13) *
            ('GEN SWITCHING LOGS'!$G$2:$G$91151="CMS") *
            ('GEN SWITCHING LOGS'!$B$2:$B$91151 &lt; $F$2) *
            ('GEN SWITCHING LOGS'!$E$2:$E$91151=""))</f>
        <v>0</v>
      </c>
      <c r="F13" s="312"/>
      <c r="G13" s="312"/>
    </row>
    <row r="14" spans="1:8" x14ac:dyDescent="0.25">
      <c r="A14" s="20" t="s">
        <v>214</v>
      </c>
      <c r="B14" s="84">
        <f>SUMIFS('GEN SWITCHING LOGS'!$F:$F,'GEN SWITCHING LOGS'!$A:$A,$A14,'GEN SWITCHING LOGS'!$G:$G,"")</f>
        <v>2.8159722222262644</v>
      </c>
      <c r="C14" s="84">
        <f>SUMIFS('GEN SWITCHING LOGS'!$F:$F,'GEN SWITCHING LOGS'!$A:$A,$A14,'GEN SWITCHING LOGS'!$G:$G,"CMS")+SUMIFS('GEN SWITCHING LOGS'!$F:$F,'GEN SWITCHING LOGS'!$A:$A,$A14,'GEN SWITCHING LOGS'!$G:$G,"PMS")</f>
        <v>0</v>
      </c>
      <c r="D14" s="314">
        <f>SUMIFS('GEN SWITCHING LOGS'!$F:$F,
        'GEN SWITCHING LOGS'!$A:$A, $A14,
        'GEN SWITCHING LOGS'!$G:$G, "CMS",
        'GEN SWITCHING LOGS'!$B:$B, "&gt;=" &amp; $F$2,
        'GEN SWITCHING LOGS'!$B:$B, "&lt;=" &amp; $G$2)</f>
        <v>0</v>
      </c>
      <c r="E14" s="318" cm="1">
        <f t="array" aca="1" ref="E14" ca="1">SUMPRODUCT((NOW() - ($F$2 + IFERROR(TIME(VALUE(LEFT('GEN SWITCHING LOGS'!$C$2:$C$91151, 2)),VALUE(MID('GEN SWITCHING LOGS'!$C$2:$C$91151, 3, 2)), 0), 0))),
            ('GEN SWITCHING LOGS'!$A$2:$A$91151=$A14) *
            ('GEN SWITCHING LOGS'!$G$2:$G$91151="CMS") *
            ('GEN SWITCHING LOGS'!$B$2:$B$91151 &lt; $F$2) *
            ('GEN SWITCHING LOGS'!$E$2:$E$91151=""))</f>
        <v>0</v>
      </c>
      <c r="F14" s="312"/>
      <c r="G14" s="312"/>
    </row>
    <row r="15" spans="1:8" x14ac:dyDescent="0.25">
      <c r="A15" s="20" t="s">
        <v>211</v>
      </c>
      <c r="B15" s="84">
        <f>SUMIFS('GEN SWITCHING LOGS'!$F:$F,'GEN SWITCHING LOGS'!$A:$A,$A15,'GEN SWITCHING LOGS'!$G:$G,"")</f>
        <v>2.7569444444598048</v>
      </c>
      <c r="C15" s="84">
        <f>SUMIFS('GEN SWITCHING LOGS'!$F:$F,'GEN SWITCHING LOGS'!$A:$A,$A15,'GEN SWITCHING LOGS'!$G:$G,"CMS")+SUMIFS('GEN SWITCHING LOGS'!$F:$F,'GEN SWITCHING LOGS'!$A:$A,$A15,'GEN SWITCHING LOGS'!$G:$G,"PMS")</f>
        <v>0</v>
      </c>
      <c r="D15" s="314">
        <f>SUMIFS('GEN SWITCHING LOGS'!$F:$F,
        'GEN SWITCHING LOGS'!$A:$A, $A15,
        'GEN SWITCHING LOGS'!$G:$G, "CMS",
        'GEN SWITCHING LOGS'!$B:$B, "&gt;=" &amp; $F$2,
        'GEN SWITCHING LOGS'!$B:$B, "&lt;=" &amp; $G$2)</f>
        <v>0</v>
      </c>
      <c r="E15" s="318" cm="1">
        <f t="array" aca="1" ref="E15" ca="1">SUMPRODUCT((NOW() - ($F$2 + IFERROR(TIME(VALUE(LEFT('GEN SWITCHING LOGS'!$C$2:$C$91151, 2)),VALUE(MID('GEN SWITCHING LOGS'!$C$2:$C$91151, 3, 2)), 0), 0))),
            ('GEN SWITCHING LOGS'!$A$2:$A$91151=$A15) *
            ('GEN SWITCHING LOGS'!$G$2:$G$91151="CMS") *
            ('GEN SWITCHING LOGS'!$B$2:$B$91151 &lt; $F$2) *
            ('GEN SWITCHING LOGS'!$E$2:$E$91151=""))</f>
        <v>0</v>
      </c>
      <c r="F15" s="312"/>
      <c r="G15" s="312"/>
    </row>
    <row r="16" spans="1:8" x14ac:dyDescent="0.25">
      <c r="A16" s="20" t="s">
        <v>212</v>
      </c>
      <c r="B16" s="84">
        <f>SUMIFS('GEN SWITCHING LOGS'!$F:$F,'GEN SWITCHING LOGS'!$A:$A,$A16,'GEN SWITCHING LOGS'!$G:$G,"")</f>
        <v>2.6986111111036735</v>
      </c>
      <c r="C16" s="84">
        <f>SUMIFS('GEN SWITCHING LOGS'!$F:$F,'GEN SWITCHING LOGS'!$A:$A,$A16,'GEN SWITCHING LOGS'!$G:$G,"CMS")+SUMIFS('GEN SWITCHING LOGS'!$F:$F,'GEN SWITCHING LOGS'!$A:$A,$A16,'GEN SWITCHING LOGS'!$G:$G,"PMS")</f>
        <v>0</v>
      </c>
      <c r="D16" s="314">
        <f>SUMIFS('GEN SWITCHING LOGS'!$F:$F,
        'GEN SWITCHING LOGS'!$A:$A, $A16,
        'GEN SWITCHING LOGS'!$G:$G, "CMS",
        'GEN SWITCHING LOGS'!$B:$B, "&gt;=" &amp; $F$2,
        'GEN SWITCHING LOGS'!$B:$B, "&lt;=" &amp; $G$2)</f>
        <v>0</v>
      </c>
      <c r="E16" s="318" cm="1">
        <f t="array" aca="1" ref="E16" ca="1">SUMPRODUCT((NOW() - ($F$2 + IFERROR(TIME(VALUE(LEFT('GEN SWITCHING LOGS'!$C$2:$C$91151, 2)),VALUE(MID('GEN SWITCHING LOGS'!$C$2:$C$91151, 3, 2)), 0), 0))),
            ('GEN SWITCHING LOGS'!$A$2:$A$91151=$A16) *
            ('GEN SWITCHING LOGS'!$G$2:$G$91151="CMS") *
            ('GEN SWITCHING LOGS'!$B$2:$B$91151 &lt; $F$2) *
            ('GEN SWITCHING LOGS'!$E$2:$E$91151=""))</f>
        <v>0</v>
      </c>
      <c r="F16" s="312"/>
      <c r="G16" s="312"/>
    </row>
    <row r="17" spans="1:7" x14ac:dyDescent="0.25">
      <c r="A17" s="20" t="s">
        <v>215</v>
      </c>
      <c r="B17" s="84">
        <f>SUMIFS('GEN SWITCHING LOGS'!$F:$F,'GEN SWITCHING LOGS'!$A:$A,$A17,'GEN SWITCHING LOGS'!$G:$G,"")</f>
        <v>2.6770833333212067</v>
      </c>
      <c r="C17" s="84">
        <f>SUMIFS('GEN SWITCHING LOGS'!$F:$F,'GEN SWITCHING LOGS'!$A:$A,$A17,'GEN SWITCHING LOGS'!$G:$G,"CMS")+SUMIFS('GEN SWITCHING LOGS'!$F:$F,'GEN SWITCHING LOGS'!$A:$A,$A17,'GEN SWITCHING LOGS'!$G:$G,"PMS")</f>
        <v>0</v>
      </c>
      <c r="D17" s="314">
        <f>SUMIFS('GEN SWITCHING LOGS'!$F:$F,
        'GEN SWITCHING LOGS'!$A:$A, $A17,
        'GEN SWITCHING LOGS'!$G:$G, "CMS",
        'GEN SWITCHING LOGS'!$B:$B, "&gt;=" &amp; $F$2,
        'GEN SWITCHING LOGS'!$B:$B, "&lt;=" &amp; $G$2)</f>
        <v>0</v>
      </c>
      <c r="E17" s="318" cm="1">
        <f t="array" aca="1" ref="E17" ca="1">SUMPRODUCT((NOW() - ($F$2 + IFERROR(TIME(VALUE(LEFT('GEN SWITCHING LOGS'!$C$2:$C$91151, 2)),VALUE(MID('GEN SWITCHING LOGS'!$C$2:$C$91151, 3, 2)), 0), 0))),
            ('GEN SWITCHING LOGS'!$A$2:$A$91151=$A17) *
            ('GEN SWITCHING LOGS'!$G$2:$G$91151="CMS") *
            ('GEN SWITCHING LOGS'!$B$2:$B$91151 &lt; $F$2) *
            ('GEN SWITCHING LOGS'!$E$2:$E$91151=""))</f>
        <v>0</v>
      </c>
      <c r="F17" s="312"/>
      <c r="G17" s="312"/>
    </row>
    <row r="18" spans="1:7" x14ac:dyDescent="0.25">
      <c r="A18" s="20" t="s">
        <v>210</v>
      </c>
      <c r="B18" s="84">
        <f>SUMIFS('GEN SWITCHING LOGS'!$F:$F,'GEN SWITCHING LOGS'!$A:$A,$A18,'GEN SWITCHING LOGS'!$G:$G,"")</f>
        <v>2.5375000000058208</v>
      </c>
      <c r="C18" s="84">
        <f>SUMIFS('GEN SWITCHING LOGS'!$F:$F,'GEN SWITCHING LOGS'!$A:$A,$A18,'GEN SWITCHING LOGS'!$G:$G,"CMS")+SUMIFS('GEN SWITCHING LOGS'!$F:$F,'GEN SWITCHING LOGS'!$A:$A,$A18,'GEN SWITCHING LOGS'!$G:$G,"PMS")</f>
        <v>0</v>
      </c>
      <c r="D18" s="314">
        <f>SUMIFS('GEN SWITCHING LOGS'!$F:$F,
        'GEN SWITCHING LOGS'!$A:$A, $A18,
        'GEN SWITCHING LOGS'!$G:$G, "CMS",
        'GEN SWITCHING LOGS'!$B:$B, "&gt;=" &amp; $F$2,
        'GEN SWITCHING LOGS'!$B:$B, "&lt;=" &amp; $G$2)</f>
        <v>0</v>
      </c>
      <c r="E18" s="318" cm="1">
        <f t="array" aca="1" ref="E18" ca="1">SUMPRODUCT((NOW() - ($F$2 + IFERROR(TIME(VALUE(LEFT('GEN SWITCHING LOGS'!$C$2:$C$91151, 2)),VALUE(MID('GEN SWITCHING LOGS'!$C$2:$C$91151, 3, 2)), 0), 0))),
            ('GEN SWITCHING LOGS'!$A$2:$A$91151=$A18) *
            ('GEN SWITCHING LOGS'!$G$2:$G$91151="CMS") *
            ('GEN SWITCHING LOGS'!$B$2:$B$91151 &lt; $F$2) *
            ('GEN SWITCHING LOGS'!$E$2:$E$91151=""))</f>
        <v>0</v>
      </c>
      <c r="F18" s="312"/>
      <c r="G18" s="312"/>
    </row>
    <row r="19" spans="1:7" x14ac:dyDescent="0.25">
      <c r="A19" s="20" t="s">
        <v>209</v>
      </c>
      <c r="B19" s="84">
        <f>SUMIFS('GEN SWITCHING LOGS'!$F:$F,'GEN SWITCHING LOGS'!$A:$A,$A19,'GEN SWITCHING LOGS'!$G:$G,"")</f>
        <v>2.4472222222175333</v>
      </c>
      <c r="C19" s="84">
        <f>SUMIFS('GEN SWITCHING LOGS'!$F:$F,'GEN SWITCHING LOGS'!$A:$A,$A19,'GEN SWITCHING LOGS'!$G:$G,"CMS")+SUMIFS('GEN SWITCHING LOGS'!$F:$F,'GEN SWITCHING LOGS'!$A:$A,$A19,'GEN SWITCHING LOGS'!$G:$G,"PMS")</f>
        <v>0</v>
      </c>
      <c r="D19" s="314">
        <f>SUMIFS('GEN SWITCHING LOGS'!$F:$F,
        'GEN SWITCHING LOGS'!$A:$A, $A19,
        'GEN SWITCHING LOGS'!$G:$G, "CMS",
        'GEN SWITCHING LOGS'!$B:$B, "&gt;=" &amp; $F$2,
        'GEN SWITCHING LOGS'!$B:$B, "&lt;=" &amp; $G$2)</f>
        <v>0</v>
      </c>
      <c r="E19" s="318" cm="1">
        <f t="array" aca="1" ref="E19" ca="1">SUMPRODUCT((NOW() - ($F$2 + IFERROR(TIME(VALUE(LEFT('GEN SWITCHING LOGS'!$C$2:$C$91151, 2)),VALUE(MID('GEN SWITCHING LOGS'!$C$2:$C$91151, 3, 2)), 0), 0))),
            ('GEN SWITCHING LOGS'!$A$2:$A$91151=$A19) *
            ('GEN SWITCHING LOGS'!$G$2:$G$91151="CMS") *
            ('GEN SWITCHING LOGS'!$B$2:$B$91151 &lt; $F$2) *
            ('GEN SWITCHING LOGS'!$E$2:$E$91151=""))</f>
        <v>0</v>
      </c>
      <c r="F19" s="312"/>
      <c r="G19" s="312"/>
    </row>
    <row r="20" spans="1:7" hidden="1" x14ac:dyDescent="0.25">
      <c r="A20" s="32" t="s">
        <v>339</v>
      </c>
      <c r="B20" s="84">
        <f>SUMIFS('GEN SWITCHING LOGS'!$F:$F,'GEN SWITCHING LOGS'!$A:$A,$A20,'GEN SWITCHING LOGS'!$G:$G,"")</f>
        <v>0</v>
      </c>
      <c r="C20" s="84">
        <f>SUMIFS('GEN SWITCHING LOGS'!$F:$F,'GEN SWITCHING LOGS'!$A:$A,$A20,'GEN SWITCHING LOGS'!$G:$G,"CMS")+SUMIFS('GEN SWITCHING LOGS'!$F:$F,'GEN SWITCHING LOGS'!$A:$A,$A20,'GEN SWITCHING LOGS'!$G:$G,"PMS")</f>
        <v>0</v>
      </c>
      <c r="D20" s="314">
        <f>SUMIFS('GEN SWITCHING LOGS'!$F:$F,
        'GEN SWITCHING LOGS'!$A:$A, $A20,
        'GEN SWITCHING LOGS'!$G:$G, "CMS",
        'GEN SWITCHING LOGS'!$B:$B, "&gt;=" &amp; $F$2,
        'GEN SWITCHING LOGS'!$B:$B, "&lt;=" &amp; $G$2)</f>
        <v>0</v>
      </c>
      <c r="E20" s="318" cm="1">
        <f t="array" aca="1" ref="E20" ca="1">SUMPRODUCT((NOW() - ($F$2 + IFERROR(TIME(VALUE(LEFT('GEN SWITCHING LOGS'!$C$2:$C$91151, 2)),VALUE(MID('GEN SWITCHING LOGS'!$C$2:$C$91151, 3, 2)), 0), 0))),
            ('GEN SWITCHING LOGS'!$A$2:$A$91151=$A20) *
            ('GEN SWITCHING LOGS'!$G$2:$G$91151="CMS") *
            ('GEN SWITCHING LOGS'!$B$2:$B$91151 &lt; $F$2) *
            ('GEN SWITCHING LOGS'!$E$2:$E$91151=""))</f>
        <v>0</v>
      </c>
      <c r="F20" s="312"/>
      <c r="G20" s="312"/>
    </row>
    <row r="21" spans="1:7" hidden="1" x14ac:dyDescent="0.25">
      <c r="A21" s="32" t="s">
        <v>340</v>
      </c>
      <c r="B21" s="84">
        <f>SUMIFS('GEN SWITCHING LOGS'!$F:$F,'GEN SWITCHING LOGS'!$A:$A,$A21,'GEN SWITCHING LOGS'!$G:$G,"")</f>
        <v>0</v>
      </c>
      <c r="C21" s="84">
        <f>SUMIFS('GEN SWITCHING LOGS'!$F:$F,'GEN SWITCHING LOGS'!$A:$A,$A21,'GEN SWITCHING LOGS'!$G:$G,"CMS")+SUMIFS('GEN SWITCHING LOGS'!$F:$F,'GEN SWITCHING LOGS'!$A:$A,$A21,'GEN SWITCHING LOGS'!$G:$G,"PMS")</f>
        <v>0</v>
      </c>
      <c r="D21" s="314">
        <f>SUMIFS('GEN SWITCHING LOGS'!$F:$F,
        'GEN SWITCHING LOGS'!$A:$A, $A21,
        'GEN SWITCHING LOGS'!$G:$G, "CMS",
        'GEN SWITCHING LOGS'!$B:$B, "&gt;=" &amp; $F$2,
        'GEN SWITCHING LOGS'!$B:$B, "&lt;=" &amp; $G$2)</f>
        <v>0</v>
      </c>
      <c r="E21" s="318" cm="1">
        <f t="array" aca="1" ref="E21" ca="1">SUMPRODUCT((NOW() - ($F$2 + IFERROR(TIME(VALUE(LEFT('GEN SWITCHING LOGS'!$C$2:$C$91151, 2)),VALUE(MID('GEN SWITCHING LOGS'!$C$2:$C$91151, 3, 2)), 0), 0))),
            ('GEN SWITCHING LOGS'!$A$2:$A$91151=$A21) *
            ('GEN SWITCHING LOGS'!$G$2:$G$91151="CMS") *
            ('GEN SWITCHING LOGS'!$B$2:$B$91151 &lt; $F$2) *
            ('GEN SWITCHING LOGS'!$E$2:$E$91151=""))</f>
        <v>0</v>
      </c>
      <c r="F21" s="312"/>
      <c r="G21" s="312"/>
    </row>
    <row r="22" spans="1:7" hidden="1" x14ac:dyDescent="0.25">
      <c r="A22" s="32" t="s">
        <v>341</v>
      </c>
      <c r="B22" s="84">
        <f>SUMIFS('GEN SWITCHING LOGS'!$F:$F,'GEN SWITCHING LOGS'!$A:$A,$A22,'GEN SWITCHING LOGS'!$G:$G,"")</f>
        <v>0</v>
      </c>
      <c r="C22" s="84">
        <f>SUMIFS('GEN SWITCHING LOGS'!$F:$F,'GEN SWITCHING LOGS'!$A:$A,$A22,'GEN SWITCHING LOGS'!$G:$G,"CMS")+SUMIFS('GEN SWITCHING LOGS'!$F:$F,'GEN SWITCHING LOGS'!$A:$A,$A22,'GEN SWITCHING LOGS'!$G:$G,"PMS")</f>
        <v>0</v>
      </c>
      <c r="D22" s="314">
        <f>SUMIFS('GEN SWITCHING LOGS'!$F:$F,
        'GEN SWITCHING LOGS'!$A:$A, $A22,
        'GEN SWITCHING LOGS'!$G:$G, "CMS",
        'GEN SWITCHING LOGS'!$B:$B, "&gt;=" &amp; $F$2,
        'GEN SWITCHING LOGS'!$B:$B, "&lt;=" &amp; $G$2)</f>
        <v>0</v>
      </c>
      <c r="E22" s="318" cm="1">
        <f t="array" aca="1" ref="E22" ca="1">SUMPRODUCT((NOW() - ($F$2 + IFERROR(TIME(VALUE(LEFT('GEN SWITCHING LOGS'!$C$2:$C$91151, 2)),VALUE(MID('GEN SWITCHING LOGS'!$C$2:$C$91151, 3, 2)), 0), 0))),
            ('GEN SWITCHING LOGS'!$A$2:$A$91151=$A22) *
            ('GEN SWITCHING LOGS'!$G$2:$G$91151="CMS") *
            ('GEN SWITCHING LOGS'!$B$2:$B$91151 &lt; $F$2) *
            ('GEN SWITCHING LOGS'!$E$2:$E$91151=""))</f>
        <v>0</v>
      </c>
      <c r="F22" s="312"/>
      <c r="G22" s="312"/>
    </row>
    <row r="23" spans="1:7" hidden="1" x14ac:dyDescent="0.25">
      <c r="A23" s="32" t="s">
        <v>174</v>
      </c>
      <c r="B23" s="84">
        <f>SUMIFS('GEN SWITCHING LOGS'!$F:$F,'GEN SWITCHING LOGS'!$A:$A,$A23,'GEN SWITCHING LOGS'!$G:$G,"")</f>
        <v>0</v>
      </c>
      <c r="C23" s="84">
        <f>SUMIFS('GEN SWITCHING LOGS'!$F:$F,'GEN SWITCHING LOGS'!$A:$A,$A23,'GEN SWITCHING LOGS'!$G:$G,"CMS")+SUMIFS('GEN SWITCHING LOGS'!$F:$F,'GEN SWITCHING LOGS'!$A:$A,$A23,'GEN SWITCHING LOGS'!$G:$G,"PMS")</f>
        <v>0</v>
      </c>
      <c r="D23" s="314">
        <f>SUMIFS('GEN SWITCHING LOGS'!$F:$F,
        'GEN SWITCHING LOGS'!$A:$A, $A23,
        'GEN SWITCHING LOGS'!$G:$G, "CMS",
        'GEN SWITCHING LOGS'!$B:$B, "&gt;=" &amp; $F$2,
        'GEN SWITCHING LOGS'!$B:$B, "&lt;=" &amp; $G$2)</f>
        <v>0</v>
      </c>
      <c r="E23" s="318" cm="1">
        <f t="array" aca="1" ref="E23" ca="1">SUMPRODUCT((NOW() - ($F$2 + IFERROR(TIME(VALUE(LEFT('GEN SWITCHING LOGS'!$C$2:$C$91151, 2)),VALUE(MID('GEN SWITCHING LOGS'!$C$2:$C$91151, 3, 2)), 0), 0))),
            ('GEN SWITCHING LOGS'!$A$2:$A$91151=$A23) *
            ('GEN SWITCHING LOGS'!$G$2:$G$91151="CMS") *
            ('GEN SWITCHING LOGS'!$B$2:$B$91151 &lt; $F$2) *
            ('GEN SWITCHING LOGS'!$E$2:$E$91151=""))</f>
        <v>0</v>
      </c>
      <c r="F23" s="312"/>
      <c r="G23" s="312"/>
    </row>
    <row r="24" spans="1:7" x14ac:dyDescent="0.25">
      <c r="A24" s="32" t="s">
        <v>182</v>
      </c>
      <c r="B24" s="84">
        <f>SUMIFS('GEN SWITCHING LOGS'!$F:$F,'GEN SWITCHING LOGS'!$A:$A,$A24,'GEN SWITCHING LOGS'!$G:$G,"")</f>
        <v>1.9340277777737356</v>
      </c>
      <c r="C24" s="84">
        <f>SUMIFS('GEN SWITCHING LOGS'!$F:$F,'GEN SWITCHING LOGS'!$A:$A,$A24,'GEN SWITCHING LOGS'!$G:$G,"CMS")+SUMIFS('GEN SWITCHING LOGS'!$F:$F,'GEN SWITCHING LOGS'!$A:$A,$A24,'GEN SWITCHING LOGS'!$G:$G,"PMS")</f>
        <v>0.60972222222335404</v>
      </c>
      <c r="D24" s="314">
        <f>SUMIFS('GEN SWITCHING LOGS'!$F:$F,
        'GEN SWITCHING LOGS'!$A:$A, $A24,
        'GEN SWITCHING LOGS'!$G:$G, "CMS",
        'GEN SWITCHING LOGS'!$B:$B, "&gt;=" &amp; $F$2,
        'GEN SWITCHING LOGS'!$B:$B, "&lt;=" &amp; $G$2)</f>
        <v>0</v>
      </c>
      <c r="E24" s="318" cm="1">
        <f t="array" aca="1" ref="E24" ca="1">SUMPRODUCT((NOW() - ($F$2 + IFERROR(TIME(VALUE(LEFT('GEN SWITCHING LOGS'!$C$2:$C$91151, 2)),VALUE(MID('GEN SWITCHING LOGS'!$C$2:$C$91151, 3, 2)), 0), 0))),
            ('GEN SWITCHING LOGS'!$A$2:$A$91151=$A24) *
            ('GEN SWITCHING LOGS'!$G$2:$G$91151="CMS") *
            ('GEN SWITCHING LOGS'!$B$2:$B$91151 &lt; $F$2) *
            ('GEN SWITCHING LOGS'!$E$2:$E$91151=""))</f>
        <v>0</v>
      </c>
      <c r="F24" s="312"/>
      <c r="G24" s="312"/>
    </row>
    <row r="25" spans="1:7" x14ac:dyDescent="0.25">
      <c r="A25" s="32" t="s">
        <v>181</v>
      </c>
      <c r="B25" s="84">
        <f>SUMIFS('GEN SWITCHING LOGS'!$F:$F,'GEN SWITCHING LOGS'!$A:$A,$A25,'GEN SWITCHING LOGS'!$G:$G,"")</f>
        <v>4.2687500000029104</v>
      </c>
      <c r="C25" s="84">
        <f>SUMIFS('GEN SWITCHING LOGS'!$F:$F,'GEN SWITCHING LOGS'!$A:$A,$A25,'GEN SWITCHING LOGS'!$G:$G,"CMS")+SUMIFS('GEN SWITCHING LOGS'!$F:$F,'GEN SWITCHING LOGS'!$A:$A,$A25,'GEN SWITCHING LOGS'!$G:$G,"PMS")</f>
        <v>0</v>
      </c>
      <c r="D25" s="314">
        <f>SUMIFS('GEN SWITCHING LOGS'!$F:$F,
        'GEN SWITCHING LOGS'!$A:$A, $A25,
        'GEN SWITCHING LOGS'!$G:$G, "CMS",
        'GEN SWITCHING LOGS'!$B:$B, "&gt;=" &amp; $F$2,
        'GEN SWITCHING LOGS'!$B:$B, "&lt;=" &amp; $G$2)</f>
        <v>0</v>
      </c>
      <c r="E25" s="318" cm="1">
        <f t="array" aca="1" ref="E25" ca="1">SUMPRODUCT((NOW() - ($F$2 + IFERROR(TIME(VALUE(LEFT('GEN SWITCHING LOGS'!$C$2:$C$91151, 2)),VALUE(MID('GEN SWITCHING LOGS'!$C$2:$C$91151, 3, 2)), 0), 0))),
            ('GEN SWITCHING LOGS'!$A$2:$A$91151=$A25) *
            ('GEN SWITCHING LOGS'!$G$2:$G$91151="CMS") *
            ('GEN SWITCHING LOGS'!$B$2:$B$91151 &lt; $F$2) *
            ('GEN SWITCHING LOGS'!$E$2:$E$91151=""))</f>
        <v>0</v>
      </c>
      <c r="F25" s="312"/>
      <c r="G25" s="312"/>
    </row>
    <row r="26" spans="1:7" x14ac:dyDescent="0.25">
      <c r="A26" s="32" t="s">
        <v>170</v>
      </c>
      <c r="B26" s="84">
        <f>SUMIFS('GEN SWITCHING LOGS'!$F:$F,'GEN SWITCHING LOGS'!$A:$A,$A26,'GEN SWITCHING LOGS'!$G:$G,"")</f>
        <v>0</v>
      </c>
      <c r="C26" s="84">
        <f>SUMIFS('GEN SWITCHING LOGS'!$F:$F,'GEN SWITCHING LOGS'!$A:$A,$A26,'GEN SWITCHING LOGS'!$G:$G,"CMS")+SUMIFS('GEN SWITCHING LOGS'!$F:$F,'GEN SWITCHING LOGS'!$A:$A,$A26,'GEN SWITCHING LOGS'!$G:$G,"PMS")</f>
        <v>0</v>
      </c>
      <c r="D26" s="314">
        <f>SUMIFS('GEN SWITCHING LOGS'!$F:$F,
        'GEN SWITCHING LOGS'!$A:$A, $A26,
        'GEN SWITCHING LOGS'!$G:$G, "CMS",
        'GEN SWITCHING LOGS'!$B:$B, "&gt;=" &amp; $F$2,
        'GEN SWITCHING LOGS'!$B:$B, "&lt;=" &amp; $G$2)</f>
        <v>0</v>
      </c>
      <c r="E26" s="318" cm="1">
        <f t="array" aca="1" ref="E26" ca="1">SUMPRODUCT((NOW() - ($F$2 + IFERROR(TIME(VALUE(LEFT('GEN SWITCHING LOGS'!$C$2:$C$91151, 2)),VALUE(MID('GEN SWITCHING LOGS'!$C$2:$C$91151, 3, 2)), 0), 0))),
            ('GEN SWITCHING LOGS'!$A$2:$A$91151=$A26) *
            ('GEN SWITCHING LOGS'!$G$2:$G$91151="CMS") *
            ('GEN SWITCHING LOGS'!$B$2:$B$91151 &lt; $F$2) *
            ('GEN SWITCHING LOGS'!$E$2:$E$91151=""))</f>
        <v>0</v>
      </c>
      <c r="F26" s="312"/>
      <c r="G26" s="312"/>
    </row>
    <row r="27" spans="1:7" hidden="1" x14ac:dyDescent="0.25">
      <c r="A27" s="32" t="s">
        <v>342</v>
      </c>
      <c r="B27" s="84">
        <f>SUMIFS('GEN SWITCHING LOGS'!$F:$F,'GEN SWITCHING LOGS'!$A:$A,$A27,'GEN SWITCHING LOGS'!$G:$G,"")</f>
        <v>0</v>
      </c>
      <c r="C27" s="84">
        <f>SUMIFS('GEN SWITCHING LOGS'!$F:$F,'GEN SWITCHING LOGS'!$A:$A,$A27,'GEN SWITCHING LOGS'!$G:$G,"CMS")+SUMIFS('GEN SWITCHING LOGS'!$F:$F,'GEN SWITCHING LOGS'!$A:$A,$A27,'GEN SWITCHING LOGS'!$G:$G,"PMS")</f>
        <v>0</v>
      </c>
      <c r="D27" s="314">
        <f>SUMIFS('GEN SWITCHING LOGS'!$F:$F,
        'GEN SWITCHING LOGS'!$A:$A, $A27,
        'GEN SWITCHING LOGS'!$G:$G, "CMS",
        'GEN SWITCHING LOGS'!$B:$B, "&gt;=" &amp; $F$2,
        'GEN SWITCHING LOGS'!$B:$B, "&lt;=" &amp; $G$2)</f>
        <v>0</v>
      </c>
      <c r="E27" s="318" cm="1">
        <f t="array" aca="1" ref="E27" ca="1">SUMPRODUCT((NOW() - ($F$2 + IFERROR(TIME(VALUE(LEFT('GEN SWITCHING LOGS'!$C$2:$C$91151, 2)),VALUE(MID('GEN SWITCHING LOGS'!$C$2:$C$91151, 3, 2)), 0), 0))),
            ('GEN SWITCHING LOGS'!$A$2:$A$91151=$A27) *
            ('GEN SWITCHING LOGS'!$G$2:$G$91151="CMS") *
            ('GEN SWITCHING LOGS'!$B$2:$B$91151 &lt; $F$2) *
            ('GEN SWITCHING LOGS'!$E$2:$E$91151=""))</f>
        <v>0</v>
      </c>
      <c r="F27" s="312"/>
      <c r="G27" s="312"/>
    </row>
    <row r="28" spans="1:7" hidden="1" x14ac:dyDescent="0.25">
      <c r="A28" s="32" t="s">
        <v>343</v>
      </c>
      <c r="B28" s="84">
        <f>SUMIFS('GEN SWITCHING LOGS'!$F:$F,'GEN SWITCHING LOGS'!$A:$A,$A28,'GEN SWITCHING LOGS'!$G:$G,"")</f>
        <v>0</v>
      </c>
      <c r="C28" s="84">
        <f>SUMIFS('GEN SWITCHING LOGS'!$F:$F,'GEN SWITCHING LOGS'!$A:$A,$A28,'GEN SWITCHING LOGS'!$G:$G,"CMS")+SUMIFS('GEN SWITCHING LOGS'!$F:$F,'GEN SWITCHING LOGS'!$A:$A,$A28,'GEN SWITCHING LOGS'!$G:$G,"PMS")</f>
        <v>0</v>
      </c>
      <c r="D28" s="314">
        <f>SUMIFS('GEN SWITCHING LOGS'!$F:$F,
        'GEN SWITCHING LOGS'!$A:$A, $A28,
        'GEN SWITCHING LOGS'!$G:$G, "CMS",
        'GEN SWITCHING LOGS'!$B:$B, "&gt;=" &amp; $F$2,
        'GEN SWITCHING LOGS'!$B:$B, "&lt;=" &amp; $G$2)</f>
        <v>0</v>
      </c>
      <c r="E28" s="318" cm="1">
        <f t="array" aca="1" ref="E28" ca="1">SUMPRODUCT((NOW() - ($F$2 + IFERROR(TIME(VALUE(LEFT('GEN SWITCHING LOGS'!$C$2:$C$91151, 2)),VALUE(MID('GEN SWITCHING LOGS'!$C$2:$C$91151, 3, 2)), 0), 0))),
            ('GEN SWITCHING LOGS'!$A$2:$A$91151=$A28) *
            ('GEN SWITCHING LOGS'!$G$2:$G$91151="CMS") *
            ('GEN SWITCHING LOGS'!$B$2:$B$91151 &lt; $F$2) *
            ('GEN SWITCHING LOGS'!$E$2:$E$91151=""))</f>
        <v>0</v>
      </c>
      <c r="F28" s="312"/>
      <c r="G28" s="312"/>
    </row>
    <row r="29" spans="1:7" hidden="1" x14ac:dyDescent="0.25">
      <c r="A29" s="32" t="s">
        <v>344</v>
      </c>
      <c r="B29" s="84">
        <f>SUMIFS('GEN SWITCHING LOGS'!$F:$F,'GEN SWITCHING LOGS'!$A:$A,$A29,'GEN SWITCHING LOGS'!$G:$G,"")</f>
        <v>0</v>
      </c>
      <c r="C29" s="84">
        <f>SUMIFS('GEN SWITCHING LOGS'!$F:$F,'GEN SWITCHING LOGS'!$A:$A,$A29,'GEN SWITCHING LOGS'!$G:$G,"CMS")+SUMIFS('GEN SWITCHING LOGS'!$F:$F,'GEN SWITCHING LOGS'!$A:$A,$A29,'GEN SWITCHING LOGS'!$G:$G,"PMS")</f>
        <v>0</v>
      </c>
      <c r="D29" s="314">
        <f>SUMIFS('GEN SWITCHING LOGS'!$F:$F,
        'GEN SWITCHING LOGS'!$A:$A, $A29,
        'GEN SWITCHING LOGS'!$G:$G, "CMS",
        'GEN SWITCHING LOGS'!$B:$B, "&gt;=" &amp; $F$2,
        'GEN SWITCHING LOGS'!$B:$B, "&lt;=" &amp; $G$2)</f>
        <v>0</v>
      </c>
      <c r="E29" s="318" cm="1">
        <f t="array" aca="1" ref="E29" ca="1">SUMPRODUCT((NOW() - ($F$2 + IFERROR(TIME(VALUE(LEFT('GEN SWITCHING LOGS'!$C$2:$C$91151, 2)),VALUE(MID('GEN SWITCHING LOGS'!$C$2:$C$91151, 3, 2)), 0), 0))),
            ('GEN SWITCHING LOGS'!$A$2:$A$91151=$A29) *
            ('GEN SWITCHING LOGS'!$G$2:$G$91151="CMS") *
            ('GEN SWITCHING LOGS'!$B$2:$B$91151 &lt; $F$2) *
            ('GEN SWITCHING LOGS'!$E$2:$E$91151=""))</f>
        <v>0</v>
      </c>
      <c r="F29" s="312"/>
      <c r="G29" s="312"/>
    </row>
    <row r="30" spans="1:7" x14ac:dyDescent="0.25">
      <c r="A30" s="85" t="s">
        <v>193</v>
      </c>
      <c r="B30" s="84">
        <f>SUMIFS('GEN SWITCHING LOGS'!$F:$F,'GEN SWITCHING LOGS'!$A:$A,$A30,'GEN SWITCHING LOGS'!$G:$G,"")</f>
        <v>3.888888889196096E-2</v>
      </c>
      <c r="C30" s="84">
        <f>SUMIFS('GEN SWITCHING LOGS'!$F:$F,'GEN SWITCHING LOGS'!$A:$A,$A30,'GEN SWITCHING LOGS'!$G:$G,"CMS")+SUMIFS('GEN SWITCHING LOGS'!$F:$F,'GEN SWITCHING LOGS'!$A:$A,$A30,'GEN SWITCHING LOGS'!$G:$G,"PMS")</f>
        <v>0.11250000000291038</v>
      </c>
      <c r="D30" s="314">
        <f>SUMIFS('GEN SWITCHING LOGS'!$F:$F,
        'GEN SWITCHING LOGS'!$A:$A, $A30,
        'GEN SWITCHING LOGS'!$G:$G, "CMS",
        'GEN SWITCHING LOGS'!$B:$B, "&gt;=" &amp; $F$2,
        'GEN SWITCHING LOGS'!$B:$B, "&lt;=" &amp; $G$2)</f>
        <v>0</v>
      </c>
      <c r="E30" s="318" cm="1">
        <f t="array" aca="1" ref="E30" ca="1">SUMPRODUCT((NOW() - ($F$2 + IFERROR(TIME(VALUE(LEFT('GEN SWITCHING LOGS'!$C$2:$C$91151, 2)),VALUE(MID('GEN SWITCHING LOGS'!$C$2:$C$91151, 3, 2)), 0), 0))),
            ('GEN SWITCHING LOGS'!$A$2:$A$91151=$A30) *
            ('GEN SWITCHING LOGS'!$G$2:$G$91151="CMS") *
            ('GEN SWITCHING LOGS'!$B$2:$B$91151 &lt; $F$2) *
            ('GEN SWITCHING LOGS'!$E$2:$E$91151=""))</f>
        <v>0</v>
      </c>
      <c r="F30" s="312"/>
      <c r="G30" s="312"/>
    </row>
    <row r="31" spans="1:7" x14ac:dyDescent="0.25">
      <c r="A31" s="85" t="s">
        <v>192</v>
      </c>
      <c r="B31" s="84">
        <f>SUMIFS('GEN SWITCHING LOGS'!$F:$F,'GEN SWITCHING LOGS'!$A:$A,$A31,'GEN SWITCHING LOGS'!$G:$G,"")</f>
        <v>1.649305555576575</v>
      </c>
      <c r="C31" s="84">
        <f>SUMIFS('GEN SWITCHING LOGS'!$F:$F,'GEN SWITCHING LOGS'!$A:$A,$A31,'GEN SWITCHING LOGS'!$G:$G,"CMS")+SUMIFS('GEN SWITCHING LOGS'!$F:$F,'GEN SWITCHING LOGS'!$A:$A,$A31,'GEN SWITCHING LOGS'!$G:$G,"PMS")</f>
        <v>0</v>
      </c>
      <c r="D31" s="314">
        <f>SUMIFS('GEN SWITCHING LOGS'!$F:$F,
        'GEN SWITCHING LOGS'!$A:$A, $A31,
        'GEN SWITCHING LOGS'!$G:$G, "CMS",
        'GEN SWITCHING LOGS'!$B:$B, "&gt;=" &amp; $F$2,
        'GEN SWITCHING LOGS'!$B:$B, "&lt;=" &amp; $G$2)</f>
        <v>0</v>
      </c>
      <c r="E31" s="318" cm="1">
        <f t="array" aca="1" ref="E31" ca="1">SUMPRODUCT((NOW() - ($F$2 + IFERROR(TIME(VALUE(LEFT('GEN SWITCHING LOGS'!$C$2:$C$91151, 2)),VALUE(MID('GEN SWITCHING LOGS'!$C$2:$C$91151, 3, 2)), 0), 0))),
            ('GEN SWITCHING LOGS'!$A$2:$A$91151=$A31) *
            ('GEN SWITCHING LOGS'!$G$2:$G$91151="CMS") *
            ('GEN SWITCHING LOGS'!$B$2:$B$91151 &lt; $F$2) *
            ('GEN SWITCHING LOGS'!$E$2:$E$91151=""))</f>
        <v>0</v>
      </c>
      <c r="F31" s="312"/>
      <c r="G31" s="312"/>
    </row>
    <row r="32" spans="1:7" hidden="1" x14ac:dyDescent="0.25">
      <c r="A32" s="85" t="s">
        <v>169</v>
      </c>
      <c r="B32" s="84">
        <f>SUMIFS('GEN SWITCHING LOGS'!$F:$F,'GEN SWITCHING LOGS'!$A:$A,$A32,'GEN SWITCHING LOGS'!$G:$G,"")</f>
        <v>1.4159722222175333</v>
      </c>
      <c r="C32" s="84">
        <f>SUMIFS('GEN SWITCHING LOGS'!$F:$F,'GEN SWITCHING LOGS'!$A:$A,$A32,'GEN SWITCHING LOGS'!$G:$G,"CMS")+SUMIFS('GEN SWITCHING LOGS'!$F:$F,'GEN SWITCHING LOGS'!$A:$A,$A32,'GEN SWITCHING LOGS'!$G:$G,"PMS")</f>
        <v>0</v>
      </c>
      <c r="D32" s="314">
        <f>SUMIFS('GEN SWITCHING LOGS'!$F:$F,
        'GEN SWITCHING LOGS'!$A:$A, $A32,
        'GEN SWITCHING LOGS'!$G:$G, "CMS",
        'GEN SWITCHING LOGS'!$B:$B, "&gt;=" &amp; $F$2,
        'GEN SWITCHING LOGS'!$B:$B, "&lt;=" &amp; $G$2)</f>
        <v>0</v>
      </c>
      <c r="E32" s="318" cm="1">
        <f t="array" aca="1" ref="E32" ca="1">SUMPRODUCT((NOW() - ($F$2 + IFERROR(TIME(VALUE(LEFT('GEN SWITCHING LOGS'!$C$2:$C$91151, 2)),VALUE(MID('GEN SWITCHING LOGS'!$C$2:$C$91151, 3, 2)), 0), 0))),
            ('GEN SWITCHING LOGS'!$A$2:$A$91151=$A32) *
            ('GEN SWITCHING LOGS'!$G$2:$G$91151="CMS") *
            ('GEN SWITCHING LOGS'!$B$2:$B$91151 &lt; $F$2) *
            ('GEN SWITCHING LOGS'!$E$2:$E$91151=""))</f>
        <v>0</v>
      </c>
      <c r="F32" s="312"/>
      <c r="G32" s="312"/>
    </row>
    <row r="33" spans="1:7" x14ac:dyDescent="0.25">
      <c r="A33" s="85" t="s">
        <v>194</v>
      </c>
      <c r="B33" s="84">
        <f>SUMIFS('GEN SWITCHING LOGS'!$F:$F,'GEN SWITCHING LOGS'!$A:$A,$A33,'GEN SWITCHING LOGS'!$G:$G,"")</f>
        <v>0.73750000000291038</v>
      </c>
      <c r="C33" s="84">
        <f>SUMIFS('GEN SWITCHING LOGS'!$F:$F,'GEN SWITCHING LOGS'!$A:$A,$A33,'GEN SWITCHING LOGS'!$G:$G,"CMS")+SUMIFS('GEN SWITCHING LOGS'!$F:$F,'GEN SWITCHING LOGS'!$A:$A,$A33,'GEN SWITCHING LOGS'!$G:$G,"PMS")</f>
        <v>0</v>
      </c>
      <c r="D33" s="314">
        <f>SUMIFS('GEN SWITCHING LOGS'!$F:$F,
        'GEN SWITCHING LOGS'!$A:$A, $A33,
        'GEN SWITCHING LOGS'!$G:$G, "CMS",
        'GEN SWITCHING LOGS'!$B:$B, "&gt;=" &amp; $F$2,
        'GEN SWITCHING LOGS'!$B:$B, "&lt;=" &amp; $G$2)</f>
        <v>0</v>
      </c>
      <c r="E33" s="318" cm="1">
        <f t="array" aca="1" ref="E33" ca="1">SUMPRODUCT((NOW() - ($F$2 + IFERROR(TIME(VALUE(LEFT('GEN SWITCHING LOGS'!$C$2:$C$91151, 2)),VALUE(MID('GEN SWITCHING LOGS'!$C$2:$C$91151, 3, 2)), 0), 0))),
            ('GEN SWITCHING LOGS'!$A$2:$A$91151=$A33) *
            ('GEN SWITCHING LOGS'!$G$2:$G$91151="CMS") *
            ('GEN SWITCHING LOGS'!$B$2:$B$91151 &lt; $F$2) *
            ('GEN SWITCHING LOGS'!$E$2:$E$91151=""))</f>
        <v>0</v>
      </c>
      <c r="F33" s="312"/>
      <c r="G33" s="312"/>
    </row>
    <row r="34" spans="1:7" hidden="1" x14ac:dyDescent="0.25">
      <c r="A34" s="85" t="s">
        <v>345</v>
      </c>
      <c r="B34" s="84">
        <f>SUMIFS('GEN SWITCHING LOGS'!$F:$F,'GEN SWITCHING LOGS'!$A:$A,$A34,'GEN SWITCHING LOGS'!$G:$G,"")</f>
        <v>0</v>
      </c>
      <c r="C34" s="84">
        <f>SUMIFS('GEN SWITCHING LOGS'!$F:$F,'GEN SWITCHING LOGS'!$A:$A,$A34,'GEN SWITCHING LOGS'!$G:$G,"CMS")+SUMIFS('GEN SWITCHING LOGS'!$F:$F,'GEN SWITCHING LOGS'!$A:$A,$A34,'GEN SWITCHING LOGS'!$G:$G,"PMS")</f>
        <v>0</v>
      </c>
      <c r="D34" s="314">
        <f>SUMIFS('GEN SWITCHING LOGS'!$F:$F,
        'GEN SWITCHING LOGS'!$A:$A, $A34,
        'GEN SWITCHING LOGS'!$G:$G, "CMS",
        'GEN SWITCHING LOGS'!$B:$B, "&gt;=" &amp; $F$2,
        'GEN SWITCHING LOGS'!$B:$B, "&lt;=" &amp; $G$2)</f>
        <v>0</v>
      </c>
      <c r="E34" s="318" cm="1">
        <f t="array" aca="1" ref="E34" ca="1">SUMPRODUCT((NOW() - ($F$2 + IFERROR(TIME(VALUE(LEFT('GEN SWITCHING LOGS'!$C$2:$C$91151, 2)),VALUE(MID('GEN SWITCHING LOGS'!$C$2:$C$91151, 3, 2)), 0), 0))),
            ('GEN SWITCHING LOGS'!$A$2:$A$91151=$A34) *
            ('GEN SWITCHING LOGS'!$G$2:$G$91151="CMS") *
            ('GEN SWITCHING LOGS'!$B$2:$B$91151 &lt; $F$2) *
            ('GEN SWITCHING LOGS'!$E$2:$E$91151=""))</f>
        <v>0</v>
      </c>
      <c r="F34" s="312"/>
      <c r="G34" s="312"/>
    </row>
    <row r="35" spans="1:7" x14ac:dyDescent="0.25">
      <c r="A35" s="85" t="s">
        <v>197</v>
      </c>
      <c r="B35" s="84">
        <f>SUMIFS('GEN SWITCHING LOGS'!$F:$F,'GEN SWITCHING LOGS'!$A:$A,$A35,'GEN SWITCHING LOGS'!$G:$G,"")</f>
        <v>1.0805555555634783</v>
      </c>
      <c r="C35" s="84">
        <f>SUMIFS('GEN SWITCHING LOGS'!$F:$F,'GEN SWITCHING LOGS'!$A:$A,$A35,'GEN SWITCHING LOGS'!$G:$G,"CMS")+SUMIFS('GEN SWITCHING LOGS'!$F:$F,'GEN SWITCHING LOGS'!$A:$A,$A35,'GEN SWITCHING LOGS'!$G:$G,"PMS")</f>
        <v>0</v>
      </c>
      <c r="D35" s="314">
        <f>SUMIFS('GEN SWITCHING LOGS'!$F:$F,
        'GEN SWITCHING LOGS'!$A:$A, $A35,
        'GEN SWITCHING LOGS'!$G:$G, "CMS",
        'GEN SWITCHING LOGS'!$B:$B, "&gt;=" &amp; $F$2,
        'GEN SWITCHING LOGS'!$B:$B, "&lt;=" &amp; $G$2)</f>
        <v>0</v>
      </c>
      <c r="E35" s="318" cm="1">
        <f t="array" aca="1" ref="E35" ca="1">SUMPRODUCT((NOW() - ($F$2 + IFERROR(TIME(VALUE(LEFT('GEN SWITCHING LOGS'!$C$2:$C$91151, 2)),VALUE(MID('GEN SWITCHING LOGS'!$C$2:$C$91151, 3, 2)), 0), 0))),
            ('GEN SWITCHING LOGS'!$A$2:$A$91151=$A35) *
            ('GEN SWITCHING LOGS'!$G$2:$G$91151="CMS") *
            ('GEN SWITCHING LOGS'!$B$2:$B$91151 &lt; $F$2) *
            ('GEN SWITCHING LOGS'!$E$2:$E$91151=""))</f>
        <v>0</v>
      </c>
      <c r="F35" s="312"/>
      <c r="G35" s="312"/>
    </row>
    <row r="36" spans="1:7" hidden="1" x14ac:dyDescent="0.25">
      <c r="A36" s="32" t="s">
        <v>346</v>
      </c>
      <c r="B36" s="84">
        <f>SUMIFS('GEN SWITCHING LOGS'!$F:$F,'GEN SWITCHING LOGS'!$A:$A,$A36,'GEN SWITCHING LOGS'!$G:$G,"")</f>
        <v>0</v>
      </c>
      <c r="C36" s="84">
        <f>SUMIFS('GEN SWITCHING LOGS'!$F:$F,'GEN SWITCHING LOGS'!$A:$A,$A36,'GEN SWITCHING LOGS'!$G:$G,"CMS")+SUMIFS('GEN SWITCHING LOGS'!$F:$F,'GEN SWITCHING LOGS'!$A:$A,$A36,'GEN SWITCHING LOGS'!$G:$G,"PMS")</f>
        <v>0</v>
      </c>
      <c r="D36" s="314">
        <f>SUMIFS('GEN SWITCHING LOGS'!$F:$F,
        'GEN SWITCHING LOGS'!$A:$A, $A36,
        'GEN SWITCHING LOGS'!$G:$G, "CMS",
        'GEN SWITCHING LOGS'!$B:$B, "&gt;=" &amp; $F$2,
        'GEN SWITCHING LOGS'!$B:$B, "&lt;=" &amp; $G$2)</f>
        <v>0</v>
      </c>
      <c r="E36" s="318" cm="1">
        <f t="array" aca="1" ref="E36" ca="1">SUMPRODUCT((NOW() - ($F$2 + IFERROR(TIME(VALUE(LEFT('GEN SWITCHING LOGS'!$C$2:$C$91151, 2)),VALUE(MID('GEN SWITCHING LOGS'!$C$2:$C$91151, 3, 2)), 0), 0))),
            ('GEN SWITCHING LOGS'!$A$2:$A$91151=$A36) *
            ('GEN SWITCHING LOGS'!$G$2:$G$91151="CMS") *
            ('GEN SWITCHING LOGS'!$B$2:$B$91151 &lt; $F$2) *
            ('GEN SWITCHING LOGS'!$E$2:$E$91151=""))</f>
        <v>0</v>
      </c>
      <c r="F36" s="312"/>
      <c r="G36" s="312"/>
    </row>
    <row r="37" spans="1:7" hidden="1" x14ac:dyDescent="0.25">
      <c r="A37" s="32" t="s">
        <v>347</v>
      </c>
      <c r="B37" s="84">
        <f>SUMIFS('GEN SWITCHING LOGS'!$F:$F,'GEN SWITCHING LOGS'!$A:$A,$A37,'GEN SWITCHING LOGS'!$G:$G,"")</f>
        <v>0</v>
      </c>
      <c r="C37" s="84">
        <f>SUMIFS('GEN SWITCHING LOGS'!$F:$F,'GEN SWITCHING LOGS'!$A:$A,$A37,'GEN SWITCHING LOGS'!$G:$G,"CMS")+SUMIFS('GEN SWITCHING LOGS'!$F:$F,'GEN SWITCHING LOGS'!$A:$A,$A37,'GEN SWITCHING LOGS'!$G:$G,"PMS")</f>
        <v>0</v>
      </c>
      <c r="D37" s="314">
        <f>SUMIFS('GEN SWITCHING LOGS'!$F:$F,
        'GEN SWITCHING LOGS'!$A:$A, $A37,
        'GEN SWITCHING LOGS'!$G:$G, "CMS",
        'GEN SWITCHING LOGS'!$B:$B, "&gt;=" &amp; $F$2,
        'GEN SWITCHING LOGS'!$B:$B, "&lt;=" &amp; $G$2)</f>
        <v>0</v>
      </c>
      <c r="E37" s="318" cm="1">
        <f t="array" aca="1" ref="E37" ca="1">SUMPRODUCT((NOW() - ($F$2 + IFERROR(TIME(VALUE(LEFT('GEN SWITCHING LOGS'!$C$2:$C$91151, 2)),VALUE(MID('GEN SWITCHING LOGS'!$C$2:$C$91151, 3, 2)), 0), 0))),
            ('GEN SWITCHING LOGS'!$A$2:$A$91151=$A37) *
            ('GEN SWITCHING LOGS'!$G$2:$G$91151="CMS") *
            ('GEN SWITCHING LOGS'!$B$2:$B$91151 &lt; $F$2) *
            ('GEN SWITCHING LOGS'!$E$2:$E$91151=""))</f>
        <v>0</v>
      </c>
      <c r="F37" s="312"/>
      <c r="G37" s="312"/>
    </row>
    <row r="38" spans="1:7" x14ac:dyDescent="0.25">
      <c r="A38" s="32" t="s">
        <v>186</v>
      </c>
      <c r="B38" s="84">
        <f>SUMIFS('GEN SWITCHING LOGS'!$F:$F,'GEN SWITCHING LOGS'!$A:$A,$A38,'GEN SWITCHING LOGS'!$G:$G,"")</f>
        <v>2.1208333333197515</v>
      </c>
      <c r="C38" s="84">
        <f>SUMIFS('GEN SWITCHING LOGS'!$F:$F,'GEN SWITCHING LOGS'!$A:$A,$A38,'GEN SWITCHING LOGS'!$G:$G,"CMS")+SUMIFS('GEN SWITCHING LOGS'!$F:$F,'GEN SWITCHING LOGS'!$A:$A,$A38,'GEN SWITCHING LOGS'!$G:$G,"PMS")</f>
        <v>0</v>
      </c>
      <c r="D38" s="314">
        <f>SUMIFS('GEN SWITCHING LOGS'!$F:$F,
        'GEN SWITCHING LOGS'!$A:$A, $A38,
        'GEN SWITCHING LOGS'!$G:$G, "CMS",
        'GEN SWITCHING LOGS'!$B:$B, "&gt;=" &amp; $F$2,
        'GEN SWITCHING LOGS'!$B:$B, "&lt;=" &amp; $G$2)</f>
        <v>0</v>
      </c>
      <c r="E38" s="318" cm="1">
        <f t="array" aca="1" ref="E38" ca="1">SUMPRODUCT((NOW() - ($F$2 + IFERROR(TIME(VALUE(LEFT('GEN SWITCHING LOGS'!$C$2:$C$91151, 2)),VALUE(MID('GEN SWITCHING LOGS'!$C$2:$C$91151, 3, 2)), 0), 0))),
            ('GEN SWITCHING LOGS'!$A$2:$A$91151=$A38) *
            ('GEN SWITCHING LOGS'!$G$2:$G$91151="CMS") *
            ('GEN SWITCHING LOGS'!$B$2:$B$91151 &lt; $F$2) *
            ('GEN SWITCHING LOGS'!$E$2:$E$91151=""))</f>
        <v>0</v>
      </c>
      <c r="F38" s="312"/>
      <c r="G38" s="312"/>
    </row>
    <row r="39" spans="1:7" x14ac:dyDescent="0.25">
      <c r="A39" s="32" t="s">
        <v>187</v>
      </c>
      <c r="B39" s="84">
        <f>SUMIFS('GEN SWITCHING LOGS'!$F:$F,'GEN SWITCHING LOGS'!$A:$A,$A39,'GEN SWITCHING LOGS'!$G:$G,"")</f>
        <v>2.1437500000101863</v>
      </c>
      <c r="C39" s="84">
        <f>SUMIFS('GEN SWITCHING LOGS'!$F:$F,'GEN SWITCHING LOGS'!$A:$A,$A39,'GEN SWITCHING LOGS'!$G:$G,"CMS")+SUMIFS('GEN SWITCHING LOGS'!$F:$F,'GEN SWITCHING LOGS'!$A:$A,$A39,'GEN SWITCHING LOGS'!$G:$G,"PMS")</f>
        <v>0</v>
      </c>
      <c r="D39" s="314">
        <f>SUMIFS('GEN SWITCHING LOGS'!$F:$F,
        'GEN SWITCHING LOGS'!$A:$A, $A39,
        'GEN SWITCHING LOGS'!$G:$G, "CMS",
        'GEN SWITCHING LOGS'!$B:$B, "&gt;=" &amp; $F$2,
        'GEN SWITCHING LOGS'!$B:$B, "&lt;=" &amp; $G$2)</f>
        <v>0</v>
      </c>
      <c r="E39" s="318" cm="1">
        <f t="array" aca="1" ref="E39" ca="1">SUMPRODUCT((NOW() - ($F$2 + IFERROR(TIME(VALUE(LEFT('GEN SWITCHING LOGS'!$C$2:$C$91151, 2)),VALUE(MID('GEN SWITCHING LOGS'!$C$2:$C$91151, 3, 2)), 0), 0))),
            ('GEN SWITCHING LOGS'!$A$2:$A$91151=$A39) *
            ('GEN SWITCHING LOGS'!$G$2:$G$91151="CMS") *
            ('GEN SWITCHING LOGS'!$B$2:$B$91151 &lt; $F$2) *
            ('GEN SWITCHING LOGS'!$E$2:$E$91151=""))</f>
        <v>0</v>
      </c>
      <c r="F39" s="312"/>
      <c r="G39" s="312"/>
    </row>
    <row r="40" spans="1:7" hidden="1" x14ac:dyDescent="0.25">
      <c r="A40" s="32" t="s">
        <v>348</v>
      </c>
      <c r="B40" s="84">
        <f>SUMIFS('GEN SWITCHING LOGS'!$F:$F,'GEN SWITCHING LOGS'!$A:$A,$A40,'GEN SWITCHING LOGS'!$G:$G,"")</f>
        <v>0</v>
      </c>
      <c r="C40" s="84">
        <f>SUMIFS('GEN SWITCHING LOGS'!$F:$F,'GEN SWITCHING LOGS'!$A:$A,$A40,'GEN SWITCHING LOGS'!$G:$G,"CMS")+SUMIFS('GEN SWITCHING LOGS'!$F:$F,'GEN SWITCHING LOGS'!$A:$A,$A40,'GEN SWITCHING LOGS'!$G:$G,"PMS")</f>
        <v>0</v>
      </c>
      <c r="D40" s="314">
        <f>SUMIFS('GEN SWITCHING LOGS'!$F:$F,
        'GEN SWITCHING LOGS'!$A:$A, $A40,
        'GEN SWITCHING LOGS'!$G:$G, "CMS",
        'GEN SWITCHING LOGS'!$B:$B, "&gt;=" &amp; $F$2,
        'GEN SWITCHING LOGS'!$B:$B, "&lt;=" &amp; $G$2)</f>
        <v>0</v>
      </c>
      <c r="E40" s="318" cm="1">
        <f t="array" aca="1" ref="E40" ca="1">SUMPRODUCT((NOW() - ($F$2 + IFERROR(TIME(VALUE(LEFT('GEN SWITCHING LOGS'!$C$2:$C$91151, 2)),VALUE(MID('GEN SWITCHING LOGS'!$C$2:$C$91151, 3, 2)), 0), 0))),
            ('GEN SWITCHING LOGS'!$A$2:$A$91151=$A40) *
            ('GEN SWITCHING LOGS'!$G$2:$G$91151="CMS") *
            ('GEN SWITCHING LOGS'!$B$2:$B$91151 &lt; $F$2) *
            ('GEN SWITCHING LOGS'!$E$2:$E$91151=""))</f>
        <v>0</v>
      </c>
      <c r="F40" s="312"/>
      <c r="G40" s="312"/>
    </row>
    <row r="41" spans="1:7" x14ac:dyDescent="0.25">
      <c r="A41" s="32" t="s">
        <v>189</v>
      </c>
      <c r="B41" s="84">
        <f>SUMIFS('GEN SWITCHING LOGS'!$F:$F,'GEN SWITCHING LOGS'!$A:$A,$A41,'GEN SWITCHING LOGS'!$G:$G,"")</f>
        <v>2.0548611110934871</v>
      </c>
      <c r="C41" s="84">
        <f>SUMIFS('GEN SWITCHING LOGS'!$F:$F,'GEN SWITCHING LOGS'!$A:$A,$A41,'GEN SWITCHING LOGS'!$G:$G,"CMS")+SUMIFS('GEN SWITCHING LOGS'!$F:$F,'GEN SWITCHING LOGS'!$A:$A,$A41,'GEN SWITCHING LOGS'!$G:$G,"PMS")</f>
        <v>0</v>
      </c>
      <c r="D41" s="314">
        <f>SUMIFS('GEN SWITCHING LOGS'!$F:$F,
        'GEN SWITCHING LOGS'!$A:$A, $A41,
        'GEN SWITCHING LOGS'!$G:$G, "CMS",
        'GEN SWITCHING LOGS'!$B:$B, "&gt;=" &amp; $F$2,
        'GEN SWITCHING LOGS'!$B:$B, "&lt;=" &amp; $G$2)</f>
        <v>0</v>
      </c>
      <c r="E41" s="318" cm="1">
        <f t="array" aca="1" ref="E41" ca="1">SUMPRODUCT((NOW() - ($F$2 + IFERROR(TIME(VALUE(LEFT('GEN SWITCHING LOGS'!$C$2:$C$91151, 2)),VALUE(MID('GEN SWITCHING LOGS'!$C$2:$C$91151, 3, 2)), 0), 0))),
            ('GEN SWITCHING LOGS'!$A$2:$A$91151=$A41) *
            ('GEN SWITCHING LOGS'!$G$2:$G$91151="CMS") *
            ('GEN SWITCHING LOGS'!$B$2:$B$91151 &lt; $F$2) *
            ('GEN SWITCHING LOGS'!$E$2:$E$91151=""))</f>
        <v>0</v>
      </c>
      <c r="F41" s="312"/>
      <c r="G41" s="312"/>
    </row>
    <row r="42" spans="1:7" x14ac:dyDescent="0.25">
      <c r="A42" s="32" t="s">
        <v>188</v>
      </c>
      <c r="B42" s="84">
        <f>SUMIFS('GEN SWITCHING LOGS'!$F:$F,'GEN SWITCHING LOGS'!$A:$A,$A42,'GEN SWITCHING LOGS'!$G:$G,"")</f>
        <v>2.1777777777751908</v>
      </c>
      <c r="C42" s="84">
        <f>SUMIFS('GEN SWITCHING LOGS'!$F:$F,'GEN SWITCHING LOGS'!$A:$A,$A42,'GEN SWITCHING LOGS'!$G:$G,"CMS")+SUMIFS('GEN SWITCHING LOGS'!$F:$F,'GEN SWITCHING LOGS'!$A:$A,$A42,'GEN SWITCHING LOGS'!$G:$G,"PMS")</f>
        <v>0</v>
      </c>
      <c r="D42" s="314">
        <f>SUMIFS('GEN SWITCHING LOGS'!$F:$F,
        'GEN SWITCHING LOGS'!$A:$A, $A42,
        'GEN SWITCHING LOGS'!$G:$G, "CMS",
        'GEN SWITCHING LOGS'!$B:$B, "&gt;=" &amp; $F$2,
        'GEN SWITCHING LOGS'!$B:$B, "&lt;=" &amp; $G$2)</f>
        <v>0</v>
      </c>
      <c r="E42" s="318" cm="1">
        <f t="array" aca="1" ref="E42" ca="1">SUMPRODUCT((NOW() - ($F$2 + IFERROR(TIME(VALUE(LEFT('GEN SWITCHING LOGS'!$C$2:$C$91151, 2)),VALUE(MID('GEN SWITCHING LOGS'!$C$2:$C$91151, 3, 2)), 0), 0))),
            ('GEN SWITCHING LOGS'!$A$2:$A$91151=$A42) *
            ('GEN SWITCHING LOGS'!$G$2:$G$91151="CMS") *
            ('GEN SWITCHING LOGS'!$B$2:$B$91151 &lt; $F$2) *
            ('GEN SWITCHING LOGS'!$E$2:$E$91151=""))</f>
        <v>0</v>
      </c>
      <c r="F42" s="312"/>
      <c r="G42" s="312"/>
    </row>
    <row r="43" spans="1:7" hidden="1" x14ac:dyDescent="0.25">
      <c r="A43" s="32" t="s">
        <v>349</v>
      </c>
      <c r="B43" s="84">
        <f>SUMIFS('GEN SWITCHING LOGS'!$F:$F,'GEN SWITCHING LOGS'!$A:$A,$A43,'GEN SWITCHING LOGS'!$G:$G,"")</f>
        <v>0</v>
      </c>
      <c r="C43" s="84">
        <f>SUMIFS('GEN SWITCHING LOGS'!$F:$F,'GEN SWITCHING LOGS'!$A:$A,$A43,'GEN SWITCHING LOGS'!$G:$G,"CMS")+SUMIFS('GEN SWITCHING LOGS'!$F:$F,'GEN SWITCHING LOGS'!$A:$A,$A43,'GEN SWITCHING LOGS'!$G:$G,"PMS")</f>
        <v>0</v>
      </c>
      <c r="D43" s="314">
        <f>SUMIFS('GEN SWITCHING LOGS'!$F:$F,
        'GEN SWITCHING LOGS'!$A:$A, $A43,
        'GEN SWITCHING LOGS'!$G:$G, "CMS",
        'GEN SWITCHING LOGS'!$B:$B, "&gt;=" &amp; $F$2,
        'GEN SWITCHING LOGS'!$B:$B, "&lt;=" &amp; $G$2)</f>
        <v>0</v>
      </c>
      <c r="E43" s="318" cm="1">
        <f t="array" aca="1" ref="E43" ca="1">SUMPRODUCT((NOW() - ($F$2 + IFERROR(TIME(VALUE(LEFT('GEN SWITCHING LOGS'!$C$2:$C$91151, 2)),VALUE(MID('GEN SWITCHING LOGS'!$C$2:$C$91151, 3, 2)), 0), 0))),
            ('GEN SWITCHING LOGS'!$A$2:$A$91151=$A43) *
            ('GEN SWITCHING LOGS'!$G$2:$G$91151="CMS") *
            ('GEN SWITCHING LOGS'!$B$2:$B$91151 &lt; $F$2) *
            ('GEN SWITCHING LOGS'!$E$2:$E$91151=""))</f>
        <v>0</v>
      </c>
      <c r="F43" s="312"/>
      <c r="G43" s="312"/>
    </row>
    <row r="44" spans="1:7" hidden="1" x14ac:dyDescent="0.25">
      <c r="A44" s="20" t="s">
        <v>350</v>
      </c>
      <c r="B44" s="84">
        <f>SUMIFS('GEN SWITCHING LOGS'!$F:$F,'GEN SWITCHING LOGS'!$A:$A,$A44,'GEN SWITCHING LOGS'!$G:$G,"")</f>
        <v>0</v>
      </c>
      <c r="C44" s="84">
        <f>SUMIFS('GEN SWITCHING LOGS'!$F:$F,'GEN SWITCHING LOGS'!$A:$A,$A44,'GEN SWITCHING LOGS'!$G:$G,"CMS")+SUMIFS('GEN SWITCHING LOGS'!$F:$F,'GEN SWITCHING LOGS'!$A:$A,$A44,'GEN SWITCHING LOGS'!$G:$G,"PMS")</f>
        <v>0</v>
      </c>
      <c r="D44" s="314">
        <f>SUMIFS('GEN SWITCHING LOGS'!$F:$F,
        'GEN SWITCHING LOGS'!$A:$A, $A44,
        'GEN SWITCHING LOGS'!$G:$G, "CMS",
        'GEN SWITCHING LOGS'!$B:$B, "&gt;=" &amp; $F$2,
        'GEN SWITCHING LOGS'!$B:$B, "&lt;=" &amp; $G$2)</f>
        <v>0</v>
      </c>
      <c r="E44" s="318" cm="1">
        <f t="array" aca="1" ref="E44" ca="1">SUMPRODUCT((NOW() - ($F$2 + IFERROR(TIME(VALUE(LEFT('GEN SWITCHING LOGS'!$C$2:$C$91151, 2)),VALUE(MID('GEN SWITCHING LOGS'!$C$2:$C$91151, 3, 2)), 0), 0))),
            ('GEN SWITCHING LOGS'!$A$2:$A$91151=$A44) *
            ('GEN SWITCHING LOGS'!$G$2:$G$91151="CMS") *
            ('GEN SWITCHING LOGS'!$B$2:$B$91151 &lt; $F$2) *
            ('GEN SWITCHING LOGS'!$E$2:$E$91151=""))</f>
        <v>0</v>
      </c>
      <c r="F44" s="312"/>
      <c r="G44" s="312"/>
    </row>
    <row r="45" spans="1:7" hidden="1" x14ac:dyDescent="0.25">
      <c r="A45" s="32" t="s">
        <v>351</v>
      </c>
      <c r="B45" s="84">
        <f>SUMIFS('GEN SWITCHING LOGS'!$F:$F,'GEN SWITCHING LOGS'!$A:$A,$A45,'GEN SWITCHING LOGS'!$G:$G,"")</f>
        <v>0</v>
      </c>
      <c r="C45" s="84">
        <f>SUMIFS('GEN SWITCHING LOGS'!$F:$F,'GEN SWITCHING LOGS'!$A:$A,$A45,'GEN SWITCHING LOGS'!$G:$G,"CMS")+SUMIFS('GEN SWITCHING LOGS'!$F:$F,'GEN SWITCHING LOGS'!$A:$A,$A45,'GEN SWITCHING LOGS'!$G:$G,"PMS")</f>
        <v>0</v>
      </c>
      <c r="D45" s="314">
        <f>SUMIFS('GEN SWITCHING LOGS'!$F:$F,
        'GEN SWITCHING LOGS'!$A:$A, $A45,
        'GEN SWITCHING LOGS'!$G:$G, "CMS",
        'GEN SWITCHING LOGS'!$B:$B, "&gt;=" &amp; $F$2,
        'GEN SWITCHING LOGS'!$B:$B, "&lt;=" &amp; $G$2)</f>
        <v>0</v>
      </c>
      <c r="E45" s="318" cm="1">
        <f t="array" aca="1" ref="E45" ca="1">SUMPRODUCT((NOW() - ($F$2 + IFERROR(TIME(VALUE(LEFT('GEN SWITCHING LOGS'!$C$2:$C$91151, 2)),VALUE(MID('GEN SWITCHING LOGS'!$C$2:$C$91151, 3, 2)), 0), 0))),
            ('GEN SWITCHING LOGS'!$A$2:$A$91151=$A45) *
            ('GEN SWITCHING LOGS'!$G$2:$G$91151="CMS") *
            ('GEN SWITCHING LOGS'!$B$2:$B$91151 &lt; $F$2) *
            ('GEN SWITCHING LOGS'!$E$2:$E$91151=""))</f>
        <v>0</v>
      </c>
      <c r="F45" s="312"/>
      <c r="G45" s="312"/>
    </row>
    <row r="46" spans="1:7" hidden="1" x14ac:dyDescent="0.25">
      <c r="A46" s="32" t="s">
        <v>352</v>
      </c>
      <c r="B46" s="84">
        <f>SUMIFS('GEN SWITCHING LOGS'!$F:$F,'GEN SWITCHING LOGS'!$A:$A,$A46,'GEN SWITCHING LOGS'!$G:$G,"")</f>
        <v>0</v>
      </c>
      <c r="C46" s="84">
        <f>SUMIFS('GEN SWITCHING LOGS'!$F:$F,'GEN SWITCHING LOGS'!$A:$A,$A46,'GEN SWITCHING LOGS'!$G:$G,"CMS")+SUMIFS('GEN SWITCHING LOGS'!$F:$F,'GEN SWITCHING LOGS'!$A:$A,$A46,'GEN SWITCHING LOGS'!$G:$G,"PMS")</f>
        <v>0</v>
      </c>
      <c r="D46" s="314">
        <f>SUMIFS('GEN SWITCHING LOGS'!$F:$F,
        'GEN SWITCHING LOGS'!$A:$A, $A46,
        'GEN SWITCHING LOGS'!$G:$G, "CMS",
        'GEN SWITCHING LOGS'!$B:$B, "&gt;=" &amp; $F$2,
        'GEN SWITCHING LOGS'!$B:$B, "&lt;=" &amp; $G$2)</f>
        <v>0</v>
      </c>
      <c r="E46" s="318" cm="1">
        <f t="array" aca="1" ref="E46" ca="1">SUMPRODUCT((NOW() - ($F$2 + IFERROR(TIME(VALUE(LEFT('GEN SWITCHING LOGS'!$C$2:$C$91151, 2)),VALUE(MID('GEN SWITCHING LOGS'!$C$2:$C$91151, 3, 2)), 0), 0))),
            ('GEN SWITCHING LOGS'!$A$2:$A$91151=$A46) *
            ('GEN SWITCHING LOGS'!$G$2:$G$91151="CMS") *
            ('GEN SWITCHING LOGS'!$B$2:$B$91151 &lt; $F$2) *
            ('GEN SWITCHING LOGS'!$E$2:$E$91151=""))</f>
        <v>0</v>
      </c>
      <c r="F46" s="312"/>
      <c r="G46" s="312"/>
    </row>
    <row r="47" spans="1:7" x14ac:dyDescent="0.25">
      <c r="A47" s="32" t="s">
        <v>183</v>
      </c>
      <c r="B47" s="84">
        <f>SUMIFS('GEN SWITCHING LOGS'!$F:$F,'GEN SWITCHING LOGS'!$A:$A,$A47,'GEN SWITCHING LOGS'!$G:$G,"")</f>
        <v>2.1513888888948713</v>
      </c>
      <c r="C47" s="84">
        <f>SUMIFS('GEN SWITCHING LOGS'!$F:$F,'GEN SWITCHING LOGS'!$A:$A,$A47,'GEN SWITCHING LOGS'!$G:$G,"CMS")+SUMIFS('GEN SWITCHING LOGS'!$F:$F,'GEN SWITCHING LOGS'!$A:$A,$A47,'GEN SWITCHING LOGS'!$G:$G,"PMS")</f>
        <v>0</v>
      </c>
      <c r="D47" s="314">
        <f>SUMIFS('GEN SWITCHING LOGS'!$F:$F,
        'GEN SWITCHING LOGS'!$A:$A, $A47,
        'GEN SWITCHING LOGS'!$G:$G, "CMS",
        'GEN SWITCHING LOGS'!$B:$B, "&gt;=" &amp; $F$2,
        'GEN SWITCHING LOGS'!$B:$B, "&lt;=" &amp; $G$2)</f>
        <v>0</v>
      </c>
      <c r="E47" s="318" cm="1">
        <f t="array" aca="1" ref="E47" ca="1">SUMPRODUCT((NOW() - ($F$2 + IFERROR(TIME(VALUE(LEFT('GEN SWITCHING LOGS'!$C$2:$C$91151, 2)),VALUE(MID('GEN SWITCHING LOGS'!$C$2:$C$91151, 3, 2)), 0), 0))),
            ('GEN SWITCHING LOGS'!$A$2:$A$91151=$A47) *
            ('GEN SWITCHING LOGS'!$G$2:$G$91151="CMS") *
            ('GEN SWITCHING LOGS'!$B$2:$B$91151 &lt; $F$2) *
            ('GEN SWITCHING LOGS'!$E$2:$E$91151=""))</f>
        <v>0</v>
      </c>
      <c r="F47" s="312"/>
      <c r="G47" s="312"/>
    </row>
    <row r="48" spans="1:7" hidden="1" x14ac:dyDescent="0.25">
      <c r="A48" s="32" t="s">
        <v>353</v>
      </c>
      <c r="B48" s="84">
        <f>SUMIFS('GEN SWITCHING LOGS'!$F:$F,'GEN SWITCHING LOGS'!$A:$A,$A48,'GEN SWITCHING LOGS'!$G:$G,"")</f>
        <v>0</v>
      </c>
      <c r="C48" s="84">
        <f>SUMIFS('GEN SWITCHING LOGS'!$F:$F,'GEN SWITCHING LOGS'!$A:$A,$A48,'GEN SWITCHING LOGS'!$G:$G,"CMS")+SUMIFS('GEN SWITCHING LOGS'!$F:$F,'GEN SWITCHING LOGS'!$A:$A,$A48,'GEN SWITCHING LOGS'!$G:$G,"PMS")</f>
        <v>0</v>
      </c>
      <c r="D48" s="314">
        <f>SUMIFS('GEN SWITCHING LOGS'!$F:$F,
        'GEN SWITCHING LOGS'!$A:$A, $A48,
        'GEN SWITCHING LOGS'!$G:$G, "CMS",
        'GEN SWITCHING LOGS'!$B:$B, "&gt;=" &amp; $F$2,
        'GEN SWITCHING LOGS'!$B:$B, "&lt;=" &amp; $G$2)</f>
        <v>0</v>
      </c>
      <c r="E48" s="318" cm="1">
        <f t="array" aca="1" ref="E48" ca="1">SUMPRODUCT((NOW() - ($F$2 + IFERROR(TIME(VALUE(LEFT('GEN SWITCHING LOGS'!$C$2:$C$91151, 2)),VALUE(MID('GEN SWITCHING LOGS'!$C$2:$C$91151, 3, 2)), 0), 0))),
            ('GEN SWITCHING LOGS'!$A$2:$A$91151=$A48) *
            ('GEN SWITCHING LOGS'!$G$2:$G$91151="CMS") *
            ('GEN SWITCHING LOGS'!$B$2:$B$91151 &lt; $F$2) *
            ('GEN SWITCHING LOGS'!$E$2:$E$91151=""))</f>
        <v>0</v>
      </c>
      <c r="F48" s="312"/>
      <c r="G48" s="312"/>
    </row>
    <row r="49" spans="1:7" hidden="1" x14ac:dyDescent="0.25">
      <c r="A49" s="32" t="s">
        <v>354</v>
      </c>
      <c r="B49" s="84">
        <f>SUMIFS('GEN SWITCHING LOGS'!$F:$F,'GEN SWITCHING LOGS'!$A:$A,$A49,'GEN SWITCHING LOGS'!$G:$G,"")</f>
        <v>0</v>
      </c>
      <c r="C49" s="84">
        <f>SUMIFS('GEN SWITCHING LOGS'!$F:$F,'GEN SWITCHING LOGS'!$A:$A,$A49,'GEN SWITCHING LOGS'!$G:$G,"CMS")+SUMIFS('GEN SWITCHING LOGS'!$F:$F,'GEN SWITCHING LOGS'!$A:$A,$A49,'GEN SWITCHING LOGS'!$G:$G,"PMS")</f>
        <v>0</v>
      </c>
      <c r="D49" s="314">
        <f>SUMIFS('GEN SWITCHING LOGS'!$F:$F,
        'GEN SWITCHING LOGS'!$A:$A, $A49,
        'GEN SWITCHING LOGS'!$G:$G, "CMS",
        'GEN SWITCHING LOGS'!$B:$B, "&gt;=" &amp; $F$2,
        'GEN SWITCHING LOGS'!$B:$B, "&lt;=" &amp; $G$2)</f>
        <v>0</v>
      </c>
      <c r="E49" s="318" cm="1">
        <f t="array" aca="1" ref="E49" ca="1">SUMPRODUCT((NOW() - ($F$2 + IFERROR(TIME(VALUE(LEFT('GEN SWITCHING LOGS'!$C$2:$C$91151, 2)),VALUE(MID('GEN SWITCHING LOGS'!$C$2:$C$91151, 3, 2)), 0), 0))),
            ('GEN SWITCHING LOGS'!$A$2:$A$91151=$A49) *
            ('GEN SWITCHING LOGS'!$G$2:$G$91151="CMS") *
            ('GEN SWITCHING LOGS'!$B$2:$B$91151 &lt; $F$2) *
            ('GEN SWITCHING LOGS'!$E$2:$E$91151=""))</f>
        <v>0</v>
      </c>
      <c r="F49" s="312"/>
      <c r="G49" s="312"/>
    </row>
    <row r="50" spans="1:7" hidden="1" x14ac:dyDescent="0.25">
      <c r="A50" s="32" t="s">
        <v>355</v>
      </c>
      <c r="B50" s="84">
        <f>SUMIFS('GEN SWITCHING LOGS'!$F:$F,'GEN SWITCHING LOGS'!$A:$A,$A50,'GEN SWITCHING LOGS'!$G:$G,"")</f>
        <v>0</v>
      </c>
      <c r="C50" s="84">
        <f>SUMIFS('GEN SWITCHING LOGS'!$F:$F,'GEN SWITCHING LOGS'!$A:$A,$A50,'GEN SWITCHING LOGS'!$G:$G,"CMS")+SUMIFS('GEN SWITCHING LOGS'!$F:$F,'GEN SWITCHING LOGS'!$A:$A,$A50,'GEN SWITCHING LOGS'!$G:$G,"PMS")</f>
        <v>0</v>
      </c>
      <c r="D50" s="314">
        <f>SUMIFS('GEN SWITCHING LOGS'!$F:$F,
        'GEN SWITCHING LOGS'!$A:$A, $A50,
        'GEN SWITCHING LOGS'!$G:$G, "CMS",
        'GEN SWITCHING LOGS'!$B:$B, "&gt;=" &amp; $F$2,
        'GEN SWITCHING LOGS'!$B:$B, "&lt;=" &amp; $G$2)</f>
        <v>0</v>
      </c>
      <c r="E50" s="318" cm="1">
        <f t="array" aca="1" ref="E50" ca="1">SUMPRODUCT((NOW() - ($F$2 + IFERROR(TIME(VALUE(LEFT('GEN SWITCHING LOGS'!$C$2:$C$91151, 2)),VALUE(MID('GEN SWITCHING LOGS'!$C$2:$C$91151, 3, 2)), 0), 0))),
            ('GEN SWITCHING LOGS'!$A$2:$A$91151=$A50) *
            ('GEN SWITCHING LOGS'!$G$2:$G$91151="CMS") *
            ('GEN SWITCHING LOGS'!$B$2:$B$91151 &lt; $F$2) *
            ('GEN SWITCHING LOGS'!$E$2:$E$91151=""))</f>
        <v>0</v>
      </c>
      <c r="F50" s="312"/>
      <c r="G50" s="312"/>
    </row>
    <row r="51" spans="1:7" x14ac:dyDescent="0.25">
      <c r="A51" s="32" t="s">
        <v>177</v>
      </c>
      <c r="B51" s="84">
        <f>SUMIFS('GEN SWITCHING LOGS'!$F:$F,'GEN SWITCHING LOGS'!$A:$A,$A51,'GEN SWITCHING LOGS'!$G:$G,"")</f>
        <v>3.4777777777489973</v>
      </c>
      <c r="C51" s="84">
        <f>SUMIFS('GEN SWITCHING LOGS'!$F:$F,'GEN SWITCHING LOGS'!$A:$A,$A51,'GEN SWITCHING LOGS'!$G:$G,"CMS")+SUMIFS('GEN SWITCHING LOGS'!$F:$F,'GEN SWITCHING LOGS'!$A:$A,$A51,'GEN SWITCHING LOGS'!$G:$G,"PMS")</f>
        <v>0</v>
      </c>
      <c r="D51" s="314">
        <f>SUMIFS('GEN SWITCHING LOGS'!$F:$F,
        'GEN SWITCHING LOGS'!$A:$A, $A51,
        'GEN SWITCHING LOGS'!$G:$G, "CMS",
        'GEN SWITCHING LOGS'!$B:$B, "&gt;=" &amp; $F$2,
        'GEN SWITCHING LOGS'!$B:$B, "&lt;=" &amp; $G$2)</f>
        <v>0</v>
      </c>
      <c r="E51" s="318" cm="1">
        <f t="array" aca="1" ref="E51" ca="1">SUMPRODUCT((NOW() - ($F$2 + IFERROR(TIME(VALUE(LEFT('GEN SWITCHING LOGS'!$C$2:$C$91151, 2)),VALUE(MID('GEN SWITCHING LOGS'!$C$2:$C$91151, 3, 2)), 0), 0))),
            ('GEN SWITCHING LOGS'!$A$2:$A$91151=$A51) *
            ('GEN SWITCHING LOGS'!$G$2:$G$91151="CMS") *
            ('GEN SWITCHING LOGS'!$B$2:$B$91151 &lt; $F$2) *
            ('GEN SWITCHING LOGS'!$E$2:$E$91151=""))</f>
        <v>0</v>
      </c>
      <c r="F51" s="312"/>
      <c r="G51" s="312"/>
    </row>
    <row r="52" spans="1:7" x14ac:dyDescent="0.25">
      <c r="A52" s="32" t="s">
        <v>356</v>
      </c>
      <c r="B52" s="84">
        <f>SUMIFS('GEN SWITCHING LOGS'!$F:$F,'GEN SWITCHING LOGS'!$A:$A,$A52,'GEN SWITCHING LOGS'!$G:$G,"")</f>
        <v>0</v>
      </c>
      <c r="C52" s="84">
        <f>SUMIFS('GEN SWITCHING LOGS'!$F:$F,'GEN SWITCHING LOGS'!$A:$A,$A52,'GEN SWITCHING LOGS'!$G:$G,"CMS")+SUMIFS('GEN SWITCHING LOGS'!$F:$F,'GEN SWITCHING LOGS'!$A:$A,$A52,'GEN SWITCHING LOGS'!$G:$G,"PMS")</f>
        <v>0</v>
      </c>
      <c r="D52" s="314">
        <f>SUMIFS('GEN SWITCHING LOGS'!$F:$F,
        'GEN SWITCHING LOGS'!$A:$A, $A52,
        'GEN SWITCHING LOGS'!$G:$G, "CMS",
        'GEN SWITCHING LOGS'!$B:$B, "&gt;=" &amp; $F$2,
        'GEN SWITCHING LOGS'!$B:$B, "&lt;=" &amp; $G$2)</f>
        <v>0</v>
      </c>
      <c r="E52" s="318" cm="1">
        <f t="array" aca="1" ref="E52" ca="1">SUMPRODUCT((NOW() - ($F$2 + IFERROR(TIME(VALUE(LEFT('GEN SWITCHING LOGS'!$C$2:$C$91151, 2)),VALUE(MID('GEN SWITCHING LOGS'!$C$2:$C$91151, 3, 2)), 0), 0))),
            ('GEN SWITCHING LOGS'!$A$2:$A$91151=$A52) *
            ('GEN SWITCHING LOGS'!$G$2:$G$91151="CMS") *
            ('GEN SWITCHING LOGS'!$B$2:$B$91151 &lt; $F$2) *
            ('GEN SWITCHING LOGS'!$E$2:$E$91151=""))</f>
        <v>0</v>
      </c>
      <c r="F52" s="312"/>
      <c r="G52" s="312"/>
    </row>
    <row r="53" spans="1:7" x14ac:dyDescent="0.25">
      <c r="A53" s="32" t="s">
        <v>176</v>
      </c>
      <c r="B53" s="84">
        <f>SUMIFS('GEN SWITCHING LOGS'!$F:$F,'GEN SWITCHING LOGS'!$A:$A,$A53,'GEN SWITCHING LOGS'!$G:$G,"")</f>
        <v>4.7305555555285537</v>
      </c>
      <c r="C53" s="84">
        <f>SUMIFS('GEN SWITCHING LOGS'!$F:$F,'GEN SWITCHING LOGS'!$A:$A,$A53,'GEN SWITCHING LOGS'!$G:$G,"CMS")+SUMIFS('GEN SWITCHING LOGS'!$F:$F,'GEN SWITCHING LOGS'!$A:$A,$A53,'GEN SWITCHING LOGS'!$G:$G,"PMS")</f>
        <v>0</v>
      </c>
      <c r="D53" s="314">
        <f>SUMIFS('GEN SWITCHING LOGS'!$F:$F,
        'GEN SWITCHING LOGS'!$A:$A, $A53,
        'GEN SWITCHING LOGS'!$G:$G, "CMS",
        'GEN SWITCHING LOGS'!$B:$B, "&gt;=" &amp; $F$2,
        'GEN SWITCHING LOGS'!$B:$B, "&lt;=" &amp; $G$2)</f>
        <v>0</v>
      </c>
      <c r="E53" s="318" cm="1">
        <f t="array" aca="1" ref="E53" ca="1">SUMPRODUCT((NOW() - ($F$2 + IFERROR(TIME(VALUE(LEFT('GEN SWITCHING LOGS'!$C$2:$C$91151, 2)),VALUE(MID('GEN SWITCHING LOGS'!$C$2:$C$91151, 3, 2)), 0), 0))),
            ('GEN SWITCHING LOGS'!$A$2:$A$91151=$A53) *
            ('GEN SWITCHING LOGS'!$G$2:$G$91151="CMS") *
            ('GEN SWITCHING LOGS'!$B$2:$B$91151 &lt; $F$2) *
            ('GEN SWITCHING LOGS'!$E$2:$E$91151=""))</f>
        <v>0</v>
      </c>
      <c r="F53" s="312"/>
      <c r="G53" s="312"/>
    </row>
    <row r="54" spans="1:7" hidden="1" x14ac:dyDescent="0.25">
      <c r="A54" s="32" t="s">
        <v>357</v>
      </c>
      <c r="B54" s="84">
        <f>SUMIFS('GEN SWITCHING LOGS'!$F:$F,'GEN SWITCHING LOGS'!$A:$A,$A54,'GEN SWITCHING LOGS'!$G:$G,"")</f>
        <v>0</v>
      </c>
      <c r="C54" s="84">
        <f>SUMIFS('GEN SWITCHING LOGS'!$F:$F,'GEN SWITCHING LOGS'!$A:$A,$A54,'GEN SWITCHING LOGS'!$G:$G,"CMS")+SUMIFS('GEN SWITCHING LOGS'!$F:$F,'GEN SWITCHING LOGS'!$A:$A,$A54,'GEN SWITCHING LOGS'!$G:$G,"PMS")</f>
        <v>0</v>
      </c>
      <c r="D54" s="314">
        <f>SUMIFS('GEN SWITCHING LOGS'!$F:$F,
        'GEN SWITCHING LOGS'!$A:$A, $A54,
        'GEN SWITCHING LOGS'!$G:$G, "CMS",
        'GEN SWITCHING LOGS'!$B:$B, "&gt;=" &amp; $F$2,
        'GEN SWITCHING LOGS'!$B:$B, "&lt;=" &amp; $G$2)</f>
        <v>0</v>
      </c>
      <c r="E54" s="318" cm="1">
        <f t="array" aca="1" ref="E54" ca="1">SUMPRODUCT((NOW() - ($F$2 + IFERROR(TIME(VALUE(LEFT('GEN SWITCHING LOGS'!$C$2:$C$91151, 2)),VALUE(MID('GEN SWITCHING LOGS'!$C$2:$C$91151, 3, 2)), 0), 0))),
            ('GEN SWITCHING LOGS'!$A$2:$A$91151=$A54) *
            ('GEN SWITCHING LOGS'!$G$2:$G$91151="CMS") *
            ('GEN SWITCHING LOGS'!$B$2:$B$91151 &lt; $F$2) *
            ('GEN SWITCHING LOGS'!$E$2:$E$91151=""))</f>
        <v>0</v>
      </c>
      <c r="F54" s="312"/>
      <c r="G54" s="312"/>
    </row>
    <row r="55" spans="1:7" hidden="1" x14ac:dyDescent="0.25">
      <c r="A55" s="32" t="s">
        <v>358</v>
      </c>
      <c r="B55" s="84">
        <f>SUMIFS('GEN SWITCHING LOGS'!$F:$F,'GEN SWITCHING LOGS'!$A:$A,$A55,'GEN SWITCHING LOGS'!$G:$G,"")</f>
        <v>0</v>
      </c>
      <c r="C55" s="84">
        <f>SUMIFS('GEN SWITCHING LOGS'!$F:$F,'GEN SWITCHING LOGS'!$A:$A,$A55,'GEN SWITCHING LOGS'!$G:$G,"CMS")+SUMIFS('GEN SWITCHING LOGS'!$F:$F,'GEN SWITCHING LOGS'!$A:$A,$A55,'GEN SWITCHING LOGS'!$G:$G,"PMS")</f>
        <v>0</v>
      </c>
      <c r="D55" s="314">
        <f>SUMIFS('GEN SWITCHING LOGS'!$F:$F,
        'GEN SWITCHING LOGS'!$A:$A, $A55,
        'GEN SWITCHING LOGS'!$G:$G, "CMS",
        'GEN SWITCHING LOGS'!$B:$B, "&gt;=" &amp; $F$2,
        'GEN SWITCHING LOGS'!$B:$B, "&lt;=" &amp; $G$2)</f>
        <v>0</v>
      </c>
      <c r="E55" s="318" cm="1">
        <f t="array" aca="1" ref="E55" ca="1">SUMPRODUCT((NOW() - ($F$2 + IFERROR(TIME(VALUE(LEFT('GEN SWITCHING LOGS'!$C$2:$C$91151, 2)),VALUE(MID('GEN SWITCHING LOGS'!$C$2:$C$91151, 3, 2)), 0), 0))),
            ('GEN SWITCHING LOGS'!$A$2:$A$91151=$A55) *
            ('GEN SWITCHING LOGS'!$G$2:$G$91151="CMS") *
            ('GEN SWITCHING LOGS'!$B$2:$B$91151 &lt; $F$2) *
            ('GEN SWITCHING LOGS'!$E$2:$E$91151=""))</f>
        <v>0</v>
      </c>
      <c r="F55" s="312"/>
      <c r="G55" s="312"/>
    </row>
    <row r="56" spans="1:7" hidden="1" x14ac:dyDescent="0.25">
      <c r="A56" s="32" t="s">
        <v>359</v>
      </c>
      <c r="B56" s="84">
        <f>SUMIFS('GEN SWITCHING LOGS'!$F:$F,'GEN SWITCHING LOGS'!$A:$A,$A56,'GEN SWITCHING LOGS'!$G:$G,"")</f>
        <v>0</v>
      </c>
      <c r="C56" s="84">
        <f>SUMIFS('GEN SWITCHING LOGS'!$F:$F,'GEN SWITCHING LOGS'!$A:$A,$A56,'GEN SWITCHING LOGS'!$G:$G,"CMS")+SUMIFS('GEN SWITCHING LOGS'!$F:$F,'GEN SWITCHING LOGS'!$A:$A,$A56,'GEN SWITCHING LOGS'!$G:$G,"PMS")</f>
        <v>0</v>
      </c>
      <c r="D56" s="314">
        <f>SUMIFS('GEN SWITCHING LOGS'!$F:$F,
        'GEN SWITCHING LOGS'!$A:$A, $A56,
        'GEN SWITCHING LOGS'!$G:$G, "CMS",
        'GEN SWITCHING LOGS'!$B:$B, "&gt;=" &amp; $F$2,
        'GEN SWITCHING LOGS'!$B:$B, "&lt;=" &amp; $G$2)</f>
        <v>0</v>
      </c>
      <c r="E56" s="318" cm="1">
        <f t="array" aca="1" ref="E56" ca="1">SUMPRODUCT((NOW() - ($F$2 + IFERROR(TIME(VALUE(LEFT('GEN SWITCHING LOGS'!$C$2:$C$91151, 2)),VALUE(MID('GEN SWITCHING LOGS'!$C$2:$C$91151, 3, 2)), 0), 0))),
            ('GEN SWITCHING LOGS'!$A$2:$A$91151=$A56) *
            ('GEN SWITCHING LOGS'!$G$2:$G$91151="CMS") *
            ('GEN SWITCHING LOGS'!$B$2:$B$91151 &lt; $F$2) *
            ('GEN SWITCHING LOGS'!$E$2:$E$91151=""))</f>
        <v>0</v>
      </c>
      <c r="F56" s="312"/>
      <c r="G56" s="312"/>
    </row>
    <row r="57" spans="1:7" hidden="1" x14ac:dyDescent="0.25">
      <c r="A57" s="32" t="s">
        <v>360</v>
      </c>
      <c r="B57" s="84">
        <f>SUMIFS('GEN SWITCHING LOGS'!$F:$F,'GEN SWITCHING LOGS'!$A:$A,$A57,'GEN SWITCHING LOGS'!$G:$G,"")</f>
        <v>0</v>
      </c>
      <c r="C57" s="84">
        <f>SUMIFS('GEN SWITCHING LOGS'!$F:$F,'GEN SWITCHING LOGS'!$A:$A,$A57,'GEN SWITCHING LOGS'!$G:$G,"CMS")+SUMIFS('GEN SWITCHING LOGS'!$F:$F,'GEN SWITCHING LOGS'!$A:$A,$A57,'GEN SWITCHING LOGS'!$G:$G,"PMS")</f>
        <v>0</v>
      </c>
      <c r="D57" s="314">
        <f>SUMIFS('GEN SWITCHING LOGS'!$F:$F,
        'GEN SWITCHING LOGS'!$A:$A, $A57,
        'GEN SWITCHING LOGS'!$G:$G, "CMS",
        'GEN SWITCHING LOGS'!$B:$B, "&gt;=" &amp; $F$2,
        'GEN SWITCHING LOGS'!$B:$B, "&lt;=" &amp; $G$2)</f>
        <v>0</v>
      </c>
      <c r="E57" s="318" cm="1">
        <f t="array" aca="1" ref="E57" ca="1">SUMPRODUCT((NOW() - ($F$2 + IFERROR(TIME(VALUE(LEFT('GEN SWITCHING LOGS'!$C$2:$C$91151, 2)),VALUE(MID('GEN SWITCHING LOGS'!$C$2:$C$91151, 3, 2)), 0), 0))),
            ('GEN SWITCHING LOGS'!$A$2:$A$91151=$A57) *
            ('GEN SWITCHING LOGS'!$G$2:$G$91151="CMS") *
            ('GEN SWITCHING LOGS'!$B$2:$B$91151 &lt; $F$2) *
            ('GEN SWITCHING LOGS'!$E$2:$E$91151=""))</f>
        <v>0</v>
      </c>
      <c r="F57" s="312"/>
      <c r="G57" s="312"/>
    </row>
    <row r="58" spans="1:7" hidden="1" x14ac:dyDescent="0.25">
      <c r="A58" s="32" t="s">
        <v>361</v>
      </c>
      <c r="B58" s="84">
        <f>SUMIFS('GEN SWITCHING LOGS'!$F:$F,'GEN SWITCHING LOGS'!$A:$A,$A58,'GEN SWITCHING LOGS'!$G:$G,"")</f>
        <v>0</v>
      </c>
      <c r="C58" s="84">
        <f>SUMIFS('GEN SWITCHING LOGS'!$F:$F,'GEN SWITCHING LOGS'!$A:$A,$A58,'GEN SWITCHING LOGS'!$G:$G,"CMS")+SUMIFS('GEN SWITCHING LOGS'!$F:$F,'GEN SWITCHING LOGS'!$A:$A,$A58,'GEN SWITCHING LOGS'!$G:$G,"PMS")</f>
        <v>0</v>
      </c>
      <c r="D58" s="314">
        <f>SUMIFS('GEN SWITCHING LOGS'!$F:$F,
        'GEN SWITCHING LOGS'!$A:$A, $A58,
        'GEN SWITCHING LOGS'!$G:$G, "CMS",
        'GEN SWITCHING LOGS'!$B:$B, "&gt;=" &amp; $F$2,
        'GEN SWITCHING LOGS'!$B:$B, "&lt;=" &amp; $G$2)</f>
        <v>0</v>
      </c>
      <c r="E58" s="318" cm="1">
        <f t="array" aca="1" ref="E58" ca="1">SUMPRODUCT((NOW() - ($F$2 + IFERROR(TIME(VALUE(LEFT('GEN SWITCHING LOGS'!$C$2:$C$91151, 2)),VALUE(MID('GEN SWITCHING LOGS'!$C$2:$C$91151, 3, 2)), 0), 0))),
            ('GEN SWITCHING LOGS'!$A$2:$A$91151=$A58) *
            ('GEN SWITCHING LOGS'!$G$2:$G$91151="CMS") *
            ('GEN SWITCHING LOGS'!$B$2:$B$91151 &lt; $F$2) *
            ('GEN SWITCHING LOGS'!$E$2:$E$91151=""))</f>
        <v>0</v>
      </c>
      <c r="F58" s="312"/>
      <c r="G58" s="312"/>
    </row>
    <row r="59" spans="1:7" hidden="1" x14ac:dyDescent="0.25">
      <c r="A59" s="32" t="s">
        <v>362</v>
      </c>
      <c r="B59" s="84">
        <f>SUMIFS('GEN SWITCHING LOGS'!$F:$F,'GEN SWITCHING LOGS'!$A:$A,$A59,'GEN SWITCHING LOGS'!$G:$G,"")</f>
        <v>0</v>
      </c>
      <c r="C59" s="84">
        <f>SUMIFS('GEN SWITCHING LOGS'!$F:$F,'GEN SWITCHING LOGS'!$A:$A,$A59,'GEN SWITCHING LOGS'!$G:$G,"CMS")+SUMIFS('GEN SWITCHING LOGS'!$F:$F,'GEN SWITCHING LOGS'!$A:$A,$A59,'GEN SWITCHING LOGS'!$G:$G,"PMS")</f>
        <v>0</v>
      </c>
      <c r="D59" s="314">
        <f>SUMIFS('GEN SWITCHING LOGS'!$F:$F,
        'GEN SWITCHING LOGS'!$A:$A, $A59,
        'GEN SWITCHING LOGS'!$G:$G, "CMS",
        'GEN SWITCHING LOGS'!$B:$B, "&gt;=" &amp; $F$2,
        'GEN SWITCHING LOGS'!$B:$B, "&lt;=" &amp; $G$2)</f>
        <v>0</v>
      </c>
      <c r="E59" s="318" cm="1">
        <f t="array" aca="1" ref="E59" ca="1">SUMPRODUCT((NOW() - ($F$2 + IFERROR(TIME(VALUE(LEFT('GEN SWITCHING LOGS'!$C$2:$C$91151, 2)),VALUE(MID('GEN SWITCHING LOGS'!$C$2:$C$91151, 3, 2)), 0), 0))),
            ('GEN SWITCHING LOGS'!$A$2:$A$91151=$A59) *
            ('GEN SWITCHING LOGS'!$G$2:$G$91151="CMS") *
            ('GEN SWITCHING LOGS'!$B$2:$B$91151 &lt; $F$2) *
            ('GEN SWITCHING LOGS'!$E$2:$E$91151=""))</f>
        <v>0</v>
      </c>
      <c r="F59" s="312"/>
      <c r="G59" s="312"/>
    </row>
    <row r="60" spans="1:7" hidden="1" x14ac:dyDescent="0.25">
      <c r="A60" s="32" t="s">
        <v>363</v>
      </c>
      <c r="B60" s="84">
        <f>SUMIFS('GEN SWITCHING LOGS'!$F:$F,'GEN SWITCHING LOGS'!$A:$A,$A60,'GEN SWITCHING LOGS'!$G:$G,"")</f>
        <v>0</v>
      </c>
      <c r="C60" s="84">
        <f>SUMIFS('GEN SWITCHING LOGS'!$F:$F,'GEN SWITCHING LOGS'!$A:$A,$A60,'GEN SWITCHING LOGS'!$G:$G,"CMS")+SUMIFS('GEN SWITCHING LOGS'!$F:$F,'GEN SWITCHING LOGS'!$A:$A,$A60,'GEN SWITCHING LOGS'!$G:$G,"PMS")</f>
        <v>0</v>
      </c>
      <c r="D60" s="314">
        <f>SUMIFS('GEN SWITCHING LOGS'!$F:$F,
        'GEN SWITCHING LOGS'!$A:$A, $A60,
        'GEN SWITCHING LOGS'!$G:$G, "CMS",
        'GEN SWITCHING LOGS'!$B:$B, "&gt;=" &amp; $F$2,
        'GEN SWITCHING LOGS'!$B:$B, "&lt;=" &amp; $G$2)</f>
        <v>0</v>
      </c>
      <c r="E60" s="318" cm="1">
        <f t="array" aca="1" ref="E60" ca="1">SUMPRODUCT((NOW() - ($F$2 + IFERROR(TIME(VALUE(LEFT('GEN SWITCHING LOGS'!$C$2:$C$91151, 2)),VALUE(MID('GEN SWITCHING LOGS'!$C$2:$C$91151, 3, 2)), 0), 0))),
            ('GEN SWITCHING LOGS'!$A$2:$A$91151=$A60) *
            ('GEN SWITCHING LOGS'!$G$2:$G$91151="CMS") *
            ('GEN SWITCHING LOGS'!$B$2:$B$91151 &lt; $F$2) *
            ('GEN SWITCHING LOGS'!$E$2:$E$91151=""))</f>
        <v>0</v>
      </c>
      <c r="F60" s="312"/>
      <c r="G60" s="312"/>
    </row>
    <row r="61" spans="1:7" hidden="1" x14ac:dyDescent="0.25">
      <c r="A61" s="32" t="s">
        <v>364</v>
      </c>
      <c r="B61" s="84">
        <f>SUMIFS('GEN SWITCHING LOGS'!$F:$F,'GEN SWITCHING LOGS'!$A:$A,$A61,'GEN SWITCHING LOGS'!$G:$G,"")</f>
        <v>0</v>
      </c>
      <c r="C61" s="84">
        <f>SUMIFS('GEN SWITCHING LOGS'!$F:$F,'GEN SWITCHING LOGS'!$A:$A,$A61,'GEN SWITCHING LOGS'!$G:$G,"CMS")+SUMIFS('GEN SWITCHING LOGS'!$F:$F,'GEN SWITCHING LOGS'!$A:$A,$A61,'GEN SWITCHING LOGS'!$G:$G,"PMS")</f>
        <v>0</v>
      </c>
      <c r="D61" s="314">
        <f>SUMIFS('GEN SWITCHING LOGS'!$F:$F,
        'GEN SWITCHING LOGS'!$A:$A, $A61,
        'GEN SWITCHING LOGS'!$G:$G, "CMS",
        'GEN SWITCHING LOGS'!$B:$B, "&gt;=" &amp; $F$2,
        'GEN SWITCHING LOGS'!$B:$B, "&lt;=" &amp; $G$2)</f>
        <v>0</v>
      </c>
      <c r="E61" s="318" cm="1">
        <f t="array" aca="1" ref="E61" ca="1">SUMPRODUCT((NOW() - ($F$2 + IFERROR(TIME(VALUE(LEFT('GEN SWITCHING LOGS'!$C$2:$C$91151, 2)),VALUE(MID('GEN SWITCHING LOGS'!$C$2:$C$91151, 3, 2)), 0), 0))),
            ('GEN SWITCHING LOGS'!$A$2:$A$91151=$A61) *
            ('GEN SWITCHING LOGS'!$G$2:$G$91151="CMS") *
            ('GEN SWITCHING LOGS'!$B$2:$B$91151 &lt; $F$2) *
            ('GEN SWITCHING LOGS'!$E$2:$E$91151=""))</f>
        <v>0</v>
      </c>
      <c r="F61" s="312"/>
      <c r="G61" s="312"/>
    </row>
    <row r="62" spans="1:7" hidden="1" x14ac:dyDescent="0.25">
      <c r="A62" s="32" t="s">
        <v>365</v>
      </c>
      <c r="B62" s="84">
        <f>SUMIFS('GEN SWITCHING LOGS'!$F:$F,'GEN SWITCHING LOGS'!$A:$A,$A62,'GEN SWITCHING LOGS'!$G:$G,"")</f>
        <v>0</v>
      </c>
      <c r="C62" s="84">
        <f>SUMIFS('GEN SWITCHING LOGS'!$F:$F,'GEN SWITCHING LOGS'!$A:$A,$A62,'GEN SWITCHING LOGS'!$G:$G,"CMS")+SUMIFS('GEN SWITCHING LOGS'!$F:$F,'GEN SWITCHING LOGS'!$A:$A,$A62,'GEN SWITCHING LOGS'!$G:$G,"PMS")</f>
        <v>0</v>
      </c>
      <c r="D62" s="314">
        <f>SUMIFS('GEN SWITCHING LOGS'!$F:$F,
        'GEN SWITCHING LOGS'!$A:$A, $A62,
        'GEN SWITCHING LOGS'!$G:$G, "CMS",
        'GEN SWITCHING LOGS'!$B:$B, "&gt;=" &amp; $F$2,
        'GEN SWITCHING LOGS'!$B:$B, "&lt;=" &amp; $G$2)</f>
        <v>0</v>
      </c>
      <c r="E62" s="318" cm="1">
        <f t="array" aca="1" ref="E62" ca="1">SUMPRODUCT((NOW() - ($F$2 + IFERROR(TIME(VALUE(LEFT('GEN SWITCHING LOGS'!$C$2:$C$91151, 2)),VALUE(MID('GEN SWITCHING LOGS'!$C$2:$C$91151, 3, 2)), 0), 0))),
            ('GEN SWITCHING LOGS'!$A$2:$A$91151=$A62) *
            ('GEN SWITCHING LOGS'!$G$2:$G$91151="CMS") *
            ('GEN SWITCHING LOGS'!$B$2:$B$91151 &lt; $F$2) *
            ('GEN SWITCHING LOGS'!$E$2:$E$91151=""))</f>
        <v>0</v>
      </c>
      <c r="F62" s="312"/>
      <c r="G62" s="312"/>
    </row>
    <row r="63" spans="1:7" x14ac:dyDescent="0.25">
      <c r="A63" s="32" t="s">
        <v>190</v>
      </c>
      <c r="B63" s="84">
        <f>SUMIFS('GEN SWITCHING LOGS'!$F:$F,'GEN SWITCHING LOGS'!$A:$A,$A63,'GEN SWITCHING LOGS'!$G:$G,"")</f>
        <v>2.5791666666409583</v>
      </c>
      <c r="C63" s="84">
        <f>SUMIFS('GEN SWITCHING LOGS'!$F:$F,'GEN SWITCHING LOGS'!$A:$A,$A63,'GEN SWITCHING LOGS'!$G:$G,"CMS")+SUMIFS('GEN SWITCHING LOGS'!$F:$F,'GEN SWITCHING LOGS'!$A:$A,$A63,'GEN SWITCHING LOGS'!$G:$G,"PMS")</f>
        <v>0</v>
      </c>
      <c r="D63" s="314">
        <f>SUMIFS('GEN SWITCHING LOGS'!$F:$F,
        'GEN SWITCHING LOGS'!$A:$A, $A63,
        'GEN SWITCHING LOGS'!$G:$G, "CMS",
        'GEN SWITCHING LOGS'!$B:$B, "&gt;=" &amp; $F$2,
        'GEN SWITCHING LOGS'!$B:$B, "&lt;=" &amp; $G$2)</f>
        <v>0</v>
      </c>
      <c r="E63" s="318" cm="1">
        <f t="array" aca="1" ref="E63" ca="1">SUMPRODUCT((NOW() - ($F$2 + IFERROR(TIME(VALUE(LEFT('GEN SWITCHING LOGS'!$C$2:$C$91151, 2)),VALUE(MID('GEN SWITCHING LOGS'!$C$2:$C$91151, 3, 2)), 0), 0))),
            ('GEN SWITCHING LOGS'!$A$2:$A$91151=$A63) *
            ('GEN SWITCHING LOGS'!$G$2:$G$91151="CMS") *
            ('GEN SWITCHING LOGS'!$B$2:$B$91151 &lt; $F$2) *
            ('GEN SWITCHING LOGS'!$E$2:$E$91151=""))</f>
        <v>0</v>
      </c>
      <c r="F63" s="312"/>
      <c r="G63" s="312"/>
    </row>
    <row r="64" spans="1:7" x14ac:dyDescent="0.25">
      <c r="A64" s="32" t="s">
        <v>180</v>
      </c>
      <c r="B64" s="84">
        <f>SUMIFS('GEN SWITCHING LOGS'!$F:$F,'GEN SWITCHING LOGS'!$A:$A,$A64,'GEN SWITCHING LOGS'!$G:$G,"")</f>
        <v>2.9159722221884294</v>
      </c>
      <c r="C64" s="84">
        <f>SUMIFS('GEN SWITCHING LOGS'!$F:$F,'GEN SWITCHING LOGS'!$A:$A,$A64,'GEN SWITCHING LOGS'!$G:$G,"CMS")+SUMIFS('GEN SWITCHING LOGS'!$F:$F,'GEN SWITCHING LOGS'!$A:$A,$A64,'GEN SWITCHING LOGS'!$G:$G,"PMS")</f>
        <v>0</v>
      </c>
      <c r="D64" s="314">
        <f>SUMIFS('GEN SWITCHING LOGS'!$F:$F,
        'GEN SWITCHING LOGS'!$A:$A, $A64,
        'GEN SWITCHING LOGS'!$G:$G, "CMS",
        'GEN SWITCHING LOGS'!$B:$B, "&gt;=" &amp; $F$2,
        'GEN SWITCHING LOGS'!$B:$B, "&lt;=" &amp; $G$2)</f>
        <v>0</v>
      </c>
      <c r="E64" s="318" cm="1">
        <f t="array" aca="1" ref="E64" ca="1">SUMPRODUCT((NOW() - ($F$2 + IFERROR(TIME(VALUE(LEFT('GEN SWITCHING LOGS'!$C$2:$C$91151, 2)),VALUE(MID('GEN SWITCHING LOGS'!$C$2:$C$91151, 3, 2)), 0), 0))),
            ('GEN SWITCHING LOGS'!$A$2:$A$91151=$A64) *
            ('GEN SWITCHING LOGS'!$G$2:$G$91151="CMS") *
            ('GEN SWITCHING LOGS'!$B$2:$B$91151 &lt; $F$2) *
            ('GEN SWITCHING LOGS'!$E$2:$E$91151=""))</f>
        <v>0</v>
      </c>
      <c r="F64" s="312"/>
      <c r="G64" s="312"/>
    </row>
  </sheetData>
  <autoFilter ref="A1:H64" xr:uid="{BF4B4F86-B745-45F7-9FE3-6E55334769A4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F195040148254194FA19EB97B4CE02" ma:contentTypeVersion="13" ma:contentTypeDescription="Create a new document." ma:contentTypeScope="" ma:versionID="cd58eda1f11182debed4d617a851df18">
  <xsd:schema xmlns:xsd="http://www.w3.org/2001/XMLSchema" xmlns:xs="http://www.w3.org/2001/XMLSchema" xmlns:p="http://schemas.microsoft.com/office/2006/metadata/properties" xmlns:ns2="694e58c8-b8ed-4da2-8854-564bd3cfaddb" xmlns:ns3="52ceeaa0-4d46-4b0c-8879-3b15f92c9283" targetNamespace="http://schemas.microsoft.com/office/2006/metadata/properties" ma:root="true" ma:fieldsID="a6688ca5ccdd70eca0fa0c7b2a8bdbac" ns2:_="" ns3:_="">
    <xsd:import namespace="694e58c8-b8ed-4da2-8854-564bd3cfaddb"/>
    <xsd:import namespace="52ceeaa0-4d46-4b0c-8879-3b15f92c928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4e58c8-b8ed-4da2-8854-564bd3cfad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cd948ef-de4f-4c20-888b-4e3bf33143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ceeaa0-4d46-4b0c-8879-3b15f92c928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06de545-b9c6-49aa-bdfb-e1f4d6e0f27a}" ma:internalName="TaxCatchAll" ma:showField="CatchAllData" ma:web="52ceeaa0-4d46-4b0c-8879-3b15f92c928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2ceeaa0-4d46-4b0c-8879-3b15f92c9283" xsi:nil="true"/>
    <lcf76f155ced4ddcb4097134ff3c332f xmlns="694e58c8-b8ed-4da2-8854-564bd3cfaddb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8E637272-78BF-4153-88F4-A33A6682A65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3B5A4D7-3DA9-40A1-A916-1CD5646BEF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94e58c8-b8ed-4da2-8854-564bd3cfaddb"/>
    <ds:schemaRef ds:uri="52ceeaa0-4d46-4b0c-8879-3b15f92c92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8152286-B276-468B-905E-886A917CC1F1}">
  <ds:schemaRefs>
    <ds:schemaRef ds:uri="http://schemas.microsoft.com/office/2006/documentManagement/types"/>
    <ds:schemaRef ds:uri="http://schemas.microsoft.com/office/2006/metadata/properties"/>
    <ds:schemaRef ds:uri="http://schemas.microsoft.com/office/infopath/2007/PartnerControls"/>
    <ds:schemaRef ds:uri="http://purl.org/dc/terms/"/>
    <ds:schemaRef ds:uri="http://schemas.openxmlformats.org/package/2006/metadata/core-properties"/>
    <ds:schemaRef ds:uri="http://purl.org/dc/dcmitype/"/>
    <ds:schemaRef ds:uri="52ceeaa0-4d46-4b0c-8879-3b15f92c9283"/>
    <ds:schemaRef ds:uri="694e58c8-b8ed-4da2-8854-564bd3cfaddb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6</vt:i4>
      </vt:variant>
    </vt:vector>
  </HeadingPairs>
  <TitlesOfParts>
    <vt:vector size="22" baseType="lpstr">
      <vt:lpstr>DEMAND FREQ SUMMARY</vt:lpstr>
      <vt:lpstr>1</vt:lpstr>
      <vt:lpstr>2</vt:lpstr>
      <vt:lpstr>3</vt:lpstr>
      <vt:lpstr>4</vt:lpstr>
      <vt:lpstr>5</vt:lpstr>
      <vt:lpstr>6</vt:lpstr>
      <vt:lpstr>PARAMETERS</vt:lpstr>
      <vt:lpstr>GEN SWITCHING LOGS</vt:lpstr>
      <vt:lpstr>ACTION LOGS</vt:lpstr>
      <vt:lpstr>BILLING</vt:lpstr>
      <vt:lpstr>EOD REPORT</vt:lpstr>
      <vt:lpstr>EOD REPORT_v1</vt:lpstr>
      <vt:lpstr>EOD REPORT_v2</vt:lpstr>
      <vt:lpstr>AGG DEMAND</vt:lpstr>
      <vt:lpstr>RunDown Time</vt:lpstr>
      <vt:lpstr>'1'!Print_Area</vt:lpstr>
      <vt:lpstr>'2'!Print_Area</vt:lpstr>
      <vt:lpstr>'3'!Print_Area</vt:lpstr>
      <vt:lpstr>'4'!Print_Area</vt:lpstr>
      <vt:lpstr>'5'!Print_Area</vt:lpstr>
      <vt:lpstr>'6'!Print_Area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ORMECO</dc:creator>
  <cp:keywords/>
  <dc:description/>
  <cp:lastModifiedBy>BUNGCAG, BEATRIZ GRACE</cp:lastModifiedBy>
  <cp:revision/>
  <dcterms:created xsi:type="dcterms:W3CDTF">2023-03-31T14:14:01Z</dcterms:created>
  <dcterms:modified xsi:type="dcterms:W3CDTF">2025-12-06T06:50:30Z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0x01010057F195040148254194FA19EB97B4CE02</vt:lpwstr>
  </property>
  <property fmtid="{D5CDD505-2E9C-101B-9397-08002B2CF9AE}" pid="3" name="MediaServiceImageTags">
    <vt:lpwstr/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