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namedSheetViews/namedSheetView1.xml" ContentType="application/vnd.ms-excel.namedsheetview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7713" documentId="8_{78C34441-216D-4C2D-AAA3-718125ADDEA7}" xr6:coauthVersionLast="47" xr6:coauthVersionMax="47" xr10:uidLastSave="{DA56EDC6-60A9-4822-B3D2-66C7B17B4FA0}"/>
  <bookViews>
    <workbookView xWindow="-120" yWindow="-120" windowWidth="29040" windowHeight="15840" tabRatio="636" firstSheet="1" activeTab="11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8" i="457" l="1"/>
  <c r="Q70" i="457"/>
  <c r="P70" i="457"/>
  <c r="P68" i="457"/>
  <c r="F429" i="88"/>
  <c r="F444" i="88"/>
  <c r="F388" i="88"/>
  <c r="F457" i="88"/>
  <c r="F456" i="88"/>
  <c r="AC135" i="457"/>
  <c r="AB135" i="457"/>
  <c r="AA135" i="457"/>
  <c r="Z135" i="457"/>
  <c r="Y135" i="457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AC134" i="457"/>
  <c r="AB134" i="457"/>
  <c r="AA134" i="457"/>
  <c r="Z134" i="457"/>
  <c r="Y134" i="457"/>
  <c r="X134" i="457"/>
  <c r="W134" i="457"/>
  <c r="V134" i="457"/>
  <c r="U134" i="457"/>
  <c r="T134" i="457"/>
  <c r="S134" i="457"/>
  <c r="R134" i="457"/>
  <c r="Q134" i="457"/>
  <c r="P134" i="457"/>
  <c r="O134" i="457"/>
  <c r="N134" i="457"/>
  <c r="M134" i="457"/>
  <c r="L134" i="457"/>
  <c r="AC131" i="457"/>
  <c r="AB131" i="457"/>
  <c r="AA131" i="457"/>
  <c r="Z131" i="457"/>
  <c r="Y131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AC130" i="457"/>
  <c r="AB130" i="457"/>
  <c r="AA130" i="457"/>
  <c r="Z130" i="457"/>
  <c r="Y130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AC129" i="457"/>
  <c r="AB129" i="457"/>
  <c r="AA129" i="457"/>
  <c r="Z129" i="457"/>
  <c r="Y129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AC128" i="457"/>
  <c r="AB128" i="457"/>
  <c r="AA128" i="457"/>
  <c r="Z128" i="457"/>
  <c r="Y128" i="457"/>
  <c r="X128" i="457"/>
  <c r="W128" i="457"/>
  <c r="V128" i="457"/>
  <c r="U128" i="457"/>
  <c r="T128" i="457"/>
  <c r="S128" i="457"/>
  <c r="R128" i="457"/>
  <c r="Q128" i="457"/>
  <c r="P128" i="457"/>
  <c r="O128" i="457"/>
  <c r="N128" i="457"/>
  <c r="M128" i="457"/>
  <c r="L128" i="457"/>
  <c r="AC127" i="457"/>
  <c r="AB127" i="457"/>
  <c r="AA127" i="457"/>
  <c r="Z127" i="457"/>
  <c r="Y127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70" i="457"/>
  <c r="K68" i="457"/>
  <c r="K21" i="457"/>
  <c r="K26" i="457"/>
  <c r="J70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Y109" i="457"/>
  <c r="V109" i="457"/>
  <c r="R109" i="457"/>
  <c r="G106" i="457"/>
  <c r="AB104" i="457"/>
  <c r="AA104" i="457"/>
  <c r="Z104" i="457"/>
  <c r="Y104" i="457"/>
  <c r="K99" i="457"/>
  <c r="AB97" i="457"/>
  <c r="AA97" i="457"/>
  <c r="Z97" i="457"/>
  <c r="Y97" i="457"/>
  <c r="W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X86" i="457"/>
  <c r="X109" i="457" s="1"/>
  <c r="W86" i="457"/>
  <c r="W109" i="457" s="1"/>
  <c r="V86" i="457"/>
  <c r="U86" i="457"/>
  <c r="U109" i="457" s="1"/>
  <c r="T86" i="457"/>
  <c r="T109" i="457" s="1"/>
  <c r="S86" i="457"/>
  <c r="S109" i="457" s="1"/>
  <c r="R86" i="457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X17" i="457"/>
  <c r="X97" i="457" s="1"/>
  <c r="W17" i="457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E3A0C4D1-43DB-4B38-9B43-6F03E95037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B523149-A447-4B56-B285-F6A846DB3D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7B5F825A-CD81-46D5-A858-F39D91696BC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2803E04-464C-4E2C-A38F-DE169CBA57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E3F5A8E6-725A-4E07-B4ED-F170C1C5F92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8E55530-A0F9-46CB-B6B6-339F5A5B84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6676509-01D2-47F9-B88A-0647A866D24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2E6C110-9918-4088-B9E8-E39C470DD0E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F02812CC-982F-4F29-808D-C76E90BFFF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F74AC9AE-6F77-467F-BB34-2D9177356A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8BEC89BD-1911-4266-AA28-CA57FF8EA9E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9CE0398-18C8-41F4-BAF1-3D230416CA4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7A921B8-E4AD-47D2-A65B-E17C4AA15D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7ECA328-84BC-4D3C-B301-BBD2A8344A4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FB713443-C456-4A79-80B4-CE63B8BF32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<sst xmlns="http://schemas.openxmlformats.org/spreadsheetml/2006/main" count="19728" uniqueCount="1774">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</sst>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34.581000000000003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61.63600000000001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openxmlformats.org/officeDocument/2006/relationships/hyperlink" Target="10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microsoft.com/office/2019/04/relationships/namedSheetView" Target="../namedSheetViews/namedSheetView1.xm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0</v>
      </c>
      <c r="O12" s="252" cm="1">
        <f t="array" aca="1" ref="O12" ca="1">INDIRECT("'"&amp;$A12&amp;"'!"&amp; "R" &amp; $B12)</f>
        <v>0</v>
      </c>
      <c r="P12" s="252" cm="1">
        <f t="array" aca="1" ref="P12" ca="1">INDIRECT("'"&amp;$A12&amp;"'!"&amp; "S" &amp; $B12)</f>
        <v>0</v>
      </c>
      <c r="Q12" s="252" cm="1">
        <f t="array" aca="1" ref="Q12" ca="1">INDIRECT("'"&amp;$A12&amp;"'!"&amp; "T" &amp; $B12)</f>
        <v>0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35.761000000000003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61.63600000000001</v>
      </c>
      <c r="O44" s="252" cm="1">
        <f t="array" aca="1" ref="O44" ca="1">INDIRECT("'"&amp;$A44&amp;"'!"&amp; "R" &amp; $B44)</f>
        <v>0</v>
      </c>
      <c r="P44" s="252" cm="1">
        <f t="array" aca="1" ref="P44" ca="1">INDIRECT("'"&amp;$A44&amp;"'!"&amp; "S" &amp; $B44)</f>
        <v>0</v>
      </c>
      <c r="Q44" s="252" cm="1">
        <f t="array" aca="1" ref="Q44" ca="1">INDIRECT("'"&amp;$A44&amp;"'!"&amp; "T" &amp; $B44)</f>
        <v>0</v>
      </c>
      <c r="R44" s="252" cm="1">
        <f t="array" aca="1" ref="R44" ca="1">INDIRECT("'"&amp;$A44&amp;"'!"&amp; "U" &amp; $B44)</f>
        <v>0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N133" sqref="N1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2</v>
      </c>
      <c r="Y135" s="516">
        <f t="shared" ref="Y135:Z135" si="103">1*(2-COUNTIF(Y84:Y85,"=CMS"))</f>
        <v>2</v>
      </c>
      <c r="Z135" s="516">
        <f t="shared" si="103"/>
        <v>2</v>
      </c>
      <c r="AA135" s="516">
        <f t="shared" ref="AA135:AB135" si="104">1*(2-COUNTIF(AA84:AA85,"=CMS"))</f>
        <v>2</v>
      </c>
      <c r="AB135" s="516">
        <f t="shared" si="104"/>
        <v>2</v>
      </c>
      <c r="AC135" s="516">
        <f t="shared" ref="AC135" si="105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84:AC85 G43:AC46 G13:AC16 G49:AC49 G68:AC70">
    <cfRule type="cellIs" dxfId="1467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43" sqref="P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/>
      <c r="S13" s="346"/>
      <c r="T13" s="346"/>
      <c r="U13" s="273"/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/>
      <c r="S14" s="273"/>
      <c r="T14" s="346"/>
      <c r="U14" s="346"/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6.7</v>
      </c>
      <c r="R15" s="273"/>
      <c r="S15" s="273"/>
      <c r="T15" s="346"/>
      <c r="U15" s="346"/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6.7</v>
      </c>
      <c r="R16" s="273"/>
      <c r="S16" s="273"/>
      <c r="T16" s="346"/>
      <c r="U16" s="346"/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0</v>
      </c>
      <c r="S17" s="16">
        <v>7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/>
      <c r="S20" s="275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1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1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0.86599999999999999</v>
      </c>
      <c r="R32" s="273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">SUM(C19:C32)</f>
        <v>14</v>
      </c>
      <c r="D33" s="16">
        <f t="shared" si="2"/>
        <v>0</v>
      </c>
      <c r="E33" s="16">
        <f t="shared" si="2"/>
        <v>0</v>
      </c>
      <c r="F33" s="16">
        <f t="shared" si="2"/>
        <v>0.95699999999999996</v>
      </c>
      <c r="G33" s="16">
        <f t="shared" si="2"/>
        <v>0</v>
      </c>
      <c r="H33" s="16">
        <f t="shared" si="2"/>
        <v>4.4269999999999996</v>
      </c>
      <c r="I33" s="16">
        <f t="shared" si="2"/>
        <v>1.9359999999999999</v>
      </c>
      <c r="J33" s="16">
        <f t="shared" si="2"/>
        <v>1.4410000000000001</v>
      </c>
      <c r="K33" s="16">
        <f t="shared" si="2"/>
        <v>2.141</v>
      </c>
      <c r="L33" s="16">
        <f t="shared" si="2"/>
        <v>0</v>
      </c>
      <c r="M33" s="16">
        <f t="shared" si="2"/>
        <v>0</v>
      </c>
      <c r="N33" s="16">
        <f t="shared" si="2"/>
        <v>3.9340000000000002</v>
      </c>
      <c r="O33" s="16">
        <f t="shared" si="2"/>
        <v>12.737</v>
      </c>
      <c r="P33" s="16">
        <f t="shared" si="2"/>
        <v>12.866</v>
      </c>
      <c r="Q33" s="16">
        <f t="shared" si="2"/>
        <v>12.866</v>
      </c>
      <c r="R33" s="16">
        <f t="shared" si="2"/>
        <v>0</v>
      </c>
      <c r="S33" s="16">
        <f t="shared" si="2"/>
        <v>0</v>
      </c>
      <c r="T33" s="16">
        <f t="shared" si="2"/>
        <v>0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 t="shared" si="2"/>
        <v>0</v>
      </c>
      <c r="Y33" s="16">
        <f t="shared" si="2"/>
        <v>0</v>
      </c>
      <c r="Z33" s="16">
        <f t="shared" si="2"/>
        <v>0</v>
      </c>
      <c r="AA33" s="16">
        <f t="shared" si="2"/>
        <v>0</v>
      </c>
      <c r="AB33" s="16">
        <f t="shared" si="2"/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3.5</v>
      </c>
      <c r="R45" s="273"/>
      <c r="S45" s="273"/>
      <c r="T45" s="346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/>
      <c r="S46" s="273"/>
      <c r="T46" s="346"/>
      <c r="U46" s="275"/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11</v>
      </c>
      <c r="G47" s="16">
        <f t="shared" si="3"/>
        <v>10.6</v>
      </c>
      <c r="H47" s="16">
        <f t="shared" si="3"/>
        <v>10.8</v>
      </c>
      <c r="I47" s="16">
        <f t="shared" si="3"/>
        <v>11</v>
      </c>
      <c r="J47" s="16">
        <f t="shared" si="3"/>
        <v>10.8</v>
      </c>
      <c r="K47" s="16">
        <f t="shared" si="3"/>
        <v>11.2</v>
      </c>
      <c r="L47" s="16">
        <f t="shared" si="3"/>
        <v>11.1</v>
      </c>
      <c r="M47" s="16">
        <f t="shared" si="3"/>
        <v>10.9</v>
      </c>
      <c r="N47" s="16">
        <f t="shared" si="3"/>
        <v>10.9</v>
      </c>
      <c r="O47" s="16">
        <f t="shared" si="3"/>
        <v>13</v>
      </c>
      <c r="P47" s="16">
        <f t="shared" si="3"/>
        <v>14.5</v>
      </c>
      <c r="Q47" s="16">
        <f t="shared" si="3"/>
        <v>14.5</v>
      </c>
      <c r="R47" s="16">
        <f t="shared" si="3"/>
        <v>0</v>
      </c>
      <c r="S47" s="16">
        <f t="shared" si="3"/>
        <v>0</v>
      </c>
      <c r="T47" s="16">
        <f t="shared" si="3"/>
        <v>0</v>
      </c>
      <c r="U47" s="16">
        <f t="shared" si="3"/>
        <v>0</v>
      </c>
      <c r="V47" s="16">
        <f t="shared" si="3"/>
        <v>0</v>
      </c>
      <c r="W47" s="16">
        <f t="shared" si="3"/>
        <v>0</v>
      </c>
      <c r="X47" s="16">
        <f t="shared" si="3"/>
        <v>0</v>
      </c>
      <c r="Y47" s="16">
        <f t="shared" si="3"/>
        <v>0</v>
      </c>
      <c r="Z47" s="16">
        <f t="shared" si="3"/>
        <v>0</v>
      </c>
      <c r="AA47" s="16">
        <f t="shared" si="3"/>
        <v>0</v>
      </c>
      <c r="AB47" s="16">
        <f t="shared" si="3"/>
        <v>0</v>
      </c>
      <c r="AC47" s="16">
        <f t="shared" si="3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14.24</v>
      </c>
      <c r="R49" s="273"/>
      <c r="S49" s="346"/>
      <c r="T49" s="275"/>
      <c r="U49" s="273"/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12</v>
      </c>
    </row>
    <row r="50" spans="1:35" x14ac:dyDescent="0.2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14.3</v>
      </c>
      <c r="G50" s="16">
        <f t="shared" si="4"/>
        <v>14.26</v>
      </c>
      <c r="H50" s="16">
        <f t="shared" si="4"/>
        <v>14.26</v>
      </c>
      <c r="I50" s="16">
        <f t="shared" si="4"/>
        <v>14.26</v>
      </c>
      <c r="J50" s="16">
        <f t="shared" si="4"/>
        <v>14.25</v>
      </c>
      <c r="K50" s="16">
        <f t="shared" si="4"/>
        <v>14.25</v>
      </c>
      <c r="L50" s="16">
        <f t="shared" si="4"/>
        <v>14.3</v>
      </c>
      <c r="M50" s="16">
        <f t="shared" si="4"/>
        <v>14.3</v>
      </c>
      <c r="N50" s="16">
        <f t="shared" si="4"/>
        <v>14.28</v>
      </c>
      <c r="O50" s="16">
        <f t="shared" si="4"/>
        <v>14.25</v>
      </c>
      <c r="P50" s="16">
        <f t="shared" si="4"/>
        <v>14.24</v>
      </c>
      <c r="Q50" s="16">
        <f t="shared" si="4"/>
        <v>14.24</v>
      </c>
      <c r="R50" s="16">
        <f t="shared" si="4"/>
        <v>0</v>
      </c>
      <c r="S50" s="16">
        <f t="shared" si="4"/>
        <v>0</v>
      </c>
      <c r="T50" s="16">
        <f t="shared" si="4"/>
        <v>0</v>
      </c>
      <c r="U50" s="16">
        <f t="shared" si="4"/>
        <v>0</v>
      </c>
      <c r="V50" s="16">
        <f t="shared" si="4"/>
        <v>0</v>
      </c>
      <c r="W50" s="16">
        <f t="shared" si="4"/>
        <v>0</v>
      </c>
      <c r="X50" s="16">
        <f t="shared" si="4"/>
        <v>0</v>
      </c>
      <c r="Y50" s="16">
        <f t="shared" si="4"/>
        <v>0</v>
      </c>
      <c r="Z50" s="16">
        <f t="shared" si="4"/>
        <v>0</v>
      </c>
      <c r="AA50" s="16">
        <f t="shared" si="4"/>
        <v>0</v>
      </c>
      <c r="AB50" s="16">
        <f t="shared" si="4"/>
        <v>0</v>
      </c>
      <c r="AC50" s="16">
        <f t="shared" si="4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/>
      <c r="S52" s="346"/>
      <c r="T52" s="346"/>
      <c r="U52" s="273"/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5">COUNTIF(F52:AC52,$AJ$8)</f>
        <v>0</v>
      </c>
      <c r="AG52" s="10">
        <f t="shared" ref="AG52:AG65" si="6">COUNTIF(G52:AD52,$AJ$7)</f>
        <v>0</v>
      </c>
      <c r="AH52" s="10">
        <f t="shared" ref="AH52:AH65" si="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/>
      <c r="S53" s="346"/>
      <c r="T53" s="346"/>
      <c r="U53" s="273"/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/>
      <c r="S54" s="346"/>
      <c r="T54" s="346"/>
      <c r="U54" s="273"/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/>
      <c r="S59" s="346"/>
      <c r="T59" s="346"/>
      <c r="U59" s="273"/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</v>
      </c>
      <c r="R61" s="346"/>
      <c r="S61" s="346"/>
      <c r="T61" s="346"/>
      <c r="U61" s="273"/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</v>
      </c>
      <c r="R62" s="346"/>
      <c r="S62" s="346"/>
      <c r="T62" s="346"/>
      <c r="U62" s="273"/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2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/>
      <c r="S63" s="346"/>
      <c r="T63" s="346"/>
      <c r="U63" s="273"/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/>
      <c r="S64" s="346"/>
      <c r="T64" s="346"/>
      <c r="U64" s="273"/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/>
      <c r="S65" s="346"/>
      <c r="T65" s="346"/>
      <c r="U65" s="273"/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8">SUM(F52:F65)</f>
        <v>0</v>
      </c>
      <c r="G66" s="16">
        <f t="shared" si="8"/>
        <v>0</v>
      </c>
      <c r="H66" s="16">
        <f t="shared" si="8"/>
        <v>0</v>
      </c>
      <c r="I66" s="16">
        <f t="shared" si="8"/>
        <v>0</v>
      </c>
      <c r="J66" s="16">
        <f t="shared" si="8"/>
        <v>0</v>
      </c>
      <c r="K66" s="16">
        <f t="shared" si="8"/>
        <v>0</v>
      </c>
      <c r="L66" s="16">
        <f t="shared" si="8"/>
        <v>0</v>
      </c>
      <c r="M66" s="16">
        <f t="shared" si="8"/>
        <v>0</v>
      </c>
      <c r="N66" s="16">
        <f t="shared" si="8"/>
        <v>0</v>
      </c>
      <c r="O66" s="16">
        <f t="shared" si="8"/>
        <v>0</v>
      </c>
      <c r="P66" s="16">
        <f t="shared" si="8"/>
        <v>2.9000000000000004</v>
      </c>
      <c r="Q66" s="16">
        <f t="shared" si="8"/>
        <v>4.3000000000000007</v>
      </c>
      <c r="R66" s="16">
        <f t="shared" si="8"/>
        <v>0</v>
      </c>
      <c r="S66" s="16">
        <f t="shared" si="8"/>
        <v>0</v>
      </c>
      <c r="T66" s="16">
        <f>SUM(T52:T65)</f>
        <v>0</v>
      </c>
      <c r="U66" s="16">
        <f t="shared" si="8"/>
        <v>0</v>
      </c>
      <c r="V66" s="16">
        <f t="shared" si="8"/>
        <v>0</v>
      </c>
      <c r="W66" s="16">
        <f t="shared" si="8"/>
        <v>0</v>
      </c>
      <c r="X66" s="16">
        <f t="shared" si="8"/>
        <v>0</v>
      </c>
      <c r="Y66" s="16">
        <f t="shared" si="8"/>
        <v>0</v>
      </c>
      <c r="Z66" s="16">
        <f t="shared" si="8"/>
        <v>0</v>
      </c>
      <c r="AA66" s="16">
        <f t="shared" si="8"/>
        <v>0</v>
      </c>
      <c r="AB66" s="16">
        <f t="shared" si="8"/>
        <v>0</v>
      </c>
      <c r="AC66" s="16">
        <f t="shared" si="8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>
        <f>0.93/2</f>
        <v>0.46500000000000002</v>
      </c>
      <c r="L68" s="346">
        <v>0.55500000000000005</v>
      </c>
      <c r="M68" s="346">
        <v>0.55500000000000005</v>
      </c>
      <c r="N68" s="346">
        <v>0.59</v>
      </c>
      <c r="O68" s="346">
        <v>0.61</v>
      </c>
      <c r="P68" s="346">
        <f>1.47/2</f>
        <v>0.73499999999999999</v>
      </c>
      <c r="Q68" s="346">
        <f>1.47/2</f>
        <v>0.73499999999999999</v>
      </c>
      <c r="R68" s="346"/>
      <c r="S68" s="346"/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273"/>
      <c r="U69" s="273"/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>
        <f>0.87/2</f>
        <v>0.435</v>
      </c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1.47/2</f>
        <v>0.73499999999999999</v>
      </c>
      <c r="R70" s="346"/>
      <c r="S70" s="346"/>
      <c r="T70" s="273"/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9">SUM(C68:C70)</f>
        <v>2.5499999999999998</v>
      </c>
      <c r="D71" s="16">
        <f t="shared" si="9"/>
        <v>0</v>
      </c>
      <c r="E71" s="16">
        <f t="shared" si="9"/>
        <v>0</v>
      </c>
      <c r="F71" s="16">
        <f t="shared" si="9"/>
        <v>1.0900000000000001</v>
      </c>
      <c r="G71" s="16">
        <f t="shared" si="9"/>
        <v>0.99</v>
      </c>
      <c r="H71" s="16">
        <f t="shared" si="9"/>
        <v>0.93</v>
      </c>
      <c r="I71" s="16">
        <f t="shared" si="9"/>
        <v>0.88</v>
      </c>
      <c r="J71" s="16">
        <f t="shared" si="9"/>
        <v>0.87</v>
      </c>
      <c r="K71" s="16">
        <f t="shared" si="9"/>
        <v>0.93</v>
      </c>
      <c r="L71" s="16">
        <f t="shared" si="9"/>
        <v>1.1100000000000001</v>
      </c>
      <c r="M71" s="16">
        <f t="shared" si="9"/>
        <v>1.1100000000000001</v>
      </c>
      <c r="N71" s="16">
        <f t="shared" si="9"/>
        <v>1.18</v>
      </c>
      <c r="O71" s="16">
        <f t="shared" si="9"/>
        <v>1.22</v>
      </c>
      <c r="P71" s="16">
        <f t="shared" si="9"/>
        <v>1.47</v>
      </c>
      <c r="Q71" s="16">
        <f t="shared" si="9"/>
        <v>1.47</v>
      </c>
      <c r="R71" s="16">
        <f t="shared" si="9"/>
        <v>0</v>
      </c>
      <c r="S71" s="16">
        <f t="shared" si="9"/>
        <v>0</v>
      </c>
      <c r="T71" s="16">
        <f t="shared" si="9"/>
        <v>0</v>
      </c>
      <c r="U71" s="16">
        <f t="shared" si="9"/>
        <v>0</v>
      </c>
      <c r="V71" s="16">
        <f t="shared" si="9"/>
        <v>0</v>
      </c>
      <c r="W71" s="16">
        <f t="shared" si="9"/>
        <v>0</v>
      </c>
      <c r="X71" s="16">
        <f t="shared" si="9"/>
        <v>0</v>
      </c>
      <c r="Y71" s="16">
        <f t="shared" si="9"/>
        <v>0</v>
      </c>
      <c r="Z71" s="16">
        <f t="shared" si="9"/>
        <v>0</v>
      </c>
      <c r="AA71" s="16">
        <f t="shared" si="9"/>
        <v>0</v>
      </c>
      <c r="AB71" s="16">
        <f t="shared" si="9"/>
        <v>0</v>
      </c>
      <c r="AC71" s="16">
        <f t="shared" si="9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0">COUNTIF(F73:AC73,$AF$11)</f>
        <v>0</v>
      </c>
      <c r="AG73" s="10">
        <f t="shared" ref="AG73:AG81" si="11">COUNTIF(G73:AC73,$AG$11)</f>
        <v>0</v>
      </c>
      <c r="AH73" s="10">
        <f t="shared" ref="AH73:AH81" si="12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0"/>
        <v>0</v>
      </c>
      <c r="AG74" s="10">
        <f t="shared" si="11"/>
        <v>0</v>
      </c>
      <c r="AH74" s="10">
        <f t="shared" si="12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2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0"/>
        <v>0</v>
      </c>
      <c r="AG76" s="10">
        <f t="shared" si="11"/>
        <v>0</v>
      </c>
      <c r="AH76" s="10">
        <f t="shared" si="12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0"/>
        <v>0</v>
      </c>
      <c r="AG77" s="10">
        <f t="shared" si="11"/>
        <v>0</v>
      </c>
      <c r="AH77" s="10">
        <f t="shared" si="12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0"/>
        <v>0</v>
      </c>
      <c r="AG78" s="10">
        <f t="shared" si="11"/>
        <v>0</v>
      </c>
      <c r="AH78" s="10">
        <f t="shared" si="12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0"/>
        <v>0</v>
      </c>
      <c r="AG79" s="10">
        <f t="shared" si="11"/>
        <v>0</v>
      </c>
      <c r="AH79" s="10">
        <f t="shared" si="12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0"/>
        <v>0</v>
      </c>
      <c r="AG80" s="10">
        <f t="shared" si="11"/>
        <v>0</v>
      </c>
      <c r="AH80" s="10">
        <f t="shared" si="12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0"/>
        <v>0</v>
      </c>
      <c r="AG81" s="10">
        <f t="shared" si="11"/>
        <v>0</v>
      </c>
      <c r="AH81" s="10">
        <f t="shared" si="12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0.86</v>
      </c>
      <c r="R85" s="273"/>
      <c r="S85" s="273"/>
      <c r="T85" s="273"/>
      <c r="U85" s="273"/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3">SUM(C84:C85)</f>
        <v>2</v>
      </c>
      <c r="D86" s="16">
        <f t="shared" si="13"/>
        <v>0</v>
      </c>
      <c r="E86" s="16">
        <f t="shared" si="13"/>
        <v>0</v>
      </c>
      <c r="F86" s="16">
        <f t="shared" si="13"/>
        <v>0.82</v>
      </c>
      <c r="G86" s="16">
        <f t="shared" si="13"/>
        <v>0.77</v>
      </c>
      <c r="H86" s="16">
        <f t="shared" si="13"/>
        <v>0.74</v>
      </c>
      <c r="I86" s="16">
        <f t="shared" si="13"/>
        <v>0.72</v>
      </c>
      <c r="J86" s="16">
        <f t="shared" si="13"/>
        <v>0.72</v>
      </c>
      <c r="K86" s="16">
        <f t="shared" si="13"/>
        <v>0.73</v>
      </c>
      <c r="L86" s="16">
        <f t="shared" si="13"/>
        <v>0.82</v>
      </c>
      <c r="M86" s="16">
        <f t="shared" si="13"/>
        <v>0.8</v>
      </c>
      <c r="N86" s="16">
        <f t="shared" si="13"/>
        <v>0.76</v>
      </c>
      <c r="O86" s="16">
        <f t="shared" si="13"/>
        <v>0.83</v>
      </c>
      <c r="P86" s="16">
        <f t="shared" si="13"/>
        <v>0.86</v>
      </c>
      <c r="Q86" s="16">
        <f t="shared" si="13"/>
        <v>0.86</v>
      </c>
      <c r="R86" s="16">
        <f t="shared" si="13"/>
        <v>0</v>
      </c>
      <c r="S86" s="16">
        <f t="shared" si="13"/>
        <v>0</v>
      </c>
      <c r="T86" s="16">
        <f t="shared" si="13"/>
        <v>0</v>
      </c>
      <c r="U86" s="16">
        <f t="shared" si="13"/>
        <v>0</v>
      </c>
      <c r="V86" s="16">
        <f t="shared" si="13"/>
        <v>0</v>
      </c>
      <c r="W86" s="16">
        <f t="shared" si="13"/>
        <v>0</v>
      </c>
      <c r="X86" s="16">
        <f t="shared" si="13"/>
        <v>0</v>
      </c>
      <c r="Y86" s="16">
        <f t="shared" si="13"/>
        <v>0</v>
      </c>
      <c r="Z86" s="16">
        <f t="shared" si="13"/>
        <v>0</v>
      </c>
      <c r="AA86" s="16">
        <f t="shared" si="13"/>
        <v>0</v>
      </c>
      <c r="AB86" s="16">
        <f t="shared" si="13"/>
        <v>0</v>
      </c>
      <c r="AC86" s="16">
        <f t="shared" si="13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4">SUM(F13:F16,F19:F32,F35:F37,F40,F43:F46,F49,F55,F56,F58,F60,F61,F62,F63,F64,F65,F68:F70,F84:F85,F57)</f>
        <v>41.367000000000004</v>
      </c>
      <c r="G89" s="23">
        <f t="shared" si="14"/>
        <v>40.22</v>
      </c>
      <c r="H89" s="23">
        <f t="shared" si="14"/>
        <v>37.557000000000009</v>
      </c>
      <c r="I89" s="23">
        <f t="shared" si="14"/>
        <v>35.295999999999992</v>
      </c>
      <c r="J89" s="23">
        <f t="shared" si="14"/>
        <v>34.581000000000003</v>
      </c>
      <c r="K89" s="23">
        <f t="shared" si="14"/>
        <v>35.851000000000006</v>
      </c>
      <c r="L89" s="23">
        <f t="shared" si="14"/>
        <v>40.93</v>
      </c>
      <c r="M89" s="23">
        <f t="shared" si="14"/>
        <v>39.909999999999997</v>
      </c>
      <c r="N89" s="23">
        <f t="shared" si="14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15">SUM(P13:P16,P19:P32,P35:P37,P40,P43:P46,P49,P55,P56,P58,P60,P61,P62,P63,P64,P65,P68:P70,P84:P85,P57)</f>
        <v>60.236000000000004</v>
      </c>
      <c r="Q89" s="23">
        <f t="shared" si="15"/>
        <v>61.63600000000001</v>
      </c>
      <c r="R89" s="23">
        <f t="shared" si="15"/>
        <v>0</v>
      </c>
      <c r="S89" s="23">
        <f t="shared" si="15"/>
        <v>0</v>
      </c>
      <c r="T89" s="23">
        <f t="shared" si="15"/>
        <v>0</v>
      </c>
      <c r="U89" s="23">
        <f t="shared" si="15"/>
        <v>0</v>
      </c>
      <c r="V89" s="23">
        <f t="shared" si="15"/>
        <v>0</v>
      </c>
      <c r="W89" s="23">
        <f t="shared" si="15"/>
        <v>0</v>
      </c>
      <c r="X89" s="23">
        <f t="shared" si="15"/>
        <v>0</v>
      </c>
      <c r="Y89" s="23">
        <f t="shared" si="15"/>
        <v>0</v>
      </c>
      <c r="Z89" s="23">
        <f t="shared" si="15"/>
        <v>0</v>
      </c>
      <c r="AA89" s="23">
        <f t="shared" si="15"/>
        <v>0</v>
      </c>
      <c r="AB89" s="23">
        <f t="shared" si="15"/>
        <v>0</v>
      </c>
      <c r="AC89" s="23">
        <f t="shared" si="15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6">F17</f>
        <v>13.2</v>
      </c>
      <c r="G97" s="58">
        <f t="shared" si="16"/>
        <v>13.6</v>
      </c>
      <c r="H97" s="58">
        <f t="shared" si="16"/>
        <v>6.4</v>
      </c>
      <c r="I97" s="58">
        <f t="shared" si="16"/>
        <v>6.5</v>
      </c>
      <c r="J97" s="58">
        <f t="shared" si="16"/>
        <v>6.5</v>
      </c>
      <c r="K97" s="58">
        <f t="shared" si="16"/>
        <v>6.6</v>
      </c>
      <c r="L97" s="58">
        <f t="shared" si="16"/>
        <v>13.6</v>
      </c>
      <c r="M97" s="58">
        <f t="shared" si="16"/>
        <v>12.8</v>
      </c>
      <c r="N97" s="58">
        <f t="shared" si="16"/>
        <v>13.3</v>
      </c>
      <c r="O97" s="58">
        <f t="shared" si="16"/>
        <v>13.2</v>
      </c>
      <c r="P97" s="58">
        <f t="shared" si="16"/>
        <v>13.4</v>
      </c>
      <c r="Q97" s="58">
        <f t="shared" si="16"/>
        <v>13.4</v>
      </c>
      <c r="R97" s="58">
        <f t="shared" si="16"/>
        <v>0</v>
      </c>
      <c r="S97" s="58">
        <f t="shared" si="16"/>
        <v>7</v>
      </c>
      <c r="T97" s="58">
        <f t="shared" si="16"/>
        <v>0</v>
      </c>
      <c r="U97" s="58">
        <f t="shared" si="16"/>
        <v>0</v>
      </c>
      <c r="V97" s="58">
        <f t="shared" si="16"/>
        <v>0</v>
      </c>
      <c r="W97" s="58">
        <f t="shared" si="16"/>
        <v>0</v>
      </c>
      <c r="X97" s="58">
        <f t="shared" si="16"/>
        <v>0</v>
      </c>
      <c r="Y97" s="58">
        <f t="shared" si="16"/>
        <v>0</v>
      </c>
      <c r="Z97" s="58">
        <f t="shared" si="16"/>
        <v>0</v>
      </c>
      <c r="AA97" s="58">
        <f t="shared" si="16"/>
        <v>0</v>
      </c>
      <c r="AB97" s="58">
        <f t="shared" si="16"/>
        <v>0</v>
      </c>
      <c r="AC97" s="58">
        <f t="shared" si="1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7">F33</f>
        <v>0.95699999999999996</v>
      </c>
      <c r="G99" s="58">
        <f t="shared" si="17"/>
        <v>0</v>
      </c>
      <c r="H99" s="58">
        <f t="shared" si="17"/>
        <v>4.4269999999999996</v>
      </c>
      <c r="I99" s="58">
        <f t="shared" si="17"/>
        <v>1.9359999999999999</v>
      </c>
      <c r="J99" s="58">
        <f t="shared" si="17"/>
        <v>1.4410000000000001</v>
      </c>
      <c r="K99" s="58">
        <f t="shared" si="17"/>
        <v>2.141</v>
      </c>
      <c r="L99" s="58">
        <f t="shared" si="17"/>
        <v>0</v>
      </c>
      <c r="M99" s="58">
        <f t="shared" si="17"/>
        <v>0</v>
      </c>
      <c r="N99" s="58">
        <f t="shared" si="17"/>
        <v>3.9340000000000002</v>
      </c>
      <c r="O99" s="58">
        <f t="shared" si="17"/>
        <v>12.737</v>
      </c>
      <c r="P99" s="58">
        <f t="shared" si="17"/>
        <v>12.866</v>
      </c>
      <c r="Q99" s="58">
        <f t="shared" si="17"/>
        <v>12.866</v>
      </c>
      <c r="R99" s="58">
        <f t="shared" si="17"/>
        <v>0</v>
      </c>
      <c r="S99" s="58">
        <f t="shared" si="17"/>
        <v>0</v>
      </c>
      <c r="T99" s="58">
        <f t="shared" si="17"/>
        <v>0</v>
      </c>
      <c r="U99" s="58">
        <f t="shared" si="17"/>
        <v>0</v>
      </c>
      <c r="V99" s="58">
        <f t="shared" si="17"/>
        <v>0</v>
      </c>
      <c r="W99" s="58">
        <f t="shared" si="17"/>
        <v>0</v>
      </c>
      <c r="X99" s="58">
        <f t="shared" si="17"/>
        <v>0</v>
      </c>
      <c r="Y99" s="58">
        <f t="shared" si="17"/>
        <v>0</v>
      </c>
      <c r="Z99" s="58">
        <f t="shared" si="17"/>
        <v>0</v>
      </c>
      <c r="AA99" s="58">
        <f t="shared" si="17"/>
        <v>0</v>
      </c>
      <c r="AB99" s="58">
        <f t="shared" si="17"/>
        <v>0</v>
      </c>
      <c r="AC99" s="58">
        <f t="shared" si="1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18">F47</f>
        <v>11</v>
      </c>
      <c r="G101" s="59">
        <f t="shared" si="18"/>
        <v>10.6</v>
      </c>
      <c r="H101" s="59">
        <f t="shared" si="18"/>
        <v>10.8</v>
      </c>
      <c r="I101" s="59">
        <f t="shared" si="18"/>
        <v>11</v>
      </c>
      <c r="J101" s="59">
        <f t="shared" si="18"/>
        <v>10.8</v>
      </c>
      <c r="K101" s="59">
        <f t="shared" si="18"/>
        <v>11.2</v>
      </c>
      <c r="L101" s="59">
        <f t="shared" si="18"/>
        <v>11.1</v>
      </c>
      <c r="M101" s="59">
        <f t="shared" si="18"/>
        <v>10.9</v>
      </c>
      <c r="N101" s="59">
        <f t="shared" si="18"/>
        <v>10.9</v>
      </c>
      <c r="O101" s="59">
        <f t="shared" si="18"/>
        <v>13</v>
      </c>
      <c r="P101" s="59">
        <f t="shared" si="18"/>
        <v>14.5</v>
      </c>
      <c r="Q101" s="59">
        <f t="shared" si="18"/>
        <v>14.5</v>
      </c>
      <c r="R101" s="59">
        <f t="shared" si="18"/>
        <v>0</v>
      </c>
      <c r="S101" s="59">
        <f t="shared" si="18"/>
        <v>0</v>
      </c>
      <c r="T101" s="59">
        <f t="shared" si="18"/>
        <v>0</v>
      </c>
      <c r="U101" s="59">
        <f t="shared" si="18"/>
        <v>0</v>
      </c>
      <c r="V101" s="59">
        <f t="shared" si="18"/>
        <v>0</v>
      </c>
      <c r="W101" s="59">
        <f t="shared" si="18"/>
        <v>0</v>
      </c>
      <c r="X101" s="59">
        <f t="shared" si="18"/>
        <v>0</v>
      </c>
      <c r="Y101" s="59">
        <f t="shared" si="18"/>
        <v>0</v>
      </c>
      <c r="Z101" s="59">
        <f t="shared" si="18"/>
        <v>0</v>
      </c>
      <c r="AA101" s="59">
        <f t="shared" si="18"/>
        <v>0</v>
      </c>
      <c r="AB101" s="59">
        <f t="shared" si="18"/>
        <v>0</v>
      </c>
      <c r="AC101" s="59">
        <f t="shared" si="18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19">F50</f>
        <v>14.3</v>
      </c>
      <c r="G104" s="59">
        <f t="shared" si="19"/>
        <v>14.26</v>
      </c>
      <c r="H104" s="59">
        <f t="shared" si="19"/>
        <v>14.26</v>
      </c>
      <c r="I104" s="59">
        <f t="shared" si="19"/>
        <v>14.26</v>
      </c>
      <c r="J104" s="59">
        <f t="shared" si="19"/>
        <v>14.25</v>
      </c>
      <c r="K104" s="59">
        <f t="shared" si="19"/>
        <v>14.25</v>
      </c>
      <c r="L104" s="59">
        <f t="shared" si="19"/>
        <v>14.3</v>
      </c>
      <c r="M104" s="59">
        <f t="shared" si="19"/>
        <v>14.3</v>
      </c>
      <c r="N104" s="59">
        <f t="shared" si="19"/>
        <v>14.28</v>
      </c>
      <c r="O104" s="59">
        <f t="shared" si="19"/>
        <v>14.25</v>
      </c>
      <c r="P104" s="59">
        <f t="shared" si="19"/>
        <v>14.24</v>
      </c>
      <c r="Q104" s="59">
        <f t="shared" si="19"/>
        <v>14.24</v>
      </c>
      <c r="R104" s="59">
        <f t="shared" si="19"/>
        <v>0</v>
      </c>
      <c r="S104" s="59">
        <f t="shared" si="19"/>
        <v>0</v>
      </c>
      <c r="T104" s="59">
        <f t="shared" si="19"/>
        <v>0</v>
      </c>
      <c r="U104" s="59">
        <f t="shared" si="19"/>
        <v>0</v>
      </c>
      <c r="V104" s="59">
        <f t="shared" si="19"/>
        <v>0</v>
      </c>
      <c r="W104" s="59">
        <f t="shared" si="19"/>
        <v>0</v>
      </c>
      <c r="X104" s="59">
        <f t="shared" si="19"/>
        <v>0</v>
      </c>
      <c r="Y104" s="59">
        <f t="shared" si="19"/>
        <v>0</v>
      </c>
      <c r="Z104" s="59">
        <f t="shared" si="19"/>
        <v>0</v>
      </c>
      <c r="AA104" s="59">
        <f t="shared" si="19"/>
        <v>0</v>
      </c>
      <c r="AB104" s="59">
        <f t="shared" si="19"/>
        <v>0</v>
      </c>
      <c r="AC104" s="59">
        <f t="shared" si="19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0">G66</f>
        <v>0</v>
      </c>
      <c r="H106" s="58">
        <f t="shared" si="20"/>
        <v>0</v>
      </c>
      <c r="I106" s="58">
        <f t="shared" si="20"/>
        <v>0</v>
      </c>
      <c r="J106" s="58">
        <f t="shared" si="20"/>
        <v>0</v>
      </c>
      <c r="K106" s="58">
        <f t="shared" si="20"/>
        <v>0</v>
      </c>
      <c r="L106" s="58">
        <f t="shared" si="20"/>
        <v>0</v>
      </c>
      <c r="M106" s="58">
        <f t="shared" si="20"/>
        <v>0</v>
      </c>
      <c r="N106" s="58">
        <f t="shared" si="20"/>
        <v>0</v>
      </c>
      <c r="O106" s="58">
        <f t="shared" si="20"/>
        <v>0</v>
      </c>
      <c r="P106" s="58">
        <f t="shared" si="20"/>
        <v>2.9000000000000004</v>
      </c>
      <c r="Q106" s="58">
        <f t="shared" si="20"/>
        <v>4.3000000000000007</v>
      </c>
      <c r="R106" s="58">
        <f t="shared" si="20"/>
        <v>0</v>
      </c>
      <c r="S106" s="58">
        <f t="shared" si="20"/>
        <v>0</v>
      </c>
      <c r="T106" s="58">
        <f t="shared" si="20"/>
        <v>0</v>
      </c>
      <c r="U106" s="58">
        <f t="shared" si="20"/>
        <v>0</v>
      </c>
      <c r="V106" s="58">
        <f t="shared" si="20"/>
        <v>0</v>
      </c>
      <c r="W106" s="58">
        <f t="shared" si="20"/>
        <v>0</v>
      </c>
      <c r="X106" s="58">
        <f t="shared" si="20"/>
        <v>0</v>
      </c>
      <c r="Y106" s="58">
        <f t="shared" si="20"/>
        <v>0</v>
      </c>
      <c r="Z106" s="58">
        <f t="shared" si="20"/>
        <v>0</v>
      </c>
      <c r="AA106" s="58">
        <f t="shared" si="20"/>
        <v>0</v>
      </c>
      <c r="AB106" s="58">
        <f t="shared" si="20"/>
        <v>0</v>
      </c>
      <c r="AC106" s="58">
        <f t="shared" si="20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21">G71</f>
        <v>0.99</v>
      </c>
      <c r="H107" s="58">
        <f t="shared" si="21"/>
        <v>0.93</v>
      </c>
      <c r="I107" s="58">
        <f t="shared" si="21"/>
        <v>0.88</v>
      </c>
      <c r="J107" s="58">
        <f t="shared" si="21"/>
        <v>0.87</v>
      </c>
      <c r="K107" s="58">
        <f t="shared" si="21"/>
        <v>0.93</v>
      </c>
      <c r="L107" s="58">
        <f t="shared" si="21"/>
        <v>1.1100000000000001</v>
      </c>
      <c r="M107" s="58">
        <f t="shared" si="21"/>
        <v>1.1100000000000001</v>
      </c>
      <c r="N107" s="58">
        <f t="shared" si="21"/>
        <v>1.18</v>
      </c>
      <c r="O107" s="58">
        <f t="shared" si="21"/>
        <v>1.22</v>
      </c>
      <c r="P107" s="58">
        <f t="shared" si="21"/>
        <v>1.47</v>
      </c>
      <c r="Q107" s="58">
        <f t="shared" si="21"/>
        <v>1.47</v>
      </c>
      <c r="R107" s="58">
        <f t="shared" si="21"/>
        <v>0</v>
      </c>
      <c r="S107" s="58">
        <f t="shared" si="21"/>
        <v>0</v>
      </c>
      <c r="T107" s="58">
        <f t="shared" si="21"/>
        <v>0</v>
      </c>
      <c r="U107" s="58">
        <f t="shared" si="21"/>
        <v>0</v>
      </c>
      <c r="V107" s="58">
        <f t="shared" si="21"/>
        <v>0</v>
      </c>
      <c r="W107" s="58">
        <f t="shared" si="21"/>
        <v>0</v>
      </c>
      <c r="X107" s="58">
        <f t="shared" si="21"/>
        <v>0</v>
      </c>
      <c r="Y107" s="58">
        <f t="shared" si="21"/>
        <v>0</v>
      </c>
      <c r="Z107" s="58">
        <f t="shared" si="21"/>
        <v>0</v>
      </c>
      <c r="AA107" s="58">
        <f t="shared" si="21"/>
        <v>0</v>
      </c>
      <c r="AB107" s="58">
        <f t="shared" si="21"/>
        <v>0</v>
      </c>
      <c r="AC107" s="58">
        <f t="shared" si="21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22">G86</f>
        <v>0.77</v>
      </c>
      <c r="H109" s="58">
        <f t="shared" si="22"/>
        <v>0.74</v>
      </c>
      <c r="I109" s="58">
        <f t="shared" si="22"/>
        <v>0.72</v>
      </c>
      <c r="J109" s="58">
        <f t="shared" si="22"/>
        <v>0.72</v>
      </c>
      <c r="K109" s="58">
        <f t="shared" si="22"/>
        <v>0.73</v>
      </c>
      <c r="L109" s="58">
        <f t="shared" si="22"/>
        <v>0.82</v>
      </c>
      <c r="M109" s="58">
        <f t="shared" si="22"/>
        <v>0.8</v>
      </c>
      <c r="N109" s="58">
        <f t="shared" si="22"/>
        <v>0.76</v>
      </c>
      <c r="O109" s="58">
        <f t="shared" si="22"/>
        <v>0.83</v>
      </c>
      <c r="P109" s="58">
        <f t="shared" si="22"/>
        <v>0.86</v>
      </c>
      <c r="Q109" s="58">
        <f t="shared" si="22"/>
        <v>0.86</v>
      </c>
      <c r="R109" s="58">
        <f t="shared" si="22"/>
        <v>0</v>
      </c>
      <c r="S109" s="58">
        <f t="shared" si="22"/>
        <v>0</v>
      </c>
      <c r="T109" s="58">
        <f t="shared" si="22"/>
        <v>0</v>
      </c>
      <c r="U109" s="58">
        <f t="shared" si="22"/>
        <v>0</v>
      </c>
      <c r="V109" s="58">
        <f t="shared" si="22"/>
        <v>0</v>
      </c>
      <c r="W109" s="58">
        <f t="shared" si="22"/>
        <v>0</v>
      </c>
      <c r="X109" s="58">
        <f t="shared" si="22"/>
        <v>0</v>
      </c>
      <c r="Y109" s="58">
        <f t="shared" si="22"/>
        <v>0</v>
      </c>
      <c r="Z109" s="58">
        <f t="shared" si="22"/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3">SUM(F13:F16,F19:F32,F43:F46,F49,F68:F70,F84:F85,F52,F53,F54,F55,F56,F57,F58,F59,F60,F61,F62,F63,F64,F65)</f>
        <v>41.367000000000004</v>
      </c>
      <c r="G111" s="55">
        <f t="shared" si="23"/>
        <v>40.22</v>
      </c>
      <c r="H111" s="55">
        <f t="shared" si="23"/>
        <v>37.557000000000009</v>
      </c>
      <c r="I111" s="55">
        <f t="shared" si="23"/>
        <v>35.295999999999992</v>
      </c>
      <c r="J111" s="55">
        <f t="shared" si="23"/>
        <v>34.581000000000003</v>
      </c>
      <c r="K111" s="55">
        <f t="shared" si="23"/>
        <v>35.851000000000006</v>
      </c>
      <c r="L111" s="55">
        <f t="shared" si="23"/>
        <v>40.93</v>
      </c>
      <c r="M111" s="55">
        <f t="shared" si="23"/>
        <v>39.909999999999997</v>
      </c>
      <c r="N111" s="55">
        <f t="shared" si="23"/>
        <v>44.354000000000006</v>
      </c>
      <c r="O111" s="55">
        <f t="shared" si="23"/>
        <v>55.236999999999995</v>
      </c>
      <c r="P111" s="55">
        <f t="shared" si="23"/>
        <v>60.236000000000004</v>
      </c>
      <c r="Q111" s="55">
        <f t="shared" si="23"/>
        <v>61.63600000000001</v>
      </c>
      <c r="R111" s="55">
        <f t="shared" si="23"/>
        <v>0</v>
      </c>
      <c r="S111" s="55">
        <f t="shared" si="23"/>
        <v>0</v>
      </c>
      <c r="T111" s="55">
        <f t="shared" si="23"/>
        <v>0</v>
      </c>
      <c r="U111" s="55">
        <f t="shared" si="23"/>
        <v>0</v>
      </c>
      <c r="V111" s="55">
        <f t="shared" si="23"/>
        <v>0</v>
      </c>
      <c r="W111" s="55">
        <f t="shared" si="23"/>
        <v>0</v>
      </c>
      <c r="X111" s="55">
        <f t="shared" si="23"/>
        <v>0</v>
      </c>
      <c r="Y111" s="55">
        <f t="shared" si="23"/>
        <v>0</v>
      </c>
      <c r="Z111" s="55">
        <f t="shared" si="23"/>
        <v>0</v>
      </c>
      <c r="AA111" s="55">
        <f t="shared" si="23"/>
        <v>0</v>
      </c>
      <c r="AB111" s="55">
        <f t="shared" si="23"/>
        <v>0</v>
      </c>
      <c r="AC111" s="55">
        <f t="shared" si="23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4">SUM(G112:G115)</f>
        <v>1.18</v>
      </c>
      <c r="H116" s="55">
        <f t="shared" si="24"/>
        <v>0</v>
      </c>
      <c r="I116" s="55">
        <f t="shared" si="24"/>
        <v>1.18</v>
      </c>
      <c r="J116" s="55">
        <f t="shared" si="24"/>
        <v>1.18</v>
      </c>
      <c r="K116" s="55">
        <f t="shared" si="24"/>
        <v>1.18</v>
      </c>
      <c r="L116" s="55">
        <f t="shared" si="24"/>
        <v>1.18</v>
      </c>
      <c r="M116" s="55">
        <f t="shared" si="24"/>
        <v>1.18</v>
      </c>
      <c r="N116" s="55">
        <f t="shared" si="24"/>
        <v>0</v>
      </c>
      <c r="O116" s="55">
        <f t="shared" si="24"/>
        <v>0</v>
      </c>
      <c r="P116" s="55">
        <f t="shared" si="24"/>
        <v>0</v>
      </c>
      <c r="Q116" s="55">
        <f t="shared" si="24"/>
        <v>0</v>
      </c>
      <c r="R116" s="55">
        <f t="shared" si="24"/>
        <v>0</v>
      </c>
      <c r="S116" s="55">
        <f t="shared" si="24"/>
        <v>0</v>
      </c>
      <c r="T116" s="55">
        <f t="shared" si="24"/>
        <v>0</v>
      </c>
      <c r="U116" s="55">
        <f t="shared" si="24"/>
        <v>0</v>
      </c>
      <c r="V116" s="55">
        <f t="shared" si="24"/>
        <v>0</v>
      </c>
      <c r="W116" s="55">
        <f t="shared" si="24"/>
        <v>0</v>
      </c>
      <c r="X116" s="55">
        <f t="shared" si="24"/>
        <v>0</v>
      </c>
      <c r="Y116" s="55">
        <f t="shared" si="24"/>
        <v>0</v>
      </c>
      <c r="Z116" s="55">
        <f t="shared" si="24"/>
        <v>0</v>
      </c>
      <c r="AA116" s="55">
        <f t="shared" si="24"/>
        <v>0</v>
      </c>
      <c r="AB116" s="55">
        <f t="shared" si="24"/>
        <v>0</v>
      </c>
      <c r="AC116" s="55">
        <f t="shared" si="24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25">SUM(G111,G116)</f>
        <v>41.4</v>
      </c>
      <c r="H117" s="56">
        <f t="shared" si="25"/>
        <v>37.557000000000009</v>
      </c>
      <c r="I117" s="56">
        <f t="shared" si="25"/>
        <v>36.475999999999992</v>
      </c>
      <c r="J117" s="56">
        <f t="shared" si="25"/>
        <v>35.761000000000003</v>
      </c>
      <c r="K117" s="56">
        <f t="shared" si="25"/>
        <v>37.031000000000006</v>
      </c>
      <c r="L117" s="56">
        <f t="shared" si="25"/>
        <v>42.11</v>
      </c>
      <c r="M117" s="56">
        <f t="shared" si="25"/>
        <v>41.089999999999996</v>
      </c>
      <c r="N117" s="56">
        <f t="shared" si="25"/>
        <v>44.354000000000006</v>
      </c>
      <c r="O117" s="56">
        <f t="shared" si="25"/>
        <v>55.236999999999995</v>
      </c>
      <c r="P117" s="56">
        <f t="shared" si="25"/>
        <v>60.236000000000004</v>
      </c>
      <c r="Q117" s="56">
        <f t="shared" si="25"/>
        <v>61.63600000000001</v>
      </c>
      <c r="R117" s="56">
        <f t="shared" si="25"/>
        <v>0</v>
      </c>
      <c r="S117" s="56">
        <f t="shared" si="25"/>
        <v>0</v>
      </c>
      <c r="T117" s="56">
        <f t="shared" si="25"/>
        <v>0</v>
      </c>
      <c r="U117" s="56">
        <f t="shared" si="25"/>
        <v>0</v>
      </c>
      <c r="V117" s="56">
        <f t="shared" si="25"/>
        <v>0</v>
      </c>
      <c r="W117" s="56">
        <f t="shared" si="25"/>
        <v>0</v>
      </c>
      <c r="X117" s="56">
        <f t="shared" si="25"/>
        <v>0</v>
      </c>
      <c r="Y117" s="56">
        <f t="shared" si="25"/>
        <v>0</v>
      </c>
      <c r="Z117" s="56">
        <f t="shared" si="25"/>
        <v>0</v>
      </c>
      <c r="AA117" s="56">
        <f t="shared" si="25"/>
        <v>0</v>
      </c>
      <c r="AB117" s="56">
        <f t="shared" si="25"/>
        <v>0</v>
      </c>
      <c r="AC117" s="56">
        <f t="shared" si="25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/>
      <c r="R120" s="343"/>
      <c r="S120" s="343"/>
      <c r="T120" s="343"/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26">(7.2*(4-COUNTIF(H13:H16,"=CMS")-COUNTIF(H13:H16,"=PMS")))</f>
        <v>7.2</v>
      </c>
      <c r="I127" s="516">
        <f t="shared" si="26"/>
        <v>7.2</v>
      </c>
      <c r="J127" s="516">
        <f t="shared" si="26"/>
        <v>7.2</v>
      </c>
      <c r="K127" s="516">
        <f t="shared" si="26"/>
        <v>7.2</v>
      </c>
      <c r="L127" s="516">
        <f t="shared" ref="L127:AC127" si="27">(7.2*(4-COUNTIF(L13:L16,"=CMS")-COUNTIF(L13:L16,"=PMS")))</f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28.8</v>
      </c>
      <c r="S127" s="516">
        <f t="shared" si="27"/>
        <v>28.8</v>
      </c>
      <c r="T127" s="516">
        <f t="shared" si="27"/>
        <v>28.8</v>
      </c>
      <c r="U127" s="516">
        <f t="shared" si="27"/>
        <v>28.8</v>
      </c>
      <c r="V127" s="516">
        <f t="shared" si="27"/>
        <v>28.8</v>
      </c>
      <c r="W127" s="516">
        <f t="shared" si="27"/>
        <v>28.8</v>
      </c>
      <c r="X127" s="516">
        <f t="shared" si="27"/>
        <v>28.8</v>
      </c>
      <c r="Y127" s="516">
        <f t="shared" si="27"/>
        <v>28.8</v>
      </c>
      <c r="Z127" s="516">
        <f t="shared" si="27"/>
        <v>28.8</v>
      </c>
      <c r="AA127" s="516">
        <f t="shared" si="27"/>
        <v>28.8</v>
      </c>
      <c r="AB127" s="516">
        <f t="shared" si="27"/>
        <v>28.8</v>
      </c>
      <c r="AC127" s="516">
        <f t="shared" si="27"/>
        <v>28.8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28">13-COUNTIF(F19:F32,"=CMS")-COUNTIF(F19:F32,"=PMS")+IF(COUNTIF(F14:F16,"=CMS")&gt;0,1,0)</f>
        <v>13</v>
      </c>
      <c r="G128" s="516">
        <f t="shared" ref="G128:K128" si="29">13-COUNTIF(G19:G32,"=CMS")-COUNTIF(G19:G32,"=PMS")+IF(COUNTIF(G14:G16,"=CMS")&gt;0,1,0)</f>
        <v>13</v>
      </c>
      <c r="H128" s="516">
        <f t="shared" si="29"/>
        <v>14</v>
      </c>
      <c r="I128" s="516">
        <f t="shared" si="29"/>
        <v>14</v>
      </c>
      <c r="J128" s="516">
        <f t="shared" si="29"/>
        <v>14</v>
      </c>
      <c r="K128" s="516">
        <f t="shared" si="29"/>
        <v>14</v>
      </c>
      <c r="L128" s="516">
        <f t="shared" ref="L128:AC128" si="30">13-COUNTIF(L19:L32,"=CMS")-COUNTIF(L19:L32,"=PMS")+IF(COUNTIF(L14:L16,"=CMS")&gt;0,1,0)</f>
        <v>13</v>
      </c>
      <c r="M128" s="516">
        <f t="shared" si="30"/>
        <v>13</v>
      </c>
      <c r="N128" s="516">
        <f t="shared" si="30"/>
        <v>13</v>
      </c>
      <c r="O128" s="516">
        <f t="shared" si="30"/>
        <v>13</v>
      </c>
      <c r="P128" s="516">
        <f t="shared" si="30"/>
        <v>13</v>
      </c>
      <c r="Q128" s="516">
        <f t="shared" si="30"/>
        <v>13</v>
      </c>
      <c r="R128" s="516">
        <f t="shared" si="30"/>
        <v>13</v>
      </c>
      <c r="S128" s="516">
        <f t="shared" si="30"/>
        <v>13</v>
      </c>
      <c r="T128" s="516">
        <f t="shared" si="30"/>
        <v>13</v>
      </c>
      <c r="U128" s="516">
        <f t="shared" si="30"/>
        <v>13</v>
      </c>
      <c r="V128" s="516">
        <f t="shared" si="30"/>
        <v>13</v>
      </c>
      <c r="W128" s="516">
        <f t="shared" si="30"/>
        <v>13</v>
      </c>
      <c r="X128" s="516">
        <f t="shared" si="30"/>
        <v>13</v>
      </c>
      <c r="Y128" s="516">
        <f t="shared" si="30"/>
        <v>13</v>
      </c>
      <c r="Z128" s="516">
        <f t="shared" si="30"/>
        <v>13</v>
      </c>
      <c r="AA128" s="516">
        <f t="shared" si="30"/>
        <v>13</v>
      </c>
      <c r="AB128" s="516">
        <f t="shared" si="30"/>
        <v>13</v>
      </c>
      <c r="AC128" s="516">
        <f t="shared" si="3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31">4.5*(2-COUNTIF(F43:F44,"=CMS")-COUNTIF(F43:F44,"=PMS"))</f>
        <v>9</v>
      </c>
      <c r="G129" s="516">
        <f t="shared" ref="G129:K129" si="32">4.5*(2-COUNTIF(G43:G44,"=CMS")-COUNTIF(G43:G44,"=PMS"))</f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ref="L129:AC129" si="33">4.5*(2-COUNTIF(L43:L44,"=CMS")-COUNTIF(L43:L44,"=PMS"))</f>
        <v>9</v>
      </c>
      <c r="M129" s="516">
        <f t="shared" si="33"/>
        <v>9</v>
      </c>
      <c r="N129" s="516">
        <f t="shared" si="33"/>
        <v>9</v>
      </c>
      <c r="O129" s="516">
        <f t="shared" si="33"/>
        <v>9</v>
      </c>
      <c r="P129" s="516">
        <f t="shared" si="33"/>
        <v>9</v>
      </c>
      <c r="Q129" s="516">
        <f t="shared" si="33"/>
        <v>9</v>
      </c>
      <c r="R129" s="516">
        <f t="shared" si="33"/>
        <v>9</v>
      </c>
      <c r="S129" s="516">
        <f t="shared" si="33"/>
        <v>9</v>
      </c>
      <c r="T129" s="516">
        <f t="shared" si="33"/>
        <v>9</v>
      </c>
      <c r="U129" s="516">
        <f t="shared" si="33"/>
        <v>9</v>
      </c>
      <c r="V129" s="516">
        <f t="shared" si="33"/>
        <v>9</v>
      </c>
      <c r="W129" s="516">
        <f t="shared" si="33"/>
        <v>9</v>
      </c>
      <c r="X129" s="516">
        <f t="shared" si="33"/>
        <v>9</v>
      </c>
      <c r="Y129" s="516">
        <f t="shared" si="33"/>
        <v>9</v>
      </c>
      <c r="Z129" s="516">
        <f t="shared" si="33"/>
        <v>9</v>
      </c>
      <c r="AA129" s="516">
        <f t="shared" si="33"/>
        <v>9</v>
      </c>
      <c r="AB129" s="516">
        <f t="shared" si="33"/>
        <v>9</v>
      </c>
      <c r="AC129" s="516">
        <f t="shared" si="3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34">8.8*(1-COUNTIF(F45,"=CMS")-COUNTIF(F45,"=PMS"))</f>
        <v>8.8000000000000007</v>
      </c>
      <c r="G130" s="516">
        <f t="shared" ref="G130:K130" si="35">8.8*(1-COUNTIF(G45,"=CMS")-COUNTIF(G45,"=PMS"))</f>
        <v>8.8000000000000007</v>
      </c>
      <c r="H130" s="516">
        <f t="shared" si="35"/>
        <v>8.8000000000000007</v>
      </c>
      <c r="I130" s="516">
        <f t="shared" si="35"/>
        <v>8.8000000000000007</v>
      </c>
      <c r="J130" s="516">
        <f t="shared" si="35"/>
        <v>8.8000000000000007</v>
      </c>
      <c r="K130" s="516">
        <f t="shared" si="35"/>
        <v>8.8000000000000007</v>
      </c>
      <c r="L130" s="516">
        <f t="shared" ref="L130:AC130" si="36">8.8*(1-COUNTIF(L45,"=CMS")-COUNTIF(L45,"=PMS"))</f>
        <v>8.8000000000000007</v>
      </c>
      <c r="M130" s="516">
        <f t="shared" si="36"/>
        <v>8.8000000000000007</v>
      </c>
      <c r="N130" s="516">
        <f t="shared" si="36"/>
        <v>8.8000000000000007</v>
      </c>
      <c r="O130" s="516">
        <f t="shared" si="36"/>
        <v>8.8000000000000007</v>
      </c>
      <c r="P130" s="516">
        <f t="shared" si="36"/>
        <v>8.8000000000000007</v>
      </c>
      <c r="Q130" s="516">
        <f t="shared" si="36"/>
        <v>8.8000000000000007</v>
      </c>
      <c r="R130" s="516">
        <f t="shared" si="36"/>
        <v>8.8000000000000007</v>
      </c>
      <c r="S130" s="516">
        <f t="shared" si="36"/>
        <v>8.8000000000000007</v>
      </c>
      <c r="T130" s="516">
        <f t="shared" si="36"/>
        <v>8.8000000000000007</v>
      </c>
      <c r="U130" s="516">
        <f t="shared" si="36"/>
        <v>8.8000000000000007</v>
      </c>
      <c r="V130" s="516">
        <f t="shared" si="36"/>
        <v>8.8000000000000007</v>
      </c>
      <c r="W130" s="516">
        <f t="shared" si="36"/>
        <v>8.8000000000000007</v>
      </c>
      <c r="X130" s="516">
        <f t="shared" si="36"/>
        <v>8.8000000000000007</v>
      </c>
      <c r="Y130" s="516">
        <f t="shared" si="36"/>
        <v>8.8000000000000007</v>
      </c>
      <c r="Z130" s="516">
        <f t="shared" si="36"/>
        <v>8.8000000000000007</v>
      </c>
      <c r="AA130" s="516">
        <f t="shared" si="36"/>
        <v>8.8000000000000007</v>
      </c>
      <c r="AB130" s="516">
        <f t="shared" si="36"/>
        <v>8.8000000000000007</v>
      </c>
      <c r="AC130" s="516">
        <f t="shared" si="36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34"/>
        <v>8.8000000000000007</v>
      </c>
      <c r="G131" s="516">
        <f t="shared" ref="G131:K131" si="37">8.8*(1-COUNTIF(G46,"=CMS")-COUNTIF(G46,"=PMS"))</f>
        <v>8.8000000000000007</v>
      </c>
      <c r="H131" s="516">
        <f t="shared" si="37"/>
        <v>8.8000000000000007</v>
      </c>
      <c r="I131" s="516">
        <f t="shared" si="37"/>
        <v>8.8000000000000007</v>
      </c>
      <c r="J131" s="516">
        <f t="shared" si="37"/>
        <v>8.8000000000000007</v>
      </c>
      <c r="K131" s="516">
        <f t="shared" si="37"/>
        <v>8.8000000000000007</v>
      </c>
      <c r="L131" s="516">
        <f t="shared" ref="L131:AC131" si="38">8.8*(1-COUNTIF(L46,"=CMS")-COUNTIF(L46,"=PMS"))</f>
        <v>8.8000000000000007</v>
      </c>
      <c r="M131" s="516">
        <f t="shared" si="38"/>
        <v>8.8000000000000007</v>
      </c>
      <c r="N131" s="516">
        <f t="shared" si="38"/>
        <v>8.8000000000000007</v>
      </c>
      <c r="O131" s="516">
        <f t="shared" si="38"/>
        <v>8.8000000000000007</v>
      </c>
      <c r="P131" s="516">
        <f t="shared" si="38"/>
        <v>8.8000000000000007</v>
      </c>
      <c r="Q131" s="516">
        <f t="shared" si="38"/>
        <v>8.8000000000000007</v>
      </c>
      <c r="R131" s="516">
        <f t="shared" si="38"/>
        <v>8.8000000000000007</v>
      </c>
      <c r="S131" s="516">
        <f t="shared" si="38"/>
        <v>8.8000000000000007</v>
      </c>
      <c r="T131" s="516">
        <f t="shared" si="38"/>
        <v>8.8000000000000007</v>
      </c>
      <c r="U131" s="516">
        <f t="shared" si="38"/>
        <v>8.8000000000000007</v>
      </c>
      <c r="V131" s="516">
        <f t="shared" si="38"/>
        <v>8.8000000000000007</v>
      </c>
      <c r="W131" s="516">
        <f t="shared" si="38"/>
        <v>8.8000000000000007</v>
      </c>
      <c r="X131" s="516">
        <f t="shared" si="38"/>
        <v>8.8000000000000007</v>
      </c>
      <c r="Y131" s="516">
        <f t="shared" si="38"/>
        <v>8.8000000000000007</v>
      </c>
      <c r="Z131" s="516">
        <f t="shared" si="38"/>
        <v>8.8000000000000007</v>
      </c>
      <c r="AA131" s="516">
        <f t="shared" si="38"/>
        <v>8.8000000000000007</v>
      </c>
      <c r="AB131" s="516">
        <f t="shared" si="38"/>
        <v>8.8000000000000007</v>
      </c>
      <c r="AC131" s="516">
        <f t="shared" si="3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7.9</v>
      </c>
      <c r="U133" s="516">
        <v>7.9</v>
      </c>
      <c r="V133" s="516">
        <v>7.9</v>
      </c>
      <c r="W133" s="516">
        <v>7.9</v>
      </c>
      <c r="X133" s="516">
        <v>7.9</v>
      </c>
      <c r="Y133" s="516">
        <v>7.9</v>
      </c>
      <c r="Z133" s="516">
        <v>7.9</v>
      </c>
      <c r="AA133" s="516">
        <v>7.9</v>
      </c>
      <c r="AB133" s="516">
        <v>7.9</v>
      </c>
      <c r="AC133" s="516">
        <v>7.9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39">0.85*(3-COUNTIF(F68:F70,"=CMS"))</f>
        <v>2.5499999999999998</v>
      </c>
      <c r="G134" s="516">
        <f t="shared" ref="G134:K134" si="40">0.85*(3-COUNTIF(G68:G70,"=CMS"))</f>
        <v>2.5499999999999998</v>
      </c>
      <c r="H134" s="516">
        <f t="shared" si="40"/>
        <v>2.5499999999999998</v>
      </c>
      <c r="I134" s="516">
        <f t="shared" si="40"/>
        <v>2.5499999999999998</v>
      </c>
      <c r="J134" s="516">
        <f t="shared" si="40"/>
        <v>2.5499999999999998</v>
      </c>
      <c r="K134" s="516">
        <f t="shared" si="40"/>
        <v>2.5499999999999998</v>
      </c>
      <c r="L134" s="516">
        <f t="shared" ref="L134:AC134" si="41">0.85*(3-COUNTIF(L68:L70,"=CMS"))</f>
        <v>2.5499999999999998</v>
      </c>
      <c r="M134" s="516">
        <f t="shared" si="41"/>
        <v>2.5499999999999998</v>
      </c>
      <c r="N134" s="516">
        <f t="shared" si="41"/>
        <v>2.5499999999999998</v>
      </c>
      <c r="O134" s="516">
        <f t="shared" si="41"/>
        <v>2.5499999999999998</v>
      </c>
      <c r="P134" s="516">
        <f t="shared" si="41"/>
        <v>2.5499999999999998</v>
      </c>
      <c r="Q134" s="516">
        <f t="shared" si="41"/>
        <v>2.5499999999999998</v>
      </c>
      <c r="R134" s="516">
        <f t="shared" si="41"/>
        <v>2.5499999999999998</v>
      </c>
      <c r="S134" s="516">
        <f t="shared" si="41"/>
        <v>2.5499999999999998</v>
      </c>
      <c r="T134" s="516">
        <f t="shared" si="41"/>
        <v>2.5499999999999998</v>
      </c>
      <c r="U134" s="516">
        <f t="shared" si="41"/>
        <v>2.5499999999999998</v>
      </c>
      <c r="V134" s="516">
        <f t="shared" si="41"/>
        <v>2.5499999999999998</v>
      </c>
      <c r="W134" s="516">
        <f t="shared" si="41"/>
        <v>2.5499999999999998</v>
      </c>
      <c r="X134" s="516">
        <f t="shared" si="41"/>
        <v>2.5499999999999998</v>
      </c>
      <c r="Y134" s="516">
        <f t="shared" si="41"/>
        <v>2.5499999999999998</v>
      </c>
      <c r="Z134" s="516">
        <f t="shared" si="41"/>
        <v>2.5499999999999998</v>
      </c>
      <c r="AA134" s="516">
        <f t="shared" si="41"/>
        <v>2.5499999999999998</v>
      </c>
      <c r="AB134" s="516">
        <f t="shared" si="41"/>
        <v>2.5499999999999998</v>
      </c>
      <c r="AC134" s="516">
        <f t="shared" si="41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42">1*(2-COUNTIF(F84:F85,"=CMS"))</f>
        <v>2</v>
      </c>
      <c r="G135" s="516">
        <f t="shared" ref="G135:K135" si="43">1*(2-COUNTIF(G84:G85,"=CMS"))</f>
        <v>2</v>
      </c>
      <c r="H135" s="516">
        <f t="shared" si="43"/>
        <v>2</v>
      </c>
      <c r="I135" s="516">
        <f t="shared" si="43"/>
        <v>2</v>
      </c>
      <c r="J135" s="516">
        <f t="shared" si="43"/>
        <v>2</v>
      </c>
      <c r="K135" s="516">
        <f t="shared" si="43"/>
        <v>2</v>
      </c>
      <c r="L135" s="516">
        <f t="shared" ref="L135:AC135" si="44">1*(2-COUNTIF(L84:L85,"=CMS"))</f>
        <v>2</v>
      </c>
      <c r="M135" s="516">
        <f t="shared" si="44"/>
        <v>2</v>
      </c>
      <c r="N135" s="516">
        <f t="shared" si="44"/>
        <v>2</v>
      </c>
      <c r="O135" s="516">
        <f t="shared" si="44"/>
        <v>2</v>
      </c>
      <c r="P135" s="516">
        <f t="shared" si="44"/>
        <v>2</v>
      </c>
      <c r="Q135" s="516">
        <f t="shared" si="44"/>
        <v>2</v>
      </c>
      <c r="R135" s="516">
        <f t="shared" si="44"/>
        <v>2</v>
      </c>
      <c r="S135" s="516">
        <f t="shared" si="44"/>
        <v>2</v>
      </c>
      <c r="T135" s="516">
        <f t="shared" si="44"/>
        <v>2</v>
      </c>
      <c r="U135" s="516">
        <f t="shared" si="44"/>
        <v>2</v>
      </c>
      <c r="V135" s="516">
        <f t="shared" si="44"/>
        <v>2</v>
      </c>
      <c r="W135" s="516">
        <f t="shared" si="44"/>
        <v>2</v>
      </c>
      <c r="X135" s="516">
        <f t="shared" si="44"/>
        <v>2</v>
      </c>
      <c r="Y135" s="516">
        <f t="shared" si="44"/>
        <v>2</v>
      </c>
      <c r="Z135" s="516">
        <f t="shared" si="44"/>
        <v>2</v>
      </c>
      <c r="AA135" s="516">
        <f t="shared" si="44"/>
        <v>2</v>
      </c>
      <c r="AB135" s="516">
        <f t="shared" si="44"/>
        <v>2</v>
      </c>
      <c r="AC135" s="516">
        <f t="shared" si="4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45">IF(SUM(G127:G128)&gt;33,0,33-SUM(G127:G128))</f>
        <v>5.6000000000000014</v>
      </c>
      <c r="H136" s="517">
        <f t="shared" si="45"/>
        <v>11.8</v>
      </c>
      <c r="I136" s="517">
        <f t="shared" si="45"/>
        <v>11.8</v>
      </c>
      <c r="J136" s="517">
        <f t="shared" si="45"/>
        <v>11.8</v>
      </c>
      <c r="K136" s="517">
        <f t="shared" si="45"/>
        <v>11.8</v>
      </c>
      <c r="L136" s="517">
        <f t="shared" si="45"/>
        <v>5.6000000000000014</v>
      </c>
      <c r="M136" s="517">
        <f t="shared" si="45"/>
        <v>5.6000000000000014</v>
      </c>
      <c r="N136" s="517">
        <f t="shared" si="45"/>
        <v>5.6000000000000014</v>
      </c>
      <c r="O136" s="517">
        <f t="shared" si="45"/>
        <v>5.6000000000000014</v>
      </c>
      <c r="P136" s="517">
        <f t="shared" si="45"/>
        <v>5.6000000000000014</v>
      </c>
      <c r="Q136" s="517">
        <f t="shared" si="45"/>
        <v>5.6000000000000014</v>
      </c>
      <c r="R136" s="517">
        <f t="shared" si="45"/>
        <v>0</v>
      </c>
      <c r="S136" s="517">
        <f t="shared" si="45"/>
        <v>0</v>
      </c>
      <c r="T136" s="517">
        <f t="shared" si="45"/>
        <v>0</v>
      </c>
      <c r="U136" s="517">
        <f t="shared" si="45"/>
        <v>0</v>
      </c>
      <c r="V136" s="517">
        <f t="shared" si="45"/>
        <v>0</v>
      </c>
      <c r="W136" s="517">
        <f t="shared" si="45"/>
        <v>0</v>
      </c>
      <c r="X136" s="517">
        <f t="shared" si="45"/>
        <v>0</v>
      </c>
      <c r="Y136" s="517">
        <f t="shared" si="45"/>
        <v>0</v>
      </c>
      <c r="Z136" s="517">
        <f t="shared" si="45"/>
        <v>0</v>
      </c>
      <c r="AA136" s="517">
        <f t="shared" si="45"/>
        <v>0</v>
      </c>
      <c r="AB136" s="517">
        <f t="shared" si="45"/>
        <v>0</v>
      </c>
      <c r="AC136" s="517">
        <f t="shared" si="45"/>
        <v>0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46">IF(SUM(G129,G131,G132)&gt;25,0,25-SUM(G129,G131,G132))</f>
        <v>0</v>
      </c>
      <c r="H137" s="518">
        <f t="shared" si="46"/>
        <v>0</v>
      </c>
      <c r="I137" s="518">
        <f t="shared" si="46"/>
        <v>0</v>
      </c>
      <c r="J137" s="518">
        <f t="shared" si="46"/>
        <v>0</v>
      </c>
      <c r="K137" s="518">
        <f t="shared" si="46"/>
        <v>0</v>
      </c>
      <c r="L137" s="518">
        <f>IF(SUM(L129,L131,L132)&gt;25,0,25-SUM(L129,L131,L132))</f>
        <v>0</v>
      </c>
      <c r="M137" s="518">
        <f t="shared" si="46"/>
        <v>0</v>
      </c>
      <c r="N137" s="518">
        <f t="shared" si="46"/>
        <v>0</v>
      </c>
      <c r="O137" s="518">
        <f t="shared" si="46"/>
        <v>0</v>
      </c>
      <c r="P137" s="518">
        <f>IF(SUM(P129,P131,P132)&gt;25,0,25-SUM(P129,P131,P132))</f>
        <v>0</v>
      </c>
      <c r="Q137" s="518">
        <f t="shared" si="46"/>
        <v>0</v>
      </c>
      <c r="R137" s="518">
        <f t="shared" si="46"/>
        <v>0</v>
      </c>
      <c r="S137" s="518">
        <f t="shared" si="4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46"/>
        <v>0</v>
      </c>
      <c r="X137" s="518">
        <f t="shared" si="46"/>
        <v>0</v>
      </c>
      <c r="Y137" s="518">
        <f t="shared" si="46"/>
        <v>0</v>
      </c>
      <c r="Z137" s="518">
        <f t="shared" si="46"/>
        <v>0</v>
      </c>
      <c r="AA137" s="518">
        <f t="shared" si="4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47">IF(SUM(G130,G133,G134,G135)&gt;17,0,17-SUM(G130,G133,G134,G135))</f>
        <v>0</v>
      </c>
      <c r="H138" s="519">
        <f t="shared" si="47"/>
        <v>0</v>
      </c>
      <c r="I138" s="519">
        <f t="shared" si="47"/>
        <v>0</v>
      </c>
      <c r="J138" s="519">
        <f t="shared" si="47"/>
        <v>0</v>
      </c>
      <c r="K138" s="519">
        <f t="shared" si="47"/>
        <v>0</v>
      </c>
      <c r="L138" s="519">
        <f t="shared" si="47"/>
        <v>0</v>
      </c>
      <c r="M138" s="519">
        <f t="shared" si="47"/>
        <v>0</v>
      </c>
      <c r="N138" s="519">
        <f t="shared" si="47"/>
        <v>0</v>
      </c>
      <c r="O138" s="519">
        <f t="shared" si="47"/>
        <v>0</v>
      </c>
      <c r="P138" s="519">
        <f t="shared" si="47"/>
        <v>0</v>
      </c>
      <c r="Q138" s="519">
        <f t="shared" si="47"/>
        <v>0</v>
      </c>
      <c r="R138" s="519">
        <f t="shared" si="47"/>
        <v>0</v>
      </c>
      <c r="S138" s="519">
        <f t="shared" si="4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47"/>
        <v>0</v>
      </c>
      <c r="X138" s="519">
        <f t="shared" si="47"/>
        <v>0</v>
      </c>
      <c r="Y138" s="519">
        <f t="shared" si="47"/>
        <v>0</v>
      </c>
      <c r="Z138" s="519">
        <f t="shared" si="47"/>
        <v>0</v>
      </c>
      <c r="AA138" s="519">
        <f t="shared" si="4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G84:AC84 Z56:AA64 I20:N22 G56:Y65 G19:G23 G25:G27 I85:AC85 M25:N26 I23:K23 M23:N23 H27:N27 G28:N30 G43:AC46 G49:AC49 I19:AC19 O20:AC32 G32:N32 G31 I31:N31 G13:AC16 I25:K26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84:AC85 G43:AC46 G49:AC49 G13:AC16 G68:AC70">
    <cfRule type="cellIs" dxfId="237" priority="238" operator="lessThanOrEqual">
      <formula>0</formula>
    </cfRule>
  </conditionalFormatting>
  <conditionalFormatting sqref="G24:N24 I20:N22 G52:AC65 G19:G23 G25:G27 G84:AC85 M25:N26 I23:K23 M23:N23 H27:N27 G28:N30 G43:AC46 G49:AC49 I19:AC19 O20:AC32 G32:N32 G31 I31:N31 G13:AC16 I25:K26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O20:AC32 G32:N32 G31 I31:N31 I25:K26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">
    <cfRule type="cellIs" dxfId="194" priority="195" operator="lessThanOrEqual">
      <formula>0</formula>
    </cfRule>
  </conditionalFormatting>
  <conditionalFormatting sqref="F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P214" activePane="bottomRight" state="frozen"/>
      <selection pane="topRight" activeCell="BY777" sqref="BY777"/>
      <selection pane="bottomLeft" activeCell="BY777" sqref="BY777"/>
      <selection pane="bottomRight" activeCell="BM240" sqref="BM240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/>
      <c r="BN240" s="229" cm="1">
        <f t="array" aca="1" ref="BN240" ca="1">INDIRECT("'"&amp;$C240&amp;"'!"&amp;"$"&amp;$D240&amp;$BN$1&amp;"")</f>
        <v>2.9000000000000004</v>
      </c>
      <c r="BO240" s="231"/>
      <c r="BP240" s="230"/>
      <c r="BQ240" s="234" cm="1">
        <f t="array" aca="1" ref="BQ240" ca="1">INDIRECT("'"&amp;$C240&amp;"'!"&amp;"$"&amp;$D240&amp;$BQ$1&amp;"")</f>
        <v>1.47</v>
      </c>
      <c r="BR240" s="232"/>
      <c r="BS240" s="232"/>
      <c r="BT240" s="230"/>
      <c r="BU240" s="235" cm="1">
        <f t="array" aca="1" ref="BU240" ca="1">INDIRECT("'"&amp;$C240&amp;"'!"&amp;"$"&amp;$D240&amp;$BU$1&amp;"")</f>
        <v>0.86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6.7</v>
      </c>
      <c r="O241" s="225"/>
      <c r="P241" s="225"/>
      <c r="Q241" s="223"/>
      <c r="R241" s="352" cm="1">
        <f t="array" aca="1" ref="R241" ca="1">INDIRECT("'"&amp;$C241&amp;"'!"&amp;"$"&amp;$D241&amp;$R$1&amp;"")</f>
        <v>6.7</v>
      </c>
      <c r="S241" s="225"/>
      <c r="T241" s="225"/>
      <c r="U241" s="226"/>
      <c r="V241" s="222"/>
      <c r="W241" s="227" cm="1">
        <f t="array" aca="1" ref="W241" ca="1">INDIRECT("'"&amp;$C241&amp;"'!"&amp;"$"&amp;$D241&amp;$W$1&amp;"")</f>
        <v>12.866</v>
      </c>
      <c r="X241" s="225"/>
      <c r="Y241" s="223"/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cm="1">
        <f t="array" aca="1" ref="AR241" ca="1">INDIRECT("'"&amp;$C241&amp;"'!"&amp;"$"&amp;$D241&amp;$AR$1&amp;"")</f>
        <v>4</v>
      </c>
      <c r="AS241" s="225"/>
      <c r="AT241" s="223"/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/>
      <c r="AY241" s="226"/>
      <c r="AZ241" s="225" cm="1">
        <f t="array" aca="1" ref="AZ241" ca="1">INDIRECT("'"&amp;$C241&amp;"'!"&amp;"$"&amp;$D241&amp;$AZ$1&amp;"")</f>
        <v>3.5</v>
      </c>
      <c r="BA241" s="224"/>
      <c r="BB241" s="225"/>
      <c r="BC241" s="223"/>
      <c r="BD241" s="225" cm="1">
        <f t="array" aca="1" ref="BD241" ca="1">INDIRECT("'"&amp;$C241&amp;"'!"&amp;"$"&amp;$D241&amp;$BD$1&amp;"")</f>
        <v>7</v>
      </c>
      <c r="BE241" s="224"/>
      <c r="BF241" s="225"/>
      <c r="BG241" s="223"/>
      <c r="BH241" s="227"/>
      <c r="BI241" s="223"/>
      <c r="BJ241" s="227" cm="1">
        <f t="array" aca="1" ref="BJ241" ca="1">INDIRECT("'"&amp;$C241&amp;"'!"&amp;"$"&amp;$D241&amp;$BJ$1&amp;"")</f>
        <v>14.24</v>
      </c>
      <c r="BK241" s="225"/>
      <c r="BL241" s="223"/>
      <c r="BM241" s="407"/>
      <c r="BN241" s="222" cm="1">
        <f t="array" aca="1" ref="BN241" ca="1">INDIRECT("'"&amp;$C241&amp;"'!"&amp;"$"&amp;$D241&amp;$BN$1&amp;"")</f>
        <v>4.3000000000000007</v>
      </c>
      <c r="BO241" s="224"/>
      <c r="BP241" s="223"/>
      <c r="BQ241" s="227" cm="1">
        <f t="array" aca="1" ref="BQ241" ca="1">INDIRECT("'"&amp;$C241&amp;"'!"&amp;"$"&amp;$D241&amp;$BQ$1&amp;"")</f>
        <v>1.47</v>
      </c>
      <c r="BR241" s="225"/>
      <c r="BS241" s="225"/>
      <c r="BT241" s="223"/>
      <c r="BU241" s="228" cm="1">
        <f t="array" aca="1" ref="BU241" ca="1">INDIRECT("'"&amp;$C241&amp;"'!"&amp;"$"&amp;$D241&amp;$BU$1&amp;"")</f>
        <v>0.86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cm="1">
        <f t="array" aca="1" ref="G242" ca="1">INDIRECT("'"&amp;$C242&amp;"'!"&amp;"$"&amp;$D242&amp;$G$1&amp;"")</f>
        <v>0</v>
      </c>
      <c r="H242" s="232" t="s">
        <v>1</v>
      </c>
      <c r="I242" s="230" t="s">
        <v>1</v>
      </c>
      <c r="J242" s="231" cm="1">
        <f t="array" aca="1" ref="J242" ca="1">INDIRECT("'"&amp;$C242&amp;"'!"&amp;"$"&amp;$D242&amp;$J$1&amp;"")</f>
        <v>0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0</v>
      </c>
      <c r="O242" s="232"/>
      <c r="P242" s="232"/>
      <c r="Q242" s="230"/>
      <c r="R242" s="229" cm="1">
        <f t="array" aca="1" ref="R242" ca="1">INDIRECT("'"&amp;$C242&amp;"'!"&amp;"$"&amp;$D242&amp;$R$1&amp;"")</f>
        <v>0</v>
      </c>
      <c r="S242" s="232"/>
      <c r="T242" s="232"/>
      <c r="U242" s="233"/>
      <c r="V242" s="229"/>
      <c r="W242" s="234" cm="1">
        <f t="array" aca="1" ref="W242" ca="1">INDIRECT("'"&amp;$C242&amp;"'!"&amp;"$"&amp;$D242&amp;$W$1&amp;"")</f>
        <v>0</v>
      </c>
      <c r="X242" s="232"/>
      <c r="Y242" s="230"/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cm="1">
        <f t="array" aca="1" ref="AR242" ca="1">INDIRECT("'"&amp;$C242&amp;"'!"&amp;"$"&amp;$D242&amp;$AR$1&amp;"")</f>
        <v>0</v>
      </c>
      <c r="AS242" s="232"/>
      <c r="AT242" s="230"/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/>
      <c r="AY242" s="233"/>
      <c r="AZ242" s="232" cm="1">
        <f t="array" aca="1" ref="AZ242" ca="1">INDIRECT("'"&amp;$C242&amp;"'!"&amp;"$"&amp;$D242&amp;$AZ$1&amp;"")</f>
        <v>0</v>
      </c>
      <c r="BA242" s="231"/>
      <c r="BB242" s="232"/>
      <c r="BC242" s="230"/>
      <c r="BD242" s="232" cm="1">
        <f t="array" aca="1" ref="BD242" ca="1">INDIRECT("'"&amp;$C242&amp;"'!"&amp;"$"&amp;$D242&amp;$BD$1&amp;"")</f>
        <v>0</v>
      </c>
      <c r="BE242" s="231"/>
      <c r="BF242" s="232"/>
      <c r="BG242" s="230"/>
      <c r="BH242" s="234"/>
      <c r="BI242" s="230"/>
      <c r="BJ242" s="234" cm="1">
        <f t="array" aca="1" ref="BJ242" ca="1">INDIRECT("'"&amp;$C242&amp;"'!"&amp;"$"&amp;$D242&amp;$BJ$1&amp;"")</f>
        <v>0</v>
      </c>
      <c r="BK242" s="232"/>
      <c r="BL242" s="230"/>
      <c r="BM242" s="408"/>
      <c r="BN242" s="229" cm="1">
        <f t="array" aca="1" ref="BN242" ca="1">INDIRECT("'"&amp;$C242&amp;"'!"&amp;"$"&amp;$D242&amp;$BN$1&amp;"")</f>
        <v>0</v>
      </c>
      <c r="BO242" s="231"/>
      <c r="BP242" s="230"/>
      <c r="BQ242" s="234" cm="1">
        <f t="array" aca="1" ref="BQ242" ca="1">INDIRECT("'"&amp;$C242&amp;"'!"&amp;"$"&amp;$D242&amp;$BQ$1&amp;"")</f>
        <v>0</v>
      </c>
      <c r="BR242" s="232"/>
      <c r="BS242" s="232"/>
      <c r="BT242" s="230"/>
      <c r="BU242" s="235" cm="1">
        <f t="array" aca="1" ref="BU242" ca="1">INDIRECT("'"&amp;$C242&amp;"'!"&amp;"$"&amp;$D242&amp;$BU$1&amp;"")</f>
        <v>0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cm="1">
        <f t="array" aca="1" ref="G243" ca="1">INDIRECT("'"&amp;$C243&amp;"'!"&amp;"$"&amp;$D243&amp;$G$1&amp;"")</f>
        <v>0</v>
      </c>
      <c r="H243" s="225" t="s">
        <v>1</v>
      </c>
      <c r="I243" s="223" t="s">
        <v>1</v>
      </c>
      <c r="J243" s="224" cm="1">
        <f t="array" aca="1" ref="J243" ca="1">INDIRECT("'"&amp;$C243&amp;"'!"&amp;"$"&amp;$D243&amp;$J$1&amp;"")</f>
        <v>0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0</v>
      </c>
      <c r="O243" s="225"/>
      <c r="P243" s="225"/>
      <c r="Q243" s="223"/>
      <c r="R243" s="352" cm="1">
        <f t="array" aca="1" ref="R243" ca="1">INDIRECT("'"&amp;$C243&amp;"'!"&amp;"$"&amp;$D243&amp;$R$1&amp;"")</f>
        <v>0</v>
      </c>
      <c r="S243" s="225"/>
      <c r="T243" s="225"/>
      <c r="U243" s="226"/>
      <c r="V243" s="222"/>
      <c r="W243" s="227" cm="1">
        <f t="array" aca="1" ref="W243" ca="1">INDIRECT("'"&amp;$C243&amp;"'!"&amp;"$"&amp;$D243&amp;$W$1&amp;"")</f>
        <v>0</v>
      </c>
      <c r="X243" s="225"/>
      <c r="Y243" s="223"/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cm="1">
        <f t="array" aca="1" ref="AR243" ca="1">INDIRECT("'"&amp;$C243&amp;"'!"&amp;"$"&amp;$D243&amp;$AR$1&amp;"")</f>
        <v>0</v>
      </c>
      <c r="AS243" s="225"/>
      <c r="AT243" s="223"/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/>
      <c r="AY243" s="226"/>
      <c r="AZ243" s="225" cm="1">
        <f t="array" aca="1" ref="AZ243" ca="1">INDIRECT("'"&amp;$C243&amp;"'!"&amp;"$"&amp;$D243&amp;$AZ$1&amp;"")</f>
        <v>0</v>
      </c>
      <c r="BA243" s="224"/>
      <c r="BB243" s="225"/>
      <c r="BC243" s="223"/>
      <c r="BD243" s="225" cm="1">
        <f t="array" aca="1" ref="BD243" ca="1">INDIRECT("'"&amp;$C243&amp;"'!"&amp;"$"&amp;$D243&amp;$BD$1&amp;"")</f>
        <v>0</v>
      </c>
      <c r="BE243" s="224"/>
      <c r="BF243" s="225"/>
      <c r="BG243" s="223"/>
      <c r="BH243" s="227"/>
      <c r="BI243" s="223"/>
      <c r="BJ243" s="227" cm="1">
        <f t="array" aca="1" ref="BJ243" ca="1">INDIRECT("'"&amp;$C243&amp;"'!"&amp;"$"&amp;$D243&amp;$BJ$1&amp;"")</f>
        <v>0</v>
      </c>
      <c r="BK243" s="225"/>
      <c r="BL243" s="223"/>
      <c r="BM243" s="407"/>
      <c r="BN243" s="222" cm="1">
        <f t="array" aca="1" ref="BN243" ca="1">INDIRECT("'"&amp;$C243&amp;"'!"&amp;"$"&amp;$D243&amp;$BN$1&amp;"")</f>
        <v>0</v>
      </c>
      <c r="BO243" s="224"/>
      <c r="BP243" s="223"/>
      <c r="BQ243" s="227" cm="1">
        <f t="array" aca="1" ref="BQ243" ca="1">INDIRECT("'"&amp;$C243&amp;"'!"&amp;"$"&amp;$D243&amp;$BQ$1&amp;"")</f>
        <v>0</v>
      </c>
      <c r="BR243" s="225"/>
      <c r="BS243" s="225"/>
      <c r="BT243" s="223"/>
      <c r="BU243" s="228" cm="1">
        <f t="array" aca="1" ref="BU243" ca="1">INDIRECT("'"&amp;$C243&amp;"'!"&amp;"$"&amp;$D243&amp;$BU$1&amp;"")</f>
        <v>0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cm="1">
        <f t="array" aca="1" ref="G244" ca="1">INDIRECT("'"&amp;$C244&amp;"'!"&amp;"$"&amp;$D244&amp;$G$1&amp;"")</f>
        <v>0</v>
      </c>
      <c r="H244" s="232" t="s">
        <v>1</v>
      </c>
      <c r="I244" s="230" t="s">
        <v>1</v>
      </c>
      <c r="J244" s="231" cm="1">
        <f t="array" aca="1" ref="J244" ca="1">INDIRECT("'"&amp;$C244&amp;"'!"&amp;"$"&amp;$D244&amp;$J$1&amp;"")</f>
        <v>0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0</v>
      </c>
      <c r="O244" s="232"/>
      <c r="P244" s="232"/>
      <c r="Q244" s="230"/>
      <c r="R244" s="229" cm="1">
        <f t="array" aca="1" ref="R244" ca="1">INDIRECT("'"&amp;$C244&amp;"'!"&amp;"$"&amp;$D244&amp;$R$1&amp;"")</f>
        <v>0</v>
      </c>
      <c r="S244" s="232"/>
      <c r="T244" s="232"/>
      <c r="U244" s="233"/>
      <c r="V244" s="229"/>
      <c r="W244" s="234" cm="1">
        <f t="array" aca="1" ref="W244" ca="1">INDIRECT("'"&amp;$C244&amp;"'!"&amp;"$"&amp;$D244&amp;$W$1&amp;"")</f>
        <v>0</v>
      </c>
      <c r="X244" s="232"/>
      <c r="Y244" s="230"/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cm="1">
        <f t="array" aca="1" ref="AR244" ca="1">INDIRECT("'"&amp;$C244&amp;"'!"&amp;"$"&amp;$D244&amp;$AR$1&amp;"")</f>
        <v>0</v>
      </c>
      <c r="AS244" s="232"/>
      <c r="AT244" s="230"/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/>
      <c r="AY244" s="233"/>
      <c r="AZ244" s="232" cm="1">
        <f t="array" aca="1" ref="AZ244" ca="1">INDIRECT("'"&amp;$C244&amp;"'!"&amp;"$"&amp;$D244&amp;$AZ$1&amp;"")</f>
        <v>0</v>
      </c>
      <c r="BA244" s="231"/>
      <c r="BB244" s="232"/>
      <c r="BC244" s="230"/>
      <c r="BD244" s="232" cm="1">
        <f t="array" aca="1" ref="BD244" ca="1">INDIRECT("'"&amp;$C244&amp;"'!"&amp;"$"&amp;$D244&amp;$BD$1&amp;"")</f>
        <v>0</v>
      </c>
      <c r="BE244" s="231"/>
      <c r="BF244" s="232"/>
      <c r="BG244" s="230"/>
      <c r="BH244" s="234"/>
      <c r="BI244" s="230"/>
      <c r="BJ244" s="234" cm="1">
        <f t="array" aca="1" ref="BJ244" ca="1">INDIRECT("'"&amp;$C244&amp;"'!"&amp;"$"&amp;$D244&amp;$BJ$1&amp;"")</f>
        <v>0</v>
      </c>
      <c r="BK244" s="232"/>
      <c r="BL244" s="230"/>
      <c r="BM244" s="408"/>
      <c r="BN244" s="229" cm="1">
        <f t="array" aca="1" ref="BN244" ca="1">INDIRECT("'"&amp;$C244&amp;"'!"&amp;"$"&amp;$D244&amp;$BN$1&amp;"")</f>
        <v>0</v>
      </c>
      <c r="BO244" s="231"/>
      <c r="BP244" s="230"/>
      <c r="BQ244" s="234" cm="1">
        <f t="array" aca="1" ref="BQ244" ca="1">INDIRECT("'"&amp;$C244&amp;"'!"&amp;"$"&amp;$D244&amp;$BQ$1&amp;"")</f>
        <v>0</v>
      </c>
      <c r="BR244" s="232"/>
      <c r="BS244" s="232"/>
      <c r="BT244" s="230"/>
      <c r="BU244" s="235" cm="1">
        <f t="array" aca="1" ref="BU244" ca="1">INDIRECT("'"&amp;$C244&amp;"'!"&amp;"$"&amp;$D244&amp;$BU$1&amp;"")</f>
        <v>0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cm="1">
        <f t="array" aca="1" ref="G245" ca="1">INDIRECT("'"&amp;$C245&amp;"'!"&amp;"$"&amp;$D245&amp;$G$1&amp;"")</f>
        <v>0</v>
      </c>
      <c r="H245" s="225" t="s">
        <v>1</v>
      </c>
      <c r="I245" s="223" t="s">
        <v>1</v>
      </c>
      <c r="J245" s="224" cm="1">
        <f t="array" aca="1" ref="J245" ca="1">INDIRECT("'"&amp;$C245&amp;"'!"&amp;"$"&amp;$D245&amp;$J$1&amp;"")</f>
        <v>0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0</v>
      </c>
      <c r="O245" s="225"/>
      <c r="P245" s="225"/>
      <c r="Q245" s="223"/>
      <c r="R245" s="352" cm="1">
        <f t="array" aca="1" ref="R245" ca="1">INDIRECT("'"&amp;$C245&amp;"'!"&amp;"$"&amp;$D245&amp;$R$1&amp;"")</f>
        <v>0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0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0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/>
      <c r="AY245" s="226"/>
      <c r="AZ245" s="225" cm="1">
        <f t="array" aca="1" ref="AZ245" ca="1">INDIRECT("'"&amp;$C245&amp;"'!"&amp;"$"&amp;$D245&amp;$AZ$1&amp;"")</f>
        <v>0</v>
      </c>
      <c r="BA245" s="224"/>
      <c r="BB245" s="225"/>
      <c r="BC245" s="223"/>
      <c r="BD245" s="225" cm="1">
        <f t="array" aca="1" ref="BD245" ca="1">INDIRECT("'"&amp;$C245&amp;"'!"&amp;"$"&amp;$D245&amp;$BD$1&amp;"")</f>
        <v>0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0</v>
      </c>
      <c r="BK245" s="225"/>
      <c r="BL245" s="223"/>
      <c r="BM245" s="407"/>
      <c r="BN245" s="222" cm="1">
        <f t="array" aca="1" ref="BN245" ca="1">INDIRECT("'"&amp;$C245&amp;"'!"&amp;"$"&amp;$D245&amp;$BN$1&amp;"")</f>
        <v>0</v>
      </c>
      <c r="BO245" s="224"/>
      <c r="BP245" s="223"/>
      <c r="BQ245" s="227" cm="1">
        <f t="array" aca="1" ref="BQ245" ca="1">INDIRECT("'"&amp;$C245&amp;"'!"&amp;"$"&amp;$D245&amp;$BQ$1&amp;"")</f>
        <v>0</v>
      </c>
      <c r="BR245" s="225"/>
      <c r="BS245" s="225"/>
      <c r="BT245" s="223"/>
      <c r="BU245" s="228" cm="1">
        <f t="array" aca="1" ref="BU245" ca="1">INDIRECT("'"&amp;$C245&amp;"'!"&amp;"$"&amp;$D245&amp;$BU$1&amp;"")</f>
        <v>0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23" activePane="bottomLeft" state="frozen"/>
      <selection pane="bottomLeft" activeCell="H450" sqref="H450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3" x14ac:dyDescent="0.25">
      <c r="A465" s="32" t="s">
        <v>251</v>
      </c>
      <c r="B465" s="79">
        <v>46001</v>
      </c>
      <c r="C465" s="32" t="s">
        <v>1756</v>
      </c>
    </row>
    <row r="466" spans="1:3" x14ac:dyDescent="0.25">
      <c r="A466" s="32" t="s">
        <v>264</v>
      </c>
      <c r="B466" s="79">
        <v>46001</v>
      </c>
      <c r="C466" s="32" t="s">
        <v>322</v>
      </c>
    </row>
    <row r="467" spans="1:3" x14ac:dyDescent="0.25">
      <c r="A467" s="32" t="s">
        <v>267</v>
      </c>
      <c r="B467" s="79">
        <v>46001</v>
      </c>
      <c r="C467" s="32" t="s">
        <v>1760</v>
      </c>
    </row>
    <row r="468" spans="1:3" x14ac:dyDescent="0.25">
      <c r="A468" s="32" t="s">
        <v>270</v>
      </c>
      <c r="B468" s="79">
        <v>46001</v>
      </c>
      <c r="C468" s="32" t="s">
        <v>478</v>
      </c>
    </row>
    <row r="469" spans="1:3" x14ac:dyDescent="0.25">
      <c r="A469" s="32" t="s">
        <v>245</v>
      </c>
      <c r="B469" s="79">
        <v>46001</v>
      </c>
      <c r="C469" s="32" t="s">
        <v>1628</v>
      </c>
    </row>
    <row r="470" spans="1:3" x14ac:dyDescent="0.25">
      <c r="A470" s="32" t="s">
        <v>326</v>
      </c>
      <c r="B470" s="79">
        <v>46001</v>
      </c>
      <c r="C470" s="32" t="s">
        <v>479</v>
      </c>
    </row>
    <row r="471" spans="1:3" x14ac:dyDescent="0.25">
      <c r="A471" s="32" t="s">
        <v>233</v>
      </c>
      <c r="B471" s="79">
        <v>46001</v>
      </c>
      <c r="C471" s="32" t="s">
        <v>648</v>
      </c>
    </row>
    <row r="472" spans="1:3" x14ac:dyDescent="0.25">
      <c r="A472" s="32" t="s">
        <v>208</v>
      </c>
      <c r="B472" s="79">
        <v>46001</v>
      </c>
      <c r="C472" s="32" t="s">
        <v>590</v>
      </c>
    </row>
    <row r="473" spans="1:3" x14ac:dyDescent="0.25">
      <c r="A473" s="32" t="s">
        <v>222</v>
      </c>
      <c r="B473" s="79">
        <v>46001</v>
      </c>
      <c r="C473" s="32" t="s">
        <v>1767</v>
      </c>
    </row>
    <row r="474" spans="1:3" x14ac:dyDescent="0.25">
      <c r="A474" s="32" t="s">
        <v>210</v>
      </c>
      <c r="B474" s="79">
        <v>46001</v>
      </c>
      <c r="C474" s="32" t="s">
        <v>653</v>
      </c>
    </row>
    <row r="475" spans="1:3" x14ac:dyDescent="0.25">
      <c r="A475" s="32" t="s">
        <v>217</v>
      </c>
      <c r="B475" s="79">
        <v>46001</v>
      </c>
      <c r="C475" s="32" t="s">
        <v>1770</v>
      </c>
    </row>
    <row r="476" spans="1:3" x14ac:dyDescent="0.25">
      <c r="A476" s="32" t="s">
        <v>227</v>
      </c>
      <c r="B476" s="79">
        <v>46001</v>
      </c>
      <c r="C476" s="32" t="s">
        <v>246</v>
      </c>
    </row>
    <row r="477" spans="1:3" x14ac:dyDescent="0.25">
      <c r="A477" s="32" t="s">
        <v>239</v>
      </c>
      <c r="B477" s="79">
        <v>46001</v>
      </c>
      <c r="C477" s="32" t="s">
        <v>339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12"/>
  <sheetViews>
    <sheetView zoomScaleNormal="100" workbookViewId="0">
      <pane ySplit="1" topLeftCell="A883" activePane="bottomLeft" state="frozen"/>
      <selection pane="bottomLeft" activeCell="H905" sqref="H90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95" activePane="bottomRight" state="frozen"/>
      <selection pane="topRight" activeCell="D1" sqref="D1"/>
      <selection pane="bottomLeft" activeCell="A3" sqref="A3"/>
      <selection pane="bottomRight" activeCell="AW895" sqref="AW895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0000h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14.940182175923837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4053.1199999999944</v>
      </c>
      <c r="Y9" s="172">
        <f ca="1">X9/H9/24</f>
        <v>11.303744359432949</v>
      </c>
      <c r="Z9" s="173">
        <f ca="1">AC9/H9/24</f>
        <v>11.303744359432949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139838.51999999999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4053.1199999999944</v>
      </c>
      <c r="AD9" s="114"/>
      <c r="AE9" s="113" t="s">
        <v>1319</v>
      </c>
      <c r="AF9" s="642">
        <f ca="1">$AB$9/$E$9</f>
        <v>0.98213512142251536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0.34069680647178635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45.940182175923837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-642.0288881394755</v>
      </c>
      <c r="Z17" s="173">
        <f ca="1">AC17/H17/24</f>
        <v>-642.0288881394755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14.940181944446522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6411.1800000000221</v>
      </c>
      <c r="Y25" s="172">
        <f ca="1">X25/H25/24</f>
        <v>17.880137001898955</v>
      </c>
      <c r="Z25" s="173">
        <f ca="1">AC25/H25/24</f>
        <v>17.880137001898955</v>
      </c>
      <c r="AA25" s="182">
        <f ca="1">SUM(AA28:AA29)</f>
        <v>712793.10000000009</v>
      </c>
      <c r="AB25" s="291">
        <f ca="1">SUM(AB28:AB32)</f>
        <v>171187.61261440004</v>
      </c>
      <c r="AC25" s="308">
        <f ca="1">SUM(AC28:AC32)</f>
        <v>6411.1800000000221</v>
      </c>
      <c r="AD25" s="114"/>
      <c r="AE25" s="113" t="s">
        <v>1319</v>
      </c>
      <c r="AF25" s="642">
        <f ca="1">AB25/$E$25</f>
        <v>0.95104229230222248</v>
      </c>
      <c r="AG25" s="643"/>
      <c r="AH25" s="643"/>
      <c r="AI25" s="644"/>
      <c r="AJ25" s="106"/>
      <c r="AK25" s="114"/>
      <c r="AM25" s="187">
        <f ca="1">(E25-AB25)/67/24</f>
        <v>5.4803404139303211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431546.4</v>
      </c>
      <c r="AB28" s="293">
        <f ca="1">(((((INDEX(BILLING!$R:$R,MATCH($AI$3&amp;" "&amp;$AI$5,BILLING!$C:$C,0))-J28)*$D$60)-
((INDEX(BILLING!$S:$S,MATCH($AI$3&amp;" "&amp;$AI$5,BILLING!$C:$C,0))-K28)*$D$60))))/1000</f>
        <v>34926.000000000036</v>
      </c>
      <c r="AC28" s="281">
        <f ca="1">(((((INDEX(BILLING!$R:$R,MATCH($AI$3&amp;" "&amp;$AI$5,BILLING!$C:$C,0))-R28)*$D$60)-
((INDEX(BILLING!$S:$S,MATCH($AI$3&amp;" "&amp;$AI$5,BILLING!$C:$C,0))-S28)*$D$60))))/1000</f>
        <v>898.80000000001746</v>
      </c>
      <c r="AD28" s="114"/>
      <c r="AE28" s="113" t="s">
        <v>1320</v>
      </c>
      <c r="AF28" s="642">
        <f ca="1">$AC$25/$D$25</f>
        <v>0.42741200000000146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281246.7</v>
      </c>
      <c r="AB29" s="293">
        <f ca="1">(((((INDEX(BILLING!$P:$P,MATCH($AI$3&amp;" "&amp;$AI$5,BILLING!$C:$C,0))-J29)*$D$59)-
((INDEX(BILLING!$Q:$Q,MATCH($AI$3&amp;" "&amp;$AI$5,BILLING!$C:$C,0))-K29)*$D$59))))/1000</f>
        <v>110269.2</v>
      </c>
      <c r="AC29" s="281">
        <f ca="1">(((((INDEX(BILLING!$P:$P,MATCH($AI$3&amp;" "&amp;$AI$5,BILLING!$C:$C,0))-R29)*$D$59)-
((INDEX(BILLING!$Q:$Q,MATCH($AI$3&amp;" "&amp;$AI$5,BILLING!$C:$C,0))-S29)*$D$59))))/1000</f>
        <v>5042.7000000000044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24783.736614399997</v>
      </c>
      <c r="AC32" s="281">
        <f ca="1">(((((INDEX(BILLING!$AP:$AP,MATCH($AI$3&amp;" "&amp;$AI$5,BILLING!$C:$C,0))-R32)*$D$66)-
((INDEX(BILLING!$AM:$AM,MATCH($AI$3&amp;" "&amp;$AI$5,BILLING!$C:$C,0))-S32)*$D$66))))/1000</f>
        <v>469.68000000000023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14.94018472222524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1589.1119999999892</v>
      </c>
      <c r="Y36" s="172">
        <f ca="1">X36/H36/24</f>
        <v>4.4318729139607029</v>
      </c>
      <c r="Z36" s="173">
        <f ca="1">AC36/H36/24</f>
        <v>4.4318729139607029</v>
      </c>
      <c r="AA36" s="182"/>
      <c r="AB36" s="291">
        <f ca="1">SUM(AB39:AB41)</f>
        <v>21832.383999999998</v>
      </c>
      <c r="AC36" s="308">
        <f ca="1">SUM(AC39:AC41)</f>
        <v>1589.1119999999892</v>
      </c>
      <c r="AD36" s="114"/>
      <c r="AE36" s="113" t="s">
        <v>1319</v>
      </c>
      <c r="AF36" s="642">
        <f ca="1">AB36/$E$36</f>
        <v>0.38825551287523113</v>
      </c>
      <c r="AG36" s="643"/>
      <c r="AH36" s="643"/>
      <c r="AI36" s="644"/>
      <c r="AJ36" s="106"/>
      <c r="AK36" s="114"/>
      <c r="AM36" s="187">
        <f ca="1">(E36-AB36)/67/24</f>
        <v>21.392796019900498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8352.3719999999958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907.07399999998904</v>
      </c>
      <c r="AD39" s="114"/>
      <c r="AE39" s="113" t="s">
        <v>1320</v>
      </c>
      <c r="AF39" s="642">
        <f ca="1">$AC$36/$D$36</f>
        <v>0.33911907810499131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5182.9120000000003</v>
      </c>
      <c r="AC40" s="281">
        <f ca="1">(((((INDEX(BILLING!$AD:$AD,MATCH($AI$3&amp;" "&amp;$AI$5,BILLING!$C:$C,0))-T40)*$D$58)-
((INDEX(BILLING!$AE:$AE,MATCH($AI$3&amp;" "&amp;$AI$5,BILLING!$C:$C,0))-U40)*$D$58))))/1000</f>
        <v>266.23800000000011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8297.1</v>
      </c>
      <c r="AB41" s="335">
        <f ca="1">(((((INDEX(BILLING!$Z:$Z,MATCH($AI$3&amp;" "&amp;$AI$5,BILLING!$C:$C,0))-P41)*$D$57)-
((INDEX(BILLING!$AA:$AA,MATCH($AI$3&amp;" "&amp;$AI$5,BILLING!$C:$C,0))-Q41)*$D$57))))/1000</f>
        <v>8297.1</v>
      </c>
      <c r="AC41" s="336">
        <f ca="1">(((((INDEX(BILLING!$Z:$Z,MATCH($AI$3&amp;" "&amp;$AI$5,BILLING!$C:$C,0))-T41)*$D$57)-
((INDEX(BILLING!$AA:$AA,MATCH($AI$3&amp;" "&amp;$AI$5,BILLING!$C:$C,0))-U41)*$D$57))))/1000</f>
        <v>415.8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32319</v>
      </c>
      <c r="AC42" s="281">
        <f ca="1">(((((INDEX(BILLING!$AN:$AN,MATCH($AI$3&amp;" "&amp;$AI$5,BILLING!$C:$C,0))-R42)*$D$67)-
((INDEX(BILLING!$AO:$AO,MATCH($AI$3&amp;" "&amp;$AI$5,BILLING!$C:$C,0))-S42)*$D$67))))/1000</f>
        <v>1024.0526583999999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0000h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349.94018217592384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141803.51999999999</v>
      </c>
      <c r="W9" s="172">
        <f ca="1">V9/H9/24</f>
        <v>16.88425708434265</v>
      </c>
      <c r="X9" s="173">
        <f ca="1">AA9/H9/24</f>
        <v>16.88425708434265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141803.51999999999</v>
      </c>
      <c r="AB9" s="114"/>
      <c r="AC9" s="113" t="s">
        <v>1319</v>
      </c>
      <c r="AD9" s="642">
        <f ca="1">$AA$9/$E$9</f>
        <v>0.99597909760071912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11.920268997982514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349.94018194444652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-80.459224517224655</v>
      </c>
      <c r="X17" s="173">
        <f ca="1">AA17/H17/24</f>
        <v>-80.459224517224655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349.94018194444652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157541.60500000001</v>
      </c>
      <c r="W25" s="172">
        <f ca="1">V25/H25/24</f>
        <v>18.758158909309671</v>
      </c>
      <c r="X25" s="173">
        <f ca="1">AA25/H25/24</f>
        <v>18.758158909309671</v>
      </c>
      <c r="Y25" s="182">
        <f ca="1">SUM(Y28:Y31)</f>
        <v>323300.09999999998</v>
      </c>
      <c r="Z25" s="182">
        <f ca="1">SUM(Z28:Z31)</f>
        <v>335218.5</v>
      </c>
      <c r="AA25" s="132">
        <f ca="1">SUM(AA28:AA31)</f>
        <v>157541.60500000001</v>
      </c>
      <c r="AB25" s="114"/>
      <c r="AC25" s="113" t="s">
        <v>1319</v>
      </c>
      <c r="AD25" s="642">
        <f ca="1">Z25/$E$25</f>
        <v>1.862325</v>
      </c>
      <c r="AE25" s="643"/>
      <c r="AF25" s="643"/>
      <c r="AG25" s="644"/>
      <c r="AH25" s="106"/>
      <c r="AI25" s="114"/>
      <c r="AK25" s="187">
        <f ca="1">(E25-Z25)/67/24</f>
        <v>-96.52891791044776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80181.600000000006</v>
      </c>
      <c r="Z28" s="165">
        <f ca="1">(((((INDEX(BILLING!$R:$R,MATCH($AG$3&amp;" "&amp;$AG$5,BILLING!$C:$C,0))-J28)*$D$57)-
((INDEX(BILLING!$S:$S,MATCH($AG$3&amp;" "&amp;$AG$5,BILLING!$C:$C,0))-K28)*$D$57))))/1000</f>
        <v>83289.60000000002</v>
      </c>
      <c r="AA28" s="132">
        <f ca="1">(((((INDEX(BILLING!$R:$R,MATCH($AG$3&amp;" "&amp;$AG$5,BILLING!$C:$C,0))-P28)*$D$57)-
((INDEX(BILLING!$S:$S,MATCH($AG$3&amp;" "&amp;$AG$5,BILLING!$C:$C,0))-Q28)*$D$57))))/1000</f>
        <v>35875.199999999997</v>
      </c>
      <c r="AB28" s="114"/>
      <c r="AC28" s="113" t="s">
        <v>1320</v>
      </c>
      <c r="AD28" s="642">
        <f ca="1">$AA$25/$D$25</f>
        <v>10.502773666666668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223376.39999999997</v>
      </c>
      <c r="Z29" s="165">
        <f ca="1">(((((INDEX(BILLING!$P:$P,MATCH($AG$3&amp;" "&amp;$AG$5,BILLING!$C:$C,0))-J29)*$D$56)-
((INDEX(BILLING!$Q:$Q,MATCH($AG$3&amp;" "&amp;$AG$5,BILLING!$C:$C,0))-K29)*$D$56))))/1000</f>
        <v>231500.1</v>
      </c>
      <c r="AA29" s="132">
        <f ca="1">(((((INDEX(BILLING!$P:$P,MATCH($AG$3&amp;" "&amp;$AG$5,BILLING!$C:$C,0))-P29)*$D$56)-
((INDEX(BILLING!$Q:$Q,MATCH($AG$3&amp;" "&amp;$AG$5,BILLING!$C:$C,0))-Q29)*$D$56))))/1000</f>
        <v>112572.59999999999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19742.099999999999</v>
      </c>
      <c r="Z31" s="165">
        <f ca="1">(((((INDEX(BILLING!$Z:$Z,MATCH($AG$3&amp;" "&amp;$AG$5,BILLING!$C:$C,0))-L31)*$D$54)-
((INDEX(BILLING!$AA:$AA,MATCH($AG$3&amp;" "&amp;$AG$5,BILLING!$C:$C,0))-M31)*$D$54))))/1000</f>
        <v>20428.8</v>
      </c>
      <c r="AA31" s="132">
        <f ca="1">(((((INDEX(BILLING!$Z:$Z,MATCH($AG$3&amp;" "&amp;$AG$5,BILLING!$C:$C,0))-R31)*$D$54)-
((INDEX(BILLING!$AA:$AA,MATCH($AG$3&amp;" "&amp;$AG$5,BILLING!$C:$C,0))-S31)*$D$54))))/1000</f>
        <v>9989.7000000000007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85316.7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349.94018194444652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18653.459999999988</v>
      </c>
      <c r="W36" s="172">
        <f ca="1">V36/H36/24</f>
        <v>2.2210295933474291</v>
      </c>
      <c r="X36" s="173">
        <f ca="1">AA36/H36/24</f>
        <v>2.2210295933474291</v>
      </c>
      <c r="Y36" s="182"/>
      <c r="Z36" s="182">
        <f ca="1">SUM(Z39:Z40)</f>
        <v>50791.369999999981</v>
      </c>
      <c r="AA36" s="132">
        <f ca="1">SUM(AA39:AA40)</f>
        <v>18653.459999999988</v>
      </c>
      <c r="AB36" s="114"/>
      <c r="AC36" s="113" t="s">
        <v>1319</v>
      </c>
      <c r="AD36" s="642">
        <f ca="1">Z36/$E$36</f>
        <v>1.516160298507444</v>
      </c>
      <c r="AE36" s="643"/>
      <c r="AF36" s="643"/>
      <c r="AG36" s="644"/>
      <c r="AH36" s="106"/>
      <c r="AI36" s="114"/>
      <c r="AK36" s="187">
        <f ca="1">(E36-Z36)/67/24</f>
        <v>-10.753339552238545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38518.577999999987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12383.783999999989</v>
      </c>
      <c r="AB39" s="114"/>
      <c r="AC39" s="113" t="s">
        <v>1320</v>
      </c>
      <c r="AD39" s="642">
        <f ca="1">$AA$36/$D$36</f>
        <v>6.6818364179103638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12272.791999999998</v>
      </c>
      <c r="AA40" s="156">
        <f ca="1">(((((INDEX(BILLING!$AD:$AD,MATCH($AG$3&amp;" "&amp;$AG$5,BILLING!$C:$C,0))-R40)*$D$55)-
((INDEX(BILLING!$AE:$AE,MATCH($AG$3&amp;" "&amp;$AG$5,BILLING!$C:$C,0))-S40)*$D$55))))/1000</f>
        <v>6269.6760000000004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0000h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287.94018495370256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115779.96000000002</v>
      </c>
      <c r="W9" s="172">
        <f ca="1">V9/H9/24</f>
        <v>16.754052584829974</v>
      </c>
      <c r="X9" s="173">
        <f ca="1">AA9/H9/24</f>
        <v>16.754052584829974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139838.51999999999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115779.96000000002</v>
      </c>
      <c r="AB9" s="114"/>
      <c r="AC9" s="113" t="s">
        <v>1319</v>
      </c>
      <c r="AD9" s="642">
        <f ca="1">$Z$9/$E$9</f>
        <v>0.98217761420464111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9.7326798924008084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287.94018495370256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-98.816751082896928</v>
      </c>
      <c r="X17" s="173">
        <f ca="1">AA17/H17/24</f>
        <v>-98.816751082896928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287.94018217592384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-98416.721999999965</v>
      </c>
      <c r="W25" s="172">
        <f ca="1">V25/H25/24</f>
        <v>-14.241488350155246</v>
      </c>
      <c r="X25" s="173">
        <f ca="1">AA25/H25/24</f>
        <v>-14.241488350155246</v>
      </c>
      <c r="Y25" s="182">
        <f ca="1">SUM(Y28:Y31)</f>
        <v>323300.09999999998</v>
      </c>
      <c r="Z25" s="291">
        <f ca="1">SUM(Z28:Z33)</f>
        <v>-73933.338999999978</v>
      </c>
      <c r="AA25" s="308">
        <f ca="1">SUM(AA28:AA33)</f>
        <v>-98416.721999999965</v>
      </c>
      <c r="AB25" s="114"/>
      <c r="AC25" s="113" t="s">
        <v>1319</v>
      </c>
      <c r="AD25" s="642">
        <f ca="1">Z25/$E$25</f>
        <v>-0.41074077222222211</v>
      </c>
      <c r="AE25" s="643"/>
      <c r="AF25" s="643"/>
      <c r="AG25" s="644"/>
      <c r="AH25" s="106"/>
      <c r="AI25" s="114"/>
      <c r="AK25" s="187">
        <f ca="1">(E25-Z25)/67/24</f>
        <v>157.91874315920396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80181.600000000006</v>
      </c>
      <c r="Z28" s="293">
        <f ca="1">(((((INDEX(BILLING!$R:$R,MATCH($AG$3&amp;" "&amp;$AG$5,BILLING!$C:$C,0))-J28)*$D$59)-
((INDEX(BILLING!$S:$S,MATCH($AG$3&amp;" "&amp;$AG$5,BILLING!$C:$C,0))-K28)*$D$59))))/1000</f>
        <v>34926.000000000036</v>
      </c>
      <c r="AA28" s="281">
        <f ca="1">(((((INDEX(BILLING!$R:$R,MATCH($AG$3&amp;" "&amp;$AG$5,BILLING!$C:$C,0))-P28)*$D$59)-
((INDEX(BILLING!$S:$S,MATCH($AG$3&amp;" "&amp;$AG$5,BILLING!$C:$C,0))-Q28)*$D$59))))/1000</f>
        <v>27564.000000000051</v>
      </c>
      <c r="AB28" s="114"/>
      <c r="AC28" s="113" t="s">
        <v>1320</v>
      </c>
      <c r="AD28" s="642">
        <f ca="1">$AA$25/$D$25</f>
        <v>-6.5611147999999977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223376.39999999997</v>
      </c>
      <c r="Z29" s="293">
        <f ca="1">(((((INDEX(BILLING!$P:$P,MATCH($AG$3&amp;" "&amp;$AG$5,BILLING!$C:$C,0))-J29)*$D$58)-
((INDEX(BILLING!$Q:$Q,MATCH($AG$3&amp;" "&amp;$AG$5,BILLING!$C:$C,0))-K29)*$D$58))))/1000</f>
        <v>110269.2</v>
      </c>
      <c r="AA29" s="281">
        <f ca="1">(((((INDEX(BILLING!$P:$P,MATCH($AG$3&amp;" "&amp;$AG$5,BILLING!$C:$C,0))-P29)*$D$58)-
((INDEX(BILLING!$Q:$Q,MATCH($AG$3&amp;" "&amp;$AG$5,BILLING!$C:$C,0))-Q29)*$D$58))))/1000</f>
        <v>97568.099999999991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19742.099999999999</v>
      </c>
      <c r="Z31" s="293">
        <f ca="1">(((((INDEX(BILLING!$Z:$Z,MATCH($AG$3&amp;" "&amp;$AG$5,BILLING!$C:$C,0))-L31)*$D$56)-
((INDEX(BILLING!$AA:$AA,MATCH($AG$3&amp;" "&amp;$AG$5,BILLING!$C:$C,0))-M31)*$D$56))))/1000</f>
        <v>9799.2509999999947</v>
      </c>
      <c r="AA31" s="281">
        <f ca="1">(((((INDEX(BILLING!$Z:$Z,MATCH($AG$3&amp;" "&amp;$AG$5,BILLING!$C:$C,0))-R31)*$D$56)-
((INDEX(BILLING!$AA:$AA,MATCH($AG$3&amp;" "&amp;$AG$5,BILLING!$C:$C,0))-S31)*$D$56))))/1000</f>
        <v>8297.1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287.94018194444652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13535.283999999996</v>
      </c>
      <c r="W37" s="172">
        <f ca="1">V37/H37/24</f>
        <v>1.958636557281455</v>
      </c>
      <c r="X37" s="173">
        <f ca="1">AA37/H37/24</f>
        <v>1.958636557281455</v>
      </c>
      <c r="Y37" s="182"/>
      <c r="Z37" s="291">
        <f ca="1">SUM(Z40:Z42)</f>
        <v>18283.91599999999</v>
      </c>
      <c r="AA37" s="308">
        <f ca="1">SUM(AA40:AA42)</f>
        <v>13535.283999999996</v>
      </c>
      <c r="AB37" s="114"/>
      <c r="AC37" s="113" t="s">
        <v>1319</v>
      </c>
      <c r="AD37" s="642">
        <f ca="1">Z37/$E$37</f>
        <v>0.32515144401764101</v>
      </c>
      <c r="AE37" s="643"/>
      <c r="AF37" s="643"/>
      <c r="AG37" s="644"/>
      <c r="AH37" s="106"/>
      <c r="AI37" s="114"/>
      <c r="AK37" s="187">
        <f ca="1">(E37-Z37)/67/24</f>
        <v>23.599554726368165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12137.621999999988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8352.3719999999958</v>
      </c>
      <c r="AB40" s="114"/>
      <c r="AC40" s="113" t="s">
        <v>1320</v>
      </c>
      <c r="AD40" s="642">
        <f ca="1">$AA$37/$D$37</f>
        <v>2.8884515578318388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6146.2939999999999</v>
      </c>
      <c r="AA41" s="281">
        <f ca="1">(((((INDEX(BILLING!$AD:$AD,MATCH($AG$3&amp;" "&amp;$AG$5,BILLING!$C:$C,0))-R41)*$D$57)-
((INDEX(BILLING!$AE:$AE,MATCH($AG$3&amp;" "&amp;$AG$5,BILLING!$C:$C,0))-S41)*$D$57))))/1000</f>
        <v>5182.9120000000003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39.047129398146353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2025-12-10T02:34:42Z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