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comments9.xml" ContentType="application/vnd.openxmlformats-officedocument.spreadsheetml.comments+xml"/>
  <Override PartName="/xl/namedSheetViews/namedSheetView1.xml" ContentType="application/vnd.ms-excel.namedsheetview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848" documentId="8_{78C34441-216D-4C2D-AAA3-718125ADDEA7}" xr6:coauthVersionLast="47" xr6:coauthVersionMax="47" xr10:uidLastSave="{C805E3D3-3951-416E-AD2D-7A46170BF27D}"/>
  <bookViews>
    <workbookView xWindow="-120" yWindow="-120" windowWidth="29040" windowHeight="15840" tabRatio="636" firstSheet="1" activeTab="8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PARAMETERS" sheetId="260" r:id="rId10"/>
    <sheet name="GEN SWITCHING LOGS" sheetId="88" r:id="rId11"/>
    <sheet name="ACTION LOGS" sheetId="89" r:id="rId12"/>
    <sheet name="BILLING" sheetId="79" r:id="rId13"/>
    <sheet name="EOD REPORT" sheetId="253" r:id="rId14"/>
    <sheet name="EOD REPORT_v1" sheetId="102" state="hidden" r:id="rId15"/>
    <sheet name="EOD REPORT_v2" sheetId="251" state="hidden" r:id="rId16"/>
    <sheet name="AGG DEMAND" sheetId="112" state="hidden" r:id="rId17"/>
    <sheet name="RunDown Time" sheetId="105" state="hidden" r:id="rId18"/>
  </sheets>
  <functionGroups builtInGroupCount="19"/>
  <definedNames>
    <definedName name="_9_2" localSheetId="9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11" hidden="1">'ACTION LOGS'!$A$1:$I$29</definedName>
    <definedName name="_xlnm._FilterDatabase" localSheetId="10" hidden="1">'GEN SWITCHING LOGS'!$A$1:$L$1317</definedName>
    <definedName name="_xlnm._FilterDatabase" localSheetId="9" hidden="1">PARAMETERS!$A$1:$CB$28</definedName>
    <definedName name="_xlnm._FilterDatabase" localSheetId="17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2" i="88" l="1"/>
  <c r="G69" i="455"/>
  <c r="G68" i="455"/>
  <c r="W180" i="260" a="1"/>
  <c r="W180" i="260"/>
  <c r="F339" i="88"/>
  <c r="A891" i="79"/>
  <c r="A893" i="79" s="1"/>
  <c r="A895" i="79" s="1"/>
  <c r="A897" i="79" s="1"/>
  <c r="A899" i="79" s="1"/>
  <c r="A901" i="79" s="1"/>
  <c r="A903" i="79" s="1"/>
  <c r="A892" i="79"/>
  <c r="A894" i="79"/>
  <c r="A896" i="79"/>
  <c r="A898" i="79"/>
  <c r="A900" i="79"/>
  <c r="A902" i="79"/>
  <c r="A904" i="79"/>
  <c r="F69" i="455"/>
  <c r="F68" i="455"/>
  <c r="F334" i="88"/>
  <c r="F333" i="88"/>
  <c r="F329" i="88"/>
  <c r="F86" i="455"/>
  <c r="F109" i="455" s="1"/>
  <c r="F66" i="455"/>
  <c r="F50" i="455"/>
  <c r="F47" i="455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L138" i="455" s="1"/>
  <c r="K130" i="455"/>
  <c r="K138" i="455" s="1"/>
  <c r="J130" i="455"/>
  <c r="J138" i="455" s="1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J137" i="455" s="1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AA109" i="455"/>
  <c r="Z109" i="455"/>
  <c r="W109" i="455"/>
  <c r="V109" i="455"/>
  <c r="G109" i="455"/>
  <c r="N107" i="455"/>
  <c r="M107" i="455"/>
  <c r="K107" i="455"/>
  <c r="J107" i="455"/>
  <c r="I107" i="455"/>
  <c r="AC106" i="455"/>
  <c r="AB101" i="455"/>
  <c r="AA101" i="455"/>
  <c r="T101" i="455"/>
  <c r="S101" i="455"/>
  <c r="R101" i="455"/>
  <c r="AC97" i="455"/>
  <c r="AB97" i="455"/>
  <c r="X97" i="455"/>
  <c r="W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Z86" i="455"/>
  <c r="Y86" i="455"/>
  <c r="Y109" i="455" s="1"/>
  <c r="X86" i="455"/>
  <c r="X109" i="455" s="1"/>
  <c r="W86" i="455"/>
  <c r="V86" i="455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M71" i="455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F106" i="455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A47" i="455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F101" i="455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B17" i="455"/>
  <c r="AA17" i="455"/>
  <c r="AA97" i="455" s="1"/>
  <c r="Z17" i="455"/>
  <c r="Z97" i="455" s="1"/>
  <c r="Y17" i="455"/>
  <c r="Y97" i="455" s="1"/>
  <c r="X17" i="455"/>
  <c r="W17" i="455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I137" i="455" l="1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J136" i="455"/>
  <c r="K136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K128" i="455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F99" i="455" l="1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67" i="260" a="1"/>
  <c r="W56" i="260" a="1"/>
  <c r="BU63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F124711C-A547-45E8-B4E1-6EFBA5FB2A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902B7BEE-7081-4FB5-9DCC-EED25AB1449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7375BFCA-5764-406D-9BCA-43322A259D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7B719104-B910-46EC-8398-143CF6191B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CF639AD6-6D20-45DD-BA04-5C0FD2D044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EE391E0-EC81-431E-9804-689A4E878E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A1C07538-D88F-4510-81F0-8E96341190C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661EBA4-7F52-4274-910D-7EA43A5902B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99BCD77-7A63-4217-A70D-1F17894321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A4DBC295-CB2F-4DDD-B84D-CD254F81518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2E41DF5B-4378-4A3B-B15D-A6C6AADBD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85DE50B-D5A2-451C-A189-D5154E8F293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54D21178-790A-4C39-824D-3697AB3EA98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64A8F230-A195-47CE-A769-9731E361FD6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CF23E61-3B49-4C06-88B5-2F4731255AD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9FD8FB0E-D490-4C5B-A091-80A4E81116F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3825DDD-D965-440D-87BA-DF50826FE5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90F931F-1CDD-4C39-921B-0E6236A8D08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08D97B38-A7C9-49FC-B925-D1CCB2C941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AE49A640-922B-4EE5-BEC9-069F9378E4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ABEEFA8C-A61F-4659-9776-13A23403E9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40486F4-B7CF-47E3-8A4A-E94D2E2254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8445A09-CDAD-45D0-B065-B76F86C97E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E572E043-95D1-4AE1-8F4F-25BA9B5D4CE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FCE7811-6A0B-435D-8DA6-C88DB21F081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46BCE038-8AD3-4533-B15B-87B3FB91B9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85D3002D-9053-48F8-BD0C-A63DF8DDF18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F56C13D-2BB5-44F9-AB17-B056EBC589C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28C90998-3475-42E2-8A66-7F61CA0B14C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D1D2897E-8F4E-4E82-8C73-5D99A8F7EE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8826E43-BB9E-4FCC-A50A-7A9A1FC23B5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D63B9DAC-3FC3-46EA-B272-B5E0CD8AC7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62A81B0E-C25C-4466-B186-E1282BC7D2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2F9CE74D-973D-4D53-975D-ACF4EB956E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<sst xmlns="http://schemas.openxmlformats.org/spreadsheetml/2006/main" count="17383" uniqueCount="1424">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</sst>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Array" Target="richData/rdarray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17/06/relationships/rdSupportingPropertyBag" Target="richData/rdsupportingpropertybag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37.150000000000006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AE438759-4871-483A-B455-786A60946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0</v>
      </c>
      <c r="G10" s="252" cm="1">
        <f t="array" aca="1" ref="G10" ca="1">INDIRECT("'"&amp;$A10&amp;"'!"&amp; "J" &amp; $B10)</f>
        <v>0</v>
      </c>
      <c r="H10" s="252" cm="1">
        <f t="array" aca="1" ref="H10" ca="1">INDIRECT("'"&amp;$A10&amp;"'!"&amp; "K" &amp; $B10)</f>
        <v>0</v>
      </c>
      <c r="I10" s="252" cm="1">
        <f t="array" aca="1" ref="I10" ca="1">INDIRECT("'"&amp;$A10&amp;"'!"&amp; "L" &amp; $B10)</f>
        <v>0</v>
      </c>
      <c r="J10" s="252" cm="1">
        <f t="array" aca="1" ref="J10" ca="1">INDIRECT("'"&amp;$A10&amp;"'!"&amp; "M" &amp; $B10)</f>
        <v>0</v>
      </c>
      <c r="K10" s="252" cm="1">
        <f t="array" aca="1" ref="K10" ca="1">INDIRECT("'"&amp;$A10&amp;"'!"&amp; "N" &amp; $B10)</f>
        <v>0</v>
      </c>
      <c r="L10" s="252" cm="1">
        <f t="array" aca="1" ref="L10" ca="1">INDIRECT("'"&amp;$A10&amp;"'!"&amp; "O" &amp; $B10)</f>
        <v>0</v>
      </c>
      <c r="M10" s="252" cm="1">
        <f t="array" aca="1" ref="M10" ca="1">INDIRECT("'"&amp;$A10&amp;"'!"&amp; "P" &amp; $B10)</f>
        <v>0</v>
      </c>
      <c r="N10" s="252" cm="1">
        <f t="array" aca="1" ref="N10" ca="1">INDIRECT("'"&amp;$A10&amp;"'!"&amp; "Q" &amp; $B10)</f>
        <v>0</v>
      </c>
      <c r="O10" s="252" cm="1">
        <f t="array" aca="1" ref="O10" ca="1">INDIRECT("'"&amp;$A10&amp;"'!"&amp; "R" &amp; $B10)</f>
        <v>0</v>
      </c>
      <c r="P10" s="252" cm="1">
        <f t="array" aca="1" ref="P10" ca="1">INDIRECT("'"&amp;$A10&amp;"'!"&amp; "S" &amp; $B10)</f>
        <v>0</v>
      </c>
      <c r="Q10" s="252" cm="1">
        <f t="array" aca="1" ref="Q10" ca="1">INDIRECT("'"&amp;$A10&amp;"'!"&amp; "T" &amp; $B10)</f>
        <v>0</v>
      </c>
      <c r="R10" s="252" cm="1">
        <f t="array" aca="1" ref="R10" ca="1">INDIRECT("'"&amp;$A10&amp;"'!"&amp; "U" &amp; $B10)</f>
        <v>0</v>
      </c>
      <c r="S10" s="252" cm="1">
        <f t="array" aca="1" ref="S10" ca="1">INDIRECT("'"&amp;$A10&amp;"'!"&amp; "V" &amp; $B10)</f>
        <v>0</v>
      </c>
      <c r="T10" s="252" cm="1">
        <f t="array" aca="1" ref="T10" ca="1">INDIRECT("'"&amp;$A10&amp;"'!"&amp; "W" &amp; $B10)</f>
        <v>0</v>
      </c>
      <c r="U10" s="252" cm="1">
        <f t="array" aca="1" ref="U10" ca="1">INDIRECT("'"&amp;$A10&amp;"'!"&amp; "X" &amp; $B10)</f>
        <v>0</v>
      </c>
      <c r="V10" s="252" cm="1">
        <f t="array" aca="1" ref="V10" ca="1">INDIRECT("'"&amp;$A10&amp;"'!"&amp; "Y" &amp; $B10)</f>
        <v>0</v>
      </c>
      <c r="W10" s="252" cm="1">
        <f t="array" aca="1" ref="W10" ca="1">INDIRECT("'"&amp;$A10&amp;"'!"&amp; "Z" &amp; $B10)</f>
        <v>0</v>
      </c>
      <c r="X10" s="252" cm="1">
        <f t="array" aca="1" ref="X10" ca="1">INDIRECT("'"&amp;$A10&amp;"'!"&amp; "AA" &amp; $B10)</f>
        <v>0</v>
      </c>
      <c r="Y10" s="252" cm="1">
        <f t="array" aca="1" ref="Y10" ca="1">INDIRECT("'"&amp;$A10&amp;"'!"&amp; "AB" &amp; $B10)</f>
        <v>0</v>
      </c>
      <c r="Z10" s="252" cm="1">
        <f t="array" aca="1" ref="Z10" ca="1">INDIRECT("'"&amp;$A10&amp;"'!"&amp; "AC" &amp; $B10)</f>
        <v>0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37.150000000000006</v>
      </c>
      <c r="G42" s="252" cm="1">
        <f t="array" aca="1" ref="G42" ca="1">INDIRECT("'"&amp;$A42&amp;"'!"&amp; "J" &amp; $B42)</f>
        <v>0</v>
      </c>
      <c r="H42" s="252" cm="1">
        <f t="array" aca="1" ref="H42" ca="1">INDIRECT("'"&amp;$A42&amp;"'!"&amp; "K" &amp; $B42)</f>
        <v>0</v>
      </c>
      <c r="I42" s="252" cm="1">
        <f t="array" aca="1" ref="I42" ca="1">INDIRECT("'"&amp;$A42&amp;"'!"&amp; "L" &amp; $B42)</f>
        <v>0</v>
      </c>
      <c r="J42" s="252" cm="1">
        <f t="array" aca="1" ref="J42" ca="1">INDIRECT("'"&amp;$A42&amp;"'!"&amp; "M" &amp; $B42)</f>
        <v>0</v>
      </c>
      <c r="K42" s="252" cm="1">
        <f t="array" aca="1" ref="K42" ca="1">INDIRECT("'"&amp;$A42&amp;"'!"&amp; "N" &amp; $B42)</f>
        <v>0</v>
      </c>
      <c r="L42" s="252" cm="1">
        <f t="array" aca="1" ref="L42" ca="1">INDIRECT("'"&amp;$A42&amp;"'!"&amp; "O" &amp; $B42)</f>
        <v>0</v>
      </c>
      <c r="M42" s="252" cm="1">
        <f t="array" aca="1" ref="M42" ca="1">INDIRECT("'"&amp;$A42&amp;"'!"&amp; "P" &amp; $B42)</f>
        <v>0</v>
      </c>
      <c r="N42" s="252" cm="1">
        <f t="array" aca="1" ref="N42" ca="1">INDIRECT("'"&amp;$A42&amp;"'!"&amp; "Q" &amp; $B42)</f>
        <v>0</v>
      </c>
      <c r="O42" s="252" cm="1">
        <f t="array" aca="1" ref="O42" ca="1">INDIRECT("'"&amp;$A42&amp;"'!"&amp; "R" &amp; $B42)</f>
        <v>0</v>
      </c>
      <c r="P42" s="252" cm="1">
        <f t="array" aca="1" ref="P42" ca="1">INDIRECT("'"&amp;$A42&amp;"'!"&amp; "S" &amp; $B42)</f>
        <v>0</v>
      </c>
      <c r="Q42" s="252" cm="1">
        <f t="array" aca="1" ref="Q42" ca="1">INDIRECT("'"&amp;$A42&amp;"'!"&amp; "T" &amp; $B42)</f>
        <v>0</v>
      </c>
      <c r="R42" s="252" cm="1">
        <f t="array" aca="1" ref="R42" ca="1">INDIRECT("'"&amp;$A42&amp;"'!"&amp; "U" &amp; $B42)</f>
        <v>0</v>
      </c>
      <c r="S42" s="252" cm="1">
        <f t="array" aca="1" ref="S42" ca="1">INDIRECT("'"&amp;$A42&amp;"'!"&amp; "V" &amp; $B42)</f>
        <v>0</v>
      </c>
      <c r="T42" s="252" cm="1">
        <f t="array" aca="1" ref="T42" ca="1">INDIRECT("'"&amp;$A42&amp;"'!"&amp; "W" &amp; $B42)</f>
        <v>0</v>
      </c>
      <c r="U42" s="252" cm="1">
        <f t="array" aca="1" ref="U42" ca="1">INDIRECT("'"&amp;$A42&amp;"'!"&amp; "X" &amp; $B42)</f>
        <v>0</v>
      </c>
      <c r="V42" s="252" cm="1">
        <f t="array" aca="1" ref="V42" ca="1">INDIRECT("'"&amp;$A42&amp;"'!"&amp; "Y" &amp; $B42)</f>
        <v>0</v>
      </c>
      <c r="W42" s="252" cm="1">
        <f t="array" aca="1" ref="W42" ca="1">INDIRECT("'"&amp;$A42&amp;"'!"&amp; "Z" &amp; $B42)</f>
        <v>0</v>
      </c>
      <c r="X42" s="252" cm="1">
        <f t="array" aca="1" ref="X42" ca="1">INDIRECT("'"&amp;$A42&amp;"'!"&amp; "AA" &amp; $B42)</f>
        <v>0</v>
      </c>
      <c r="Y42" s="252" cm="1">
        <f t="array" aca="1" ref="Y42" ca="1">INDIRECT("'"&amp;$A42&amp;"'!"&amp; "AB" &amp; $B42)</f>
        <v>0</v>
      </c>
      <c r="Z42" s="252" cm="1">
        <f t="array" aca="1" ref="Z42" ca="1">INDIRECT("'"&amp;$A42&amp;"'!"&amp; "AC" &amp; $B42)</f>
        <v>0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90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89" priority="74" operator="equal">
      <formula>"PMS"</formula>
    </cfRule>
    <cfRule type="cellIs" dxfId="1688" priority="75" operator="equal">
      <formula>"CMS"</formula>
    </cfRule>
    <cfRule type="cellIs" dxfId="1687" priority="76" operator="greaterThan">
      <formula>0</formula>
    </cfRule>
  </conditionalFormatting>
  <conditionalFormatting sqref="F138:AC138">
    <cfRule type="cellIs" dxfId="1686" priority="73" operator="greaterThan">
      <formula>60.3</formula>
    </cfRule>
  </conditionalFormatting>
  <conditionalFormatting sqref="F136:AC136">
    <cfRule type="cellIs" dxfId="1685" priority="72" operator="greaterThan">
      <formula>60.3</formula>
    </cfRule>
  </conditionalFormatting>
  <conditionalFormatting sqref="F137:AC137">
    <cfRule type="cellIs" dxfId="1684" priority="71" operator="greaterThan">
      <formula>60.3</formula>
    </cfRule>
  </conditionalFormatting>
  <conditionalFormatting sqref="G85:H85">
    <cfRule type="cellIs" dxfId="1683" priority="67" operator="equal">
      <formula>"PMS"</formula>
    </cfRule>
    <cfRule type="cellIs" dxfId="1682" priority="68" operator="equal">
      <formula>"CMS"</formula>
    </cfRule>
    <cfRule type="cellIs" dxfId="1681" priority="69" operator="greaterThan">
      <formula>0</formula>
    </cfRule>
  </conditionalFormatting>
  <conditionalFormatting sqref="G85:H85 F62:F64 V55:W65">
    <cfRule type="cellIs" dxfId="1680" priority="70" operator="lessThanOrEqual">
      <formula>0</formula>
    </cfRule>
  </conditionalFormatting>
  <conditionalFormatting sqref="AC62:AC64">
    <cfRule type="cellIs" dxfId="1679" priority="63" operator="equal">
      <formula>"PMS"</formula>
    </cfRule>
    <cfRule type="cellIs" dxfId="1678" priority="64" operator="equal">
      <formula>"CMS"</formula>
    </cfRule>
    <cfRule type="cellIs" dxfId="1677" priority="65" operator="greaterThan">
      <formula>0</formula>
    </cfRule>
  </conditionalFormatting>
  <conditionalFormatting sqref="AC62:AC64">
    <cfRule type="cellIs" dxfId="1676" priority="66" operator="lessThanOrEqual">
      <formula>0</formula>
    </cfRule>
  </conditionalFormatting>
  <conditionalFormatting sqref="G55:N55">
    <cfRule type="cellIs" dxfId="1675" priority="59" operator="equal">
      <formula>"PMS"</formula>
    </cfRule>
    <cfRule type="cellIs" dxfId="1674" priority="60" operator="equal">
      <formula>"CMS"</formula>
    </cfRule>
    <cfRule type="cellIs" dxfId="1673" priority="61" operator="greaterThan">
      <formula>0</formula>
    </cfRule>
  </conditionalFormatting>
  <conditionalFormatting sqref="G55:N55">
    <cfRule type="cellIs" dxfId="1672" priority="62" operator="lessThanOrEqual">
      <formula>0</formula>
    </cfRule>
  </conditionalFormatting>
  <conditionalFormatting sqref="G49:AC49 G52:AC53 G43:AC46 G84:AC85 G68:AC70 G13:AC16 G55:U65 X55:AC65">
    <cfRule type="cellIs" dxfId="1671" priority="55" operator="lessThanOrEqual">
      <formula>0</formula>
    </cfRule>
  </conditionalFormatting>
  <conditionalFormatting sqref="G49:AC49 G43:AC46 G84:AC85 F19:AC32 G68:AC70 G13:AC16 F52:AC65">
    <cfRule type="cellIs" dxfId="1670" priority="52" operator="equal">
      <formula>"CMS"</formula>
    </cfRule>
    <cfRule type="cellIs" dxfId="1669" priority="53" operator="equal">
      <formula>"PMS"</formula>
    </cfRule>
    <cfRule type="cellIs" dxfId="1668" priority="54" operator="greaterThan">
      <formula>0</formula>
    </cfRule>
  </conditionalFormatting>
  <conditionalFormatting sqref="G54:AC54">
    <cfRule type="cellIs" dxfId="1667" priority="48" operator="equal">
      <formula>"PMS"</formula>
    </cfRule>
    <cfRule type="cellIs" dxfId="1666" priority="49" operator="equal">
      <formula>"CMS"</formula>
    </cfRule>
    <cfRule type="cellIs" dxfId="1665" priority="50" operator="greaterThan">
      <formula>0</formula>
    </cfRule>
  </conditionalFormatting>
  <conditionalFormatting sqref="G54:AC54">
    <cfRule type="cellIs" dxfId="1664" priority="51" operator="lessThanOrEqual">
      <formula>0</formula>
    </cfRule>
  </conditionalFormatting>
  <conditionalFormatting sqref="G54:AC54">
    <cfRule type="cellIs" dxfId="1663" priority="47" operator="lessThanOrEqual">
      <formula>0</formula>
    </cfRule>
  </conditionalFormatting>
  <conditionalFormatting sqref="G54:T54">
    <cfRule type="cellIs" dxfId="1662" priority="44" operator="equal">
      <formula>"PMS"</formula>
    </cfRule>
    <cfRule type="cellIs" dxfId="1661" priority="45" operator="equal">
      <formula>"CMS"</formula>
    </cfRule>
    <cfRule type="cellIs" dxfId="1660" priority="46" operator="greaterThan">
      <formula>0</formula>
    </cfRule>
  </conditionalFormatting>
  <conditionalFormatting sqref="G54:T54">
    <cfRule type="cellIs" dxfId="1659" priority="43" operator="lessThanOrEqual">
      <formula>0</formula>
    </cfRule>
  </conditionalFormatting>
  <conditionalFormatting sqref="L60">
    <cfRule type="cellIs" dxfId="1658" priority="39" operator="equal">
      <formula>"PMS"</formula>
    </cfRule>
    <cfRule type="cellIs" dxfId="1657" priority="40" operator="equal">
      <formula>"CMS"</formula>
    </cfRule>
    <cfRule type="cellIs" dxfId="1656" priority="41" operator="greaterThan">
      <formula>0</formula>
    </cfRule>
  </conditionalFormatting>
  <conditionalFormatting sqref="L60">
    <cfRule type="cellIs" dxfId="1655" priority="42" operator="lessThanOrEqual">
      <formula>0</formula>
    </cfRule>
  </conditionalFormatting>
  <conditionalFormatting sqref="F49 F84:F85 F43:F46 F13:F16 F68:F70">
    <cfRule type="cellIs" dxfId="1654" priority="20" operator="equal">
      <formula>"PMS"</formula>
    </cfRule>
    <cfRule type="cellIs" dxfId="1653" priority="21" operator="equal">
      <formula>"CMS"</formula>
    </cfRule>
    <cfRule type="cellIs" dxfId="1652" priority="22" operator="greaterThan">
      <formula>0</formula>
    </cfRule>
  </conditionalFormatting>
  <conditionalFormatting sqref="F49 F52:F53 F55:F65 F84:F85 F43:F46 F13:F16 F68:F70">
    <cfRule type="cellIs" dxfId="1651" priority="15" operator="lessThanOrEqual">
      <formula>0</formula>
    </cfRule>
  </conditionalFormatting>
  <conditionalFormatting sqref="F49 F84:F85 F43:F46 F13:F16 F68:F70">
    <cfRule type="cellIs" dxfId="1650" priority="12" operator="equal">
      <formula>"CMS"</formula>
    </cfRule>
    <cfRule type="cellIs" dxfId="1649" priority="13" operator="equal">
      <formula>"PMS"</formula>
    </cfRule>
    <cfRule type="cellIs" dxfId="1648" priority="14" operator="greaterThan">
      <formula>0</formula>
    </cfRule>
  </conditionalFormatting>
  <conditionalFormatting sqref="F54">
    <cfRule type="cellIs" dxfId="1647" priority="8" operator="equal">
      <formula>"PMS"</formula>
    </cfRule>
    <cfRule type="cellIs" dxfId="1646" priority="9" operator="equal">
      <formula>"CMS"</formula>
    </cfRule>
    <cfRule type="cellIs" dxfId="1645" priority="10" operator="greaterThan">
      <formula>0</formula>
    </cfRule>
  </conditionalFormatting>
  <conditionalFormatting sqref="F54">
    <cfRule type="cellIs" dxfId="1644" priority="11" operator="lessThanOrEqual">
      <formula>0</formula>
    </cfRule>
  </conditionalFormatting>
  <conditionalFormatting sqref="F54">
    <cfRule type="cellIs" dxfId="1643" priority="7" operator="lessThanOrEqual">
      <formula>0</formula>
    </cfRule>
  </conditionalFormatting>
  <conditionalFormatting sqref="F19:AC32">
    <cfRule type="cellIs" dxfId="1642" priority="6" operator="lessThanOrEqual">
      <formula>0</formula>
    </cfRule>
  </conditionalFormatting>
  <conditionalFormatting sqref="AC65">
    <cfRule type="cellIs" dxfId="1641" priority="2" operator="equal">
      <formula>"PMS"</formula>
    </cfRule>
    <cfRule type="cellIs" dxfId="1640" priority="3" operator="equal">
      <formula>"CMS"</formula>
    </cfRule>
    <cfRule type="cellIs" dxfId="1639" priority="4" operator="greaterThan">
      <formula>0</formula>
    </cfRule>
  </conditionalFormatting>
  <conditionalFormatting sqref="AC65">
    <cfRule type="cellIs" dxfId="1638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37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636" priority="72" operator="equal">
      <formula>"PMS"</formula>
    </cfRule>
    <cfRule type="cellIs" dxfId="1635" priority="73" operator="equal">
      <formula>"CMS"</formula>
    </cfRule>
    <cfRule type="cellIs" dxfId="1634" priority="74" operator="greaterThan">
      <formula>0</formula>
    </cfRule>
  </conditionalFormatting>
  <conditionalFormatting sqref="F138:AC138">
    <cfRule type="cellIs" dxfId="1633" priority="71" operator="greaterThan">
      <formula>60.3</formula>
    </cfRule>
  </conditionalFormatting>
  <conditionalFormatting sqref="F136:M136">
    <cfRule type="cellIs" dxfId="1632" priority="70" operator="greaterThan">
      <formula>60.3</formula>
    </cfRule>
  </conditionalFormatting>
  <conditionalFormatting sqref="F137:AC137">
    <cfRule type="cellIs" dxfId="1631" priority="69" operator="greaterThan">
      <formula>60.3</formula>
    </cfRule>
  </conditionalFormatting>
  <conditionalFormatting sqref="G85:H85">
    <cfRule type="cellIs" dxfId="1630" priority="65" operator="equal">
      <formula>"PMS"</formula>
    </cfRule>
    <cfRule type="cellIs" dxfId="1629" priority="66" operator="equal">
      <formula>"CMS"</formula>
    </cfRule>
    <cfRule type="cellIs" dxfId="1628" priority="67" operator="greaterThan">
      <formula>0</formula>
    </cfRule>
  </conditionalFormatting>
  <conditionalFormatting sqref="G85:H85 V55:W65">
    <cfRule type="cellIs" dxfId="1627" priority="68" operator="lessThanOrEqual">
      <formula>0</formula>
    </cfRule>
  </conditionalFormatting>
  <conditionalFormatting sqref="AC62:AC64">
    <cfRule type="cellIs" dxfId="1626" priority="61" operator="equal">
      <formula>"PMS"</formula>
    </cfRule>
    <cfRule type="cellIs" dxfId="1625" priority="62" operator="equal">
      <formula>"CMS"</formula>
    </cfRule>
    <cfRule type="cellIs" dxfId="1624" priority="63" operator="greaterThan">
      <formula>0</formula>
    </cfRule>
  </conditionalFormatting>
  <conditionalFormatting sqref="AC62:AC64">
    <cfRule type="cellIs" dxfId="1623" priority="64" operator="lessThanOrEqual">
      <formula>0</formula>
    </cfRule>
  </conditionalFormatting>
  <conditionalFormatting sqref="G55:N55">
    <cfRule type="cellIs" dxfId="1622" priority="57" operator="equal">
      <formula>"PMS"</formula>
    </cfRule>
    <cfRule type="cellIs" dxfId="1621" priority="58" operator="equal">
      <formula>"CMS"</formula>
    </cfRule>
    <cfRule type="cellIs" dxfId="1620" priority="59" operator="greaterThan">
      <formula>0</formula>
    </cfRule>
  </conditionalFormatting>
  <conditionalFormatting sqref="G55:N55">
    <cfRule type="cellIs" dxfId="1619" priority="60" operator="lessThanOrEqual">
      <formula>0</formula>
    </cfRule>
  </conditionalFormatting>
  <conditionalFormatting sqref="G49:AC49 G52:AC53 G13:AC16 G55:U65 V56:V57 V61:V65 G43:AC46 X55:AC65 G84:AC85 G68:AC70">
    <cfRule type="cellIs" dxfId="1618" priority="56" operator="lessThanOrEqual">
      <formula>0</formula>
    </cfRule>
  </conditionalFormatting>
  <conditionalFormatting sqref="G49:AC49 G13:AC16 G43:AC46 G52:AC65 G84:AC85 G68:AC70 G19:AC32">
    <cfRule type="cellIs" dxfId="1617" priority="53" operator="equal">
      <formula>"CMS"</formula>
    </cfRule>
    <cfRule type="cellIs" dxfId="1616" priority="54" operator="equal">
      <formula>"PMS"</formula>
    </cfRule>
    <cfRule type="cellIs" dxfId="1615" priority="55" operator="greaterThan">
      <formula>0</formula>
    </cfRule>
  </conditionalFormatting>
  <conditionalFormatting sqref="G54:AC54">
    <cfRule type="cellIs" dxfId="1614" priority="49" operator="equal">
      <formula>"PMS"</formula>
    </cfRule>
    <cfRule type="cellIs" dxfId="1613" priority="50" operator="equal">
      <formula>"CMS"</formula>
    </cfRule>
    <cfRule type="cellIs" dxfId="1612" priority="51" operator="greaterThan">
      <formula>0</formula>
    </cfRule>
  </conditionalFormatting>
  <conditionalFormatting sqref="G54:AC54">
    <cfRule type="cellIs" dxfId="1611" priority="52" operator="lessThanOrEqual">
      <formula>0</formula>
    </cfRule>
  </conditionalFormatting>
  <conditionalFormatting sqref="G54:AC54">
    <cfRule type="cellIs" dxfId="1610" priority="48" operator="lessThanOrEqual">
      <formula>0</formula>
    </cfRule>
  </conditionalFormatting>
  <conditionalFormatting sqref="G54:T54">
    <cfRule type="cellIs" dxfId="1609" priority="45" operator="equal">
      <formula>"PMS"</formula>
    </cfRule>
    <cfRule type="cellIs" dxfId="1608" priority="46" operator="equal">
      <formula>"CMS"</formula>
    </cfRule>
    <cfRule type="cellIs" dxfId="1607" priority="47" operator="greaterThan">
      <formula>0</formula>
    </cfRule>
  </conditionalFormatting>
  <conditionalFormatting sqref="G54:T54">
    <cfRule type="cellIs" dxfId="1606" priority="44" operator="lessThanOrEqual">
      <formula>0</formula>
    </cfRule>
  </conditionalFormatting>
  <conditionalFormatting sqref="L60">
    <cfRule type="cellIs" dxfId="1605" priority="40" operator="equal">
      <formula>"PMS"</formula>
    </cfRule>
    <cfRule type="cellIs" dxfId="1604" priority="41" operator="equal">
      <formula>"CMS"</formula>
    </cfRule>
    <cfRule type="cellIs" dxfId="1603" priority="42" operator="greaterThan">
      <formula>0</formula>
    </cfRule>
  </conditionalFormatting>
  <conditionalFormatting sqref="L60">
    <cfRule type="cellIs" dxfId="1602" priority="43" operator="lessThanOrEqual">
      <formula>0</formula>
    </cfRule>
  </conditionalFormatting>
  <conditionalFormatting sqref="G19:AC32">
    <cfRule type="cellIs" dxfId="1601" priority="27" operator="lessThanOrEqual">
      <formula>0</formula>
    </cfRule>
  </conditionalFormatting>
  <conditionalFormatting sqref="AC65">
    <cfRule type="cellIs" dxfId="1600" priority="23" operator="equal">
      <formula>"PMS"</formula>
    </cfRule>
    <cfRule type="cellIs" dxfId="1599" priority="24" operator="equal">
      <formula>"CMS"</formula>
    </cfRule>
    <cfRule type="cellIs" dxfId="1598" priority="25" operator="greaterThan">
      <formula>0</formula>
    </cfRule>
  </conditionalFormatting>
  <conditionalFormatting sqref="AC65">
    <cfRule type="cellIs" dxfId="1597" priority="26" operator="lessThanOrEqual">
      <formula>0</formula>
    </cfRule>
  </conditionalFormatting>
  <conditionalFormatting sqref="F49 F43:F46 F84:F85 F19:F32 F68:F70 F13:F16 F55:F65">
    <cfRule type="cellIs" dxfId="1596" priority="20" operator="equal">
      <formula>"PMS"</formula>
    </cfRule>
    <cfRule type="cellIs" dxfId="1595" priority="21" operator="equal">
      <formula>"CMS"</formula>
    </cfRule>
    <cfRule type="cellIs" dxfId="1594" priority="22" operator="greaterThan">
      <formula>0</formula>
    </cfRule>
  </conditionalFormatting>
  <conditionalFormatting sqref="F62:F64">
    <cfRule type="cellIs" dxfId="1593" priority="16" operator="equal">
      <formula>"PMS"</formula>
    </cfRule>
    <cfRule type="cellIs" dxfId="1592" priority="17" operator="equal">
      <formula>"CMS"</formula>
    </cfRule>
    <cfRule type="cellIs" dxfId="1591" priority="18" operator="greaterThan">
      <formula>0</formula>
    </cfRule>
  </conditionalFormatting>
  <conditionalFormatting sqref="F62:F64">
    <cfRule type="cellIs" dxfId="1590" priority="19" operator="lessThanOrEqual">
      <formula>0</formula>
    </cfRule>
  </conditionalFormatting>
  <conditionalFormatting sqref="F49 F52:F53 F43:F46 F84:F85 F68:F70 F13:F16 F55:F65">
    <cfRule type="cellIs" dxfId="1589" priority="15" operator="lessThanOrEqual">
      <formula>0</formula>
    </cfRule>
  </conditionalFormatting>
  <conditionalFormatting sqref="F49 F43:F46 F84:F85 F19:F32 F68:F70 F13:F16 F52:F65">
    <cfRule type="cellIs" dxfId="1588" priority="12" operator="equal">
      <formula>"CMS"</formula>
    </cfRule>
    <cfRule type="cellIs" dxfId="1587" priority="13" operator="equal">
      <formula>"PMS"</formula>
    </cfRule>
    <cfRule type="cellIs" dxfId="1586" priority="14" operator="greaterThan">
      <formula>0</formula>
    </cfRule>
  </conditionalFormatting>
  <conditionalFormatting sqref="F54">
    <cfRule type="cellIs" dxfId="1585" priority="8" operator="equal">
      <formula>"PMS"</formula>
    </cfRule>
    <cfRule type="cellIs" dxfId="1584" priority="9" operator="equal">
      <formula>"CMS"</formula>
    </cfRule>
    <cfRule type="cellIs" dxfId="1583" priority="10" operator="greaterThan">
      <formula>0</formula>
    </cfRule>
  </conditionalFormatting>
  <conditionalFormatting sqref="F54">
    <cfRule type="cellIs" dxfId="1582" priority="11" operator="lessThanOrEqual">
      <formula>0</formula>
    </cfRule>
  </conditionalFormatting>
  <conditionalFormatting sqref="F54">
    <cfRule type="cellIs" dxfId="1581" priority="7" operator="lessThanOrEqual">
      <formula>0</formula>
    </cfRule>
  </conditionalFormatting>
  <conditionalFormatting sqref="F19:F32">
    <cfRule type="cellIs" dxfId="1580" priority="6" operator="lessThanOrEqual">
      <formula>0</formula>
    </cfRule>
  </conditionalFormatting>
  <conditionalFormatting sqref="F65">
    <cfRule type="cellIs" dxfId="1579" priority="2" operator="equal">
      <formula>"PMS"</formula>
    </cfRule>
    <cfRule type="cellIs" dxfId="1578" priority="3" operator="equal">
      <formula>"CMS"</formula>
    </cfRule>
    <cfRule type="cellIs" dxfId="1577" priority="4" operator="greaterThan">
      <formula>0</formula>
    </cfRule>
  </conditionalFormatting>
  <conditionalFormatting sqref="F65">
    <cfRule type="cellIs" dxfId="1576" priority="5" operator="lessThanOrEqual">
      <formula>0</formula>
    </cfRule>
  </conditionalFormatting>
  <conditionalFormatting sqref="N136:AC136">
    <cfRule type="cellIs" dxfId="157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74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73" priority="88" operator="equal">
      <formula>"PMS"</formula>
    </cfRule>
    <cfRule type="cellIs" dxfId="1572" priority="89" operator="equal">
      <formula>"CMS"</formula>
    </cfRule>
    <cfRule type="cellIs" dxfId="1571" priority="90" operator="greaterThan">
      <formula>0</formula>
    </cfRule>
  </conditionalFormatting>
  <conditionalFormatting sqref="F138:AC138">
    <cfRule type="cellIs" dxfId="1570" priority="87" operator="greaterThan">
      <formula>60.3</formula>
    </cfRule>
  </conditionalFormatting>
  <conditionalFormatting sqref="F137:AC137">
    <cfRule type="cellIs" dxfId="1569" priority="85" operator="greaterThan">
      <formula>60.3</formula>
    </cfRule>
  </conditionalFormatting>
  <conditionalFormatting sqref="G85:I85">
    <cfRule type="cellIs" dxfId="1568" priority="81" operator="equal">
      <formula>"PMS"</formula>
    </cfRule>
    <cfRule type="cellIs" dxfId="1567" priority="82" operator="equal">
      <formula>"CMS"</formula>
    </cfRule>
    <cfRule type="cellIs" dxfId="1566" priority="83" operator="greaterThan">
      <formula>0</formula>
    </cfRule>
  </conditionalFormatting>
  <conditionalFormatting sqref="G85:I85 V55:W65">
    <cfRule type="cellIs" dxfId="1565" priority="84" operator="lessThanOrEqual">
      <formula>0</formula>
    </cfRule>
  </conditionalFormatting>
  <conditionalFormatting sqref="AC62:AC64">
    <cfRule type="cellIs" dxfId="1564" priority="77" operator="equal">
      <formula>"PMS"</formula>
    </cfRule>
    <cfRule type="cellIs" dxfId="1563" priority="78" operator="equal">
      <formula>"CMS"</formula>
    </cfRule>
    <cfRule type="cellIs" dxfId="1562" priority="79" operator="greaterThan">
      <formula>0</formula>
    </cfRule>
  </conditionalFormatting>
  <conditionalFormatting sqref="AC62:AC64">
    <cfRule type="cellIs" dxfId="1561" priority="80" operator="lessThanOrEqual">
      <formula>0</formula>
    </cfRule>
  </conditionalFormatting>
  <conditionalFormatting sqref="G55:N55">
    <cfRule type="cellIs" dxfId="1560" priority="73" operator="equal">
      <formula>"PMS"</formula>
    </cfRule>
    <cfRule type="cellIs" dxfId="1559" priority="74" operator="equal">
      <formula>"CMS"</formula>
    </cfRule>
    <cfRule type="cellIs" dxfId="1558" priority="75" operator="greaterThan">
      <formula>0</formula>
    </cfRule>
  </conditionalFormatting>
  <conditionalFormatting sqref="G55:N55">
    <cfRule type="cellIs" dxfId="1557" priority="76" operator="lessThanOrEqual">
      <formula>0</formula>
    </cfRule>
  </conditionalFormatting>
  <conditionalFormatting sqref="G49:AC49 G52:AC53 X55:AC65 G43:AC46 G55:U65 V56:V57 V61:V65 G84:AC85 G13:AC16 G68:AC70">
    <cfRule type="cellIs" dxfId="1556" priority="72" operator="lessThanOrEqual">
      <formula>0</formula>
    </cfRule>
  </conditionalFormatting>
  <conditionalFormatting sqref="G49:AC49 G43:AC46 G52:AC65 G84:AC85 G13:AC16 G68:AC70 G19:AC32">
    <cfRule type="cellIs" dxfId="1555" priority="69" operator="equal">
      <formula>"CMS"</formula>
    </cfRule>
    <cfRule type="cellIs" dxfId="1554" priority="70" operator="equal">
      <formula>"PMS"</formula>
    </cfRule>
    <cfRule type="cellIs" dxfId="1553" priority="71" operator="greaterThan">
      <formula>0</formula>
    </cfRule>
  </conditionalFormatting>
  <conditionalFormatting sqref="G54:AC54">
    <cfRule type="cellIs" dxfId="1552" priority="65" operator="equal">
      <formula>"PMS"</formula>
    </cfRule>
    <cfRule type="cellIs" dxfId="1551" priority="66" operator="equal">
      <formula>"CMS"</formula>
    </cfRule>
    <cfRule type="cellIs" dxfId="1550" priority="67" operator="greaterThan">
      <formula>0</formula>
    </cfRule>
  </conditionalFormatting>
  <conditionalFormatting sqref="G54:AC54">
    <cfRule type="cellIs" dxfId="1549" priority="68" operator="lessThanOrEqual">
      <formula>0</formula>
    </cfRule>
  </conditionalFormatting>
  <conditionalFormatting sqref="G54:AC54">
    <cfRule type="cellIs" dxfId="1548" priority="64" operator="lessThanOrEqual">
      <formula>0</formula>
    </cfRule>
  </conditionalFormatting>
  <conditionalFormatting sqref="G54:T54">
    <cfRule type="cellIs" dxfId="1547" priority="61" operator="equal">
      <formula>"PMS"</formula>
    </cfRule>
    <cfRule type="cellIs" dxfId="1546" priority="62" operator="equal">
      <formula>"CMS"</formula>
    </cfRule>
    <cfRule type="cellIs" dxfId="1545" priority="63" operator="greaterThan">
      <formula>0</formula>
    </cfRule>
  </conditionalFormatting>
  <conditionalFormatting sqref="G54:T54">
    <cfRule type="cellIs" dxfId="1544" priority="60" operator="lessThanOrEqual">
      <formula>0</formula>
    </cfRule>
  </conditionalFormatting>
  <conditionalFormatting sqref="L60">
    <cfRule type="cellIs" dxfId="1543" priority="56" operator="equal">
      <formula>"PMS"</formula>
    </cfRule>
    <cfRule type="cellIs" dxfId="1542" priority="57" operator="equal">
      <formula>"CMS"</formula>
    </cfRule>
    <cfRule type="cellIs" dxfId="1541" priority="58" operator="greaterThan">
      <formula>0</formula>
    </cfRule>
  </conditionalFormatting>
  <conditionalFormatting sqref="L60">
    <cfRule type="cellIs" dxfId="1540" priority="59" operator="lessThanOrEqual">
      <formula>0</formula>
    </cfRule>
  </conditionalFormatting>
  <conditionalFormatting sqref="G19:AC32">
    <cfRule type="cellIs" dxfId="1539" priority="55" operator="lessThanOrEqual">
      <formula>0</formula>
    </cfRule>
  </conditionalFormatting>
  <conditionalFormatting sqref="AC65">
    <cfRule type="cellIs" dxfId="1538" priority="51" operator="equal">
      <formula>"PMS"</formula>
    </cfRule>
    <cfRule type="cellIs" dxfId="1537" priority="52" operator="equal">
      <formula>"CMS"</formula>
    </cfRule>
    <cfRule type="cellIs" dxfId="1536" priority="53" operator="greaterThan">
      <formula>0</formula>
    </cfRule>
  </conditionalFormatting>
  <conditionalFormatting sqref="AC65">
    <cfRule type="cellIs" dxfId="1535" priority="54" operator="lessThanOrEqual">
      <formula>0</formula>
    </cfRule>
  </conditionalFormatting>
  <conditionalFormatting sqref="F49 F13:F16 F43:F46 F55:F65 F84:F85 F68:F70 F19:F32">
    <cfRule type="cellIs" dxfId="1534" priority="27" operator="equal">
      <formula>"PMS"</formula>
    </cfRule>
    <cfRule type="cellIs" dxfId="1533" priority="28" operator="equal">
      <formula>"CMS"</formula>
    </cfRule>
    <cfRule type="cellIs" dxfId="1532" priority="29" operator="greaterThan">
      <formula>0</formula>
    </cfRule>
  </conditionalFormatting>
  <conditionalFormatting sqref="F62:F64">
    <cfRule type="cellIs" dxfId="1531" priority="23" operator="equal">
      <formula>"PMS"</formula>
    </cfRule>
    <cfRule type="cellIs" dxfId="1530" priority="24" operator="equal">
      <formula>"CMS"</formula>
    </cfRule>
    <cfRule type="cellIs" dxfId="1529" priority="25" operator="greaterThan">
      <formula>0</formula>
    </cfRule>
  </conditionalFormatting>
  <conditionalFormatting sqref="F62:F64">
    <cfRule type="cellIs" dxfId="1528" priority="26" operator="lessThanOrEqual">
      <formula>0</formula>
    </cfRule>
  </conditionalFormatting>
  <conditionalFormatting sqref="F49 F52:F53 F13:F16 F43:F46 F55:F65 F84:F85 F68:F70">
    <cfRule type="cellIs" dxfId="1527" priority="22" operator="lessThanOrEqual">
      <formula>0</formula>
    </cfRule>
  </conditionalFormatting>
  <conditionalFormatting sqref="F49 F13:F16 F43:F46 F52:F65 F84:F85 F68:F70 F19:F32">
    <cfRule type="cellIs" dxfId="1526" priority="19" operator="equal">
      <formula>"CMS"</formula>
    </cfRule>
    <cfRule type="cellIs" dxfId="1525" priority="20" operator="equal">
      <formula>"PMS"</formula>
    </cfRule>
    <cfRule type="cellIs" dxfId="1524" priority="21" operator="greaterThan">
      <formula>0</formula>
    </cfRule>
  </conditionalFormatting>
  <conditionalFormatting sqref="F54">
    <cfRule type="cellIs" dxfId="1523" priority="15" operator="equal">
      <formula>"PMS"</formula>
    </cfRule>
    <cfRule type="cellIs" dxfId="1522" priority="16" operator="equal">
      <formula>"CMS"</formula>
    </cfRule>
    <cfRule type="cellIs" dxfId="1521" priority="17" operator="greaterThan">
      <formula>0</formula>
    </cfRule>
  </conditionalFormatting>
  <conditionalFormatting sqref="F54">
    <cfRule type="cellIs" dxfId="1520" priority="18" operator="lessThanOrEqual">
      <formula>0</formula>
    </cfRule>
  </conditionalFormatting>
  <conditionalFormatting sqref="F54">
    <cfRule type="cellIs" dxfId="1519" priority="14" operator="lessThanOrEqual">
      <formula>0</formula>
    </cfRule>
  </conditionalFormatting>
  <conditionalFormatting sqref="F19:F32">
    <cfRule type="cellIs" dxfId="1518" priority="13" operator="lessThanOrEqual">
      <formula>0</formula>
    </cfRule>
  </conditionalFormatting>
  <conditionalFormatting sqref="F65">
    <cfRule type="cellIs" dxfId="1517" priority="9" operator="equal">
      <formula>"PMS"</formula>
    </cfRule>
    <cfRule type="cellIs" dxfId="1516" priority="10" operator="equal">
      <formula>"CMS"</formula>
    </cfRule>
    <cfRule type="cellIs" dxfId="1515" priority="11" operator="greaterThan">
      <formula>0</formula>
    </cfRule>
  </conditionalFormatting>
  <conditionalFormatting sqref="F65">
    <cfRule type="cellIs" dxfId="1514" priority="12" operator="lessThanOrEqual">
      <formula>0</formula>
    </cfRule>
  </conditionalFormatting>
  <conditionalFormatting sqref="F136:AC136">
    <cfRule type="cellIs" dxfId="151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12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511" priority="95" operator="equal">
      <formula>"PMS"</formula>
    </cfRule>
    <cfRule type="cellIs" dxfId="1510" priority="96" operator="equal">
      <formula>"CMS"</formula>
    </cfRule>
    <cfRule type="cellIs" dxfId="1509" priority="97" operator="greaterThan">
      <formula>0</formula>
    </cfRule>
  </conditionalFormatting>
  <conditionalFormatting sqref="F138:AC138">
    <cfRule type="cellIs" dxfId="1508" priority="94" operator="greaterThan">
      <formula>60.3</formula>
    </cfRule>
  </conditionalFormatting>
  <conditionalFormatting sqref="F137:AC137">
    <cfRule type="cellIs" dxfId="1507" priority="92" operator="greaterThan">
      <formula>60.3</formula>
    </cfRule>
  </conditionalFormatting>
  <conditionalFormatting sqref="G85:I85">
    <cfRule type="cellIs" dxfId="1506" priority="88" operator="equal">
      <formula>"PMS"</formula>
    </cfRule>
    <cfRule type="cellIs" dxfId="1505" priority="89" operator="equal">
      <formula>"CMS"</formula>
    </cfRule>
    <cfRule type="cellIs" dxfId="1504" priority="90" operator="greaterThan">
      <formula>0</formula>
    </cfRule>
  </conditionalFormatting>
  <conditionalFormatting sqref="G85:I85 V55:W65">
    <cfRule type="cellIs" dxfId="1503" priority="91" operator="lessThanOrEqual">
      <formula>0</formula>
    </cfRule>
  </conditionalFormatting>
  <conditionalFormatting sqref="AC62:AC64">
    <cfRule type="cellIs" dxfId="1502" priority="84" operator="equal">
      <formula>"PMS"</formula>
    </cfRule>
    <cfRule type="cellIs" dxfId="1501" priority="85" operator="equal">
      <formula>"CMS"</formula>
    </cfRule>
    <cfRule type="cellIs" dxfId="1500" priority="86" operator="greaterThan">
      <formula>0</formula>
    </cfRule>
  </conditionalFormatting>
  <conditionalFormatting sqref="AC62:AC64">
    <cfRule type="cellIs" dxfId="1499" priority="87" operator="lessThanOrEqual">
      <formula>0</formula>
    </cfRule>
  </conditionalFormatting>
  <conditionalFormatting sqref="G55:N55">
    <cfRule type="cellIs" dxfId="1498" priority="80" operator="equal">
      <formula>"PMS"</formula>
    </cfRule>
    <cfRule type="cellIs" dxfId="1497" priority="81" operator="equal">
      <formula>"CMS"</formula>
    </cfRule>
    <cfRule type="cellIs" dxfId="1496" priority="82" operator="greaterThan">
      <formula>0</formula>
    </cfRule>
  </conditionalFormatting>
  <conditionalFormatting sqref="G55:N55">
    <cfRule type="cellIs" dxfId="1495" priority="83" operator="lessThanOrEqual">
      <formula>0</formula>
    </cfRule>
  </conditionalFormatting>
  <conditionalFormatting sqref="G49:AC49 G52:AC53 X55:AC65 V56:V57 V61:V65 G13:AC16 G84:AC85 G43:AC46 G55:U65 G68:AC70">
    <cfRule type="cellIs" dxfId="1494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93" priority="76" operator="equal">
      <formula>"CMS"</formula>
    </cfRule>
    <cfRule type="cellIs" dxfId="1492" priority="77" operator="equal">
      <formula>"PMS"</formula>
    </cfRule>
    <cfRule type="cellIs" dxfId="1491" priority="78" operator="greaterThan">
      <formula>0</formula>
    </cfRule>
  </conditionalFormatting>
  <conditionalFormatting sqref="G54:AC54">
    <cfRule type="cellIs" dxfId="1490" priority="72" operator="equal">
      <formula>"PMS"</formula>
    </cfRule>
    <cfRule type="cellIs" dxfId="1489" priority="73" operator="equal">
      <formula>"CMS"</formula>
    </cfRule>
    <cfRule type="cellIs" dxfId="1488" priority="74" operator="greaterThan">
      <formula>0</formula>
    </cfRule>
  </conditionalFormatting>
  <conditionalFormatting sqref="G54:AC54">
    <cfRule type="cellIs" dxfId="1487" priority="75" operator="lessThanOrEqual">
      <formula>0</formula>
    </cfRule>
  </conditionalFormatting>
  <conditionalFormatting sqref="G54:AC54">
    <cfRule type="cellIs" dxfId="1486" priority="71" operator="lessThanOrEqual">
      <formula>0</formula>
    </cfRule>
  </conditionalFormatting>
  <conditionalFormatting sqref="G54:T54">
    <cfRule type="cellIs" dxfId="1485" priority="68" operator="equal">
      <formula>"PMS"</formula>
    </cfRule>
    <cfRule type="cellIs" dxfId="1484" priority="69" operator="equal">
      <formula>"CMS"</formula>
    </cfRule>
    <cfRule type="cellIs" dxfId="1483" priority="70" operator="greaterThan">
      <formula>0</formula>
    </cfRule>
  </conditionalFormatting>
  <conditionalFormatting sqref="G54:T54">
    <cfRule type="cellIs" dxfId="1482" priority="67" operator="lessThanOrEqual">
      <formula>0</formula>
    </cfRule>
  </conditionalFormatting>
  <conditionalFormatting sqref="L60">
    <cfRule type="cellIs" dxfId="1481" priority="63" operator="equal">
      <formula>"PMS"</formula>
    </cfRule>
    <cfRule type="cellIs" dxfId="1480" priority="64" operator="equal">
      <formula>"CMS"</formula>
    </cfRule>
    <cfRule type="cellIs" dxfId="1479" priority="65" operator="greaterThan">
      <formula>0</formula>
    </cfRule>
  </conditionalFormatting>
  <conditionalFormatting sqref="L60">
    <cfRule type="cellIs" dxfId="1478" priority="66" operator="lessThanOrEqual">
      <formula>0</formula>
    </cfRule>
  </conditionalFormatting>
  <conditionalFormatting sqref="G20:K20 G19 G21:G23 I21:K23 I19:V19 L20:V23 W19:AC23 G24:AC32">
    <cfRule type="cellIs" dxfId="1477" priority="62" operator="lessThanOrEqual">
      <formula>0</formula>
    </cfRule>
  </conditionalFormatting>
  <conditionalFormatting sqref="AC65">
    <cfRule type="cellIs" dxfId="1476" priority="58" operator="equal">
      <formula>"PMS"</formula>
    </cfRule>
    <cfRule type="cellIs" dxfId="1475" priority="59" operator="equal">
      <formula>"CMS"</formula>
    </cfRule>
    <cfRule type="cellIs" dxfId="1474" priority="60" operator="greaterThan">
      <formula>0</formula>
    </cfRule>
  </conditionalFormatting>
  <conditionalFormatting sqref="AC65">
    <cfRule type="cellIs" dxfId="1473" priority="61" operator="lessThanOrEqual">
      <formula>0</formula>
    </cfRule>
  </conditionalFormatting>
  <conditionalFormatting sqref="F49 F43:F46 F55:F65 F84:F85 F13:F16 F68:F70 F19:F32">
    <cfRule type="cellIs" dxfId="1472" priority="34" operator="equal">
      <formula>"PMS"</formula>
    </cfRule>
    <cfRule type="cellIs" dxfId="1471" priority="35" operator="equal">
      <formula>"CMS"</formula>
    </cfRule>
    <cfRule type="cellIs" dxfId="1470" priority="36" operator="greaterThan">
      <formula>0</formula>
    </cfRule>
  </conditionalFormatting>
  <conditionalFormatting sqref="F62:F64">
    <cfRule type="cellIs" dxfId="1469" priority="30" operator="equal">
      <formula>"PMS"</formula>
    </cfRule>
    <cfRule type="cellIs" dxfId="1468" priority="31" operator="equal">
      <formula>"CMS"</formula>
    </cfRule>
    <cfRule type="cellIs" dxfId="1467" priority="32" operator="greaterThan">
      <formula>0</formula>
    </cfRule>
  </conditionalFormatting>
  <conditionalFormatting sqref="F62:F64">
    <cfRule type="cellIs" dxfId="1466" priority="33" operator="lessThanOrEqual">
      <formula>0</formula>
    </cfRule>
  </conditionalFormatting>
  <conditionalFormatting sqref="F49 F52:F53 F55:F65 F43:F46 F84:F85 F13:F16 F68:F70">
    <cfRule type="cellIs" dxfId="1465" priority="29" operator="lessThanOrEqual">
      <formula>0</formula>
    </cfRule>
  </conditionalFormatting>
  <conditionalFormatting sqref="F49 F43:F46 F52:F65 F84:F85 F13:F16 F68:F70 F19:F32">
    <cfRule type="cellIs" dxfId="1464" priority="26" operator="equal">
      <formula>"CMS"</formula>
    </cfRule>
    <cfRule type="cellIs" dxfId="1463" priority="27" operator="equal">
      <formula>"PMS"</formula>
    </cfRule>
    <cfRule type="cellIs" dxfId="1462" priority="28" operator="greaterThan">
      <formula>0</formula>
    </cfRule>
  </conditionalFormatting>
  <conditionalFormatting sqref="F54">
    <cfRule type="cellIs" dxfId="1461" priority="22" operator="equal">
      <formula>"PMS"</formula>
    </cfRule>
    <cfRule type="cellIs" dxfId="1460" priority="23" operator="equal">
      <formula>"CMS"</formula>
    </cfRule>
    <cfRule type="cellIs" dxfId="1459" priority="24" operator="greaterThan">
      <formula>0</formula>
    </cfRule>
  </conditionalFormatting>
  <conditionalFormatting sqref="F54">
    <cfRule type="cellIs" dxfId="1458" priority="25" operator="lessThanOrEqual">
      <formula>0</formula>
    </cfRule>
  </conditionalFormatting>
  <conditionalFormatting sqref="F54">
    <cfRule type="cellIs" dxfId="1457" priority="21" operator="lessThanOrEqual">
      <formula>0</formula>
    </cfRule>
  </conditionalFormatting>
  <conditionalFormatting sqref="F19:F32">
    <cfRule type="cellIs" dxfId="1456" priority="20" operator="lessThanOrEqual">
      <formula>0</formula>
    </cfRule>
  </conditionalFormatting>
  <conditionalFormatting sqref="F65">
    <cfRule type="cellIs" dxfId="1455" priority="16" operator="equal">
      <formula>"PMS"</formula>
    </cfRule>
    <cfRule type="cellIs" dxfId="1454" priority="17" operator="equal">
      <formula>"CMS"</formula>
    </cfRule>
    <cfRule type="cellIs" dxfId="1453" priority="18" operator="greaterThan">
      <formula>0</formula>
    </cfRule>
  </conditionalFormatting>
  <conditionalFormatting sqref="F65">
    <cfRule type="cellIs" dxfId="1452" priority="19" operator="lessThanOrEqual">
      <formula>0</formula>
    </cfRule>
  </conditionalFormatting>
  <conditionalFormatting sqref="H19">
    <cfRule type="cellIs" dxfId="1451" priority="13" operator="equal">
      <formula>"PMS"</formula>
    </cfRule>
    <cfRule type="cellIs" dxfId="1450" priority="14" operator="equal">
      <formula>"CMS"</formula>
    </cfRule>
    <cfRule type="cellIs" dxfId="1449" priority="15" operator="greaterThan">
      <formula>0</formula>
    </cfRule>
  </conditionalFormatting>
  <conditionalFormatting sqref="H19">
    <cfRule type="cellIs" dxfId="1448" priority="10" operator="equal">
      <formula>"CMS"</formula>
    </cfRule>
    <cfRule type="cellIs" dxfId="1447" priority="11" operator="equal">
      <formula>"PMS"</formula>
    </cfRule>
    <cfRule type="cellIs" dxfId="1446" priority="12" operator="greaterThan">
      <formula>0</formula>
    </cfRule>
  </conditionalFormatting>
  <conditionalFormatting sqref="H19">
    <cfRule type="cellIs" dxfId="1445" priority="9" operator="lessThanOrEqual">
      <formula>0</formula>
    </cfRule>
  </conditionalFormatting>
  <conditionalFormatting sqref="H21:H23">
    <cfRule type="cellIs" dxfId="1444" priority="6" operator="equal">
      <formula>"PMS"</formula>
    </cfRule>
    <cfRule type="cellIs" dxfId="1443" priority="7" operator="equal">
      <formula>"CMS"</formula>
    </cfRule>
    <cfRule type="cellIs" dxfId="1442" priority="8" operator="greaterThan">
      <formula>0</formula>
    </cfRule>
  </conditionalFormatting>
  <conditionalFormatting sqref="H21:H23">
    <cfRule type="cellIs" dxfId="1441" priority="3" operator="equal">
      <formula>"CMS"</formula>
    </cfRule>
    <cfRule type="cellIs" dxfId="1440" priority="4" operator="equal">
      <formula>"PMS"</formula>
    </cfRule>
    <cfRule type="cellIs" dxfId="1439" priority="5" operator="greaterThan">
      <formula>0</formula>
    </cfRule>
  </conditionalFormatting>
  <conditionalFormatting sqref="H21:H23">
    <cfRule type="cellIs" dxfId="1438" priority="2" operator="lessThanOrEqual">
      <formula>0</formula>
    </cfRule>
  </conditionalFormatting>
  <conditionalFormatting sqref="F136:AC136">
    <cfRule type="cellIs" dxfId="143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24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36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435" priority="127" operator="equal">
      <formula>"PMS"</formula>
    </cfRule>
    <cfRule type="cellIs" dxfId="1434" priority="128" operator="equal">
      <formula>"CMS"</formula>
    </cfRule>
    <cfRule type="cellIs" dxfId="1433" priority="129" operator="greaterThan">
      <formula>0</formula>
    </cfRule>
  </conditionalFormatting>
  <conditionalFormatting sqref="F138:AC138">
    <cfRule type="cellIs" dxfId="1432" priority="126" operator="greaterThan">
      <formula>60.3</formula>
    </cfRule>
  </conditionalFormatting>
  <conditionalFormatting sqref="F137:AC137">
    <cfRule type="cellIs" dxfId="1431" priority="124" operator="greaterThan">
      <formula>60.3</formula>
    </cfRule>
  </conditionalFormatting>
  <conditionalFormatting sqref="G85:I85">
    <cfRule type="cellIs" dxfId="1430" priority="120" operator="equal">
      <formula>"PMS"</formula>
    </cfRule>
    <cfRule type="cellIs" dxfId="1429" priority="121" operator="equal">
      <formula>"CMS"</formula>
    </cfRule>
    <cfRule type="cellIs" dxfId="1428" priority="122" operator="greaterThan">
      <formula>0</formula>
    </cfRule>
  </conditionalFormatting>
  <conditionalFormatting sqref="G85:I85 V55:W65">
    <cfRule type="cellIs" dxfId="1427" priority="123" operator="lessThanOrEqual">
      <formula>0</formula>
    </cfRule>
  </conditionalFormatting>
  <conditionalFormatting sqref="AC62:AC64">
    <cfRule type="cellIs" dxfId="1426" priority="116" operator="equal">
      <formula>"PMS"</formula>
    </cfRule>
    <cfRule type="cellIs" dxfId="1425" priority="117" operator="equal">
      <formula>"CMS"</formula>
    </cfRule>
    <cfRule type="cellIs" dxfId="1424" priority="118" operator="greaterThan">
      <formula>0</formula>
    </cfRule>
  </conditionalFormatting>
  <conditionalFormatting sqref="AC62:AC64">
    <cfRule type="cellIs" dxfId="1423" priority="119" operator="lessThanOrEqual">
      <formula>0</formula>
    </cfRule>
  </conditionalFormatting>
  <conditionalFormatting sqref="G55:N55">
    <cfRule type="cellIs" dxfId="1422" priority="112" operator="equal">
      <formula>"PMS"</formula>
    </cfRule>
    <cfRule type="cellIs" dxfId="1421" priority="113" operator="equal">
      <formula>"CMS"</formula>
    </cfRule>
    <cfRule type="cellIs" dxfId="1420" priority="114" operator="greaterThan">
      <formula>0</formula>
    </cfRule>
  </conditionalFormatting>
  <conditionalFormatting sqref="G55:N55">
    <cfRule type="cellIs" dxfId="1419" priority="115" operator="lessThanOrEqual">
      <formula>0</formula>
    </cfRule>
  </conditionalFormatting>
  <conditionalFormatting sqref="G49:AC49 G52:AC53 V56:V57 V61:V65 G43:AC46 G13:AC16 G55:U65 G84:AC85 X55:AC65 G68:AC70">
    <cfRule type="cellIs" dxfId="1418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417" priority="108" operator="equal">
      <formula>"CMS"</formula>
    </cfRule>
    <cfRule type="cellIs" dxfId="1416" priority="109" operator="equal">
      <formula>"PMS"</formula>
    </cfRule>
    <cfRule type="cellIs" dxfId="1415" priority="110" operator="greaterThan">
      <formula>0</formula>
    </cfRule>
  </conditionalFormatting>
  <conditionalFormatting sqref="G54:AC54">
    <cfRule type="cellIs" dxfId="1414" priority="104" operator="equal">
      <formula>"PMS"</formula>
    </cfRule>
    <cfRule type="cellIs" dxfId="1413" priority="105" operator="equal">
      <formula>"CMS"</formula>
    </cfRule>
    <cfRule type="cellIs" dxfId="1412" priority="106" operator="greaterThan">
      <formula>0</formula>
    </cfRule>
  </conditionalFormatting>
  <conditionalFormatting sqref="G54:AC54">
    <cfRule type="cellIs" dxfId="1411" priority="107" operator="lessThanOrEqual">
      <formula>0</formula>
    </cfRule>
  </conditionalFormatting>
  <conditionalFormatting sqref="G54:AC54">
    <cfRule type="cellIs" dxfId="1410" priority="103" operator="lessThanOrEqual">
      <formula>0</formula>
    </cfRule>
  </conditionalFormatting>
  <conditionalFormatting sqref="G54:T54">
    <cfRule type="cellIs" dxfId="1409" priority="100" operator="equal">
      <formula>"PMS"</formula>
    </cfRule>
    <cfRule type="cellIs" dxfId="1408" priority="101" operator="equal">
      <formula>"CMS"</formula>
    </cfRule>
    <cfRule type="cellIs" dxfId="1407" priority="102" operator="greaterThan">
      <formula>0</formula>
    </cfRule>
  </conditionalFormatting>
  <conditionalFormatting sqref="G54:T54">
    <cfRule type="cellIs" dxfId="1406" priority="99" operator="lessThanOrEqual">
      <formula>0</formula>
    </cfRule>
  </conditionalFormatting>
  <conditionalFormatting sqref="L60">
    <cfRule type="cellIs" dxfId="1405" priority="95" operator="equal">
      <formula>"PMS"</formula>
    </cfRule>
    <cfRule type="cellIs" dxfId="1404" priority="96" operator="equal">
      <formula>"CMS"</formula>
    </cfRule>
    <cfRule type="cellIs" dxfId="1403" priority="97" operator="greaterThan">
      <formula>0</formula>
    </cfRule>
  </conditionalFormatting>
  <conditionalFormatting sqref="L60">
    <cfRule type="cellIs" dxfId="1402" priority="98" operator="lessThanOrEqual">
      <formula>0</formula>
    </cfRule>
  </conditionalFormatting>
  <conditionalFormatting sqref="G19:G23 G24:N24 G25 I25:M25 I19:AC19 G26:M26 N25:N26 G27:N32 I20:N23 O20:AC32">
    <cfRule type="cellIs" dxfId="1401" priority="94" operator="lessThanOrEqual">
      <formula>0</formula>
    </cfRule>
  </conditionalFormatting>
  <conditionalFormatting sqref="AC65">
    <cfRule type="cellIs" dxfId="1400" priority="90" operator="equal">
      <formula>"PMS"</formula>
    </cfRule>
    <cfRule type="cellIs" dxfId="1399" priority="91" operator="equal">
      <formula>"CMS"</formula>
    </cfRule>
    <cfRule type="cellIs" dxfId="1398" priority="92" operator="greaterThan">
      <formula>0</formula>
    </cfRule>
  </conditionalFormatting>
  <conditionalFormatting sqref="AC65">
    <cfRule type="cellIs" dxfId="1397" priority="93" operator="lessThanOrEqual">
      <formula>0</formula>
    </cfRule>
  </conditionalFormatting>
  <conditionalFormatting sqref="F49 F55:F65 F13:F16 F84:F85 F43:F46 F19:F32 F68:F70">
    <cfRule type="cellIs" dxfId="1396" priority="52" operator="equal">
      <formula>"PMS"</formula>
    </cfRule>
    <cfRule type="cellIs" dxfId="1395" priority="53" operator="equal">
      <formula>"CMS"</formula>
    </cfRule>
    <cfRule type="cellIs" dxfId="1394" priority="54" operator="greaterThan">
      <formula>0</formula>
    </cfRule>
  </conditionalFormatting>
  <conditionalFormatting sqref="F62:F64">
    <cfRule type="cellIs" dxfId="1393" priority="48" operator="equal">
      <formula>"PMS"</formula>
    </cfRule>
    <cfRule type="cellIs" dxfId="1392" priority="49" operator="equal">
      <formula>"CMS"</formula>
    </cfRule>
    <cfRule type="cellIs" dxfId="1391" priority="50" operator="greaterThan">
      <formula>0</formula>
    </cfRule>
  </conditionalFormatting>
  <conditionalFormatting sqref="F62:F64">
    <cfRule type="cellIs" dxfId="1390" priority="51" operator="lessThanOrEqual">
      <formula>0</formula>
    </cfRule>
  </conditionalFormatting>
  <conditionalFormatting sqref="F49 F52:F53 F55:F65 F13:F16 F84:F85 F43:F46 F68:F70">
    <cfRule type="cellIs" dxfId="1389" priority="47" operator="lessThanOrEqual">
      <formula>0</formula>
    </cfRule>
  </conditionalFormatting>
  <conditionalFormatting sqref="F49 F13:F16 F84:F85 F43:F46 F52:F65 F19:F32 F68:F70">
    <cfRule type="cellIs" dxfId="1388" priority="44" operator="equal">
      <formula>"CMS"</formula>
    </cfRule>
    <cfRule type="cellIs" dxfId="1387" priority="45" operator="equal">
      <formula>"PMS"</formula>
    </cfRule>
    <cfRule type="cellIs" dxfId="1386" priority="46" operator="greaterThan">
      <formula>0</formula>
    </cfRule>
  </conditionalFormatting>
  <conditionalFormatting sqref="F54">
    <cfRule type="cellIs" dxfId="1385" priority="40" operator="equal">
      <formula>"PMS"</formula>
    </cfRule>
    <cfRule type="cellIs" dxfId="1384" priority="41" operator="equal">
      <formula>"CMS"</formula>
    </cfRule>
    <cfRule type="cellIs" dxfId="1383" priority="42" operator="greaterThan">
      <formula>0</formula>
    </cfRule>
  </conditionalFormatting>
  <conditionalFormatting sqref="F54">
    <cfRule type="cellIs" dxfId="1382" priority="43" operator="lessThanOrEqual">
      <formula>0</formula>
    </cfRule>
  </conditionalFormatting>
  <conditionalFormatting sqref="F54">
    <cfRule type="cellIs" dxfId="1381" priority="39" operator="lessThanOrEqual">
      <formula>0</formula>
    </cfRule>
  </conditionalFormatting>
  <conditionalFormatting sqref="F19:F32">
    <cfRule type="cellIs" dxfId="1380" priority="38" operator="lessThanOrEqual">
      <formula>0</formula>
    </cfRule>
  </conditionalFormatting>
  <conditionalFormatting sqref="F65">
    <cfRule type="cellIs" dxfId="1379" priority="34" operator="equal">
      <formula>"PMS"</formula>
    </cfRule>
    <cfRule type="cellIs" dxfId="1378" priority="35" operator="equal">
      <formula>"CMS"</formula>
    </cfRule>
    <cfRule type="cellIs" dxfId="1377" priority="36" operator="greaterThan">
      <formula>0</formula>
    </cfRule>
  </conditionalFormatting>
  <conditionalFormatting sqref="F65">
    <cfRule type="cellIs" dxfId="1376" priority="37" operator="lessThanOrEqual">
      <formula>0</formula>
    </cfRule>
  </conditionalFormatting>
  <conditionalFormatting sqref="H19:H23">
    <cfRule type="cellIs" dxfId="1375" priority="31" operator="equal">
      <formula>"PMS"</formula>
    </cfRule>
    <cfRule type="cellIs" dxfId="1374" priority="32" operator="equal">
      <formula>"CMS"</formula>
    </cfRule>
    <cfRule type="cellIs" dxfId="1373" priority="33" operator="greaterThan">
      <formula>0</formula>
    </cfRule>
  </conditionalFormatting>
  <conditionalFormatting sqref="H19:H23">
    <cfRule type="cellIs" dxfId="1372" priority="28" operator="equal">
      <formula>"CMS"</formula>
    </cfRule>
    <cfRule type="cellIs" dxfId="1371" priority="29" operator="equal">
      <formula>"PMS"</formula>
    </cfRule>
    <cfRule type="cellIs" dxfId="1370" priority="30" operator="greaterThan">
      <formula>0</formula>
    </cfRule>
  </conditionalFormatting>
  <conditionalFormatting sqref="H19:H23">
    <cfRule type="cellIs" dxfId="1369" priority="27" operator="lessThanOrEqual">
      <formula>0</formula>
    </cfRule>
  </conditionalFormatting>
  <conditionalFormatting sqref="H25">
    <cfRule type="cellIs" dxfId="1368" priority="17" operator="equal">
      <formula>"PMS"</formula>
    </cfRule>
    <cfRule type="cellIs" dxfId="1367" priority="18" operator="equal">
      <formula>"CMS"</formula>
    </cfRule>
    <cfRule type="cellIs" dxfId="1366" priority="19" operator="greaterThan">
      <formula>0</formula>
    </cfRule>
  </conditionalFormatting>
  <conditionalFormatting sqref="H25">
    <cfRule type="cellIs" dxfId="1365" priority="14" operator="equal">
      <formula>"CMS"</formula>
    </cfRule>
    <cfRule type="cellIs" dxfId="1364" priority="15" operator="equal">
      <formula>"PMS"</formula>
    </cfRule>
    <cfRule type="cellIs" dxfId="1363" priority="16" operator="greaterThan">
      <formula>0</formula>
    </cfRule>
  </conditionalFormatting>
  <conditionalFormatting sqref="H25">
    <cfRule type="cellIs" dxfId="1362" priority="13" operator="lessThanOrEqual">
      <formula>0</formula>
    </cfRule>
  </conditionalFormatting>
  <conditionalFormatting sqref="M44">
    <cfRule type="cellIs" dxfId="1361" priority="12" operator="lessThanOrEqual">
      <formula>0</formula>
    </cfRule>
  </conditionalFormatting>
  <conditionalFormatting sqref="N44">
    <cfRule type="cellIs" dxfId="1360" priority="11" operator="lessThanOrEqual">
      <formula>0</formula>
    </cfRule>
  </conditionalFormatting>
  <conditionalFormatting sqref="Q55">
    <cfRule type="cellIs" dxfId="1359" priority="7" operator="equal">
      <formula>"PMS"</formula>
    </cfRule>
    <cfRule type="cellIs" dxfId="1358" priority="8" operator="equal">
      <formula>"CMS"</formula>
    </cfRule>
    <cfRule type="cellIs" dxfId="1357" priority="9" operator="greaterThan">
      <formula>0</formula>
    </cfRule>
  </conditionalFormatting>
  <conditionalFormatting sqref="Q55">
    <cfRule type="cellIs" dxfId="1356" priority="10" operator="lessThanOrEqual">
      <formula>0</formula>
    </cfRule>
  </conditionalFormatting>
  <conditionalFormatting sqref="Q55">
    <cfRule type="cellIs" dxfId="1355" priority="6" operator="lessThanOrEqual">
      <formula>0</formula>
    </cfRule>
  </conditionalFormatting>
  <conditionalFormatting sqref="Q55">
    <cfRule type="cellIs" dxfId="1354" priority="3" operator="equal">
      <formula>"PMS"</formula>
    </cfRule>
    <cfRule type="cellIs" dxfId="1353" priority="4" operator="equal">
      <formula>"CMS"</formula>
    </cfRule>
    <cfRule type="cellIs" dxfId="1352" priority="5" operator="greaterThan">
      <formula>0</formula>
    </cfRule>
  </conditionalFormatting>
  <conditionalFormatting sqref="Q55">
    <cfRule type="cellIs" dxfId="1351" priority="2" operator="lessThanOrEqual">
      <formula>0</formula>
    </cfRule>
  </conditionalFormatting>
  <conditionalFormatting sqref="F136:AC136">
    <cfRule type="cellIs" dxfId="135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AI25" sqref="AI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49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348" priority="105" operator="equal">
      <formula>"PMS"</formula>
    </cfRule>
    <cfRule type="cellIs" dxfId="1347" priority="106" operator="equal">
      <formula>"CMS"</formula>
    </cfRule>
    <cfRule type="cellIs" dxfId="1346" priority="107" operator="greaterThan">
      <formula>0</formula>
    </cfRule>
  </conditionalFormatting>
  <conditionalFormatting sqref="F138:AC138">
    <cfRule type="cellIs" dxfId="1345" priority="104" operator="greaterThan">
      <formula>60.3</formula>
    </cfRule>
  </conditionalFormatting>
  <conditionalFormatting sqref="F136:AC136">
    <cfRule type="cellIs" dxfId="1344" priority="103" operator="greaterThan">
      <formula>60.3</formula>
    </cfRule>
  </conditionalFormatting>
  <conditionalFormatting sqref="F137:AC137">
    <cfRule type="cellIs" dxfId="1343" priority="102" operator="greaterThan">
      <formula>60.3</formula>
    </cfRule>
  </conditionalFormatting>
  <conditionalFormatting sqref="G85:I85">
    <cfRule type="cellIs" dxfId="1342" priority="98" operator="equal">
      <formula>"PMS"</formula>
    </cfRule>
    <cfRule type="cellIs" dxfId="1341" priority="99" operator="equal">
      <formula>"CMS"</formula>
    </cfRule>
    <cfRule type="cellIs" dxfId="1340" priority="100" operator="greaterThan">
      <formula>0</formula>
    </cfRule>
  </conditionalFormatting>
  <conditionalFormatting sqref="G85:I85 V55:W65">
    <cfRule type="cellIs" dxfId="1339" priority="101" operator="lessThanOrEqual">
      <formula>0</formula>
    </cfRule>
  </conditionalFormatting>
  <conditionalFormatting sqref="AC62:AC64">
    <cfRule type="cellIs" dxfId="1338" priority="94" operator="equal">
      <formula>"PMS"</formula>
    </cfRule>
    <cfRule type="cellIs" dxfId="1337" priority="95" operator="equal">
      <formula>"CMS"</formula>
    </cfRule>
    <cfRule type="cellIs" dxfId="1336" priority="96" operator="greaterThan">
      <formula>0</formula>
    </cfRule>
  </conditionalFormatting>
  <conditionalFormatting sqref="AC62:AC64">
    <cfRule type="cellIs" dxfId="1335" priority="97" operator="lessThanOrEqual">
      <formula>0</formula>
    </cfRule>
  </conditionalFormatting>
  <conditionalFormatting sqref="G55:N55">
    <cfRule type="cellIs" dxfId="1334" priority="90" operator="equal">
      <formula>"PMS"</formula>
    </cfRule>
    <cfRule type="cellIs" dxfId="1333" priority="91" operator="equal">
      <formula>"CMS"</formula>
    </cfRule>
    <cfRule type="cellIs" dxfId="1332" priority="92" operator="greaterThan">
      <formula>0</formula>
    </cfRule>
  </conditionalFormatting>
  <conditionalFormatting sqref="G55:N55">
    <cfRule type="cellIs" dxfId="1331" priority="93" operator="lessThanOrEqual">
      <formula>0</formula>
    </cfRule>
  </conditionalFormatting>
  <conditionalFormatting sqref="G49:AC49 G52:AC53 V56:V57 V61:V65 G13:AC16 G55:U65 G43:AC46 X55:AC65 G68:AC70 G84:AC85">
    <cfRule type="cellIs" dxfId="1330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329" priority="86" operator="equal">
      <formula>"CMS"</formula>
    </cfRule>
    <cfRule type="cellIs" dxfId="1328" priority="87" operator="equal">
      <formula>"PMS"</formula>
    </cfRule>
    <cfRule type="cellIs" dxfId="1327" priority="88" operator="greaterThan">
      <formula>0</formula>
    </cfRule>
  </conditionalFormatting>
  <conditionalFormatting sqref="G54:AC54">
    <cfRule type="cellIs" dxfId="1326" priority="82" operator="equal">
      <formula>"PMS"</formula>
    </cfRule>
    <cfRule type="cellIs" dxfId="1325" priority="83" operator="equal">
      <formula>"CMS"</formula>
    </cfRule>
    <cfRule type="cellIs" dxfId="1324" priority="84" operator="greaterThan">
      <formula>0</formula>
    </cfRule>
  </conditionalFormatting>
  <conditionalFormatting sqref="G54:AC54">
    <cfRule type="cellIs" dxfId="1323" priority="85" operator="lessThanOrEqual">
      <formula>0</formula>
    </cfRule>
  </conditionalFormatting>
  <conditionalFormatting sqref="G54:AC54">
    <cfRule type="cellIs" dxfId="1322" priority="81" operator="lessThanOrEqual">
      <formula>0</formula>
    </cfRule>
  </conditionalFormatting>
  <conditionalFormatting sqref="G54:T54">
    <cfRule type="cellIs" dxfId="1321" priority="78" operator="equal">
      <formula>"PMS"</formula>
    </cfRule>
    <cfRule type="cellIs" dxfId="1320" priority="79" operator="equal">
      <formula>"CMS"</formula>
    </cfRule>
    <cfRule type="cellIs" dxfId="1319" priority="80" operator="greaterThan">
      <formula>0</formula>
    </cfRule>
  </conditionalFormatting>
  <conditionalFormatting sqref="G54:T54">
    <cfRule type="cellIs" dxfId="1318" priority="77" operator="lessThanOrEqual">
      <formula>0</formula>
    </cfRule>
  </conditionalFormatting>
  <conditionalFormatting sqref="L60">
    <cfRule type="cellIs" dxfId="1317" priority="73" operator="equal">
      <formula>"PMS"</formula>
    </cfRule>
    <cfRule type="cellIs" dxfId="1316" priority="74" operator="equal">
      <formula>"CMS"</formula>
    </cfRule>
    <cfRule type="cellIs" dxfId="1315" priority="75" operator="greaterThan">
      <formula>0</formula>
    </cfRule>
  </conditionalFormatting>
  <conditionalFormatting sqref="L60">
    <cfRule type="cellIs" dxfId="1314" priority="76" operator="lessThanOrEqual">
      <formula>0</formula>
    </cfRule>
  </conditionalFormatting>
  <conditionalFormatting sqref="G19:G23 G24:N24 G25 I25:M25 I19:AC19 G26:M26 N25:N26 G27:N32 I20:N23 O20:AC32">
    <cfRule type="cellIs" dxfId="1313" priority="72" operator="lessThanOrEqual">
      <formula>0</formula>
    </cfRule>
  </conditionalFormatting>
  <conditionalFormatting sqref="AC65">
    <cfRule type="cellIs" dxfId="1312" priority="68" operator="equal">
      <formula>"PMS"</formula>
    </cfRule>
    <cfRule type="cellIs" dxfId="1311" priority="69" operator="equal">
      <formula>"CMS"</formula>
    </cfRule>
    <cfRule type="cellIs" dxfId="1310" priority="70" operator="greaterThan">
      <formula>0</formula>
    </cfRule>
  </conditionalFormatting>
  <conditionalFormatting sqref="AC65">
    <cfRule type="cellIs" dxfId="1309" priority="71" operator="lessThanOrEqual">
      <formula>0</formula>
    </cfRule>
  </conditionalFormatting>
  <conditionalFormatting sqref="H19:H23">
    <cfRule type="cellIs" dxfId="1308" priority="44" operator="equal">
      <formula>"PMS"</formula>
    </cfRule>
    <cfRule type="cellIs" dxfId="1307" priority="45" operator="equal">
      <formula>"CMS"</formula>
    </cfRule>
    <cfRule type="cellIs" dxfId="1306" priority="46" operator="greaterThan">
      <formula>0</formula>
    </cfRule>
  </conditionalFormatting>
  <conditionalFormatting sqref="H19:H23">
    <cfRule type="cellIs" dxfId="1305" priority="41" operator="equal">
      <formula>"CMS"</formula>
    </cfRule>
    <cfRule type="cellIs" dxfId="1304" priority="42" operator="equal">
      <formula>"PMS"</formula>
    </cfRule>
    <cfRule type="cellIs" dxfId="1303" priority="43" operator="greaterThan">
      <formula>0</formula>
    </cfRule>
  </conditionalFormatting>
  <conditionalFormatting sqref="H19:H23">
    <cfRule type="cellIs" dxfId="1302" priority="40" operator="lessThanOrEqual">
      <formula>0</formula>
    </cfRule>
  </conditionalFormatting>
  <conditionalFormatting sqref="H25">
    <cfRule type="cellIs" dxfId="1301" priority="37" operator="equal">
      <formula>"PMS"</formula>
    </cfRule>
    <cfRule type="cellIs" dxfId="1300" priority="38" operator="equal">
      <formula>"CMS"</formula>
    </cfRule>
    <cfRule type="cellIs" dxfId="1299" priority="39" operator="greaterThan">
      <formula>0</formula>
    </cfRule>
  </conditionalFormatting>
  <conditionalFormatting sqref="H25">
    <cfRule type="cellIs" dxfId="1298" priority="34" operator="equal">
      <formula>"CMS"</formula>
    </cfRule>
    <cfRule type="cellIs" dxfId="1297" priority="35" operator="equal">
      <formula>"PMS"</formula>
    </cfRule>
    <cfRule type="cellIs" dxfId="1296" priority="36" operator="greaterThan">
      <formula>0</formula>
    </cfRule>
  </conditionalFormatting>
  <conditionalFormatting sqref="H25">
    <cfRule type="cellIs" dxfId="1295" priority="33" operator="lessThanOrEqual">
      <formula>0</formula>
    </cfRule>
  </conditionalFormatting>
  <conditionalFormatting sqref="M44">
    <cfRule type="cellIs" dxfId="1294" priority="32" operator="lessThanOrEqual">
      <formula>0</formula>
    </cfRule>
  </conditionalFormatting>
  <conditionalFormatting sqref="N44">
    <cfRule type="cellIs" dxfId="1293" priority="31" operator="lessThanOrEqual">
      <formula>0</formula>
    </cfRule>
  </conditionalFormatting>
  <conditionalFormatting sqref="Q55">
    <cfRule type="cellIs" dxfId="1292" priority="27" operator="equal">
      <formula>"PMS"</formula>
    </cfRule>
    <cfRule type="cellIs" dxfId="1291" priority="28" operator="equal">
      <formula>"CMS"</formula>
    </cfRule>
    <cfRule type="cellIs" dxfId="1290" priority="29" operator="greaterThan">
      <formula>0</formula>
    </cfRule>
  </conditionalFormatting>
  <conditionalFormatting sqref="Q55">
    <cfRule type="cellIs" dxfId="1289" priority="30" operator="lessThanOrEqual">
      <formula>0</formula>
    </cfRule>
  </conditionalFormatting>
  <conditionalFormatting sqref="Q55">
    <cfRule type="cellIs" dxfId="1288" priority="26" operator="lessThanOrEqual">
      <formula>0</formula>
    </cfRule>
  </conditionalFormatting>
  <conditionalFormatting sqref="Q55">
    <cfRule type="cellIs" dxfId="1287" priority="23" operator="equal">
      <formula>"PMS"</formula>
    </cfRule>
    <cfRule type="cellIs" dxfId="1286" priority="24" operator="equal">
      <formula>"CMS"</formula>
    </cfRule>
    <cfRule type="cellIs" dxfId="1285" priority="25" operator="greaterThan">
      <formula>0</formula>
    </cfRule>
  </conditionalFormatting>
  <conditionalFormatting sqref="Q55">
    <cfRule type="cellIs" dxfId="1284" priority="22" operator="lessThanOrEqual">
      <formula>0</formula>
    </cfRule>
  </conditionalFormatting>
  <conditionalFormatting sqref="F49 F43:F46 F13:F16 F84:F85 F55:F65 F68:F70 F19:F32">
    <cfRule type="cellIs" dxfId="1283" priority="19" operator="equal">
      <formula>"PMS"</formula>
    </cfRule>
    <cfRule type="cellIs" dxfId="1282" priority="20" operator="equal">
      <formula>"CMS"</formula>
    </cfRule>
    <cfRule type="cellIs" dxfId="1281" priority="21" operator="greaterThan">
      <formula>0</formula>
    </cfRule>
  </conditionalFormatting>
  <conditionalFormatting sqref="F62:F64">
    <cfRule type="cellIs" dxfId="1280" priority="15" operator="equal">
      <formula>"PMS"</formula>
    </cfRule>
    <cfRule type="cellIs" dxfId="1279" priority="16" operator="equal">
      <formula>"CMS"</formula>
    </cfRule>
    <cfRule type="cellIs" dxfId="1278" priority="17" operator="greaterThan">
      <formula>0</formula>
    </cfRule>
  </conditionalFormatting>
  <conditionalFormatting sqref="F62:F64">
    <cfRule type="cellIs" dxfId="1277" priority="18" operator="lessThanOrEqual">
      <formula>0</formula>
    </cfRule>
  </conditionalFormatting>
  <conditionalFormatting sqref="F49 F52:F53 F43:F46 F13:F16 F84:F85 F55:F65 F68:F70">
    <cfRule type="cellIs" dxfId="1276" priority="14" operator="lessThanOrEqual">
      <formula>0</formula>
    </cfRule>
  </conditionalFormatting>
  <conditionalFormatting sqref="F49 F43:F46 F13:F16 F84:F85 F52:F65 F68:F70 F19:F32">
    <cfRule type="cellIs" dxfId="1275" priority="11" operator="equal">
      <formula>"CMS"</formula>
    </cfRule>
    <cfRule type="cellIs" dxfId="1274" priority="12" operator="equal">
      <formula>"PMS"</formula>
    </cfRule>
    <cfRule type="cellIs" dxfId="1273" priority="13" operator="greaterThan">
      <formula>0</formula>
    </cfRule>
  </conditionalFormatting>
  <conditionalFormatting sqref="F54">
    <cfRule type="cellIs" dxfId="1272" priority="7" operator="equal">
      <formula>"PMS"</formula>
    </cfRule>
    <cfRule type="cellIs" dxfId="1271" priority="8" operator="equal">
      <formula>"CMS"</formula>
    </cfRule>
    <cfRule type="cellIs" dxfId="1270" priority="9" operator="greaterThan">
      <formula>0</formula>
    </cfRule>
  </conditionalFormatting>
  <conditionalFormatting sqref="F54">
    <cfRule type="cellIs" dxfId="1269" priority="10" operator="lessThanOrEqual">
      <formula>0</formula>
    </cfRule>
  </conditionalFormatting>
  <conditionalFormatting sqref="F54">
    <cfRule type="cellIs" dxfId="1268" priority="6" operator="lessThanOrEqual">
      <formula>0</formula>
    </cfRule>
  </conditionalFormatting>
  <conditionalFormatting sqref="F19:F32">
    <cfRule type="cellIs" dxfId="1267" priority="5" operator="lessThanOrEqual">
      <formula>0</formula>
    </cfRule>
  </conditionalFormatting>
  <conditionalFormatting sqref="F65">
    <cfRule type="cellIs" dxfId="1266" priority="1" operator="equal">
      <formula>"PMS"</formula>
    </cfRule>
    <cfRule type="cellIs" dxfId="1265" priority="2" operator="equal">
      <formula>"CMS"</formula>
    </cfRule>
    <cfRule type="cellIs" dxfId="1264" priority="3" operator="greaterThan">
      <formula>0</formula>
    </cfRule>
  </conditionalFormatting>
  <conditionalFormatting sqref="F65">
    <cfRule type="cellIs" dxfId="1263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AC12" sqref="AC12:AC8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62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261" priority="119" operator="equal">
      <formula>"PMS"</formula>
    </cfRule>
    <cfRule type="cellIs" dxfId="1260" priority="120" operator="equal">
      <formula>"CMS"</formula>
    </cfRule>
    <cfRule type="cellIs" dxfId="1259" priority="121" operator="greaterThan">
      <formula>0</formula>
    </cfRule>
  </conditionalFormatting>
  <conditionalFormatting sqref="F138:AC138">
    <cfRule type="cellIs" dxfId="1258" priority="118" operator="greaterThan">
      <formula>60.3</formula>
    </cfRule>
  </conditionalFormatting>
  <conditionalFormatting sqref="F136:AC136">
    <cfRule type="cellIs" dxfId="1257" priority="117" operator="greaterThan">
      <formula>60.3</formula>
    </cfRule>
  </conditionalFormatting>
  <conditionalFormatting sqref="F137:AC137">
    <cfRule type="cellIs" dxfId="1256" priority="116" operator="greaterThan">
      <formula>60.3</formula>
    </cfRule>
  </conditionalFormatting>
  <conditionalFormatting sqref="G85:I85">
    <cfRule type="cellIs" dxfId="1255" priority="112" operator="equal">
      <formula>"PMS"</formula>
    </cfRule>
    <cfRule type="cellIs" dxfId="1254" priority="113" operator="equal">
      <formula>"CMS"</formula>
    </cfRule>
    <cfRule type="cellIs" dxfId="1253" priority="114" operator="greaterThan">
      <formula>0</formula>
    </cfRule>
  </conditionalFormatting>
  <conditionalFormatting sqref="G85:I85 V55:W65">
    <cfRule type="cellIs" dxfId="1252" priority="115" operator="lessThanOrEqual">
      <formula>0</formula>
    </cfRule>
  </conditionalFormatting>
  <conditionalFormatting sqref="AC62:AC64">
    <cfRule type="cellIs" dxfId="1251" priority="108" operator="equal">
      <formula>"PMS"</formula>
    </cfRule>
    <cfRule type="cellIs" dxfId="1250" priority="109" operator="equal">
      <formula>"CMS"</formula>
    </cfRule>
    <cfRule type="cellIs" dxfId="1249" priority="110" operator="greaterThan">
      <formula>0</formula>
    </cfRule>
  </conditionalFormatting>
  <conditionalFormatting sqref="AC62:AC64">
    <cfRule type="cellIs" dxfId="1248" priority="111" operator="lessThanOrEqual">
      <formula>0</formula>
    </cfRule>
  </conditionalFormatting>
  <conditionalFormatting sqref="G55:N55">
    <cfRule type="cellIs" dxfId="1247" priority="104" operator="equal">
      <formula>"PMS"</formula>
    </cfRule>
    <cfRule type="cellIs" dxfId="1246" priority="105" operator="equal">
      <formula>"CMS"</formula>
    </cfRule>
    <cfRule type="cellIs" dxfId="1245" priority="106" operator="greaterThan">
      <formula>0</formula>
    </cfRule>
  </conditionalFormatting>
  <conditionalFormatting sqref="G55:N55">
    <cfRule type="cellIs" dxfId="1244" priority="107" operator="lessThanOrEqual">
      <formula>0</formula>
    </cfRule>
  </conditionalFormatting>
  <conditionalFormatting sqref="G52:AC53 V56:V57 V61:V65 G55:U65 G43:AC46 G49:AC49 G13:AC16 X55:AC65 G84:AC85 G68:AC70">
    <cfRule type="cellIs" dxfId="1243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242" priority="100" operator="equal">
      <formula>"CMS"</formula>
    </cfRule>
    <cfRule type="cellIs" dxfId="1241" priority="101" operator="equal">
      <formula>"PMS"</formula>
    </cfRule>
    <cfRule type="cellIs" dxfId="1240" priority="102" operator="greaterThan">
      <formula>0</formula>
    </cfRule>
  </conditionalFormatting>
  <conditionalFormatting sqref="G54:AC54">
    <cfRule type="cellIs" dxfId="1239" priority="96" operator="equal">
      <formula>"PMS"</formula>
    </cfRule>
    <cfRule type="cellIs" dxfId="1238" priority="97" operator="equal">
      <formula>"CMS"</formula>
    </cfRule>
    <cfRule type="cellIs" dxfId="1237" priority="98" operator="greaterThan">
      <formula>0</formula>
    </cfRule>
  </conditionalFormatting>
  <conditionalFormatting sqref="G54:AC54">
    <cfRule type="cellIs" dxfId="1236" priority="99" operator="lessThanOrEqual">
      <formula>0</formula>
    </cfRule>
  </conditionalFormatting>
  <conditionalFormatting sqref="G54:AC54">
    <cfRule type="cellIs" dxfId="1235" priority="95" operator="lessThanOrEqual">
      <formula>0</formula>
    </cfRule>
  </conditionalFormatting>
  <conditionalFormatting sqref="G54:T54">
    <cfRule type="cellIs" dxfId="1234" priority="92" operator="equal">
      <formula>"PMS"</formula>
    </cfRule>
    <cfRule type="cellIs" dxfId="1233" priority="93" operator="equal">
      <formula>"CMS"</formula>
    </cfRule>
    <cfRule type="cellIs" dxfId="1232" priority="94" operator="greaterThan">
      <formula>0</formula>
    </cfRule>
  </conditionalFormatting>
  <conditionalFormatting sqref="G54:T54">
    <cfRule type="cellIs" dxfId="1231" priority="91" operator="lessThanOrEqual">
      <formula>0</formula>
    </cfRule>
  </conditionalFormatting>
  <conditionalFormatting sqref="L60">
    <cfRule type="cellIs" dxfId="1230" priority="87" operator="equal">
      <formula>"PMS"</formula>
    </cfRule>
    <cfRule type="cellIs" dxfId="1229" priority="88" operator="equal">
      <formula>"CMS"</formula>
    </cfRule>
    <cfRule type="cellIs" dxfId="1228" priority="89" operator="greaterThan">
      <formula>0</formula>
    </cfRule>
  </conditionalFormatting>
  <conditionalFormatting sqref="L60">
    <cfRule type="cellIs" dxfId="1227" priority="90" operator="lessThanOrEqual">
      <formula>0</formula>
    </cfRule>
  </conditionalFormatting>
  <conditionalFormatting sqref="G19:G23 G24:N24 G25 I25:M25 G26:M26 N25:N26 G27:N32 I20:N23 I19:AC19 O20:AC32">
    <cfRule type="cellIs" dxfId="1226" priority="86" operator="lessThanOrEqual">
      <formula>0</formula>
    </cfRule>
  </conditionalFormatting>
  <conditionalFormatting sqref="AC65">
    <cfRule type="cellIs" dxfId="1225" priority="82" operator="equal">
      <formula>"PMS"</formula>
    </cfRule>
    <cfRule type="cellIs" dxfId="1224" priority="83" operator="equal">
      <formula>"CMS"</formula>
    </cfRule>
    <cfRule type="cellIs" dxfId="1223" priority="84" operator="greaterThan">
      <formula>0</formula>
    </cfRule>
  </conditionalFormatting>
  <conditionalFormatting sqref="AC65">
    <cfRule type="cellIs" dxfId="1222" priority="85" operator="lessThanOrEqual">
      <formula>0</formula>
    </cfRule>
  </conditionalFormatting>
  <conditionalFormatting sqref="H25">
    <cfRule type="cellIs" dxfId="1221" priority="72" operator="equal">
      <formula>"PMS"</formula>
    </cfRule>
    <cfRule type="cellIs" dxfId="1220" priority="73" operator="equal">
      <formula>"CMS"</formula>
    </cfRule>
    <cfRule type="cellIs" dxfId="1219" priority="74" operator="greaterThan">
      <formula>0</formula>
    </cfRule>
  </conditionalFormatting>
  <conditionalFormatting sqref="H25">
    <cfRule type="cellIs" dxfId="1218" priority="69" operator="equal">
      <formula>"CMS"</formula>
    </cfRule>
    <cfRule type="cellIs" dxfId="1217" priority="70" operator="equal">
      <formula>"PMS"</formula>
    </cfRule>
    <cfRule type="cellIs" dxfId="1216" priority="71" operator="greaterThan">
      <formula>0</formula>
    </cfRule>
  </conditionalFormatting>
  <conditionalFormatting sqref="H25">
    <cfRule type="cellIs" dxfId="1215" priority="68" operator="lessThanOrEqual">
      <formula>0</formula>
    </cfRule>
  </conditionalFormatting>
  <conditionalFormatting sqref="M44">
    <cfRule type="cellIs" dxfId="1214" priority="67" operator="lessThanOrEqual">
      <formula>0</formula>
    </cfRule>
  </conditionalFormatting>
  <conditionalFormatting sqref="N44">
    <cfRule type="cellIs" dxfId="1213" priority="66" operator="lessThanOrEqual">
      <formula>0</formula>
    </cfRule>
  </conditionalFormatting>
  <conditionalFormatting sqref="Q55">
    <cfRule type="cellIs" dxfId="1212" priority="62" operator="equal">
      <formula>"PMS"</formula>
    </cfRule>
    <cfRule type="cellIs" dxfId="1211" priority="63" operator="equal">
      <formula>"CMS"</formula>
    </cfRule>
    <cfRule type="cellIs" dxfId="1210" priority="64" operator="greaterThan">
      <formula>0</formula>
    </cfRule>
  </conditionalFormatting>
  <conditionalFormatting sqref="Q55">
    <cfRule type="cellIs" dxfId="1209" priority="65" operator="lessThanOrEqual">
      <formula>0</formula>
    </cfRule>
  </conditionalFormatting>
  <conditionalFormatting sqref="Q55">
    <cfRule type="cellIs" dxfId="1208" priority="61" operator="lessThanOrEqual">
      <formula>0</formula>
    </cfRule>
  </conditionalFormatting>
  <conditionalFormatting sqref="Q55">
    <cfRule type="cellIs" dxfId="1207" priority="58" operator="equal">
      <formula>"PMS"</formula>
    </cfRule>
    <cfRule type="cellIs" dxfId="1206" priority="59" operator="equal">
      <formula>"CMS"</formula>
    </cfRule>
    <cfRule type="cellIs" dxfId="1205" priority="60" operator="greaterThan">
      <formula>0</formula>
    </cfRule>
  </conditionalFormatting>
  <conditionalFormatting sqref="Q55">
    <cfRule type="cellIs" dxfId="1204" priority="57" operator="lessThanOrEqual">
      <formula>0</formula>
    </cfRule>
  </conditionalFormatting>
  <conditionalFormatting sqref="F49 F13:F16 F55:F65 F43:F46 F68:F70 F84:F85 F19:F32">
    <cfRule type="cellIs" dxfId="1203" priority="33" operator="equal">
      <formula>"PMS"</formula>
    </cfRule>
    <cfRule type="cellIs" dxfId="1202" priority="34" operator="equal">
      <formula>"CMS"</formula>
    </cfRule>
    <cfRule type="cellIs" dxfId="1201" priority="35" operator="greaterThan">
      <formula>0</formula>
    </cfRule>
  </conditionalFormatting>
  <conditionalFormatting sqref="F62:F64">
    <cfRule type="cellIs" dxfId="1200" priority="29" operator="equal">
      <formula>"PMS"</formula>
    </cfRule>
    <cfRule type="cellIs" dxfId="1199" priority="30" operator="equal">
      <formula>"CMS"</formula>
    </cfRule>
    <cfRule type="cellIs" dxfId="1198" priority="31" operator="greaterThan">
      <formula>0</formula>
    </cfRule>
  </conditionalFormatting>
  <conditionalFormatting sqref="F62:F64">
    <cfRule type="cellIs" dxfId="1197" priority="32" operator="lessThanOrEqual">
      <formula>0</formula>
    </cfRule>
  </conditionalFormatting>
  <conditionalFormatting sqref="F49 F52:F53 F13:F16 F43:F46 F55:F65 F68:F70 F84:F85">
    <cfRule type="cellIs" dxfId="1196" priority="28" operator="lessThanOrEqual">
      <formula>0</formula>
    </cfRule>
  </conditionalFormatting>
  <conditionalFormatting sqref="F49 F13:F16 F43:F46 F52:F65 F68:F70 F84:F85 F19:F32">
    <cfRule type="cellIs" dxfId="1195" priority="25" operator="equal">
      <formula>"CMS"</formula>
    </cfRule>
    <cfRule type="cellIs" dxfId="1194" priority="26" operator="equal">
      <formula>"PMS"</formula>
    </cfRule>
    <cfRule type="cellIs" dxfId="1193" priority="27" operator="greaterThan">
      <formula>0</formula>
    </cfRule>
  </conditionalFormatting>
  <conditionalFormatting sqref="F54">
    <cfRule type="cellIs" dxfId="1192" priority="21" operator="equal">
      <formula>"PMS"</formula>
    </cfRule>
    <cfRule type="cellIs" dxfId="1191" priority="22" operator="equal">
      <formula>"CMS"</formula>
    </cfRule>
    <cfRule type="cellIs" dxfId="1190" priority="23" operator="greaterThan">
      <formula>0</formula>
    </cfRule>
  </conditionalFormatting>
  <conditionalFormatting sqref="F54">
    <cfRule type="cellIs" dxfId="1189" priority="24" operator="lessThanOrEqual">
      <formula>0</formula>
    </cfRule>
  </conditionalFormatting>
  <conditionalFormatting sqref="F54">
    <cfRule type="cellIs" dxfId="1188" priority="20" operator="lessThanOrEqual">
      <formula>0</formula>
    </cfRule>
  </conditionalFormatting>
  <conditionalFormatting sqref="F19:F32">
    <cfRule type="cellIs" dxfId="1187" priority="19" operator="lessThanOrEqual">
      <formula>0</formula>
    </cfRule>
  </conditionalFormatting>
  <conditionalFormatting sqref="F65">
    <cfRule type="cellIs" dxfId="1186" priority="15" operator="equal">
      <formula>"PMS"</formula>
    </cfRule>
    <cfRule type="cellIs" dxfId="1185" priority="16" operator="equal">
      <formula>"CMS"</formula>
    </cfRule>
    <cfRule type="cellIs" dxfId="1184" priority="17" operator="greaterThan">
      <formula>0</formula>
    </cfRule>
  </conditionalFormatting>
  <conditionalFormatting sqref="F65">
    <cfRule type="cellIs" dxfId="1183" priority="18" operator="lessThanOrEqual">
      <formula>0</formula>
    </cfRule>
  </conditionalFormatting>
  <conditionalFormatting sqref="H19:H23">
    <cfRule type="cellIs" dxfId="1182" priority="12" operator="equal">
      <formula>"PMS"</formula>
    </cfRule>
    <cfRule type="cellIs" dxfId="1181" priority="13" operator="equal">
      <formula>"CMS"</formula>
    </cfRule>
    <cfRule type="cellIs" dxfId="1180" priority="14" operator="greaterThan">
      <formula>0</formula>
    </cfRule>
  </conditionalFormatting>
  <conditionalFormatting sqref="H19:H23">
    <cfRule type="cellIs" dxfId="1179" priority="9" operator="equal">
      <formula>"CMS"</formula>
    </cfRule>
    <cfRule type="cellIs" dxfId="1178" priority="10" operator="equal">
      <formula>"PMS"</formula>
    </cfRule>
    <cfRule type="cellIs" dxfId="1177" priority="11" operator="greaterThan">
      <formula>0</formula>
    </cfRule>
  </conditionalFormatting>
  <conditionalFormatting sqref="H19:H23">
    <cfRule type="cellIs" dxfId="1176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tabSelected="1"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H103" sqref="H10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8,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/>
      <c r="K13" s="273"/>
      <c r="L13" s="273"/>
      <c r="M13" s="273"/>
      <c r="N13" s="273"/>
      <c r="O13" s="273"/>
      <c r="P13" s="273"/>
      <c r="Q13" s="273"/>
      <c r="R13" s="273"/>
      <c r="S13" s="346"/>
      <c r="T13" s="346"/>
      <c r="U13" s="273"/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/>
      <c r="K14" s="275"/>
      <c r="L14" s="273"/>
      <c r="M14" s="273"/>
      <c r="N14" s="275"/>
      <c r="O14" s="275"/>
      <c r="P14" s="275"/>
      <c r="Q14" s="275"/>
      <c r="R14" s="273"/>
      <c r="S14" s="273"/>
      <c r="T14" s="346"/>
      <c r="U14" s="346"/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6.6</v>
      </c>
      <c r="J15" s="273"/>
      <c r="K15" s="273"/>
      <c r="L15" s="273"/>
      <c r="M15" s="273"/>
      <c r="N15" s="275"/>
      <c r="O15" s="275"/>
      <c r="P15" s="275"/>
      <c r="Q15" s="275"/>
      <c r="R15" s="273"/>
      <c r="S15" s="273"/>
      <c r="T15" s="346"/>
      <c r="U15" s="346"/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6.6</v>
      </c>
      <c r="J16" s="275"/>
      <c r="K16" s="275"/>
      <c r="L16" s="275"/>
      <c r="M16" s="275"/>
      <c r="N16" s="275"/>
      <c r="O16" s="275"/>
      <c r="P16" s="275"/>
      <c r="Q16" s="275"/>
      <c r="R16" s="273"/>
      <c r="S16" s="273"/>
      <c r="T16" s="346"/>
      <c r="U16" s="346"/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13.2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v>7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3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5"/>
      <c r="R20" s="273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3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3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3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/>
      <c r="K25" s="275"/>
      <c r="L25" s="275"/>
      <c r="M25" s="275"/>
      <c r="N25" s="275"/>
      <c r="O25" s="275"/>
      <c r="P25" s="275"/>
      <c r="Q25" s="275"/>
      <c r="R25" s="273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/>
      <c r="K26" s="275"/>
      <c r="L26" s="275"/>
      <c r="M26" s="275"/>
      <c r="N26" s="275"/>
      <c r="O26" s="275"/>
      <c r="P26" s="275"/>
      <c r="Q26" s="275"/>
      <c r="R26" s="273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/>
      <c r="K27" s="275"/>
      <c r="L27" s="275"/>
      <c r="M27" s="275"/>
      <c r="N27" s="275"/>
      <c r="O27" s="275"/>
      <c r="P27" s="275"/>
      <c r="Q27" s="275"/>
      <c r="R27" s="273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/>
      <c r="K28" s="275"/>
      <c r="L28" s="275"/>
      <c r="M28" s="275"/>
      <c r="N28" s="275"/>
      <c r="O28" s="275"/>
      <c r="P28" s="275"/>
      <c r="Q28" s="275"/>
      <c r="R28" s="273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/>
      <c r="K29" s="275"/>
      <c r="L29" s="275"/>
      <c r="M29" s="275"/>
      <c r="N29" s="275"/>
      <c r="O29" s="275"/>
      <c r="P29" s="275"/>
      <c r="Q29" s="275"/>
      <c r="R29" s="273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>
        <v>0</v>
      </c>
      <c r="G30" s="275">
        <v>0</v>
      </c>
      <c r="H30" s="275">
        <v>0</v>
      </c>
      <c r="I30" s="275">
        <v>0</v>
      </c>
      <c r="J30" s="275"/>
      <c r="K30" s="275"/>
      <c r="L30" s="275"/>
      <c r="M30" s="275"/>
      <c r="N30" s="275"/>
      <c r="O30" s="275"/>
      <c r="P30" s="275"/>
      <c r="Q30" s="275"/>
      <c r="R30" s="273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</v>
      </c>
      <c r="G31" s="275">
        <v>0</v>
      </c>
      <c r="H31" s="275">
        <v>0</v>
      </c>
      <c r="I31" s="275">
        <v>0</v>
      </c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>
        <v>0</v>
      </c>
      <c r="H32" s="275">
        <v>0</v>
      </c>
      <c r="I32" s="275">
        <v>0</v>
      </c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14</v>
      </c>
      <c r="D33" s="16">
        <f t="shared" si="1"/>
        <v>0</v>
      </c>
      <c r="E33" s="16">
        <f t="shared" si="1"/>
        <v>0</v>
      </c>
      <c r="F33" s="16">
        <f t="shared" si="1"/>
        <v>0.94099999999999995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/>
      <c r="K44" s="273"/>
      <c r="L44" s="346"/>
      <c r="M44" s="275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5.7</v>
      </c>
      <c r="J46" s="273"/>
      <c r="K46" s="273"/>
      <c r="L46" s="273"/>
      <c r="M46" s="273"/>
      <c r="N46" s="273"/>
      <c r="O46" s="273"/>
      <c r="P46" s="273"/>
      <c r="Q46" s="273"/>
      <c r="R46" s="273"/>
      <c r="S46" s="273"/>
      <c r="T46" s="275"/>
      <c r="U46" s="275"/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</v>
      </c>
      <c r="G47" s="16">
        <f t="shared" si="2"/>
        <v>10.5</v>
      </c>
      <c r="H47" s="16">
        <f t="shared" si="2"/>
        <v>8.1999999999999993</v>
      </c>
      <c r="I47" s="16">
        <f t="shared" si="2"/>
        <v>8.1999999999999993</v>
      </c>
      <c r="J47" s="16">
        <f t="shared" si="2"/>
        <v>0</v>
      </c>
      <c r="K47" s="16">
        <f t="shared" si="2"/>
        <v>0</v>
      </c>
      <c r="L47" s="16">
        <f t="shared" si="2"/>
        <v>0</v>
      </c>
      <c r="M47" s="16">
        <f t="shared" si="2"/>
        <v>0</v>
      </c>
      <c r="N47" s="16">
        <f t="shared" si="2"/>
        <v>0</v>
      </c>
      <c r="O47" s="16">
        <f t="shared" si="2"/>
        <v>0</v>
      </c>
      <c r="P47" s="16">
        <f t="shared" si="2"/>
        <v>0</v>
      </c>
      <c r="Q47" s="16">
        <f t="shared" si="2"/>
        <v>0</v>
      </c>
      <c r="R47" s="16">
        <f t="shared" si="2"/>
        <v>0</v>
      </c>
      <c r="S47" s="16">
        <f t="shared" si="2"/>
        <v>0</v>
      </c>
      <c r="T47" s="16">
        <f t="shared" si="2"/>
        <v>0</v>
      </c>
      <c r="U47" s="16">
        <f t="shared" si="2"/>
        <v>0</v>
      </c>
      <c r="V47" s="16">
        <f t="shared" si="2"/>
        <v>0</v>
      </c>
      <c r="W47" s="16">
        <f t="shared" si="2"/>
        <v>0</v>
      </c>
      <c r="X47" s="16">
        <f t="shared" si="2"/>
        <v>0</v>
      </c>
      <c r="Y47" s="16">
        <f t="shared" si="2"/>
        <v>0</v>
      </c>
      <c r="Z47" s="16">
        <f t="shared" si="2"/>
        <v>0</v>
      </c>
      <c r="AA47" s="16">
        <f t="shared" si="2"/>
        <v>0</v>
      </c>
      <c r="AB47" s="16">
        <f t="shared" si="2"/>
        <v>0</v>
      </c>
      <c r="AC47" s="16">
        <f t="shared" si="2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14.29</v>
      </c>
      <c r="J49" s="275"/>
      <c r="K49" s="273"/>
      <c r="L49" s="273"/>
      <c r="M49" s="273"/>
      <c r="N49" s="273"/>
      <c r="O49" s="273"/>
      <c r="P49" s="273"/>
      <c r="Q49" s="273"/>
      <c r="R49" s="273"/>
      <c r="S49" s="346"/>
      <c r="T49" s="275"/>
      <c r="U49" s="273"/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14.22</v>
      </c>
      <c r="H50" s="16">
        <f t="shared" si="3"/>
        <v>14.29</v>
      </c>
      <c r="I50" s="16">
        <f t="shared" si="3"/>
        <v>14.29</v>
      </c>
      <c r="J50" s="16">
        <f t="shared" si="3"/>
        <v>0</v>
      </c>
      <c r="K50" s="16">
        <f t="shared" si="3"/>
        <v>0</v>
      </c>
      <c r="L50" s="16">
        <f t="shared" si="3"/>
        <v>0</v>
      </c>
      <c r="M50" s="16">
        <f t="shared" si="3"/>
        <v>0</v>
      </c>
      <c r="N50" s="16">
        <f t="shared" si="3"/>
        <v>0</v>
      </c>
      <c r="O50" s="16">
        <f t="shared" si="3"/>
        <v>0</v>
      </c>
      <c r="P50" s="16">
        <f t="shared" si="3"/>
        <v>0</v>
      </c>
      <c r="Q50" s="16">
        <f t="shared" si="3"/>
        <v>0</v>
      </c>
      <c r="R50" s="16">
        <f t="shared" si="3"/>
        <v>0</v>
      </c>
      <c r="S50" s="16">
        <f t="shared" si="3"/>
        <v>0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0</v>
      </c>
      <c r="X50" s="16">
        <f t="shared" si="3"/>
        <v>0</v>
      </c>
      <c r="Y50" s="16">
        <f t="shared" si="3"/>
        <v>0</v>
      </c>
      <c r="Z50" s="16">
        <f t="shared" si="3"/>
        <v>0</v>
      </c>
      <c r="AA50" s="16">
        <f t="shared" si="3"/>
        <v>0</v>
      </c>
      <c r="AB50" s="16">
        <f t="shared" si="3"/>
        <v>0</v>
      </c>
      <c r="AC50" s="16">
        <f t="shared" si="3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/>
      <c r="K52" s="273"/>
      <c r="L52" s="275"/>
      <c r="M52" s="273"/>
      <c r="N52" s="273"/>
      <c r="O52" s="273"/>
      <c r="P52" s="273"/>
      <c r="Q52" s="273"/>
      <c r="R52" s="273"/>
      <c r="S52" s="346"/>
      <c r="T52" s="346"/>
      <c r="U52" s="273"/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4">COUNTIF(F52:AC52,$AJ$8)</f>
        <v>0</v>
      </c>
      <c r="AG52" s="10">
        <f t="shared" ref="AG52:AG65" si="5">COUNTIF(G52:AD52,$AJ$7)</f>
        <v>0</v>
      </c>
      <c r="AH52" s="10">
        <f t="shared" ref="AH52:AH65" si="6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/>
      <c r="K53" s="273"/>
      <c r="L53" s="275"/>
      <c r="M53" s="273"/>
      <c r="N53" s="273"/>
      <c r="O53" s="273"/>
      <c r="P53" s="273"/>
      <c r="Q53" s="273"/>
      <c r="R53" s="273"/>
      <c r="S53" s="346"/>
      <c r="T53" s="346"/>
      <c r="U53" s="273"/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/>
      <c r="K54" s="346"/>
      <c r="L54" s="346"/>
      <c r="M54" s="346"/>
      <c r="N54" s="346"/>
      <c r="O54" s="346"/>
      <c r="P54" s="346"/>
      <c r="Q54" s="346"/>
      <c r="R54" s="346"/>
      <c r="S54" s="346"/>
      <c r="T54" s="346"/>
      <c r="U54" s="273"/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/>
      <c r="K59" s="273"/>
      <c r="L59" s="273"/>
      <c r="M59" s="273"/>
      <c r="N59" s="273"/>
      <c r="O59" s="273"/>
      <c r="P59" s="346"/>
      <c r="Q59" s="346"/>
      <c r="R59" s="346"/>
      <c r="S59" s="346"/>
      <c r="T59" s="346"/>
      <c r="U59" s="273"/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7">SUM(F52:F65)</f>
        <v>0</v>
      </c>
      <c r="G66" s="16">
        <f t="shared" ref="F66:AC66" si="8">SUM(G52:G65)</f>
        <v>0</v>
      </c>
      <c r="H66" s="16">
        <f t="shared" si="8"/>
        <v>0</v>
      </c>
      <c r="I66" s="16">
        <f t="shared" si="8"/>
        <v>0</v>
      </c>
      <c r="J66" s="16">
        <f t="shared" si="8"/>
        <v>0</v>
      </c>
      <c r="K66" s="16">
        <f t="shared" si="8"/>
        <v>0</v>
      </c>
      <c r="L66" s="16">
        <f t="shared" si="8"/>
        <v>0</v>
      </c>
      <c r="M66" s="16">
        <f t="shared" si="8"/>
        <v>0</v>
      </c>
      <c r="N66" s="16">
        <f t="shared" si="8"/>
        <v>0</v>
      </c>
      <c r="O66" s="16">
        <f t="shared" si="8"/>
        <v>0</v>
      </c>
      <c r="P66" s="16">
        <f t="shared" si="8"/>
        <v>0</v>
      </c>
      <c r="Q66" s="16">
        <f t="shared" si="8"/>
        <v>0</v>
      </c>
      <c r="R66" s="16">
        <f t="shared" si="8"/>
        <v>0</v>
      </c>
      <c r="S66" s="16">
        <f t="shared" si="8"/>
        <v>0</v>
      </c>
      <c r="T66" s="16">
        <f>SUM(T52:T65)</f>
        <v>0</v>
      </c>
      <c r="U66" s="16">
        <f t="shared" si="8"/>
        <v>0</v>
      </c>
      <c r="V66" s="16">
        <f t="shared" si="8"/>
        <v>0</v>
      </c>
      <c r="W66" s="16">
        <f t="shared" si="8"/>
        <v>0</v>
      </c>
      <c r="X66" s="16">
        <f t="shared" si="8"/>
        <v>0</v>
      </c>
      <c r="Y66" s="16">
        <f t="shared" si="8"/>
        <v>0</v>
      </c>
      <c r="Z66" s="16">
        <f t="shared" si="8"/>
        <v>0</v>
      </c>
      <c r="AA66" s="16">
        <f t="shared" si="8"/>
        <v>0</v>
      </c>
      <c r="AB66" s="16">
        <f t="shared" si="8"/>
        <v>0</v>
      </c>
      <c r="AC66" s="16">
        <f t="shared" si="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0.38</v>
      </c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0.38</v>
      </c>
      <c r="J70" s="346"/>
      <c r="K70" s="346"/>
      <c r="L70" s="346"/>
      <c r="M70" s="346"/>
      <c r="N70" s="275"/>
      <c r="O70" s="346"/>
      <c r="P70" s="346"/>
      <c r="Q70" s="346"/>
      <c r="R70" s="346"/>
      <c r="S70" s="346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9">SUM(C68:C70)</f>
        <v>2.5499999999999998</v>
      </c>
      <c r="D71" s="16">
        <f t="shared" si="9"/>
        <v>0</v>
      </c>
      <c r="E71" s="16">
        <f t="shared" si="9"/>
        <v>0</v>
      </c>
      <c r="F71" s="16">
        <f t="shared" si="9"/>
        <v>0.85</v>
      </c>
      <c r="G71" s="16">
        <f t="shared" si="9"/>
        <v>0.78</v>
      </c>
      <c r="H71" s="16">
        <f t="shared" si="9"/>
        <v>0.76</v>
      </c>
      <c r="I71" s="16">
        <f t="shared" si="9"/>
        <v>0.76</v>
      </c>
      <c r="J71" s="16">
        <f t="shared" si="9"/>
        <v>0</v>
      </c>
      <c r="K71" s="16">
        <f t="shared" si="9"/>
        <v>0</v>
      </c>
      <c r="L71" s="16">
        <f t="shared" si="9"/>
        <v>0</v>
      </c>
      <c r="M71" s="16">
        <f t="shared" si="9"/>
        <v>0</v>
      </c>
      <c r="N71" s="16">
        <f t="shared" si="9"/>
        <v>0</v>
      </c>
      <c r="O71" s="16">
        <f t="shared" si="9"/>
        <v>0</v>
      </c>
      <c r="P71" s="16">
        <f t="shared" si="9"/>
        <v>0</v>
      </c>
      <c r="Q71" s="16">
        <f t="shared" si="9"/>
        <v>0</v>
      </c>
      <c r="R71" s="16">
        <f t="shared" si="9"/>
        <v>0</v>
      </c>
      <c r="S71" s="16">
        <f t="shared" si="9"/>
        <v>0</v>
      </c>
      <c r="T71" s="16">
        <f t="shared" si="9"/>
        <v>0</v>
      </c>
      <c r="U71" s="16">
        <f t="shared" si="9"/>
        <v>0</v>
      </c>
      <c r="V71" s="16">
        <f t="shared" si="9"/>
        <v>0</v>
      </c>
      <c r="W71" s="16">
        <f t="shared" si="9"/>
        <v>0</v>
      </c>
      <c r="X71" s="16">
        <f t="shared" si="9"/>
        <v>0</v>
      </c>
      <c r="Y71" s="16">
        <f t="shared" si="9"/>
        <v>0</v>
      </c>
      <c r="Z71" s="16">
        <f t="shared" si="9"/>
        <v>0</v>
      </c>
      <c r="AA71" s="16">
        <f t="shared" si="9"/>
        <v>0</v>
      </c>
      <c r="AB71" s="16">
        <f t="shared" si="9"/>
        <v>0</v>
      </c>
      <c r="AC71" s="16">
        <f t="shared" si="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0">COUNTIF(F73:AC73,$AF$11)</f>
        <v>0</v>
      </c>
      <c r="AG73" s="10">
        <f t="shared" ref="AG73:AG81" si="11">COUNTIF(G73:AC73,$AG$11)</f>
        <v>0</v>
      </c>
      <c r="AH73" s="10">
        <f t="shared" ref="AH73:AH81" si="1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0"/>
        <v>0</v>
      </c>
      <c r="AG74" s="10">
        <f t="shared" si="11"/>
        <v>0</v>
      </c>
      <c r="AH74" s="10">
        <f t="shared" si="1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0"/>
        <v>0</v>
      </c>
      <c r="AG76" s="10">
        <f t="shared" si="11"/>
        <v>0</v>
      </c>
      <c r="AH76" s="10">
        <f t="shared" si="1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0"/>
        <v>0</v>
      </c>
      <c r="AG77" s="10">
        <f t="shared" si="11"/>
        <v>0</v>
      </c>
      <c r="AH77" s="10">
        <f t="shared" si="1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0"/>
        <v>0</v>
      </c>
      <c r="AG78" s="10">
        <f t="shared" si="11"/>
        <v>0</v>
      </c>
      <c r="AH78" s="10">
        <f t="shared" si="1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0"/>
        <v>0</v>
      </c>
      <c r="AG79" s="10">
        <f t="shared" si="11"/>
        <v>0</v>
      </c>
      <c r="AH79" s="10">
        <f t="shared" si="1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0"/>
        <v>0</v>
      </c>
      <c r="AG80" s="10">
        <f t="shared" si="11"/>
        <v>0</v>
      </c>
      <c r="AH80" s="10">
        <f t="shared" si="1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0"/>
        <v>0</v>
      </c>
      <c r="AG81" s="10">
        <f t="shared" si="11"/>
        <v>0</v>
      </c>
      <c r="AH81" s="10">
        <f t="shared" si="1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0.7</v>
      </c>
      <c r="J85" s="275"/>
      <c r="K85" s="275"/>
      <c r="L85" s="275"/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3">SUM(C84:C85)</f>
        <v>2</v>
      </c>
      <c r="D86" s="16">
        <f t="shared" si="13"/>
        <v>0</v>
      </c>
      <c r="E86" s="16">
        <f t="shared" si="13"/>
        <v>0</v>
      </c>
      <c r="F86" s="16">
        <f t="shared" si="13"/>
        <v>0.74</v>
      </c>
      <c r="G86" s="16">
        <f t="shared" si="13"/>
        <v>0.72</v>
      </c>
      <c r="H86" s="16">
        <f t="shared" si="13"/>
        <v>0.7</v>
      </c>
      <c r="I86" s="16">
        <f t="shared" si="13"/>
        <v>0.7</v>
      </c>
      <c r="J86" s="16">
        <f t="shared" si="13"/>
        <v>0</v>
      </c>
      <c r="K86" s="16">
        <f t="shared" si="13"/>
        <v>0</v>
      </c>
      <c r="L86" s="16">
        <f t="shared" si="13"/>
        <v>0</v>
      </c>
      <c r="M86" s="16">
        <f t="shared" si="13"/>
        <v>0</v>
      </c>
      <c r="N86" s="16">
        <f t="shared" si="13"/>
        <v>0</v>
      </c>
      <c r="O86" s="16">
        <f t="shared" si="13"/>
        <v>0</v>
      </c>
      <c r="P86" s="16">
        <f t="shared" si="13"/>
        <v>0</v>
      </c>
      <c r="Q86" s="16">
        <f t="shared" si="13"/>
        <v>0</v>
      </c>
      <c r="R86" s="16">
        <f t="shared" si="13"/>
        <v>0</v>
      </c>
      <c r="S86" s="16">
        <f t="shared" si="13"/>
        <v>0</v>
      </c>
      <c r="T86" s="16">
        <f t="shared" si="13"/>
        <v>0</v>
      </c>
      <c r="U86" s="16">
        <f t="shared" si="13"/>
        <v>0</v>
      </c>
      <c r="V86" s="16">
        <f t="shared" si="13"/>
        <v>0</v>
      </c>
      <c r="W86" s="16">
        <f t="shared" si="13"/>
        <v>0</v>
      </c>
      <c r="X86" s="16">
        <f t="shared" si="13"/>
        <v>0</v>
      </c>
      <c r="Y86" s="16">
        <f t="shared" si="13"/>
        <v>0</v>
      </c>
      <c r="Z86" s="16">
        <f t="shared" si="13"/>
        <v>0</v>
      </c>
      <c r="AA86" s="16">
        <f t="shared" si="13"/>
        <v>0</v>
      </c>
      <c r="AB86" s="16">
        <f t="shared" si="13"/>
        <v>0</v>
      </c>
      <c r="AC86" s="16">
        <f t="shared" si="1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14">SUM(F13:F16,F19:F32,F35:F37,F40,F43:F46,F49,F55,F56,F58,F60,F61,F62,F63,F64,F65,F68:F70,F84:F85,F57)</f>
        <v>41.290999999999997</v>
      </c>
      <c r="G89" s="23">
        <f t="shared" ref="F89:N89" si="15">SUM(G13:G16,G19:G32,G35:G37,G40,G43:G46,G49,G55,G56,G58,G60,G61,G62,G63,G64,G65,G68:G70,G84:G85,G57)</f>
        <v>39.020000000000003</v>
      </c>
      <c r="H89" s="23">
        <f t="shared" si="15"/>
        <v>37.150000000000006</v>
      </c>
      <c r="I89" s="23">
        <f t="shared" si="15"/>
        <v>37.150000000000006</v>
      </c>
      <c r="J89" s="23">
        <f t="shared" si="15"/>
        <v>0</v>
      </c>
      <c r="K89" s="23">
        <f t="shared" si="15"/>
        <v>0</v>
      </c>
      <c r="L89" s="23">
        <f t="shared" si="15"/>
        <v>0</v>
      </c>
      <c r="M89" s="23">
        <f t="shared" si="15"/>
        <v>0</v>
      </c>
      <c r="N89" s="23">
        <f t="shared" si="15"/>
        <v>0</v>
      </c>
      <c r="O89" s="23">
        <f>SUM(O13:O16,O19:O32,O35:O37,O40,O43:O46,O49,O55,O56,O58,O60,O61,O62,O63,O64,O65,O68:O70,O84:O85,O57)</f>
        <v>0</v>
      </c>
      <c r="P89" s="23">
        <f t="shared" ref="P89:AC89" si="16">SUM(P13:P16,P19:P32,P35:P37,P40,P43:P46,P49,P55,P56,P58,P60,P61,P62,P63,P64,P65,P68:P70,P84:P85,P57)</f>
        <v>0</v>
      </c>
      <c r="Q89" s="23">
        <f t="shared" si="16"/>
        <v>0</v>
      </c>
      <c r="R89" s="23">
        <f t="shared" si="16"/>
        <v>0</v>
      </c>
      <c r="S89" s="23">
        <f t="shared" si="16"/>
        <v>0</v>
      </c>
      <c r="T89" s="23">
        <f t="shared" si="16"/>
        <v>0</v>
      </c>
      <c r="U89" s="23">
        <f t="shared" si="16"/>
        <v>0</v>
      </c>
      <c r="V89" s="23">
        <f t="shared" si="16"/>
        <v>0</v>
      </c>
      <c r="W89" s="23">
        <f t="shared" si="16"/>
        <v>0</v>
      </c>
      <c r="X89" s="23">
        <f t="shared" si="16"/>
        <v>0</v>
      </c>
      <c r="Y89" s="23">
        <f t="shared" si="16"/>
        <v>0</v>
      </c>
      <c r="Z89" s="23">
        <f t="shared" si="16"/>
        <v>0</v>
      </c>
      <c r="AA89" s="23">
        <f t="shared" si="16"/>
        <v>0</v>
      </c>
      <c r="AB89" s="23">
        <f t="shared" si="16"/>
        <v>0</v>
      </c>
      <c r="AC89" s="23">
        <f t="shared" si="16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13.5</v>
      </c>
      <c r="G97" s="58">
        <f t="shared" si="17"/>
        <v>12.8</v>
      </c>
      <c r="H97" s="58">
        <f t="shared" si="17"/>
        <v>13.2</v>
      </c>
      <c r="I97" s="58">
        <f t="shared" si="17"/>
        <v>13.2</v>
      </c>
      <c r="J97" s="58">
        <f t="shared" si="17"/>
        <v>0</v>
      </c>
      <c r="K97" s="58">
        <f t="shared" si="17"/>
        <v>0</v>
      </c>
      <c r="L97" s="58">
        <f t="shared" si="17"/>
        <v>0</v>
      </c>
      <c r="M97" s="58">
        <f t="shared" si="17"/>
        <v>0</v>
      </c>
      <c r="N97" s="58">
        <f t="shared" si="17"/>
        <v>0</v>
      </c>
      <c r="O97" s="58">
        <f t="shared" si="17"/>
        <v>0</v>
      </c>
      <c r="P97" s="58">
        <f t="shared" si="17"/>
        <v>0</v>
      </c>
      <c r="Q97" s="58">
        <f t="shared" si="17"/>
        <v>0</v>
      </c>
      <c r="R97" s="58">
        <f t="shared" si="17"/>
        <v>0</v>
      </c>
      <c r="S97" s="58">
        <f t="shared" si="17"/>
        <v>7</v>
      </c>
      <c r="T97" s="58">
        <f t="shared" si="17"/>
        <v>0</v>
      </c>
      <c r="U97" s="58">
        <f t="shared" si="17"/>
        <v>0</v>
      </c>
      <c r="V97" s="58">
        <f t="shared" si="17"/>
        <v>0</v>
      </c>
      <c r="W97" s="58">
        <f t="shared" si="17"/>
        <v>0</v>
      </c>
      <c r="X97" s="58">
        <f t="shared" si="17"/>
        <v>0</v>
      </c>
      <c r="Y97" s="58">
        <f t="shared" si="17"/>
        <v>0</v>
      </c>
      <c r="Z97" s="58">
        <f t="shared" si="17"/>
        <v>0</v>
      </c>
      <c r="AA97" s="58">
        <f t="shared" si="17"/>
        <v>0</v>
      </c>
      <c r="AB97" s="58">
        <f t="shared" si="17"/>
        <v>0</v>
      </c>
      <c r="AC97" s="58">
        <f t="shared" si="17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0.504</v>
      </c>
      <c r="G98" s="62">
        <v>0.442</v>
      </c>
      <c r="H98" s="62">
        <v>0.43099999999999999</v>
      </c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0.94099999999999995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0</v>
      </c>
      <c r="R99" s="58">
        <f t="shared" si="18"/>
        <v>0</v>
      </c>
      <c r="S99" s="58">
        <f t="shared" si="18"/>
        <v>0</v>
      </c>
      <c r="T99" s="58">
        <f t="shared" si="18"/>
        <v>0</v>
      </c>
      <c r="U99" s="58">
        <f t="shared" si="18"/>
        <v>0</v>
      </c>
      <c r="V99" s="58">
        <f t="shared" si="18"/>
        <v>0</v>
      </c>
      <c r="W99" s="58">
        <f t="shared" si="18"/>
        <v>0</v>
      </c>
      <c r="X99" s="58">
        <f t="shared" si="18"/>
        <v>0</v>
      </c>
      <c r="Y99" s="58">
        <f t="shared" si="18"/>
        <v>0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11</v>
      </c>
      <c r="G101" s="59">
        <f t="shared" si="19"/>
        <v>10.5</v>
      </c>
      <c r="H101" s="59">
        <f t="shared" si="19"/>
        <v>8.1999999999999993</v>
      </c>
      <c r="I101" s="59">
        <f t="shared" si="19"/>
        <v>8.1999999999999993</v>
      </c>
      <c r="J101" s="59">
        <f t="shared" si="19"/>
        <v>0</v>
      </c>
      <c r="K101" s="59">
        <f t="shared" si="19"/>
        <v>0</v>
      </c>
      <c r="L101" s="59">
        <f t="shared" si="19"/>
        <v>0</v>
      </c>
      <c r="M101" s="59">
        <f t="shared" si="19"/>
        <v>0</v>
      </c>
      <c r="N101" s="59">
        <f t="shared" si="19"/>
        <v>0</v>
      </c>
      <c r="O101" s="59">
        <f t="shared" si="19"/>
        <v>0</v>
      </c>
      <c r="P101" s="59">
        <f t="shared" si="19"/>
        <v>0</v>
      </c>
      <c r="Q101" s="59">
        <f t="shared" si="19"/>
        <v>0</v>
      </c>
      <c r="R101" s="59">
        <f t="shared" si="19"/>
        <v>0</v>
      </c>
      <c r="S101" s="59">
        <f t="shared" si="19"/>
        <v>0</v>
      </c>
      <c r="T101" s="59">
        <f t="shared" si="19"/>
        <v>0</v>
      </c>
      <c r="U101" s="59">
        <f t="shared" si="19"/>
        <v>0</v>
      </c>
      <c r="V101" s="59">
        <f t="shared" si="19"/>
        <v>0</v>
      </c>
      <c r="W101" s="59">
        <f t="shared" si="19"/>
        <v>0</v>
      </c>
      <c r="X101" s="59">
        <f t="shared" si="19"/>
        <v>0</v>
      </c>
      <c r="Y101" s="59">
        <f t="shared" si="19"/>
        <v>0</v>
      </c>
      <c r="Z101" s="59">
        <f t="shared" si="19"/>
        <v>0</v>
      </c>
      <c r="AA101" s="59">
        <f t="shared" si="19"/>
        <v>0</v>
      </c>
      <c r="AB101" s="59">
        <f t="shared" si="19"/>
        <v>0</v>
      </c>
      <c r="AC101" s="59">
        <f t="shared" si="19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</v>
      </c>
      <c r="G102" s="62">
        <v>0.17100000000000001</v>
      </c>
      <c r="H102" s="62">
        <v>0.18</v>
      </c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14.26</v>
      </c>
      <c r="G104" s="59">
        <f t="shared" si="20"/>
        <v>14.22</v>
      </c>
      <c r="H104" s="59">
        <f t="shared" si="20"/>
        <v>14.29</v>
      </c>
      <c r="I104" s="59">
        <f t="shared" si="20"/>
        <v>14.29</v>
      </c>
      <c r="J104" s="59">
        <f t="shared" si="20"/>
        <v>0</v>
      </c>
      <c r="K104" s="59">
        <f t="shared" si="20"/>
        <v>0</v>
      </c>
      <c r="L104" s="59">
        <f t="shared" si="20"/>
        <v>0</v>
      </c>
      <c r="M104" s="59">
        <f t="shared" si="20"/>
        <v>0</v>
      </c>
      <c r="N104" s="59">
        <f t="shared" si="20"/>
        <v>0</v>
      </c>
      <c r="O104" s="59">
        <f t="shared" si="20"/>
        <v>0</v>
      </c>
      <c r="P104" s="59">
        <f t="shared" si="20"/>
        <v>0</v>
      </c>
      <c r="Q104" s="59">
        <f t="shared" si="20"/>
        <v>0</v>
      </c>
      <c r="R104" s="59">
        <f t="shared" si="20"/>
        <v>0</v>
      </c>
      <c r="S104" s="59">
        <f t="shared" si="20"/>
        <v>0</v>
      </c>
      <c r="T104" s="59">
        <f t="shared" si="20"/>
        <v>0</v>
      </c>
      <c r="U104" s="59">
        <f t="shared" si="20"/>
        <v>0</v>
      </c>
      <c r="V104" s="59">
        <f t="shared" si="20"/>
        <v>0</v>
      </c>
      <c r="W104" s="59">
        <f t="shared" si="20"/>
        <v>0</v>
      </c>
      <c r="X104" s="59">
        <f t="shared" si="20"/>
        <v>0</v>
      </c>
      <c r="Y104" s="59">
        <f t="shared" si="20"/>
        <v>0</v>
      </c>
      <c r="Z104" s="59">
        <f t="shared" si="20"/>
        <v>0</v>
      </c>
      <c r="AA104" s="59">
        <f t="shared" si="20"/>
        <v>0</v>
      </c>
      <c r="AB104" s="59">
        <f t="shared" si="20"/>
        <v>0</v>
      </c>
      <c r="AC104" s="59">
        <f t="shared" si="20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0.74</v>
      </c>
      <c r="G105" s="62">
        <v>0.78</v>
      </c>
      <c r="H105" s="62">
        <v>0.71</v>
      </c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0</v>
      </c>
      <c r="O106" s="58">
        <f t="shared" si="21"/>
        <v>0</v>
      </c>
      <c r="P106" s="58">
        <f t="shared" si="21"/>
        <v>0</v>
      </c>
      <c r="Q106" s="58">
        <f t="shared" si="21"/>
        <v>0</v>
      </c>
      <c r="R106" s="58">
        <f t="shared" si="21"/>
        <v>0</v>
      </c>
      <c r="S106" s="58">
        <f t="shared" si="21"/>
        <v>0</v>
      </c>
      <c r="T106" s="58">
        <f t="shared" si="21"/>
        <v>0</v>
      </c>
      <c r="U106" s="58">
        <f t="shared" si="21"/>
        <v>0</v>
      </c>
      <c r="V106" s="58">
        <f t="shared" si="21"/>
        <v>0</v>
      </c>
      <c r="W106" s="58">
        <f t="shared" si="21"/>
        <v>0</v>
      </c>
      <c r="X106" s="58">
        <f t="shared" si="21"/>
        <v>0</v>
      </c>
      <c r="Y106" s="58">
        <f t="shared" si="21"/>
        <v>0</v>
      </c>
      <c r="Z106" s="58">
        <f t="shared" si="21"/>
        <v>0</v>
      </c>
      <c r="AA106" s="58">
        <f t="shared" si="21"/>
        <v>0</v>
      </c>
      <c r="AB106" s="58">
        <f t="shared" si="21"/>
        <v>0</v>
      </c>
      <c r="AC106" s="58">
        <f t="shared" si="21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0.85</v>
      </c>
      <c r="G107" s="58">
        <f t="shared" ref="G107:AC107" si="22">G71</f>
        <v>0.78</v>
      </c>
      <c r="H107" s="58">
        <f t="shared" si="22"/>
        <v>0.76</v>
      </c>
      <c r="I107" s="58">
        <f t="shared" si="22"/>
        <v>0.76</v>
      </c>
      <c r="J107" s="58">
        <f t="shared" si="22"/>
        <v>0</v>
      </c>
      <c r="K107" s="58">
        <f t="shared" si="22"/>
        <v>0</v>
      </c>
      <c r="L107" s="58">
        <f t="shared" si="22"/>
        <v>0</v>
      </c>
      <c r="M107" s="58">
        <f t="shared" si="22"/>
        <v>0</v>
      </c>
      <c r="N107" s="58">
        <f t="shared" si="22"/>
        <v>0</v>
      </c>
      <c r="O107" s="58">
        <f t="shared" si="22"/>
        <v>0</v>
      </c>
      <c r="P107" s="58">
        <f t="shared" si="22"/>
        <v>0</v>
      </c>
      <c r="Q107" s="58">
        <f t="shared" si="22"/>
        <v>0</v>
      </c>
      <c r="R107" s="58">
        <f t="shared" si="22"/>
        <v>0</v>
      </c>
      <c r="S107" s="58">
        <f t="shared" si="22"/>
        <v>0</v>
      </c>
      <c r="T107" s="58">
        <f t="shared" si="22"/>
        <v>0</v>
      </c>
      <c r="U107" s="58">
        <f t="shared" si="22"/>
        <v>0</v>
      </c>
      <c r="V107" s="58">
        <f t="shared" si="22"/>
        <v>0</v>
      </c>
      <c r="W107" s="58">
        <f t="shared" si="22"/>
        <v>0</v>
      </c>
      <c r="X107" s="58">
        <f t="shared" si="22"/>
        <v>0</v>
      </c>
      <c r="Y107" s="58">
        <f t="shared" si="22"/>
        <v>0</v>
      </c>
      <c r="Z107" s="58">
        <f t="shared" si="22"/>
        <v>0</v>
      </c>
      <c r="AA107" s="58">
        <f t="shared" si="22"/>
        <v>0</v>
      </c>
      <c r="AB107" s="58">
        <f t="shared" si="22"/>
        <v>0</v>
      </c>
      <c r="AC107" s="58">
        <f t="shared" si="22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0.74</v>
      </c>
      <c r="G109" s="58">
        <f t="shared" ref="G109:AC109" si="23">G86</f>
        <v>0.72</v>
      </c>
      <c r="H109" s="58">
        <f t="shared" si="23"/>
        <v>0.7</v>
      </c>
      <c r="I109" s="58">
        <f t="shared" si="23"/>
        <v>0.7</v>
      </c>
      <c r="J109" s="58">
        <f t="shared" si="23"/>
        <v>0</v>
      </c>
      <c r="K109" s="58">
        <f t="shared" si="23"/>
        <v>0</v>
      </c>
      <c r="L109" s="58">
        <f t="shared" si="23"/>
        <v>0</v>
      </c>
      <c r="M109" s="58">
        <f t="shared" si="23"/>
        <v>0</v>
      </c>
      <c r="N109" s="58">
        <f t="shared" si="23"/>
        <v>0</v>
      </c>
      <c r="O109" s="58">
        <f t="shared" si="23"/>
        <v>0</v>
      </c>
      <c r="P109" s="58">
        <f t="shared" si="23"/>
        <v>0</v>
      </c>
      <c r="Q109" s="58">
        <f t="shared" si="23"/>
        <v>0</v>
      </c>
      <c r="R109" s="58">
        <f t="shared" si="23"/>
        <v>0</v>
      </c>
      <c r="S109" s="58">
        <f t="shared" si="23"/>
        <v>0</v>
      </c>
      <c r="T109" s="58">
        <f t="shared" si="23"/>
        <v>0</v>
      </c>
      <c r="U109" s="58">
        <f t="shared" si="23"/>
        <v>0</v>
      </c>
      <c r="V109" s="58">
        <f t="shared" si="23"/>
        <v>0</v>
      </c>
      <c r="W109" s="58">
        <f t="shared" si="23"/>
        <v>0</v>
      </c>
      <c r="X109" s="58">
        <f t="shared" si="23"/>
        <v>0</v>
      </c>
      <c r="Y109" s="58">
        <f t="shared" si="23"/>
        <v>0</v>
      </c>
      <c r="Z109" s="58">
        <f t="shared" si="23"/>
        <v>0</v>
      </c>
      <c r="AA109" s="58">
        <f t="shared" si="23"/>
        <v>0</v>
      </c>
      <c r="AB109" s="58">
        <f t="shared" si="23"/>
        <v>0</v>
      </c>
      <c r="AC109" s="58">
        <f t="shared" si="23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41.290999999999997</v>
      </c>
      <c r="G111" s="55">
        <f t="shared" si="24"/>
        <v>39.020000000000003</v>
      </c>
      <c r="H111" s="55">
        <f t="shared" si="24"/>
        <v>37.150000000000006</v>
      </c>
      <c r="I111" s="55">
        <f t="shared" si="24"/>
        <v>37.150000000000006</v>
      </c>
      <c r="J111" s="55">
        <f t="shared" si="24"/>
        <v>0</v>
      </c>
      <c r="K111" s="55">
        <f t="shared" si="24"/>
        <v>0</v>
      </c>
      <c r="L111" s="55">
        <f t="shared" si="24"/>
        <v>0</v>
      </c>
      <c r="M111" s="55">
        <f t="shared" si="24"/>
        <v>0</v>
      </c>
      <c r="N111" s="55">
        <f t="shared" si="24"/>
        <v>0</v>
      </c>
      <c r="O111" s="55">
        <f t="shared" si="24"/>
        <v>0</v>
      </c>
      <c r="P111" s="55">
        <f t="shared" si="24"/>
        <v>0</v>
      </c>
      <c r="Q111" s="55">
        <f t="shared" si="24"/>
        <v>0</v>
      </c>
      <c r="R111" s="55">
        <f t="shared" si="24"/>
        <v>0</v>
      </c>
      <c r="S111" s="55">
        <f t="shared" si="24"/>
        <v>0</v>
      </c>
      <c r="T111" s="55">
        <f t="shared" si="24"/>
        <v>0</v>
      </c>
      <c r="U111" s="55">
        <f t="shared" si="24"/>
        <v>0</v>
      </c>
      <c r="V111" s="55">
        <f t="shared" si="24"/>
        <v>0</v>
      </c>
      <c r="W111" s="55">
        <f t="shared" si="24"/>
        <v>0</v>
      </c>
      <c r="X111" s="55">
        <f t="shared" si="24"/>
        <v>0</v>
      </c>
      <c r="Y111" s="55">
        <f t="shared" si="24"/>
        <v>0</v>
      </c>
      <c r="Z111" s="55">
        <f t="shared" si="24"/>
        <v>0</v>
      </c>
      <c r="AA111" s="55">
        <f t="shared" si="24"/>
        <v>0</v>
      </c>
      <c r="AB111" s="55">
        <f t="shared" si="24"/>
        <v>0</v>
      </c>
      <c r="AC111" s="55">
        <f t="shared" si="24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5">SUM(G112:G115)</f>
        <v>0</v>
      </c>
      <c r="H116" s="55">
        <f t="shared" si="25"/>
        <v>0.46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0</v>
      </c>
      <c r="Q116" s="55">
        <f t="shared" si="25"/>
        <v>0</v>
      </c>
      <c r="R116" s="55">
        <f t="shared" si="25"/>
        <v>0</v>
      </c>
      <c r="S116" s="55">
        <f t="shared" si="25"/>
        <v>0</v>
      </c>
      <c r="T116" s="55">
        <f t="shared" si="25"/>
        <v>0</v>
      </c>
      <c r="U116" s="55">
        <f t="shared" si="25"/>
        <v>0</v>
      </c>
      <c r="V116" s="55">
        <f t="shared" si="25"/>
        <v>0</v>
      </c>
      <c r="W116" s="55">
        <f t="shared" si="25"/>
        <v>0</v>
      </c>
      <c r="X116" s="55">
        <f t="shared" si="25"/>
        <v>0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41.290999999999997</v>
      </c>
      <c r="G117" s="56">
        <f t="shared" ref="G117:AC117" si="26">SUM(G111,G116)</f>
        <v>39.020000000000003</v>
      </c>
      <c r="H117" s="56">
        <f t="shared" si="26"/>
        <v>37.610000000000007</v>
      </c>
      <c r="I117" s="56">
        <f t="shared" si="26"/>
        <v>37.150000000000006</v>
      </c>
      <c r="J117" s="56">
        <f t="shared" si="26"/>
        <v>0</v>
      </c>
      <c r="K117" s="56">
        <f t="shared" si="26"/>
        <v>0</v>
      </c>
      <c r="L117" s="56">
        <f t="shared" si="26"/>
        <v>0</v>
      </c>
      <c r="M117" s="56">
        <f t="shared" si="26"/>
        <v>0</v>
      </c>
      <c r="N117" s="56">
        <f t="shared" si="26"/>
        <v>0</v>
      </c>
      <c r="O117" s="56">
        <f t="shared" si="26"/>
        <v>0</v>
      </c>
      <c r="P117" s="56">
        <f t="shared" si="26"/>
        <v>0</v>
      </c>
      <c r="Q117" s="56">
        <f t="shared" si="26"/>
        <v>0</v>
      </c>
      <c r="R117" s="56">
        <f t="shared" si="26"/>
        <v>0</v>
      </c>
      <c r="S117" s="56">
        <f t="shared" si="26"/>
        <v>0</v>
      </c>
      <c r="T117" s="56">
        <f t="shared" si="26"/>
        <v>0</v>
      </c>
      <c r="U117" s="56">
        <f t="shared" si="26"/>
        <v>0</v>
      </c>
      <c r="V117" s="56">
        <f t="shared" si="26"/>
        <v>0</v>
      </c>
      <c r="W117" s="56">
        <f t="shared" si="26"/>
        <v>0</v>
      </c>
      <c r="X117" s="56">
        <f t="shared" si="26"/>
        <v>0</v>
      </c>
      <c r="Y117" s="56">
        <f t="shared" si="26"/>
        <v>0</v>
      </c>
      <c r="Z117" s="56">
        <f t="shared" si="26"/>
        <v>0</v>
      </c>
      <c r="AA117" s="56">
        <f t="shared" si="26"/>
        <v>0</v>
      </c>
      <c r="AB117" s="56">
        <f t="shared" si="26"/>
        <v>0</v>
      </c>
      <c r="AC117" s="56">
        <f t="shared" si="26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60.05</v>
      </c>
      <c r="G120" s="343">
        <v>60.12</v>
      </c>
      <c r="H120" s="343">
        <v>60.07</v>
      </c>
      <c r="I120" s="343"/>
      <c r="J120" s="343"/>
      <c r="K120" s="343"/>
      <c r="L120" s="343"/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/>
      <c r="N121" s="403"/>
      <c r="O121" s="403"/>
      <c r="P121" s="403"/>
      <c r="Q121" s="403"/>
      <c r="R121" s="403"/>
      <c r="S121" s="403"/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C127" si="27">(7.2*(4-COUNTIF(G13:G16,"=CMS")-COUNTIF(G13:G16,"=PMS")))</f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28.8</v>
      </c>
      <c r="K127" s="516">
        <f t="shared" si="27"/>
        <v>28.8</v>
      </c>
      <c r="L127" s="516">
        <f t="shared" si="27"/>
        <v>28.8</v>
      </c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28">13-COUNTIF(F19:F32,"=CMS")-COUNTIF(F19:F32,"=PMS")+IF(COUNTIF(F14:F16,"=CMS")&gt;0,1,0)</f>
        <v>13</v>
      </c>
      <c r="G128" s="516">
        <f t="shared" si="28"/>
        <v>13</v>
      </c>
      <c r="H128" s="516">
        <f t="shared" si="28"/>
        <v>13</v>
      </c>
      <c r="I128" s="516">
        <f t="shared" si="28"/>
        <v>13</v>
      </c>
      <c r="J128" s="516">
        <f t="shared" si="28"/>
        <v>13</v>
      </c>
      <c r="K128" s="516">
        <f t="shared" si="28"/>
        <v>13</v>
      </c>
      <c r="L128" s="516">
        <f t="shared" si="28"/>
        <v>13</v>
      </c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9">4.5*(2-COUNTIF(F43:F44,"=CMS")-COUNTIF(F43:F44,"=PMS"))</f>
        <v>9</v>
      </c>
      <c r="G129" s="516">
        <f t="shared" si="29"/>
        <v>9</v>
      </c>
      <c r="H129" s="516">
        <f t="shared" si="29"/>
        <v>9</v>
      </c>
      <c r="I129" s="516">
        <f t="shared" si="29"/>
        <v>9</v>
      </c>
      <c r="J129" s="516">
        <f t="shared" si="29"/>
        <v>9</v>
      </c>
      <c r="K129" s="516">
        <f t="shared" si="29"/>
        <v>9</v>
      </c>
      <c r="L129" s="516">
        <f t="shared" si="29"/>
        <v>9</v>
      </c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1" si="30">8.8*(1-COUNTIF(F45,"=CMS")-COUNTIF(F45,"=PMS"))</f>
        <v>8.8000000000000007</v>
      </c>
      <c r="G130" s="516">
        <f t="shared" si="30"/>
        <v>8.8000000000000007</v>
      </c>
      <c r="H130" s="516">
        <f t="shared" si="30"/>
        <v>8.8000000000000007</v>
      </c>
      <c r="I130" s="516">
        <f t="shared" si="30"/>
        <v>8.8000000000000007</v>
      </c>
      <c r="J130" s="516">
        <f t="shared" si="30"/>
        <v>8.8000000000000007</v>
      </c>
      <c r="K130" s="516">
        <f t="shared" si="30"/>
        <v>8.8000000000000007</v>
      </c>
      <c r="L130" s="516">
        <f t="shared" si="30"/>
        <v>8.8000000000000007</v>
      </c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30"/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AC134" si="31">0.85*(3-COUNTIF(F68:F70,"=CMS"))</f>
        <v>2.5499999999999998</v>
      </c>
      <c r="G134" s="516">
        <f t="shared" si="31"/>
        <v>2.5499999999999998</v>
      </c>
      <c r="H134" s="516">
        <f t="shared" si="31"/>
        <v>2.5499999999999998</v>
      </c>
      <c r="I134" s="516">
        <f t="shared" si="31"/>
        <v>2.5499999999999998</v>
      </c>
      <c r="J134" s="516">
        <f t="shared" si="31"/>
        <v>2.5499999999999998</v>
      </c>
      <c r="K134" s="516">
        <f t="shared" si="31"/>
        <v>2.5499999999999998</v>
      </c>
      <c r="L134" s="516">
        <f t="shared" si="31"/>
        <v>2.5499999999999998</v>
      </c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AC135" si="32">1*(2-COUNTIF(F84:F85,"=CMS"))</f>
        <v>2</v>
      </c>
      <c r="G135" s="516">
        <f t="shared" si="32"/>
        <v>2</v>
      </c>
      <c r="H135" s="516">
        <f t="shared" si="32"/>
        <v>2</v>
      </c>
      <c r="I135" s="516">
        <f t="shared" si="32"/>
        <v>2</v>
      </c>
      <c r="J135" s="516">
        <f t="shared" si="32"/>
        <v>2</v>
      </c>
      <c r="K135" s="516">
        <f t="shared" si="32"/>
        <v>2</v>
      </c>
      <c r="L135" s="516">
        <f t="shared" si="32"/>
        <v>2</v>
      </c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33">IF(SUM(G127:G128)&gt;33,0,33-SUM(G127:G128))</f>
        <v>5.6000000000000014</v>
      </c>
      <c r="H136" s="517">
        <f t="shared" si="33"/>
        <v>5.6000000000000014</v>
      </c>
      <c r="I136" s="517">
        <f t="shared" si="33"/>
        <v>5.6000000000000014</v>
      </c>
      <c r="J136" s="517">
        <f t="shared" si="33"/>
        <v>0</v>
      </c>
      <c r="K136" s="517">
        <f t="shared" si="33"/>
        <v>0</v>
      </c>
      <c r="L136" s="517">
        <f t="shared" si="33"/>
        <v>0</v>
      </c>
      <c r="M136" s="517">
        <f t="shared" si="33"/>
        <v>33</v>
      </c>
      <c r="N136" s="517">
        <f t="shared" si="33"/>
        <v>33</v>
      </c>
      <c r="O136" s="517">
        <f t="shared" si="33"/>
        <v>33</v>
      </c>
      <c r="P136" s="517">
        <f t="shared" si="33"/>
        <v>33</v>
      </c>
      <c r="Q136" s="517">
        <f t="shared" si="33"/>
        <v>33</v>
      </c>
      <c r="R136" s="517">
        <f t="shared" si="33"/>
        <v>33</v>
      </c>
      <c r="S136" s="517">
        <f t="shared" si="33"/>
        <v>33</v>
      </c>
      <c r="T136" s="517">
        <f t="shared" si="33"/>
        <v>33</v>
      </c>
      <c r="U136" s="517">
        <f t="shared" si="33"/>
        <v>33</v>
      </c>
      <c r="V136" s="517">
        <f t="shared" si="33"/>
        <v>33</v>
      </c>
      <c r="W136" s="517">
        <f t="shared" si="33"/>
        <v>33</v>
      </c>
      <c r="X136" s="517">
        <f t="shared" si="33"/>
        <v>33</v>
      </c>
      <c r="Y136" s="517">
        <f t="shared" si="33"/>
        <v>33</v>
      </c>
      <c r="Z136" s="517">
        <f t="shared" si="33"/>
        <v>33</v>
      </c>
      <c r="AA136" s="517">
        <f t="shared" si="33"/>
        <v>33</v>
      </c>
      <c r="AB136" s="517">
        <f t="shared" si="33"/>
        <v>33</v>
      </c>
      <c r="AC136" s="517">
        <f t="shared" si="33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34">IF(SUM(G129,G131,G132)&gt;25,0,25-SUM(G129,G131,G132))</f>
        <v>0</v>
      </c>
      <c r="H137" s="518">
        <f t="shared" si="34"/>
        <v>0</v>
      </c>
      <c r="I137" s="518">
        <f t="shared" si="34"/>
        <v>0</v>
      </c>
      <c r="J137" s="518">
        <f t="shared" si="34"/>
        <v>0</v>
      </c>
      <c r="K137" s="518">
        <f t="shared" si="34"/>
        <v>0</v>
      </c>
      <c r="L137" s="518">
        <f>IF(SUM(L129,L131,L132)&gt;25,0,25-SUM(L129,L131,L132))</f>
        <v>0</v>
      </c>
      <c r="M137" s="518">
        <f t="shared" si="34"/>
        <v>25</v>
      </c>
      <c r="N137" s="518">
        <f t="shared" si="34"/>
        <v>25</v>
      </c>
      <c r="O137" s="518">
        <f t="shared" si="34"/>
        <v>25</v>
      </c>
      <c r="P137" s="518">
        <f>IF(SUM(P129,P131,P132)&gt;25,0,25-SUM(P129,P131,P132))</f>
        <v>25</v>
      </c>
      <c r="Q137" s="518">
        <f t="shared" si="34"/>
        <v>25</v>
      </c>
      <c r="R137" s="518">
        <f t="shared" si="34"/>
        <v>25</v>
      </c>
      <c r="S137" s="518">
        <f t="shared" si="34"/>
        <v>25</v>
      </c>
      <c r="T137" s="518">
        <f>IF(SUM(T129,T131,T132)&gt;25,0,25-SUM(T129,T131,T132))</f>
        <v>25</v>
      </c>
      <c r="U137" s="518">
        <f>IF(SUM(U129,U131,U132)&gt;25,0,25-SUM(U129,U131,U132))</f>
        <v>25</v>
      </c>
      <c r="V137" s="518">
        <f>IF(SUM(V129,V131,V132)&gt;25,0,25-SUM(V129,V131,V132))</f>
        <v>25</v>
      </c>
      <c r="W137" s="518">
        <f t="shared" si="34"/>
        <v>25</v>
      </c>
      <c r="X137" s="518">
        <f t="shared" si="34"/>
        <v>25</v>
      </c>
      <c r="Y137" s="518">
        <f t="shared" si="34"/>
        <v>25</v>
      </c>
      <c r="Z137" s="518">
        <f t="shared" si="34"/>
        <v>25</v>
      </c>
      <c r="AA137" s="518">
        <f t="shared" si="34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35">IF(SUM(G130,G133,G134,G135)&gt;17,0,17-SUM(G130,G133,G134,G135))</f>
        <v>0</v>
      </c>
      <c r="H138" s="519">
        <f t="shared" si="35"/>
        <v>0</v>
      </c>
      <c r="I138" s="519">
        <f t="shared" si="35"/>
        <v>0</v>
      </c>
      <c r="J138" s="519">
        <f t="shared" si="35"/>
        <v>0</v>
      </c>
      <c r="K138" s="519">
        <f t="shared" si="35"/>
        <v>0</v>
      </c>
      <c r="L138" s="519">
        <f t="shared" si="35"/>
        <v>0</v>
      </c>
      <c r="M138" s="519">
        <f t="shared" si="35"/>
        <v>17</v>
      </c>
      <c r="N138" s="519">
        <f t="shared" si="35"/>
        <v>17</v>
      </c>
      <c r="O138" s="519">
        <f t="shared" si="35"/>
        <v>17</v>
      </c>
      <c r="P138" s="519">
        <f t="shared" si="35"/>
        <v>17</v>
      </c>
      <c r="Q138" s="519">
        <f t="shared" si="35"/>
        <v>17</v>
      </c>
      <c r="R138" s="519">
        <f t="shared" si="35"/>
        <v>17</v>
      </c>
      <c r="S138" s="519">
        <f t="shared" si="35"/>
        <v>17</v>
      </c>
      <c r="T138" s="519">
        <f>IF(SUM(T130,T133,T134,T135)&gt;17,0,17-SUM(T130,T133,T134,T135))</f>
        <v>17</v>
      </c>
      <c r="U138" s="519">
        <f>IF(SUM(U130,U133,U134,U135)&gt;17,0,17-SUM(U130,U133,U134,U135))</f>
        <v>17</v>
      </c>
      <c r="V138" s="519">
        <f>IF(SUM(V130,V133,V134,V135)&gt;17,0,17-SUM(V130,V133,V134,V135))</f>
        <v>17</v>
      </c>
      <c r="W138" s="519">
        <f t="shared" si="35"/>
        <v>17</v>
      </c>
      <c r="X138" s="519">
        <f t="shared" si="35"/>
        <v>17</v>
      </c>
      <c r="Y138" s="519">
        <f t="shared" si="35"/>
        <v>17</v>
      </c>
      <c r="Z138" s="519">
        <f t="shared" si="35"/>
        <v>17</v>
      </c>
      <c r="AA138" s="519">
        <f t="shared" si="35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75" priority="108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O20:AC32 G68:AC70">
    <cfRule type="cellIs" dxfId="1174" priority="105" operator="equal">
      <formula>"PMS"</formula>
    </cfRule>
    <cfRule type="cellIs" dxfId="1173" priority="106" operator="equal">
      <formula>"CMS"</formula>
    </cfRule>
    <cfRule type="cellIs" dxfId="1172" priority="107" operator="greaterThan">
      <formula>0</formula>
    </cfRule>
  </conditionalFormatting>
  <conditionalFormatting sqref="F138:AC138">
    <cfRule type="cellIs" dxfId="1171" priority="104" operator="greaterThan">
      <formula>60.3</formula>
    </cfRule>
  </conditionalFormatting>
  <conditionalFormatting sqref="F136:AC136">
    <cfRule type="cellIs" dxfId="1170" priority="103" operator="greaterThan">
      <formula>60.3</formula>
    </cfRule>
  </conditionalFormatting>
  <conditionalFormatting sqref="F137:AC137">
    <cfRule type="cellIs" dxfId="1169" priority="102" operator="greaterThan">
      <formula>60.3</formula>
    </cfRule>
  </conditionalFormatting>
  <conditionalFormatting sqref="G85:I85">
    <cfRule type="cellIs" dxfId="1168" priority="98" operator="equal">
      <formula>"PMS"</formula>
    </cfRule>
    <cfRule type="cellIs" dxfId="1167" priority="99" operator="equal">
      <formula>"CMS"</formula>
    </cfRule>
    <cfRule type="cellIs" dxfId="1166" priority="100" operator="greaterThan">
      <formula>0</formula>
    </cfRule>
  </conditionalFormatting>
  <conditionalFormatting sqref="G85:I85 V55:W65">
    <cfRule type="cellIs" dxfId="1165" priority="101" operator="lessThanOrEqual">
      <formula>0</formula>
    </cfRule>
  </conditionalFormatting>
  <conditionalFormatting sqref="AC62:AC64">
    <cfRule type="cellIs" dxfId="1164" priority="94" operator="equal">
      <formula>"PMS"</formula>
    </cfRule>
    <cfRule type="cellIs" dxfId="1163" priority="95" operator="equal">
      <formula>"CMS"</formula>
    </cfRule>
    <cfRule type="cellIs" dxfId="1162" priority="96" operator="greaterThan">
      <formula>0</formula>
    </cfRule>
  </conditionalFormatting>
  <conditionalFormatting sqref="AC62:AC64">
    <cfRule type="cellIs" dxfId="1161" priority="97" operator="lessThanOrEqual">
      <formula>0</formula>
    </cfRule>
  </conditionalFormatting>
  <conditionalFormatting sqref="G55:N55">
    <cfRule type="cellIs" dxfId="1160" priority="90" operator="equal">
      <formula>"PMS"</formula>
    </cfRule>
    <cfRule type="cellIs" dxfId="1159" priority="91" operator="equal">
      <formula>"CMS"</formula>
    </cfRule>
    <cfRule type="cellIs" dxfId="1158" priority="92" operator="greaterThan">
      <formula>0</formula>
    </cfRule>
  </conditionalFormatting>
  <conditionalFormatting sqref="G55:N55">
    <cfRule type="cellIs" dxfId="1157" priority="93" operator="lessThanOrEqual">
      <formula>0</formula>
    </cfRule>
  </conditionalFormatting>
  <conditionalFormatting sqref="G52:AC53 V56:V57 V61:V65 G55:U65 G43:AC46 G49:AC49 G13:AC16 X55:AC65 G84:AC85 G68:AC70">
    <cfRule type="cellIs" dxfId="1156" priority="89" operator="lessThanOrEqual">
      <formula>0</formula>
    </cfRule>
  </conditionalFormatting>
  <conditionalFormatting sqref="G19:G23 G24:N24 G25 I25:M25 G26:M26 N25:N26 G27:N32 G43:AC46 I20:N23 G49:AC49 G13:AC16 I19:AC19 G52:AC65 G84:AC85 O20:AC32 G68:AC70">
    <cfRule type="cellIs" dxfId="1155" priority="86" operator="equal">
      <formula>"CMS"</formula>
    </cfRule>
    <cfRule type="cellIs" dxfId="1154" priority="87" operator="equal">
      <formula>"PMS"</formula>
    </cfRule>
    <cfRule type="cellIs" dxfId="1153" priority="88" operator="greaterThan">
      <formula>0</formula>
    </cfRule>
  </conditionalFormatting>
  <conditionalFormatting sqref="G54:AC54">
    <cfRule type="cellIs" dxfId="1152" priority="82" operator="equal">
      <formula>"PMS"</formula>
    </cfRule>
    <cfRule type="cellIs" dxfId="1151" priority="83" operator="equal">
      <formula>"CMS"</formula>
    </cfRule>
    <cfRule type="cellIs" dxfId="1150" priority="84" operator="greaterThan">
      <formula>0</formula>
    </cfRule>
  </conditionalFormatting>
  <conditionalFormatting sqref="G54:AC54">
    <cfRule type="cellIs" dxfId="1149" priority="85" operator="lessThanOrEqual">
      <formula>0</formula>
    </cfRule>
  </conditionalFormatting>
  <conditionalFormatting sqref="G54:AC54">
    <cfRule type="cellIs" dxfId="1148" priority="81" operator="lessThanOrEqual">
      <formula>0</formula>
    </cfRule>
  </conditionalFormatting>
  <conditionalFormatting sqref="G54:T54">
    <cfRule type="cellIs" dxfId="1147" priority="78" operator="equal">
      <formula>"PMS"</formula>
    </cfRule>
    <cfRule type="cellIs" dxfId="1146" priority="79" operator="equal">
      <formula>"CMS"</formula>
    </cfRule>
    <cfRule type="cellIs" dxfId="1145" priority="80" operator="greaterThan">
      <formula>0</formula>
    </cfRule>
  </conditionalFormatting>
  <conditionalFormatting sqref="G54:T54">
    <cfRule type="cellIs" dxfId="1144" priority="77" operator="lessThanOrEqual">
      <formula>0</formula>
    </cfRule>
  </conditionalFormatting>
  <conditionalFormatting sqref="L60">
    <cfRule type="cellIs" dxfId="1143" priority="73" operator="equal">
      <formula>"PMS"</formula>
    </cfRule>
    <cfRule type="cellIs" dxfId="1142" priority="74" operator="equal">
      <formula>"CMS"</formula>
    </cfRule>
    <cfRule type="cellIs" dxfId="1141" priority="75" operator="greaterThan">
      <formula>0</formula>
    </cfRule>
  </conditionalFormatting>
  <conditionalFormatting sqref="L60">
    <cfRule type="cellIs" dxfId="1140" priority="76" operator="lessThanOrEqual">
      <formula>0</formula>
    </cfRule>
  </conditionalFormatting>
  <conditionalFormatting sqref="G19:G23 G24:N24 G25 I25:M25 G26:M26 N25:N26 G27:N32 I20:N23 I19:AC19 O20:AC32">
    <cfRule type="cellIs" dxfId="1139" priority="72" operator="lessThanOrEqual">
      <formula>0</formula>
    </cfRule>
  </conditionalFormatting>
  <conditionalFormatting sqref="AC65">
    <cfRule type="cellIs" dxfId="1138" priority="68" operator="equal">
      <formula>"PMS"</formula>
    </cfRule>
    <cfRule type="cellIs" dxfId="1137" priority="69" operator="equal">
      <formula>"CMS"</formula>
    </cfRule>
    <cfRule type="cellIs" dxfId="1136" priority="70" operator="greaterThan">
      <formula>0</formula>
    </cfRule>
  </conditionalFormatting>
  <conditionalFormatting sqref="AC65">
    <cfRule type="cellIs" dxfId="1135" priority="71" operator="lessThanOrEqual">
      <formula>0</formula>
    </cfRule>
  </conditionalFormatting>
  <conditionalFormatting sqref="H25">
    <cfRule type="cellIs" dxfId="1134" priority="65" operator="equal">
      <formula>"PMS"</formula>
    </cfRule>
    <cfRule type="cellIs" dxfId="1133" priority="66" operator="equal">
      <formula>"CMS"</formula>
    </cfRule>
    <cfRule type="cellIs" dxfId="1132" priority="67" operator="greaterThan">
      <formula>0</formula>
    </cfRule>
  </conditionalFormatting>
  <conditionalFormatting sqref="H25">
    <cfRule type="cellIs" dxfId="1131" priority="62" operator="equal">
      <formula>"CMS"</formula>
    </cfRule>
    <cfRule type="cellIs" dxfId="1130" priority="63" operator="equal">
      <formula>"PMS"</formula>
    </cfRule>
    <cfRule type="cellIs" dxfId="1129" priority="64" operator="greaterThan">
      <formula>0</formula>
    </cfRule>
  </conditionalFormatting>
  <conditionalFormatting sqref="H25">
    <cfRule type="cellIs" dxfId="1128" priority="61" operator="lessThanOrEqual">
      <formula>0</formula>
    </cfRule>
  </conditionalFormatting>
  <conditionalFormatting sqref="M44">
    <cfRule type="cellIs" dxfId="1127" priority="60" operator="lessThanOrEqual">
      <formula>0</formula>
    </cfRule>
  </conditionalFormatting>
  <conditionalFormatting sqref="N44">
    <cfRule type="cellIs" dxfId="1126" priority="59" operator="lessThanOrEqual">
      <formula>0</formula>
    </cfRule>
  </conditionalFormatting>
  <conditionalFormatting sqref="Q55">
    <cfRule type="cellIs" dxfId="1125" priority="55" operator="equal">
      <formula>"PMS"</formula>
    </cfRule>
    <cfRule type="cellIs" dxfId="1124" priority="56" operator="equal">
      <formula>"CMS"</formula>
    </cfRule>
    <cfRule type="cellIs" dxfId="1123" priority="57" operator="greaterThan">
      <formula>0</formula>
    </cfRule>
  </conditionalFormatting>
  <conditionalFormatting sqref="Q55">
    <cfRule type="cellIs" dxfId="1122" priority="58" operator="lessThanOrEqual">
      <formula>0</formula>
    </cfRule>
  </conditionalFormatting>
  <conditionalFormatting sqref="Q55">
    <cfRule type="cellIs" dxfId="1121" priority="54" operator="lessThanOrEqual">
      <formula>0</formula>
    </cfRule>
  </conditionalFormatting>
  <conditionalFormatting sqref="Q55">
    <cfRule type="cellIs" dxfId="1120" priority="51" operator="equal">
      <formula>"PMS"</formula>
    </cfRule>
    <cfRule type="cellIs" dxfId="1119" priority="52" operator="equal">
      <formula>"CMS"</formula>
    </cfRule>
    <cfRule type="cellIs" dxfId="1118" priority="53" operator="greaterThan">
      <formula>0</formula>
    </cfRule>
  </conditionalFormatting>
  <conditionalFormatting sqref="Q55">
    <cfRule type="cellIs" dxfId="1117" priority="50" operator="lessThanOrEqual">
      <formula>0</formula>
    </cfRule>
  </conditionalFormatting>
  <conditionalFormatting sqref="H19:H23">
    <cfRule type="cellIs" dxfId="1095" priority="26" operator="equal">
      <formula>"PMS"</formula>
    </cfRule>
    <cfRule type="cellIs" dxfId="1094" priority="27" operator="equal">
      <formula>"CMS"</formula>
    </cfRule>
    <cfRule type="cellIs" dxfId="1093" priority="28" operator="greaterThan">
      <formula>0</formula>
    </cfRule>
  </conditionalFormatting>
  <conditionalFormatting sqref="H19:H23">
    <cfRule type="cellIs" dxfId="1092" priority="23" operator="equal">
      <formula>"CMS"</formula>
    </cfRule>
    <cfRule type="cellIs" dxfId="1091" priority="24" operator="equal">
      <formula>"PMS"</formula>
    </cfRule>
    <cfRule type="cellIs" dxfId="1090" priority="25" operator="greaterThan">
      <formula>0</formula>
    </cfRule>
  </conditionalFormatting>
  <conditionalFormatting sqref="H19:H23">
    <cfRule type="cellIs" dxfId="1089" priority="22" operator="lessThanOrEqual">
      <formula>0</formula>
    </cfRule>
  </conditionalFormatting>
  <conditionalFormatting sqref="F55:F65 F43:F46 F49 F13:F16 F84:F85 F68:F70 F19:F32">
    <cfRule type="cellIs" dxfId="1088" priority="19" operator="equal">
      <formula>"PMS"</formula>
    </cfRule>
    <cfRule type="cellIs" dxfId="1087" priority="20" operator="equal">
      <formula>"CMS"</formula>
    </cfRule>
    <cfRule type="cellIs" dxfId="1086" priority="21" operator="greaterThan">
      <formula>0</formula>
    </cfRule>
  </conditionalFormatting>
  <conditionalFormatting sqref="F62:F64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2:F64">
    <cfRule type="cellIs" dxfId="1082" priority="18" operator="lessThanOrEqual">
      <formula>0</formula>
    </cfRule>
  </conditionalFormatting>
  <conditionalFormatting sqref="F52:F53 F43:F46 F49 F13:F16 F55:F65 F84:F85 F68:F70">
    <cfRule type="cellIs" dxfId="1081" priority="14" operator="lessThanOrEqual">
      <formula>0</formula>
    </cfRule>
  </conditionalFormatting>
  <conditionalFormatting sqref="F43:F46 F49 F13:F16 F52:F65 F84:F85 F68:F70 F19:F32">
    <cfRule type="cellIs" dxfId="1080" priority="11" operator="equal">
      <formula>"CMS"</formula>
    </cfRule>
    <cfRule type="cellIs" dxfId="1079" priority="12" operator="equal">
      <formula>"PMS"</formula>
    </cfRule>
    <cfRule type="cellIs" dxfId="1078" priority="13" operator="greaterThan">
      <formula>0</formula>
    </cfRule>
  </conditionalFormatting>
  <conditionalFormatting sqref="F54">
    <cfRule type="cellIs" dxfId="1077" priority="7" operator="equal">
      <formula>"PMS"</formula>
    </cfRule>
    <cfRule type="cellIs" dxfId="1076" priority="8" operator="equal">
      <formula>"CMS"</formula>
    </cfRule>
    <cfRule type="cellIs" dxfId="1075" priority="9" operator="greaterThan">
      <formula>0</formula>
    </cfRule>
  </conditionalFormatting>
  <conditionalFormatting sqref="F54">
    <cfRule type="cellIs" dxfId="1074" priority="10" operator="lessThanOrEqual">
      <formula>0</formula>
    </cfRule>
  </conditionalFormatting>
  <conditionalFormatting sqref="F54">
    <cfRule type="cellIs" dxfId="1073" priority="6" operator="lessThanOrEqual">
      <formula>0</formula>
    </cfRule>
  </conditionalFormatting>
  <conditionalFormatting sqref="F19:F32">
    <cfRule type="cellIs" dxfId="1072" priority="5" operator="lessThanOrEqual">
      <formula>0</formula>
    </cfRule>
  </conditionalFormatting>
  <conditionalFormatting sqref="F65">
    <cfRule type="cellIs" dxfId="1071" priority="1" operator="equal">
      <formula>"PMS"</formula>
    </cfRule>
    <cfRule type="cellIs" dxfId="1070" priority="2" operator="equal">
      <formula>"CMS"</formula>
    </cfRule>
    <cfRule type="cellIs" dxfId="1069" priority="3" operator="greaterThan">
      <formula>0</formula>
    </cfRule>
  </conditionalFormatting>
  <conditionalFormatting sqref="F65">
    <cfRule type="cellIs" dxfId="10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168" activePane="bottomRight" state="frozen"/>
      <selection pane="topRight" activeCell="BY777" sqref="BY777"/>
      <selection pane="bottomLeft" activeCell="BY777" sqref="BY777"/>
      <selection pane="bottomRight" activeCell="E183" sqref="E183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/>
      <c r="F183" s="223"/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6.6</v>
      </c>
      <c r="O183" s="225"/>
      <c r="P183" s="225"/>
      <c r="Q183" s="223"/>
      <c r="R183" s="352" cm="1">
        <f t="array" aca="1" ref="R183" ca="1">INDIRECT("'"&amp;$C183&amp;"'!"&amp;"$"&amp;$D183&amp;$R$1&amp;"")</f>
        <v>6.6</v>
      </c>
      <c r="S183" s="225"/>
      <c r="T183" s="225"/>
      <c r="U183" s="226"/>
      <c r="V183" s="222"/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2.5</v>
      </c>
      <c r="AV183" s="225"/>
      <c r="AW183" s="223"/>
      <c r="AX183" s="222"/>
      <c r="AY183" s="226"/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5.7</v>
      </c>
      <c r="BE183" s="224"/>
      <c r="BF183" s="225"/>
      <c r="BG183" s="223"/>
      <c r="BH183" s="227"/>
      <c r="BI183" s="223"/>
      <c r="BJ183" s="227" cm="1">
        <f t="array" aca="1" ref="BJ183" ca="1">INDIRECT("'"&amp;$C183&amp;"'!"&amp;"$"&amp;$D183&amp;$BJ$1&amp;"")</f>
        <v>14.29</v>
      </c>
      <c r="BK183" s="225"/>
      <c r="BL183" s="223"/>
      <c r="BM183" s="407"/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0.76</v>
      </c>
      <c r="BR183" s="225"/>
      <c r="BS183" s="225"/>
      <c r="BT183" s="223"/>
      <c r="BU183" s="227" cm="1">
        <f t="array" aca="1" ref="BU183" ca="1">INDIRECT("'"&amp;$C183&amp;"'!"&amp;"$"&amp;$D183&amp;$BU$1&amp;"")</f>
        <v>0.7</v>
      </c>
      <c r="BV183" s="225"/>
      <c r="BW183" s="225"/>
      <c r="BX183" s="223"/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cm="1">
        <f t="array" aca="1" ref="G184" ca="1">INDIRECT("'"&amp;$C184&amp;"'!"&amp;"$"&amp;$D184&amp;$G$1&amp;"")</f>
        <v>0</v>
      </c>
      <c r="H184" s="232" t="s">
        <v>1</v>
      </c>
      <c r="I184" s="230" t="s">
        <v>1</v>
      </c>
      <c r="J184" s="231" cm="1">
        <f t="array" aca="1" ref="J184" ca="1">INDIRECT("'"&amp;$C184&amp;"'!"&amp;"$"&amp;$D184&amp;$J$1&amp;"")</f>
        <v>0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0</v>
      </c>
      <c r="O184" s="232"/>
      <c r="P184" s="232"/>
      <c r="Q184" s="230"/>
      <c r="R184" s="229" cm="1">
        <f t="array" aca="1" ref="R184" ca="1">INDIRECT("'"&amp;$C184&amp;"'!"&amp;"$"&amp;$D184&amp;$R$1&amp;"")</f>
        <v>0</v>
      </c>
      <c r="S184" s="232"/>
      <c r="T184" s="232"/>
      <c r="U184" s="233"/>
      <c r="V184" s="229"/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0</v>
      </c>
      <c r="AV184" s="232"/>
      <c r="AW184" s="230"/>
      <c r="AX184" s="229"/>
      <c r="AY184" s="233"/>
      <c r="AZ184" s="232" cm="1">
        <f t="array" aca="1" ref="AZ184" ca="1">INDIRECT("'"&amp;$C184&amp;"'!"&amp;"$"&amp;$D184&amp;$AZ$1&amp;"")</f>
        <v>0</v>
      </c>
      <c r="BA184" s="231"/>
      <c r="BB184" s="232"/>
      <c r="BC184" s="230"/>
      <c r="BD184" s="232" cm="1">
        <f t="array" aca="1" ref="BD184" ca="1">INDIRECT("'"&amp;$C184&amp;"'!"&amp;"$"&amp;$D184&amp;$BD$1&amp;"")</f>
        <v>0</v>
      </c>
      <c r="BE184" s="231"/>
      <c r="BF184" s="232"/>
      <c r="BG184" s="230"/>
      <c r="BH184" s="234"/>
      <c r="BI184" s="230"/>
      <c r="BJ184" s="234" cm="1">
        <f t="array" aca="1" ref="BJ184" ca="1">INDIRECT("'"&amp;$C184&amp;"'!"&amp;"$"&amp;$D184&amp;$BJ$1&amp;"")</f>
        <v>0</v>
      </c>
      <c r="BK184" s="232"/>
      <c r="BL184" s="230"/>
      <c r="BM184" s="408"/>
      <c r="BN184" s="229" cm="1">
        <f t="array" aca="1" ref="BN184" ca="1">INDIRECT("'"&amp;$C184&amp;"'!"&amp;"$"&amp;$D184&amp;$BN$1&amp;"")</f>
        <v>0</v>
      </c>
      <c r="BO184" s="231"/>
      <c r="BP184" s="230"/>
      <c r="BQ184" s="234" cm="1">
        <f t="array" aca="1" ref="BQ184" ca="1">INDIRECT("'"&amp;$C184&amp;"'!"&amp;"$"&amp;$D184&amp;$BQ$1&amp;"")</f>
        <v>0</v>
      </c>
      <c r="BR184" s="232"/>
      <c r="BS184" s="232"/>
      <c r="BT184" s="230"/>
      <c r="BU184" s="234" cm="1">
        <f t="array" aca="1" ref="BU184" ca="1">INDIRECT("'"&amp;$C184&amp;"'!"&amp;"$"&amp;$D184&amp;$BU$1&amp;"")</f>
        <v>0</v>
      </c>
      <c r="BV184" s="232"/>
      <c r="BW184" s="232"/>
      <c r="BX184" s="230"/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cm="1">
        <f t="array" aca="1" ref="G185" ca="1">INDIRECT("'"&amp;$C185&amp;"'!"&amp;"$"&amp;$D185&amp;$G$1&amp;"")</f>
        <v>0</v>
      </c>
      <c r="H185" s="225" t="s">
        <v>1</v>
      </c>
      <c r="I185" s="223" t="s">
        <v>1</v>
      </c>
      <c r="J185" s="224" cm="1">
        <f t="array" aca="1" ref="J185" ca="1">INDIRECT("'"&amp;$C185&amp;"'!"&amp;"$"&amp;$D185&amp;$J$1&amp;"")</f>
        <v>0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0</v>
      </c>
      <c r="O185" s="225"/>
      <c r="P185" s="225"/>
      <c r="Q185" s="223"/>
      <c r="R185" s="352" cm="1">
        <f t="array" aca="1" ref="R185" ca="1">INDIRECT("'"&amp;$C185&amp;"'!"&amp;"$"&amp;$D185&amp;$R$1&amp;"")</f>
        <v>0</v>
      </c>
      <c r="S185" s="225"/>
      <c r="T185" s="225"/>
      <c r="U185" s="226"/>
      <c r="V185" s="222"/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cm="1">
        <f t="array" aca="1" ref="AR185" ca="1">INDIRECT("'"&amp;$C185&amp;"'!"&amp;"$"&amp;$D185&amp;$AR$1&amp;"")</f>
        <v>0</v>
      </c>
      <c r="AS185" s="225"/>
      <c r="AT185" s="223"/>
      <c r="AU185" s="224" cm="1">
        <f t="array" aca="1" ref="AU185" ca="1">INDIRECT("'"&amp;$C185&amp;"'!"&amp;"$"&amp;$D185&amp;$AU$1&amp;"")</f>
        <v>0</v>
      </c>
      <c r="AV185" s="225"/>
      <c r="AW185" s="223"/>
      <c r="AX185" s="222"/>
      <c r="AY185" s="226"/>
      <c r="AZ185" s="225" cm="1">
        <f t="array" aca="1" ref="AZ185" ca="1">INDIRECT("'"&amp;$C185&amp;"'!"&amp;"$"&amp;$D185&amp;$AZ$1&amp;"")</f>
        <v>0</v>
      </c>
      <c r="BA185" s="224"/>
      <c r="BB185" s="225"/>
      <c r="BC185" s="223"/>
      <c r="BD185" s="225" cm="1">
        <f t="array" aca="1" ref="BD185" ca="1">INDIRECT("'"&amp;$C185&amp;"'!"&amp;"$"&amp;$D185&amp;$BD$1&amp;"")</f>
        <v>0</v>
      </c>
      <c r="BE185" s="224"/>
      <c r="BF185" s="225"/>
      <c r="BG185" s="223"/>
      <c r="BH185" s="227"/>
      <c r="BI185" s="223"/>
      <c r="BJ185" s="227" cm="1">
        <f t="array" aca="1" ref="BJ185" ca="1">INDIRECT("'"&amp;$C185&amp;"'!"&amp;"$"&amp;$D185&amp;$BJ$1&amp;"")</f>
        <v>0</v>
      </c>
      <c r="BK185" s="225"/>
      <c r="BL185" s="223"/>
      <c r="BM185" s="407"/>
      <c r="BN185" s="222" cm="1">
        <f t="array" aca="1" ref="BN185" ca="1">INDIRECT("'"&amp;$C185&amp;"'!"&amp;"$"&amp;$D185&amp;$BN$1&amp;"")</f>
        <v>0</v>
      </c>
      <c r="BO185" s="224"/>
      <c r="BP185" s="223"/>
      <c r="BQ185" s="227" cm="1">
        <f t="array" aca="1" ref="BQ185" ca="1">INDIRECT("'"&amp;$C185&amp;"'!"&amp;"$"&amp;$D185&amp;$BQ$1&amp;"")</f>
        <v>0</v>
      </c>
      <c r="BR185" s="225"/>
      <c r="BS185" s="225"/>
      <c r="BT185" s="223"/>
      <c r="BU185" s="227" cm="1">
        <f t="array" aca="1" ref="BU185" ca="1">INDIRECT("'"&amp;$C185&amp;"'!"&amp;"$"&amp;$D185&amp;$BU$1&amp;"")</f>
        <v>0</v>
      </c>
      <c r="BV185" s="225"/>
      <c r="BW185" s="225"/>
      <c r="BX185" s="223"/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cm="1">
        <f t="array" aca="1" ref="G186" ca="1">INDIRECT("'"&amp;$C186&amp;"'!"&amp;"$"&amp;$D186&amp;$G$1&amp;"")</f>
        <v>0</v>
      </c>
      <c r="H186" s="232" t="s">
        <v>1</v>
      </c>
      <c r="I186" s="230" t="s">
        <v>1</v>
      </c>
      <c r="J186" s="231" cm="1">
        <f t="array" aca="1" ref="J186" ca="1">INDIRECT("'"&amp;$C186&amp;"'!"&amp;"$"&amp;$D186&amp;$J$1&amp;"")</f>
        <v>0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0</v>
      </c>
      <c r="O186" s="232"/>
      <c r="P186" s="232"/>
      <c r="Q186" s="230"/>
      <c r="R186" s="229" cm="1">
        <f t="array" aca="1" ref="R186" ca="1">INDIRECT("'"&amp;$C186&amp;"'!"&amp;"$"&amp;$D186&amp;$R$1&amp;"")</f>
        <v>0</v>
      </c>
      <c r="S186" s="232"/>
      <c r="T186" s="232"/>
      <c r="U186" s="233"/>
      <c r="V186" s="229"/>
      <c r="W186" s="234" cm="1">
        <f t="array" aca="1" ref="W186" ca="1">INDIRECT("'"&amp;$C186&amp;"'!"&amp;"$"&amp;$D186&amp;$W$1&amp;"")</f>
        <v>0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cm="1">
        <f t="array" aca="1" ref="AR186" ca="1">INDIRECT("'"&amp;$C186&amp;"'!"&amp;"$"&amp;$D186&amp;$AR$1&amp;"")</f>
        <v>0</v>
      </c>
      <c r="AS186" s="232"/>
      <c r="AT186" s="230"/>
      <c r="AU186" s="231" cm="1">
        <f t="array" aca="1" ref="AU186" ca="1">INDIRECT("'"&amp;$C186&amp;"'!"&amp;"$"&amp;$D186&amp;$AU$1&amp;"")</f>
        <v>0</v>
      </c>
      <c r="AV186" s="232"/>
      <c r="AW186" s="230"/>
      <c r="AX186" s="229"/>
      <c r="AY186" s="233"/>
      <c r="AZ186" s="232" cm="1">
        <f t="array" aca="1" ref="AZ186" ca="1">INDIRECT("'"&amp;$C186&amp;"'!"&amp;"$"&amp;$D186&amp;$AZ$1&amp;"")</f>
        <v>0</v>
      </c>
      <c r="BA186" s="231"/>
      <c r="BB186" s="232"/>
      <c r="BC186" s="230"/>
      <c r="BD186" s="232" cm="1">
        <f t="array" aca="1" ref="BD186" ca="1">INDIRECT("'"&amp;$C186&amp;"'!"&amp;"$"&amp;$D186&amp;$BD$1&amp;"")</f>
        <v>0</v>
      </c>
      <c r="BE186" s="231"/>
      <c r="BF186" s="232"/>
      <c r="BG186" s="230"/>
      <c r="BH186" s="234"/>
      <c r="BI186" s="230"/>
      <c r="BJ186" s="234" cm="1">
        <f t="array" aca="1" ref="BJ186" ca="1">INDIRECT("'"&amp;$C186&amp;"'!"&amp;"$"&amp;$D186&amp;$BJ$1&amp;"")</f>
        <v>0</v>
      </c>
      <c r="BK186" s="232"/>
      <c r="BL186" s="230"/>
      <c r="BM186" s="408"/>
      <c r="BN186" s="229" cm="1">
        <f t="array" aca="1" ref="BN186" ca="1">INDIRECT("'"&amp;$C186&amp;"'!"&amp;"$"&amp;$D186&amp;$BN$1&amp;"")</f>
        <v>0</v>
      </c>
      <c r="BO186" s="231"/>
      <c r="BP186" s="230"/>
      <c r="BQ186" s="234" cm="1">
        <f t="array" aca="1" ref="BQ186" ca="1">INDIRECT("'"&amp;$C186&amp;"'!"&amp;"$"&amp;$D186&amp;$BQ$1&amp;"")</f>
        <v>0</v>
      </c>
      <c r="BR186" s="232"/>
      <c r="BS186" s="232"/>
      <c r="BT186" s="230"/>
      <c r="BU186" s="234" cm="1">
        <f t="array" aca="1" ref="BU186" ca="1">INDIRECT("'"&amp;$C186&amp;"'!"&amp;"$"&amp;$D186&amp;$BU$1&amp;"")</f>
        <v>0</v>
      </c>
      <c r="BV186" s="232"/>
      <c r="BW186" s="232"/>
      <c r="BX186" s="230"/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cm="1">
        <f t="array" aca="1" ref="G187" ca="1">INDIRECT("'"&amp;$C187&amp;"'!"&amp;"$"&amp;$D187&amp;$G$1&amp;"")</f>
        <v>0</v>
      </c>
      <c r="H187" s="225" t="s">
        <v>1</v>
      </c>
      <c r="I187" s="223" t="s">
        <v>1</v>
      </c>
      <c r="J187" s="224" cm="1">
        <f t="array" aca="1" ref="J187" ca="1">INDIRECT("'"&amp;$C187&amp;"'!"&amp;"$"&amp;$D187&amp;$J$1&amp;"")</f>
        <v>0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0</v>
      </c>
      <c r="O187" s="225"/>
      <c r="P187" s="225"/>
      <c r="Q187" s="223"/>
      <c r="R187" s="352" cm="1">
        <f t="array" aca="1" ref="R187" ca="1">INDIRECT("'"&amp;$C187&amp;"'!"&amp;"$"&amp;$D187&amp;$R$1&amp;"")</f>
        <v>0</v>
      </c>
      <c r="S187" s="225"/>
      <c r="T187" s="225"/>
      <c r="U187" s="226"/>
      <c r="V187" s="222"/>
      <c r="W187" s="227" cm="1">
        <f t="array" aca="1" ref="W187" ca="1">INDIRECT("'"&amp;$C187&amp;"'!"&amp;"$"&amp;$D187&amp;$W$1&amp;"")</f>
        <v>0</v>
      </c>
      <c r="X187" s="225"/>
      <c r="Y187" s="223"/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cm="1">
        <f t="array" aca="1" ref="AR187" ca="1">INDIRECT("'"&amp;$C187&amp;"'!"&amp;"$"&amp;$D187&amp;$AR$1&amp;"")</f>
        <v>0</v>
      </c>
      <c r="AS187" s="225"/>
      <c r="AT187" s="223"/>
      <c r="AU187" s="224" cm="1">
        <f t="array" aca="1" ref="AU187" ca="1">INDIRECT("'"&amp;$C187&amp;"'!"&amp;"$"&amp;$D187&amp;$AU$1&amp;"")</f>
        <v>0</v>
      </c>
      <c r="AV187" s="225"/>
      <c r="AW187" s="223"/>
      <c r="AX187" s="222"/>
      <c r="AY187" s="226"/>
      <c r="AZ187" s="225" cm="1">
        <f t="array" aca="1" ref="AZ187" ca="1">INDIRECT("'"&amp;$C187&amp;"'!"&amp;"$"&amp;$D187&amp;$AZ$1&amp;"")</f>
        <v>0</v>
      </c>
      <c r="BA187" s="224"/>
      <c r="BB187" s="225"/>
      <c r="BC187" s="223"/>
      <c r="BD187" s="225" cm="1">
        <f t="array" aca="1" ref="BD187" ca="1">INDIRECT("'"&amp;$C187&amp;"'!"&amp;"$"&amp;$D187&amp;$BD$1&amp;"")</f>
        <v>0</v>
      </c>
      <c r="BE187" s="224"/>
      <c r="BF187" s="225"/>
      <c r="BG187" s="223"/>
      <c r="BH187" s="227"/>
      <c r="BI187" s="223"/>
      <c r="BJ187" s="227" cm="1">
        <f t="array" aca="1" ref="BJ187" ca="1">INDIRECT("'"&amp;$C187&amp;"'!"&amp;"$"&amp;$D187&amp;$BJ$1&amp;"")</f>
        <v>0</v>
      </c>
      <c r="BK187" s="225"/>
      <c r="BL187" s="223"/>
      <c r="BM187" s="407"/>
      <c r="BN187" s="222" cm="1">
        <f t="array" aca="1" ref="BN187" ca="1">INDIRECT("'"&amp;$C187&amp;"'!"&amp;"$"&amp;$D187&amp;$BN$1&amp;"")</f>
        <v>0</v>
      </c>
      <c r="BO187" s="224"/>
      <c r="BP187" s="223"/>
      <c r="BQ187" s="227" cm="1">
        <f t="array" aca="1" ref="BQ187" ca="1">INDIRECT("'"&amp;$C187&amp;"'!"&amp;"$"&amp;$D187&amp;$BQ$1&amp;"")</f>
        <v>0</v>
      </c>
      <c r="BR187" s="225"/>
      <c r="BS187" s="225"/>
      <c r="BT187" s="223"/>
      <c r="BU187" s="228" cm="1">
        <f t="array" aca="1" ref="BU187" ca="1">INDIRECT("'"&amp;$C187&amp;"'!"&amp;"$"&amp;$D187&amp;$BU$1&amp;"")</f>
        <v>0</v>
      </c>
      <c r="BV187" s="225"/>
      <c r="BW187" s="225"/>
      <c r="BX187" s="223"/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cm="1">
        <f t="array" aca="1" ref="G188" ca="1">INDIRECT("'"&amp;$C188&amp;"'!"&amp;"$"&amp;$D188&amp;$G$1&amp;"")</f>
        <v>0</v>
      </c>
      <c r="H188" s="232" t="s">
        <v>1</v>
      </c>
      <c r="I188" s="230" t="s">
        <v>1</v>
      </c>
      <c r="J188" s="231" cm="1">
        <f t="array" aca="1" ref="J188" ca="1">INDIRECT("'"&amp;$C188&amp;"'!"&amp;"$"&amp;$D188&amp;$J$1&amp;"")</f>
        <v>0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0</v>
      </c>
      <c r="O188" s="232"/>
      <c r="P188" s="232"/>
      <c r="Q188" s="230"/>
      <c r="R188" s="229" cm="1">
        <f t="array" aca="1" ref="R188" ca="1">INDIRECT("'"&amp;$C188&amp;"'!"&amp;"$"&amp;$D188&amp;$R$1&amp;"")</f>
        <v>0</v>
      </c>
      <c r="S188" s="232"/>
      <c r="T188" s="232"/>
      <c r="U188" s="233"/>
      <c r="V188" s="229"/>
      <c r="W188" s="234" cm="1">
        <f t="array" aca="1" ref="W188" ca="1">INDIRECT("'"&amp;$C188&amp;"'!"&amp;"$"&amp;$D188&amp;$W$1&amp;"")</f>
        <v>0</v>
      </c>
      <c r="X188" s="232"/>
      <c r="Y188" s="230"/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cm="1">
        <f t="array" aca="1" ref="AR188" ca="1">INDIRECT("'"&amp;$C188&amp;"'!"&amp;"$"&amp;$D188&amp;$AR$1&amp;"")</f>
        <v>0</v>
      </c>
      <c r="AS188" s="232"/>
      <c r="AT188" s="230"/>
      <c r="AU188" s="231" cm="1">
        <f t="array" aca="1" ref="AU188" ca="1">INDIRECT("'"&amp;$C188&amp;"'!"&amp;"$"&amp;$D188&amp;$AU$1&amp;"")</f>
        <v>0</v>
      </c>
      <c r="AV188" s="232"/>
      <c r="AW188" s="230"/>
      <c r="AX188" s="229"/>
      <c r="AY188" s="233"/>
      <c r="AZ188" s="232" cm="1">
        <f t="array" aca="1" ref="AZ188" ca="1">INDIRECT("'"&amp;$C188&amp;"'!"&amp;"$"&amp;$D188&amp;$AZ$1&amp;"")</f>
        <v>0</v>
      </c>
      <c r="BA188" s="231"/>
      <c r="BB188" s="232"/>
      <c r="BC188" s="230"/>
      <c r="BD188" s="232" cm="1">
        <f t="array" aca="1" ref="BD188" ca="1">INDIRECT("'"&amp;$C188&amp;"'!"&amp;"$"&amp;$D188&amp;$BD$1&amp;"")</f>
        <v>0</v>
      </c>
      <c r="BE188" s="231"/>
      <c r="BF188" s="232"/>
      <c r="BG188" s="230"/>
      <c r="BH188" s="234"/>
      <c r="BI188" s="230"/>
      <c r="BJ188" s="234" cm="1">
        <f t="array" aca="1" ref="BJ188" ca="1">INDIRECT("'"&amp;$C188&amp;"'!"&amp;"$"&amp;$D188&amp;$BJ$1&amp;"")</f>
        <v>0</v>
      </c>
      <c r="BK188" s="232"/>
      <c r="BL188" s="230"/>
      <c r="BM188" s="408"/>
      <c r="BN188" s="229" cm="1">
        <f t="array" aca="1" ref="BN188" ca="1">INDIRECT("'"&amp;$C188&amp;"'!"&amp;"$"&amp;$D188&amp;$BN$1&amp;"")</f>
        <v>0</v>
      </c>
      <c r="BO188" s="231"/>
      <c r="BP188" s="230"/>
      <c r="BQ188" s="234" cm="1">
        <f t="array" aca="1" ref="BQ188" ca="1">INDIRECT("'"&amp;$C188&amp;"'!"&amp;"$"&amp;$D188&amp;$BQ$1&amp;"")</f>
        <v>0</v>
      </c>
      <c r="BR188" s="232"/>
      <c r="BS188" s="232"/>
      <c r="BT188" s="230"/>
      <c r="BU188" s="235" cm="1">
        <f t="array" aca="1" ref="BU188" ca="1">INDIRECT("'"&amp;$C188&amp;"'!"&amp;"$"&amp;$D188&amp;$BU$1&amp;"")</f>
        <v>0</v>
      </c>
      <c r="BV188" s="232"/>
      <c r="BW188" s="232"/>
      <c r="BX188" s="230"/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cm="1">
        <f t="array" aca="1" ref="G189" ca="1">INDIRECT("'"&amp;$C189&amp;"'!"&amp;"$"&amp;$D189&amp;$G$1&amp;"")</f>
        <v>0</v>
      </c>
      <c r="H189" s="225" t="s">
        <v>1</v>
      </c>
      <c r="I189" s="223" t="s">
        <v>1</v>
      </c>
      <c r="J189" s="224" cm="1">
        <f t="array" aca="1" ref="J189" ca="1">INDIRECT("'"&amp;$C189&amp;"'!"&amp;"$"&amp;$D189&amp;$J$1&amp;"")</f>
        <v>0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0</v>
      </c>
      <c r="O189" s="225"/>
      <c r="P189" s="225"/>
      <c r="Q189" s="223"/>
      <c r="R189" s="352" cm="1">
        <f t="array" aca="1" ref="R189" ca="1">INDIRECT("'"&amp;$C189&amp;"'!"&amp;"$"&amp;$D189&amp;$R$1&amp;"")</f>
        <v>0</v>
      </c>
      <c r="S189" s="225"/>
      <c r="T189" s="225"/>
      <c r="U189" s="226"/>
      <c r="V189" s="222"/>
      <c r="W189" s="227" cm="1">
        <f t="array" aca="1" ref="W189" ca="1">INDIRECT("'"&amp;$C189&amp;"'!"&amp;"$"&amp;$D189&amp;$W$1&amp;"")</f>
        <v>0</v>
      </c>
      <c r="X189" s="225"/>
      <c r="Y189" s="223"/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cm="1">
        <f t="array" aca="1" ref="AR189" ca="1">INDIRECT("'"&amp;$C189&amp;"'!"&amp;"$"&amp;$D189&amp;$AR$1&amp;"")</f>
        <v>0</v>
      </c>
      <c r="AS189" s="225"/>
      <c r="AT189" s="223"/>
      <c r="AU189" s="224" cm="1">
        <f t="array" aca="1" ref="AU189" ca="1">INDIRECT("'"&amp;$C189&amp;"'!"&amp;"$"&amp;$D189&amp;$AU$1&amp;"")</f>
        <v>0</v>
      </c>
      <c r="AV189" s="225"/>
      <c r="AW189" s="223"/>
      <c r="AX189" s="222"/>
      <c r="AY189" s="226"/>
      <c r="AZ189" s="225" cm="1">
        <f t="array" aca="1" ref="AZ189" ca="1">INDIRECT("'"&amp;$C189&amp;"'!"&amp;"$"&amp;$D189&amp;$AZ$1&amp;"")</f>
        <v>0</v>
      </c>
      <c r="BA189" s="224"/>
      <c r="BB189" s="225"/>
      <c r="BC189" s="223"/>
      <c r="BD189" s="225" cm="1">
        <f t="array" aca="1" ref="BD189" ca="1">INDIRECT("'"&amp;$C189&amp;"'!"&amp;"$"&amp;$D189&amp;$BD$1&amp;"")</f>
        <v>0</v>
      </c>
      <c r="BE189" s="224"/>
      <c r="BF189" s="225"/>
      <c r="BG189" s="223"/>
      <c r="BH189" s="227"/>
      <c r="BI189" s="223"/>
      <c r="BJ189" s="227" cm="1">
        <f t="array" aca="1" ref="BJ189" ca="1">INDIRECT("'"&amp;$C189&amp;"'!"&amp;"$"&amp;$D189&amp;$BJ$1&amp;"")</f>
        <v>0</v>
      </c>
      <c r="BK189" s="225"/>
      <c r="BL189" s="223"/>
      <c r="BM189" s="407"/>
      <c r="BN189" s="222" cm="1">
        <f t="array" aca="1" ref="BN189" ca="1">INDIRECT("'"&amp;$C189&amp;"'!"&amp;"$"&amp;$D189&amp;$BN$1&amp;"")</f>
        <v>0</v>
      </c>
      <c r="BO189" s="224"/>
      <c r="BP189" s="223"/>
      <c r="BQ189" s="227" cm="1">
        <f t="array" aca="1" ref="BQ189" ca="1">INDIRECT("'"&amp;$C189&amp;"'!"&amp;"$"&amp;$D189&amp;$BQ$1&amp;"")</f>
        <v>0</v>
      </c>
      <c r="BR189" s="225"/>
      <c r="BS189" s="225"/>
      <c r="BT189" s="223"/>
      <c r="BU189" s="228" cm="1">
        <f t="array" aca="1" ref="BU189" ca="1">INDIRECT("'"&amp;$C189&amp;"'!"&amp;"$"&amp;$D189&amp;$BU$1&amp;"")</f>
        <v>0</v>
      </c>
      <c r="BV189" s="225"/>
      <c r="BW189" s="225"/>
      <c r="BX189" s="223"/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cm="1">
        <f t="array" aca="1" ref="G190" ca="1">INDIRECT("'"&amp;$C190&amp;"'!"&amp;"$"&amp;$D190&amp;$G$1&amp;"")</f>
        <v>0</v>
      </c>
      <c r="H190" s="232" t="s">
        <v>1</v>
      </c>
      <c r="I190" s="230" t="s">
        <v>1</v>
      </c>
      <c r="J190" s="231" cm="1">
        <f t="array" aca="1" ref="J190" ca="1">INDIRECT("'"&amp;$C190&amp;"'!"&amp;"$"&amp;$D190&amp;$J$1&amp;"")</f>
        <v>0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0</v>
      </c>
      <c r="O190" s="232"/>
      <c r="P190" s="232"/>
      <c r="Q190" s="230"/>
      <c r="R190" s="229" cm="1">
        <f t="array" aca="1" ref="R190" ca="1">INDIRECT("'"&amp;$C190&amp;"'!"&amp;"$"&amp;$D190&amp;$R$1&amp;"")</f>
        <v>0</v>
      </c>
      <c r="S190" s="232"/>
      <c r="T190" s="232"/>
      <c r="U190" s="233"/>
      <c r="V190" s="229"/>
      <c r="W190" s="234" cm="1">
        <f t="array" aca="1" ref="W190" ca="1">INDIRECT("'"&amp;$C190&amp;"'!"&amp;"$"&amp;$D190&amp;$W$1&amp;"")</f>
        <v>0</v>
      </c>
      <c r="X190" s="232"/>
      <c r="Y190" s="230"/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cm="1">
        <f t="array" aca="1" ref="AR190" ca="1">INDIRECT("'"&amp;$C190&amp;"'!"&amp;"$"&amp;$D190&amp;$AR$1&amp;"")</f>
        <v>0</v>
      </c>
      <c r="AS190" s="232"/>
      <c r="AT190" s="230"/>
      <c r="AU190" s="231" cm="1">
        <f t="array" aca="1" ref="AU190" ca="1">INDIRECT("'"&amp;$C190&amp;"'!"&amp;"$"&amp;$D190&amp;$AU$1&amp;"")</f>
        <v>0</v>
      </c>
      <c r="AV190" s="232"/>
      <c r="AW190" s="230"/>
      <c r="AX190" s="229"/>
      <c r="AY190" s="233"/>
      <c r="AZ190" s="232" cm="1">
        <f t="array" aca="1" ref="AZ190" ca="1">INDIRECT("'"&amp;$C190&amp;"'!"&amp;"$"&amp;$D190&amp;$AZ$1&amp;"")</f>
        <v>0</v>
      </c>
      <c r="BA190" s="231"/>
      <c r="BB190" s="232"/>
      <c r="BC190" s="230"/>
      <c r="BD190" s="232" cm="1">
        <f t="array" aca="1" ref="BD190" ca="1">INDIRECT("'"&amp;$C190&amp;"'!"&amp;"$"&amp;$D190&amp;$BD$1&amp;"")</f>
        <v>0</v>
      </c>
      <c r="BE190" s="231"/>
      <c r="BF190" s="232"/>
      <c r="BG190" s="230"/>
      <c r="BH190" s="234"/>
      <c r="BI190" s="230"/>
      <c r="BJ190" s="234" cm="1">
        <f t="array" aca="1" ref="BJ190" ca="1">INDIRECT("'"&amp;$C190&amp;"'!"&amp;"$"&amp;$D190&amp;$BJ$1&amp;"")</f>
        <v>0</v>
      </c>
      <c r="BK190" s="232"/>
      <c r="BL190" s="230"/>
      <c r="BM190" s="408"/>
      <c r="BN190" s="229" cm="1">
        <f t="array" aca="1" ref="BN190" ca="1">INDIRECT("'"&amp;$C190&amp;"'!"&amp;"$"&amp;$D190&amp;$BN$1&amp;"")</f>
        <v>0</v>
      </c>
      <c r="BO190" s="231"/>
      <c r="BP190" s="230"/>
      <c r="BQ190" s="234" cm="1">
        <f t="array" aca="1" ref="BQ190" ca="1">INDIRECT("'"&amp;$C190&amp;"'!"&amp;"$"&amp;$D190&amp;$BQ$1&amp;"")</f>
        <v>0</v>
      </c>
      <c r="BR190" s="232"/>
      <c r="BS190" s="232"/>
      <c r="BT190" s="230"/>
      <c r="BU190" s="235" cm="1">
        <f t="array" aca="1" ref="BU190" ca="1">INDIRECT("'"&amp;$C190&amp;"'!"&amp;"$"&amp;$D190&amp;$BU$1&amp;"")</f>
        <v>0</v>
      </c>
      <c r="BV190" s="232"/>
      <c r="BW190" s="232"/>
      <c r="BX190" s="230"/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cm="1">
        <f t="array" aca="1" ref="G191" ca="1">INDIRECT("'"&amp;$C191&amp;"'!"&amp;"$"&amp;$D191&amp;$G$1&amp;"")</f>
        <v>0</v>
      </c>
      <c r="H191" s="225" t="s">
        <v>1</v>
      </c>
      <c r="I191" s="223" t="s">
        <v>1</v>
      </c>
      <c r="J191" s="224" cm="1">
        <f t="array" aca="1" ref="J191" ca="1">INDIRECT("'"&amp;$C191&amp;"'!"&amp;"$"&amp;$D191&amp;$J$1&amp;"")</f>
        <v>0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0</v>
      </c>
      <c r="O191" s="225"/>
      <c r="P191" s="225"/>
      <c r="Q191" s="223"/>
      <c r="R191" s="352" cm="1">
        <f t="array" aca="1" ref="R191" ca="1">INDIRECT("'"&amp;$C191&amp;"'!"&amp;"$"&amp;$D191&amp;$R$1&amp;"")</f>
        <v>0</v>
      </c>
      <c r="S191" s="225"/>
      <c r="T191" s="225"/>
      <c r="U191" s="226"/>
      <c r="V191" s="222"/>
      <c r="W191" s="227" cm="1">
        <f t="array" aca="1" ref="W191" ca="1">INDIRECT("'"&amp;$C191&amp;"'!"&amp;"$"&amp;$D191&amp;$W$1&amp;"")</f>
        <v>0</v>
      </c>
      <c r="X191" s="225"/>
      <c r="Y191" s="223"/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cm="1">
        <f t="array" aca="1" ref="AR191" ca="1">INDIRECT("'"&amp;$C191&amp;"'!"&amp;"$"&amp;$D191&amp;$AR$1&amp;"")</f>
        <v>0</v>
      </c>
      <c r="AS191" s="225"/>
      <c r="AT191" s="223"/>
      <c r="AU191" s="224" cm="1">
        <f t="array" aca="1" ref="AU191" ca="1">INDIRECT("'"&amp;$C191&amp;"'!"&amp;"$"&amp;$D191&amp;$AU$1&amp;"")</f>
        <v>0</v>
      </c>
      <c r="AV191" s="225"/>
      <c r="AW191" s="223"/>
      <c r="AX191" s="222"/>
      <c r="AY191" s="226"/>
      <c r="AZ191" s="225" cm="1">
        <f t="array" aca="1" ref="AZ191" ca="1">INDIRECT("'"&amp;$C191&amp;"'!"&amp;"$"&amp;$D191&amp;$AZ$1&amp;"")</f>
        <v>0</v>
      </c>
      <c r="BA191" s="224"/>
      <c r="BB191" s="225"/>
      <c r="BC191" s="223"/>
      <c r="BD191" s="225" cm="1">
        <f t="array" aca="1" ref="BD191" ca="1">INDIRECT("'"&amp;$C191&amp;"'!"&amp;"$"&amp;$D191&amp;$BD$1&amp;"")</f>
        <v>0</v>
      </c>
      <c r="BE191" s="224"/>
      <c r="BF191" s="225"/>
      <c r="BG191" s="223"/>
      <c r="BH191" s="227"/>
      <c r="BI191" s="223"/>
      <c r="BJ191" s="227" cm="1">
        <f t="array" aca="1" ref="BJ191" ca="1">INDIRECT("'"&amp;$C191&amp;"'!"&amp;"$"&amp;$D191&amp;$BJ$1&amp;"")</f>
        <v>0</v>
      </c>
      <c r="BK191" s="225"/>
      <c r="BL191" s="223"/>
      <c r="BM191" s="407"/>
      <c r="BN191" s="222" cm="1">
        <f t="array" aca="1" ref="BN191" ca="1">INDIRECT("'"&amp;$C191&amp;"'!"&amp;"$"&amp;$D191&amp;$BN$1&amp;"")</f>
        <v>0</v>
      </c>
      <c r="BO191" s="224"/>
      <c r="BP191" s="223"/>
      <c r="BQ191" s="227" cm="1">
        <f t="array" aca="1" ref="BQ191" ca="1">INDIRECT("'"&amp;$C191&amp;"'!"&amp;"$"&amp;$D191&amp;$BQ$1&amp;"")</f>
        <v>0</v>
      </c>
      <c r="BR191" s="225"/>
      <c r="BS191" s="225"/>
      <c r="BT191" s="223"/>
      <c r="BU191" s="228" cm="1">
        <f t="array" aca="1" ref="BU191" ca="1">INDIRECT("'"&amp;$C191&amp;"'!"&amp;"$"&amp;$D191&amp;$BU$1&amp;"")</f>
        <v>0</v>
      </c>
      <c r="BV191" s="225"/>
      <c r="BW191" s="225"/>
      <c r="BX191" s="223"/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cm="1">
        <f t="array" aca="1" ref="G192" ca="1">INDIRECT("'"&amp;$C192&amp;"'!"&amp;"$"&amp;$D192&amp;$G$1&amp;"")</f>
        <v>0</v>
      </c>
      <c r="H192" s="232" t="s">
        <v>1</v>
      </c>
      <c r="I192" s="230" t="s">
        <v>1</v>
      </c>
      <c r="J192" s="231" cm="1">
        <f t="array" aca="1" ref="J192" ca="1">INDIRECT("'"&amp;$C192&amp;"'!"&amp;"$"&amp;$D192&amp;$J$1&amp;"")</f>
        <v>0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0</v>
      </c>
      <c r="O192" s="232"/>
      <c r="P192" s="232"/>
      <c r="Q192" s="230"/>
      <c r="R192" s="229" cm="1">
        <f t="array" aca="1" ref="R192" ca="1">INDIRECT("'"&amp;$C192&amp;"'!"&amp;"$"&amp;$D192&amp;$R$1&amp;"")</f>
        <v>0</v>
      </c>
      <c r="S192" s="232"/>
      <c r="T192" s="232"/>
      <c r="U192" s="233"/>
      <c r="V192" s="229"/>
      <c r="W192" s="234" cm="1">
        <f t="array" aca="1" ref="W192" ca="1">INDIRECT("'"&amp;$C192&amp;"'!"&amp;"$"&amp;$D192&amp;$W$1&amp;"")</f>
        <v>0</v>
      </c>
      <c r="X192" s="232"/>
      <c r="Y192" s="230"/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cm="1">
        <f t="array" aca="1" ref="AR192" ca="1">INDIRECT("'"&amp;$C192&amp;"'!"&amp;"$"&amp;$D192&amp;$AR$1&amp;"")</f>
        <v>0</v>
      </c>
      <c r="AS192" s="232"/>
      <c r="AT192" s="230"/>
      <c r="AU192" s="231" cm="1">
        <f t="array" aca="1" ref="AU192" ca="1">INDIRECT("'"&amp;$C192&amp;"'!"&amp;"$"&amp;$D192&amp;$AU$1&amp;"")</f>
        <v>0</v>
      </c>
      <c r="AV192" s="232"/>
      <c r="AW192" s="230"/>
      <c r="AX192" s="229"/>
      <c r="AY192" s="233"/>
      <c r="AZ192" s="232" cm="1">
        <f t="array" aca="1" ref="AZ192" ca="1">INDIRECT("'"&amp;$C192&amp;"'!"&amp;"$"&amp;$D192&amp;$AZ$1&amp;"")</f>
        <v>0</v>
      </c>
      <c r="BA192" s="231"/>
      <c r="BB192" s="232"/>
      <c r="BC192" s="230"/>
      <c r="BD192" s="232" cm="1">
        <f t="array" aca="1" ref="BD192" ca="1">INDIRECT("'"&amp;$C192&amp;"'!"&amp;"$"&amp;$D192&amp;$BD$1&amp;"")</f>
        <v>0</v>
      </c>
      <c r="BE192" s="231"/>
      <c r="BF192" s="232"/>
      <c r="BG192" s="230"/>
      <c r="BH192" s="234"/>
      <c r="BI192" s="230"/>
      <c r="BJ192" s="234" cm="1">
        <f t="array" aca="1" ref="BJ192" ca="1">INDIRECT("'"&amp;$C192&amp;"'!"&amp;"$"&amp;$D192&amp;$BJ$1&amp;"")</f>
        <v>0</v>
      </c>
      <c r="BK192" s="232"/>
      <c r="BL192" s="230"/>
      <c r="BM192" s="408"/>
      <c r="BN192" s="229" cm="1">
        <f t="array" aca="1" ref="BN192" ca="1">INDIRECT("'"&amp;$C192&amp;"'!"&amp;"$"&amp;$D192&amp;$BN$1&amp;"")</f>
        <v>0</v>
      </c>
      <c r="BO192" s="231"/>
      <c r="BP192" s="230"/>
      <c r="BQ192" s="234" cm="1">
        <f t="array" aca="1" ref="BQ192" ca="1">INDIRECT("'"&amp;$C192&amp;"'!"&amp;"$"&amp;$D192&amp;$BQ$1&amp;"")</f>
        <v>0</v>
      </c>
      <c r="BR192" s="232"/>
      <c r="BS192" s="232"/>
      <c r="BT192" s="230"/>
      <c r="BU192" s="235" cm="1">
        <f t="array" aca="1" ref="BU192" ca="1">INDIRECT("'"&amp;$C192&amp;"'!"&amp;"$"&amp;$D192&amp;$BU$1&amp;"")</f>
        <v>0</v>
      </c>
      <c r="BV192" s="232"/>
      <c r="BW192" s="232"/>
      <c r="BX192" s="230"/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cm="1">
        <f t="array" aca="1" ref="G193" ca="1">INDIRECT("'"&amp;$C193&amp;"'!"&amp;"$"&amp;$D193&amp;$G$1&amp;"")</f>
        <v>0</v>
      </c>
      <c r="H193" s="225" t="s">
        <v>1</v>
      </c>
      <c r="I193" s="223" t="s">
        <v>1</v>
      </c>
      <c r="J193" s="224" cm="1">
        <f t="array" aca="1" ref="J193" ca="1">INDIRECT("'"&amp;$C193&amp;"'!"&amp;"$"&amp;$D193&amp;$J$1&amp;"")</f>
        <v>0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0</v>
      </c>
      <c r="O193" s="225"/>
      <c r="P193" s="225"/>
      <c r="Q193" s="223"/>
      <c r="R193" s="352" cm="1">
        <f t="array" aca="1" ref="R193" ca="1">INDIRECT("'"&amp;$C193&amp;"'!"&amp;"$"&amp;$D193&amp;$R$1&amp;"")</f>
        <v>0</v>
      </c>
      <c r="S193" s="225"/>
      <c r="T193" s="225"/>
      <c r="U193" s="226"/>
      <c r="V193" s="222"/>
      <c r="W193" s="227" cm="1">
        <f t="array" aca="1" ref="W193" ca="1">INDIRECT("'"&amp;$C193&amp;"'!"&amp;"$"&amp;$D193&amp;$W$1&amp;"")</f>
        <v>0</v>
      </c>
      <c r="X193" s="225"/>
      <c r="Y193" s="223"/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cm="1">
        <f t="array" aca="1" ref="AR193" ca="1">INDIRECT("'"&amp;$C193&amp;"'!"&amp;"$"&amp;$D193&amp;$AR$1&amp;"")</f>
        <v>0</v>
      </c>
      <c r="AS193" s="225"/>
      <c r="AT193" s="223"/>
      <c r="AU193" s="224" cm="1">
        <f t="array" aca="1" ref="AU193" ca="1">INDIRECT("'"&amp;$C193&amp;"'!"&amp;"$"&amp;$D193&amp;$AU$1&amp;"")</f>
        <v>0</v>
      </c>
      <c r="AV193" s="225"/>
      <c r="AW193" s="223"/>
      <c r="AX193" s="222"/>
      <c r="AY193" s="226"/>
      <c r="AZ193" s="225" cm="1">
        <f t="array" aca="1" ref="AZ193" ca="1">INDIRECT("'"&amp;$C193&amp;"'!"&amp;"$"&amp;$D193&amp;$AZ$1&amp;"")</f>
        <v>0</v>
      </c>
      <c r="BA193" s="224"/>
      <c r="BB193" s="225"/>
      <c r="BC193" s="223"/>
      <c r="BD193" s="225" cm="1">
        <f t="array" aca="1" ref="BD193" ca="1">INDIRECT("'"&amp;$C193&amp;"'!"&amp;"$"&amp;$D193&amp;$BD$1&amp;"")</f>
        <v>0</v>
      </c>
      <c r="BE193" s="224"/>
      <c r="BF193" s="225"/>
      <c r="BG193" s="223"/>
      <c r="BH193" s="227"/>
      <c r="BI193" s="223"/>
      <c r="BJ193" s="227" cm="1">
        <f t="array" aca="1" ref="BJ193" ca="1">INDIRECT("'"&amp;$C193&amp;"'!"&amp;"$"&amp;$D193&amp;$BJ$1&amp;"")</f>
        <v>0</v>
      </c>
      <c r="BK193" s="225"/>
      <c r="BL193" s="223"/>
      <c r="BM193" s="407"/>
      <c r="BN193" s="222" cm="1">
        <f t="array" aca="1" ref="BN193" ca="1">INDIRECT("'"&amp;$C193&amp;"'!"&amp;"$"&amp;$D193&amp;$BN$1&amp;"")</f>
        <v>0</v>
      </c>
      <c r="BO193" s="224"/>
      <c r="BP193" s="223"/>
      <c r="BQ193" s="227" cm="1">
        <f t="array" aca="1" ref="BQ193" ca="1">INDIRECT("'"&amp;$C193&amp;"'!"&amp;"$"&amp;$D193&amp;$BQ$1&amp;"")</f>
        <v>0</v>
      </c>
      <c r="BR193" s="225"/>
      <c r="BS193" s="225"/>
      <c r="BT193" s="223"/>
      <c r="BU193" s="228" cm="1">
        <f t="array" aca="1" ref="BU193" ca="1">INDIRECT("'"&amp;$C193&amp;"'!"&amp;"$"&amp;$D193&amp;$BU$1&amp;"")</f>
        <v>0</v>
      </c>
      <c r="BV193" s="225"/>
      <c r="BW193" s="225"/>
      <c r="BX193" s="223"/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cm="1">
        <f t="array" aca="1" ref="G194" ca="1">INDIRECT("'"&amp;$C194&amp;"'!"&amp;"$"&amp;$D194&amp;$G$1&amp;"")</f>
        <v>0</v>
      </c>
      <c r="H194" s="232" t="s">
        <v>1</v>
      </c>
      <c r="I194" s="230" t="s">
        <v>1</v>
      </c>
      <c r="J194" s="231" cm="1">
        <f t="array" aca="1" ref="J194" ca="1">INDIRECT("'"&amp;$C194&amp;"'!"&amp;"$"&amp;$D194&amp;$J$1&amp;"")</f>
        <v>0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0</v>
      </c>
      <c r="O194" s="232"/>
      <c r="P194" s="232"/>
      <c r="Q194" s="230"/>
      <c r="R194" s="229" cm="1">
        <f t="array" aca="1" ref="R194" ca="1">INDIRECT("'"&amp;$C194&amp;"'!"&amp;"$"&amp;$D194&amp;$R$1&amp;"")</f>
        <v>0</v>
      </c>
      <c r="S194" s="232"/>
      <c r="T194" s="232"/>
      <c r="U194" s="233"/>
      <c r="V194" s="229"/>
      <c r="W194" s="234" cm="1">
        <f t="array" aca="1" ref="W194" ca="1">INDIRECT("'"&amp;$C194&amp;"'!"&amp;"$"&amp;$D194&amp;$W$1&amp;"")</f>
        <v>0</v>
      </c>
      <c r="X194" s="232"/>
      <c r="Y194" s="230"/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cm="1">
        <f t="array" aca="1" ref="AR194" ca="1">INDIRECT("'"&amp;$C194&amp;"'!"&amp;"$"&amp;$D194&amp;$AR$1&amp;"")</f>
        <v>0</v>
      </c>
      <c r="AS194" s="232"/>
      <c r="AT194" s="230"/>
      <c r="AU194" s="231" cm="1">
        <f t="array" aca="1" ref="AU194" ca="1">INDIRECT("'"&amp;$C194&amp;"'!"&amp;"$"&amp;$D194&amp;$AU$1&amp;"")</f>
        <v>0</v>
      </c>
      <c r="AV194" s="232"/>
      <c r="AW194" s="230"/>
      <c r="AX194" s="229"/>
      <c r="AY194" s="233"/>
      <c r="AZ194" s="232" cm="1">
        <f t="array" aca="1" ref="AZ194" ca="1">INDIRECT("'"&amp;$C194&amp;"'!"&amp;"$"&amp;$D194&amp;$AZ$1&amp;"")</f>
        <v>0</v>
      </c>
      <c r="BA194" s="231"/>
      <c r="BB194" s="232"/>
      <c r="BC194" s="230"/>
      <c r="BD194" s="232" cm="1">
        <f t="array" aca="1" ref="BD194" ca="1">INDIRECT("'"&amp;$C194&amp;"'!"&amp;"$"&amp;$D194&amp;$BD$1&amp;"")</f>
        <v>0</v>
      </c>
      <c r="BE194" s="231"/>
      <c r="BF194" s="232"/>
      <c r="BG194" s="230"/>
      <c r="BH194" s="234"/>
      <c r="BI194" s="230"/>
      <c r="BJ194" s="234" cm="1">
        <f t="array" aca="1" ref="BJ194" ca="1">INDIRECT("'"&amp;$C194&amp;"'!"&amp;"$"&amp;$D194&amp;$BJ$1&amp;"")</f>
        <v>0</v>
      </c>
      <c r="BK194" s="232"/>
      <c r="BL194" s="230"/>
      <c r="BM194" s="408"/>
      <c r="BN194" s="229" cm="1">
        <f t="array" aca="1" ref="BN194" ca="1">INDIRECT("'"&amp;$C194&amp;"'!"&amp;"$"&amp;$D194&amp;$BN$1&amp;"")</f>
        <v>0</v>
      </c>
      <c r="BO194" s="231"/>
      <c r="BP194" s="230"/>
      <c r="BQ194" s="234" cm="1">
        <f t="array" aca="1" ref="BQ194" ca="1">INDIRECT("'"&amp;$C194&amp;"'!"&amp;"$"&amp;$D194&amp;$BQ$1&amp;"")</f>
        <v>0</v>
      </c>
      <c r="BR194" s="232"/>
      <c r="BS194" s="232"/>
      <c r="BT194" s="230"/>
      <c r="BU194" s="235" cm="1">
        <f t="array" aca="1" ref="BU194" ca="1">INDIRECT("'"&amp;$C194&amp;"'!"&amp;"$"&amp;$D194&amp;$BU$1&amp;"")</f>
        <v>0</v>
      </c>
      <c r="BV194" s="232"/>
      <c r="BW194" s="232"/>
      <c r="BX194" s="230"/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cm="1">
        <f t="array" aca="1" ref="G195" ca="1">INDIRECT("'"&amp;$C195&amp;"'!"&amp;"$"&amp;$D195&amp;$G$1&amp;"")</f>
        <v>0</v>
      </c>
      <c r="H195" s="225" t="s">
        <v>1</v>
      </c>
      <c r="I195" s="223" t="s">
        <v>1</v>
      </c>
      <c r="J195" s="224" cm="1">
        <f t="array" aca="1" ref="J195" ca="1">INDIRECT("'"&amp;$C195&amp;"'!"&amp;"$"&amp;$D195&amp;$J$1&amp;"")</f>
        <v>0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0</v>
      </c>
      <c r="O195" s="225"/>
      <c r="P195" s="225"/>
      <c r="Q195" s="223"/>
      <c r="R195" s="352" cm="1">
        <f t="array" aca="1" ref="R195" ca="1">INDIRECT("'"&amp;$C195&amp;"'!"&amp;"$"&amp;$D195&amp;$R$1&amp;"")</f>
        <v>0</v>
      </c>
      <c r="S195" s="225"/>
      <c r="T195" s="225"/>
      <c r="U195" s="226"/>
      <c r="V195" s="222"/>
      <c r="W195" s="227" cm="1">
        <f t="array" aca="1" ref="W195" ca="1">INDIRECT("'"&amp;$C195&amp;"'!"&amp;"$"&amp;$D195&amp;$W$1&amp;"")</f>
        <v>0</v>
      </c>
      <c r="X195" s="225"/>
      <c r="Y195" s="223"/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cm="1">
        <f t="array" aca="1" ref="AR195" ca="1">INDIRECT("'"&amp;$C195&amp;"'!"&amp;"$"&amp;$D195&amp;$AR$1&amp;"")</f>
        <v>0</v>
      </c>
      <c r="AS195" s="225"/>
      <c r="AT195" s="223"/>
      <c r="AU195" s="224" cm="1">
        <f t="array" aca="1" ref="AU195" ca="1">INDIRECT("'"&amp;$C195&amp;"'!"&amp;"$"&amp;$D195&amp;$AU$1&amp;"")</f>
        <v>0</v>
      </c>
      <c r="AV195" s="225"/>
      <c r="AW195" s="223"/>
      <c r="AX195" s="222"/>
      <c r="AY195" s="226"/>
      <c r="AZ195" s="225" cm="1">
        <f t="array" aca="1" ref="AZ195" ca="1">INDIRECT("'"&amp;$C195&amp;"'!"&amp;"$"&amp;$D195&amp;$AZ$1&amp;"")</f>
        <v>0</v>
      </c>
      <c r="BA195" s="224"/>
      <c r="BB195" s="225"/>
      <c r="BC195" s="223"/>
      <c r="BD195" s="225" cm="1">
        <f t="array" aca="1" ref="BD195" ca="1">INDIRECT("'"&amp;$C195&amp;"'!"&amp;"$"&amp;$D195&amp;$BD$1&amp;"")</f>
        <v>0</v>
      </c>
      <c r="BE195" s="224"/>
      <c r="BF195" s="225"/>
      <c r="BG195" s="223"/>
      <c r="BH195" s="227"/>
      <c r="BI195" s="223"/>
      <c r="BJ195" s="227" cm="1">
        <f t="array" aca="1" ref="BJ195" ca="1">INDIRECT("'"&amp;$C195&amp;"'!"&amp;"$"&amp;$D195&amp;$BJ$1&amp;"")</f>
        <v>0</v>
      </c>
      <c r="BK195" s="225"/>
      <c r="BL195" s="223"/>
      <c r="BM195" s="407"/>
      <c r="BN195" s="222" cm="1">
        <f t="array" aca="1" ref="BN195" ca="1">INDIRECT("'"&amp;$C195&amp;"'!"&amp;"$"&amp;$D195&amp;$BN$1&amp;"")</f>
        <v>0</v>
      </c>
      <c r="BO195" s="224"/>
      <c r="BP195" s="223"/>
      <c r="BQ195" s="227" cm="1">
        <f t="array" aca="1" ref="BQ195" ca="1">INDIRECT("'"&amp;$C195&amp;"'!"&amp;"$"&amp;$D195&amp;$BQ$1&amp;"")</f>
        <v>0</v>
      </c>
      <c r="BR195" s="225"/>
      <c r="BS195" s="225"/>
      <c r="BT195" s="223"/>
      <c r="BU195" s="228" cm="1">
        <f t="array" aca="1" ref="BU195" ca="1">INDIRECT("'"&amp;$C195&amp;"'!"&amp;"$"&amp;$D195&amp;$BU$1&amp;"")</f>
        <v>0</v>
      </c>
      <c r="BV195" s="225"/>
      <c r="BW195" s="225"/>
      <c r="BX195" s="223"/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cm="1">
        <f t="array" aca="1" ref="G196" ca="1">INDIRECT("'"&amp;$C196&amp;"'!"&amp;"$"&amp;$D196&amp;$G$1&amp;"")</f>
        <v>0</v>
      </c>
      <c r="H196" s="232" t="s">
        <v>1</v>
      </c>
      <c r="I196" s="230" t="s">
        <v>1</v>
      </c>
      <c r="J196" s="231" cm="1">
        <f t="array" aca="1" ref="J196" ca="1">INDIRECT("'"&amp;$C196&amp;"'!"&amp;"$"&amp;$D196&amp;$J$1&amp;"")</f>
        <v>0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0</v>
      </c>
      <c r="O196" s="232"/>
      <c r="P196" s="232"/>
      <c r="Q196" s="230"/>
      <c r="R196" s="353" cm="1">
        <f t="array" aca="1" ref="R196" ca="1">INDIRECT("'"&amp;$C196&amp;"'!"&amp;"$"&amp;$D196&amp;$R$1&amp;"")</f>
        <v>0</v>
      </c>
      <c r="S196" s="232"/>
      <c r="T196" s="232"/>
      <c r="U196" s="233"/>
      <c r="V196" s="229"/>
      <c r="W196" s="234" cm="1">
        <f t="array" aca="1" ref="W196" ca="1">INDIRECT("'"&amp;$C196&amp;"'!"&amp;"$"&amp;$D196&amp;$W$1&amp;"")</f>
        <v>0</v>
      </c>
      <c r="X196" s="232"/>
      <c r="Y196" s="230"/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cm="1">
        <f t="array" aca="1" ref="AR196" ca="1">INDIRECT("'"&amp;$C196&amp;"'!"&amp;"$"&amp;$D196&amp;$AR$1&amp;"")</f>
        <v>0</v>
      </c>
      <c r="AS196" s="232"/>
      <c r="AT196" s="230"/>
      <c r="AU196" s="231" cm="1">
        <f t="array" aca="1" ref="AU196" ca="1">INDIRECT("'"&amp;$C196&amp;"'!"&amp;"$"&amp;$D196&amp;$AU$1&amp;"")</f>
        <v>0</v>
      </c>
      <c r="AV196" s="232"/>
      <c r="AW196" s="230"/>
      <c r="AX196" s="229"/>
      <c r="AY196" s="233"/>
      <c r="AZ196" s="232" cm="1">
        <f t="array" aca="1" ref="AZ196" ca="1">INDIRECT("'"&amp;$C196&amp;"'!"&amp;"$"&amp;$D196&amp;$AZ$1&amp;"")</f>
        <v>0</v>
      </c>
      <c r="BA196" s="231"/>
      <c r="BB196" s="232"/>
      <c r="BC196" s="230"/>
      <c r="BD196" s="232" cm="1">
        <f t="array" aca="1" ref="BD196" ca="1">INDIRECT("'"&amp;$C196&amp;"'!"&amp;"$"&amp;$D196&amp;$BD$1&amp;"")</f>
        <v>0</v>
      </c>
      <c r="BE196" s="231"/>
      <c r="BF196" s="232"/>
      <c r="BG196" s="230"/>
      <c r="BH196" s="234"/>
      <c r="BI196" s="230"/>
      <c r="BJ196" s="234" cm="1">
        <f t="array" aca="1" ref="BJ196" ca="1">INDIRECT("'"&amp;$C196&amp;"'!"&amp;"$"&amp;$D196&amp;$BJ$1&amp;"")</f>
        <v>0</v>
      </c>
      <c r="BK196" s="232"/>
      <c r="BL196" s="230"/>
      <c r="BM196" s="408"/>
      <c r="BN196" s="229" cm="1">
        <f t="array" aca="1" ref="BN196" ca="1">INDIRECT("'"&amp;$C196&amp;"'!"&amp;"$"&amp;$D196&amp;$BN$1&amp;"")</f>
        <v>0</v>
      </c>
      <c r="BO196" s="231"/>
      <c r="BP196" s="230"/>
      <c r="BQ196" s="234" cm="1">
        <f t="array" aca="1" ref="BQ196" ca="1">INDIRECT("'"&amp;$C196&amp;"'!"&amp;"$"&amp;$D196&amp;$BQ$1&amp;"")</f>
        <v>0</v>
      </c>
      <c r="BR196" s="232"/>
      <c r="BS196" s="232"/>
      <c r="BT196" s="230"/>
      <c r="BU196" s="235" cm="1">
        <f t="array" aca="1" ref="BU196" ca="1">INDIRECT("'"&amp;$C196&amp;"'!"&amp;"$"&amp;$D196&amp;$BU$1&amp;"")</f>
        <v>0</v>
      </c>
      <c r="BV196" s="232"/>
      <c r="BW196" s="232"/>
      <c r="BX196" s="230"/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cm="1">
        <f t="array" aca="1" ref="G197" ca="1">INDIRECT("'"&amp;$C197&amp;"'!"&amp;"$"&amp;$D197&amp;$G$1&amp;"")</f>
        <v>0</v>
      </c>
      <c r="H197" s="225" t="s">
        <v>1</v>
      </c>
      <c r="I197" s="223" t="s">
        <v>1</v>
      </c>
      <c r="J197" s="224" cm="1">
        <f t="array" aca="1" ref="J197" ca="1">INDIRECT("'"&amp;$C197&amp;"'!"&amp;"$"&amp;$D197&amp;$J$1&amp;"")</f>
        <v>0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0</v>
      </c>
      <c r="O197" s="225"/>
      <c r="P197" s="225"/>
      <c r="Q197" s="226"/>
      <c r="R197" s="352" cm="1">
        <f t="array" aca="1" ref="R197" ca="1">INDIRECT("'"&amp;$C197&amp;"'!"&amp;"$"&amp;$D197&amp;$R$1&amp;"")</f>
        <v>0</v>
      </c>
      <c r="S197" s="225"/>
      <c r="T197" s="225"/>
      <c r="U197" s="226"/>
      <c r="V197" s="222"/>
      <c r="W197" s="227" cm="1">
        <f t="array" aca="1" ref="W197" ca="1">INDIRECT("'"&amp;$C197&amp;"'!"&amp;"$"&amp;$D197&amp;$W$1&amp;"")</f>
        <v>0</v>
      </c>
      <c r="X197" s="225"/>
      <c r="Y197" s="223"/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cm="1">
        <f t="array" aca="1" ref="AR197" ca="1">INDIRECT("'"&amp;$C197&amp;"'!"&amp;"$"&amp;$D197&amp;$AR$1&amp;"")</f>
        <v>0</v>
      </c>
      <c r="AS197" s="225"/>
      <c r="AT197" s="223"/>
      <c r="AU197" s="224" cm="1">
        <f t="array" aca="1" ref="AU197" ca="1">INDIRECT("'"&amp;$C197&amp;"'!"&amp;"$"&amp;$D197&amp;$AU$1&amp;"")</f>
        <v>0</v>
      </c>
      <c r="AV197" s="225"/>
      <c r="AW197" s="223"/>
      <c r="AX197" s="222"/>
      <c r="AY197" s="226"/>
      <c r="AZ197" s="225" cm="1">
        <f t="array" aca="1" ref="AZ197" ca="1">INDIRECT("'"&amp;$C197&amp;"'!"&amp;"$"&amp;$D197&amp;$AZ$1&amp;"")</f>
        <v>0</v>
      </c>
      <c r="BA197" s="224"/>
      <c r="BB197" s="225"/>
      <c r="BC197" s="223"/>
      <c r="BD197" s="225" cm="1">
        <f t="array" aca="1" ref="BD197" ca="1">INDIRECT("'"&amp;$C197&amp;"'!"&amp;"$"&amp;$D197&amp;$BD$1&amp;"")</f>
        <v>0</v>
      </c>
      <c r="BE197" s="224"/>
      <c r="BF197" s="225"/>
      <c r="BG197" s="223"/>
      <c r="BH197" s="227"/>
      <c r="BI197" s="223"/>
      <c r="BJ197" s="227" cm="1">
        <f t="array" aca="1" ref="BJ197" ca="1">INDIRECT("'"&amp;$C197&amp;"'!"&amp;"$"&amp;$D197&amp;$BJ$1&amp;"")</f>
        <v>0</v>
      </c>
      <c r="BK197" s="225"/>
      <c r="BL197" s="223"/>
      <c r="BM197" s="407"/>
      <c r="BN197" s="222" cm="1">
        <f t="array" aca="1" ref="BN197" ca="1">INDIRECT("'"&amp;$C197&amp;"'!"&amp;"$"&amp;$D197&amp;$BN$1&amp;"")</f>
        <v>0</v>
      </c>
      <c r="BO197" s="224"/>
      <c r="BP197" s="223"/>
      <c r="BQ197" s="227" cm="1">
        <f t="array" aca="1" ref="BQ197" ca="1">INDIRECT("'"&amp;$C197&amp;"'!"&amp;"$"&amp;$D197&amp;$BQ$1&amp;"")</f>
        <v>0</v>
      </c>
      <c r="BR197" s="225"/>
      <c r="BS197" s="225"/>
      <c r="BT197" s="223"/>
      <c r="BU197" s="228" cm="1">
        <f t="array" aca="1" ref="BU197" ca="1">INDIRECT("'"&amp;$C197&amp;"'!"&amp;"$"&amp;$D197&amp;$BU$1&amp;"")</f>
        <v>0</v>
      </c>
      <c r="BV197" s="225"/>
      <c r="BW197" s="225"/>
      <c r="BX197" s="223"/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cm="1">
        <f t="array" aca="1" ref="G198" ca="1">INDIRECT("'"&amp;$C198&amp;"'!"&amp;"$"&amp;$D198&amp;$G$1&amp;"")</f>
        <v>0</v>
      </c>
      <c r="H198" s="232" t="s">
        <v>1</v>
      </c>
      <c r="I198" s="230" t="s">
        <v>1</v>
      </c>
      <c r="J198" s="231" cm="1">
        <f t="array" aca="1" ref="J198" ca="1">INDIRECT("'"&amp;$C198&amp;"'!"&amp;"$"&amp;$D198&amp;$J$1&amp;"")</f>
        <v>0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0</v>
      </c>
      <c r="O198" s="232"/>
      <c r="P198" s="232"/>
      <c r="Q198" s="230"/>
      <c r="R198" s="229" cm="1">
        <f t="array" aca="1" ref="R198" ca="1">INDIRECT("'"&amp;$C198&amp;"'!"&amp;"$"&amp;$D198&amp;$R$1&amp;"")</f>
        <v>0</v>
      </c>
      <c r="S198" s="232"/>
      <c r="T198" s="232"/>
      <c r="U198" s="233"/>
      <c r="V198" s="229"/>
      <c r="W198" s="234" cm="1">
        <f t="array" aca="1" ref="W198" ca="1">INDIRECT("'"&amp;$C198&amp;"'!"&amp;"$"&amp;$D198&amp;$W$1&amp;"")</f>
        <v>0</v>
      </c>
      <c r="X198" s="232"/>
      <c r="Y198" s="230"/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cm="1">
        <f t="array" aca="1" ref="AR198" ca="1">INDIRECT("'"&amp;$C198&amp;"'!"&amp;"$"&amp;$D198&amp;$AR$1&amp;"")</f>
        <v>0</v>
      </c>
      <c r="AS198" s="232"/>
      <c r="AT198" s="230"/>
      <c r="AU198" s="231" cm="1">
        <f t="array" aca="1" ref="AU198" ca="1">INDIRECT("'"&amp;$C198&amp;"'!"&amp;"$"&amp;$D198&amp;$AU$1&amp;"")</f>
        <v>0</v>
      </c>
      <c r="AV198" s="232"/>
      <c r="AW198" s="230"/>
      <c r="AX198" s="229"/>
      <c r="AY198" s="233"/>
      <c r="AZ198" s="232" cm="1">
        <f t="array" aca="1" ref="AZ198" ca="1">INDIRECT("'"&amp;$C198&amp;"'!"&amp;"$"&amp;$D198&amp;$AZ$1&amp;"")</f>
        <v>0</v>
      </c>
      <c r="BA198" s="231"/>
      <c r="BB198" s="232"/>
      <c r="BC198" s="230"/>
      <c r="BD198" s="232" cm="1">
        <f t="array" aca="1" ref="BD198" ca="1">INDIRECT("'"&amp;$C198&amp;"'!"&amp;"$"&amp;$D198&amp;$BD$1&amp;"")</f>
        <v>0</v>
      </c>
      <c r="BE198" s="231"/>
      <c r="BF198" s="232"/>
      <c r="BG198" s="230"/>
      <c r="BH198" s="234"/>
      <c r="BI198" s="230"/>
      <c r="BJ198" s="234" cm="1">
        <f t="array" aca="1" ref="BJ198" ca="1">INDIRECT("'"&amp;$C198&amp;"'!"&amp;"$"&amp;$D198&amp;$BJ$1&amp;"")</f>
        <v>0</v>
      </c>
      <c r="BK198" s="232"/>
      <c r="BL198" s="230"/>
      <c r="BM198" s="408"/>
      <c r="BN198" s="229" cm="1">
        <f t="array" aca="1" ref="BN198" ca="1">INDIRECT("'"&amp;$C198&amp;"'!"&amp;"$"&amp;$D198&amp;$BN$1&amp;"")</f>
        <v>0</v>
      </c>
      <c r="BO198" s="231"/>
      <c r="BP198" s="230"/>
      <c r="BQ198" s="234" cm="1">
        <f t="array" aca="1" ref="BQ198" ca="1">INDIRECT("'"&amp;$C198&amp;"'!"&amp;"$"&amp;$D198&amp;$BQ$1&amp;"")</f>
        <v>0</v>
      </c>
      <c r="BR198" s="232"/>
      <c r="BS198" s="232"/>
      <c r="BT198" s="230"/>
      <c r="BU198" s="235" cm="1">
        <f t="array" aca="1" ref="BU198" ca="1">INDIRECT("'"&amp;$C198&amp;"'!"&amp;"$"&amp;$D198&amp;$BU$1&amp;"")</f>
        <v>0</v>
      </c>
      <c r="BV198" s="232"/>
      <c r="BW198" s="232"/>
      <c r="BX198" s="230"/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cm="1">
        <f t="array" aca="1" ref="G199" ca="1">INDIRECT("'"&amp;$C199&amp;"'!"&amp;"$"&amp;$D199&amp;$G$1&amp;"")</f>
        <v>0</v>
      </c>
      <c r="H199" s="225" t="s">
        <v>1</v>
      </c>
      <c r="I199" s="223" t="s">
        <v>1</v>
      </c>
      <c r="J199" s="224" cm="1">
        <f t="array" aca="1" ref="J199" ca="1">INDIRECT("'"&amp;$C199&amp;"'!"&amp;"$"&amp;$D199&amp;$J$1&amp;"")</f>
        <v>0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0</v>
      </c>
      <c r="O199" s="225"/>
      <c r="P199" s="225"/>
      <c r="Q199" s="223"/>
      <c r="R199" s="352" cm="1">
        <f t="array" aca="1" ref="R199" ca="1">INDIRECT("'"&amp;$C199&amp;"'!"&amp;"$"&amp;$D199&amp;$R$1&amp;"")</f>
        <v>0</v>
      </c>
      <c r="S199" s="225"/>
      <c r="T199" s="225"/>
      <c r="U199" s="226"/>
      <c r="V199" s="222"/>
      <c r="W199" s="227" cm="1">
        <f t="array" aca="1" ref="W199" ca="1">INDIRECT("'"&amp;$C199&amp;"'!"&amp;"$"&amp;$D199&amp;$W$1&amp;"")</f>
        <v>0</v>
      </c>
      <c r="X199" s="225"/>
      <c r="Y199" s="223"/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cm="1">
        <f t="array" aca="1" ref="AR199" ca="1">INDIRECT("'"&amp;$C199&amp;"'!"&amp;"$"&amp;$D199&amp;$AR$1&amp;"")</f>
        <v>0</v>
      </c>
      <c r="AS199" s="225"/>
      <c r="AT199" s="223"/>
      <c r="AU199" s="224" cm="1">
        <f t="array" aca="1" ref="AU199" ca="1">INDIRECT("'"&amp;$C199&amp;"'!"&amp;"$"&amp;$D199&amp;$AU$1&amp;"")</f>
        <v>0</v>
      </c>
      <c r="AV199" s="225"/>
      <c r="AW199" s="223"/>
      <c r="AX199" s="222"/>
      <c r="AY199" s="226"/>
      <c r="AZ199" s="225" cm="1">
        <f t="array" aca="1" ref="AZ199" ca="1">INDIRECT("'"&amp;$C199&amp;"'!"&amp;"$"&amp;$D199&amp;$AZ$1&amp;"")</f>
        <v>0</v>
      </c>
      <c r="BA199" s="224"/>
      <c r="BB199" s="225"/>
      <c r="BC199" s="223"/>
      <c r="BD199" s="225" cm="1">
        <f t="array" aca="1" ref="BD199" ca="1">INDIRECT("'"&amp;$C199&amp;"'!"&amp;"$"&amp;$D199&amp;$BD$1&amp;"")</f>
        <v>0</v>
      </c>
      <c r="BE199" s="224"/>
      <c r="BF199" s="225"/>
      <c r="BG199" s="223"/>
      <c r="BH199" s="227"/>
      <c r="BI199" s="223"/>
      <c r="BJ199" s="227" cm="1">
        <f t="array" aca="1" ref="BJ199" ca="1">INDIRECT("'"&amp;$C199&amp;"'!"&amp;"$"&amp;$D199&amp;$BJ$1&amp;"")</f>
        <v>0</v>
      </c>
      <c r="BK199" s="225"/>
      <c r="BL199" s="223"/>
      <c r="BM199" s="407"/>
      <c r="BN199" s="222" cm="1">
        <f t="array" aca="1" ref="BN199" ca="1">INDIRECT("'"&amp;$C199&amp;"'!"&amp;"$"&amp;$D199&amp;$BN$1&amp;"")</f>
        <v>0</v>
      </c>
      <c r="BO199" s="224"/>
      <c r="BP199" s="223"/>
      <c r="BQ199" s="227" cm="1">
        <f t="array" aca="1" ref="BQ199" ca="1">INDIRECT("'"&amp;$C199&amp;"'!"&amp;"$"&amp;$D199&amp;$BQ$1&amp;"")</f>
        <v>0</v>
      </c>
      <c r="BR199" s="225"/>
      <c r="BS199" s="225"/>
      <c r="BT199" s="223"/>
      <c r="BU199" s="228" cm="1">
        <f t="array" aca="1" ref="BU199" ca="1">INDIRECT("'"&amp;$C199&amp;"'!"&amp;"$"&amp;$D199&amp;$BU$1&amp;"")</f>
        <v>0</v>
      </c>
      <c r="BV199" s="225"/>
      <c r="BW199" s="225"/>
      <c r="BX199" s="223"/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cm="1">
        <f t="array" aca="1" ref="G200" ca="1">INDIRECT("'"&amp;$C200&amp;"'!"&amp;"$"&amp;$D200&amp;$G$1&amp;"")</f>
        <v>0</v>
      </c>
      <c r="H200" s="232" t="s">
        <v>1</v>
      </c>
      <c r="I200" s="230" t="s">
        <v>1</v>
      </c>
      <c r="J200" s="231" cm="1">
        <f t="array" aca="1" ref="J200" ca="1">INDIRECT("'"&amp;$C200&amp;"'!"&amp;"$"&amp;$D200&amp;$J$1&amp;"")</f>
        <v>0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0</v>
      </c>
      <c r="O200" s="232"/>
      <c r="P200" s="232"/>
      <c r="Q200" s="230"/>
      <c r="R200" s="229" cm="1">
        <f t="array" aca="1" ref="R200" ca="1">INDIRECT("'"&amp;$C200&amp;"'!"&amp;"$"&amp;$D200&amp;$R$1&amp;"")</f>
        <v>0</v>
      </c>
      <c r="S200" s="232"/>
      <c r="T200" s="232"/>
      <c r="U200" s="233"/>
      <c r="V200" s="229"/>
      <c r="W200" s="234" cm="1">
        <f t="array" aca="1" ref="W200" ca="1">INDIRECT("'"&amp;$C200&amp;"'!"&amp;"$"&amp;$D200&amp;$W$1&amp;"")</f>
        <v>0</v>
      </c>
      <c r="X200" s="232"/>
      <c r="Y200" s="230"/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cm="1">
        <f t="array" aca="1" ref="AR200" ca="1">INDIRECT("'"&amp;$C200&amp;"'!"&amp;"$"&amp;$D200&amp;$AR$1&amp;"")</f>
        <v>0</v>
      </c>
      <c r="AS200" s="232"/>
      <c r="AT200" s="230"/>
      <c r="AU200" s="231" cm="1">
        <f t="array" aca="1" ref="AU200" ca="1">INDIRECT("'"&amp;$C200&amp;"'!"&amp;"$"&amp;$D200&amp;$AU$1&amp;"")</f>
        <v>0</v>
      </c>
      <c r="AV200" s="232"/>
      <c r="AW200" s="230"/>
      <c r="AX200" s="229"/>
      <c r="AY200" s="233"/>
      <c r="AZ200" s="232" cm="1">
        <f t="array" aca="1" ref="AZ200" ca="1">INDIRECT("'"&amp;$C200&amp;"'!"&amp;"$"&amp;$D200&amp;$AZ$1&amp;"")</f>
        <v>0</v>
      </c>
      <c r="BA200" s="231"/>
      <c r="BB200" s="232"/>
      <c r="BC200" s="230"/>
      <c r="BD200" s="232" cm="1">
        <f t="array" aca="1" ref="BD200" ca="1">INDIRECT("'"&amp;$C200&amp;"'!"&amp;"$"&amp;$D200&amp;$BD$1&amp;"")</f>
        <v>0</v>
      </c>
      <c r="BE200" s="231"/>
      <c r="BF200" s="232"/>
      <c r="BG200" s="230"/>
      <c r="BH200" s="234"/>
      <c r="BI200" s="230"/>
      <c r="BJ200" s="234" cm="1">
        <f t="array" aca="1" ref="BJ200" ca="1">INDIRECT("'"&amp;$C200&amp;"'!"&amp;"$"&amp;$D200&amp;$BJ$1&amp;"")</f>
        <v>0</v>
      </c>
      <c r="BK200" s="232"/>
      <c r="BL200" s="230"/>
      <c r="BM200" s="408"/>
      <c r="BN200" s="229" cm="1">
        <f t="array" aca="1" ref="BN200" ca="1">INDIRECT("'"&amp;$C200&amp;"'!"&amp;"$"&amp;$D200&amp;$BN$1&amp;"")</f>
        <v>0</v>
      </c>
      <c r="BO200" s="231"/>
      <c r="BP200" s="230"/>
      <c r="BQ200" s="234" cm="1">
        <f t="array" aca="1" ref="BQ200" ca="1">INDIRECT("'"&amp;$C200&amp;"'!"&amp;"$"&amp;$D200&amp;$BQ$1&amp;"")</f>
        <v>0</v>
      </c>
      <c r="BR200" s="232"/>
      <c r="BS200" s="232"/>
      <c r="BT200" s="230"/>
      <c r="BU200" s="235" cm="1">
        <f t="array" aca="1" ref="BU200" ca="1">INDIRECT("'"&amp;$C200&amp;"'!"&amp;"$"&amp;$D200&amp;$BU$1&amp;"")</f>
        <v>0</v>
      </c>
      <c r="BV200" s="232"/>
      <c r="BW200" s="232"/>
      <c r="BX200" s="230"/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cm="1">
        <f t="array" aca="1" ref="G201" ca="1">INDIRECT("'"&amp;$C201&amp;"'!"&amp;"$"&amp;$D201&amp;$G$1&amp;"")</f>
        <v>0</v>
      </c>
      <c r="H201" s="225" t="s">
        <v>1</v>
      </c>
      <c r="I201" s="223" t="s">
        <v>1</v>
      </c>
      <c r="J201" s="224" cm="1">
        <f t="array" aca="1" ref="J201" ca="1">INDIRECT("'"&amp;$C201&amp;"'!"&amp;"$"&amp;$D201&amp;$J$1&amp;"")</f>
        <v>0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0</v>
      </c>
      <c r="O201" s="225"/>
      <c r="P201" s="225"/>
      <c r="Q201" s="223"/>
      <c r="R201" s="352" cm="1">
        <f t="array" aca="1" ref="R201" ca="1">INDIRECT("'"&amp;$C201&amp;"'!"&amp;"$"&amp;$D201&amp;$R$1&amp;"")</f>
        <v>0</v>
      </c>
      <c r="S201" s="225"/>
      <c r="T201" s="225"/>
      <c r="U201" s="226"/>
      <c r="V201" s="222"/>
      <c r="W201" s="227" cm="1">
        <f t="array" aca="1" ref="W201" ca="1">INDIRECT("'"&amp;$C201&amp;"'!"&amp;"$"&amp;$D201&amp;$W$1&amp;"")</f>
        <v>0</v>
      </c>
      <c r="X201" s="225"/>
      <c r="Y201" s="223"/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cm="1">
        <f t="array" aca="1" ref="AR201" ca="1">INDIRECT("'"&amp;$C201&amp;"'!"&amp;"$"&amp;$D201&amp;$AR$1&amp;"")</f>
        <v>0</v>
      </c>
      <c r="AS201" s="225"/>
      <c r="AT201" s="223"/>
      <c r="AU201" s="224" cm="1">
        <f t="array" aca="1" ref="AU201" ca="1">INDIRECT("'"&amp;$C201&amp;"'!"&amp;"$"&amp;$D201&amp;$AU$1&amp;"")</f>
        <v>0</v>
      </c>
      <c r="AV201" s="225"/>
      <c r="AW201" s="223"/>
      <c r="AX201" s="222"/>
      <c r="AY201" s="226"/>
      <c r="AZ201" s="225" cm="1">
        <f t="array" aca="1" ref="AZ201" ca="1">INDIRECT("'"&amp;$C201&amp;"'!"&amp;"$"&amp;$D201&amp;$AZ$1&amp;"")</f>
        <v>0</v>
      </c>
      <c r="BA201" s="224"/>
      <c r="BB201" s="225"/>
      <c r="BC201" s="223"/>
      <c r="BD201" s="225" cm="1">
        <f t="array" aca="1" ref="BD201" ca="1">INDIRECT("'"&amp;$C201&amp;"'!"&amp;"$"&amp;$D201&amp;$BD$1&amp;"")</f>
        <v>0</v>
      </c>
      <c r="BE201" s="224"/>
      <c r="BF201" s="225"/>
      <c r="BG201" s="223"/>
      <c r="BH201" s="227"/>
      <c r="BI201" s="223"/>
      <c r="BJ201" s="227" cm="1">
        <f t="array" aca="1" ref="BJ201" ca="1">INDIRECT("'"&amp;$C201&amp;"'!"&amp;"$"&amp;$D201&amp;$BJ$1&amp;"")</f>
        <v>0</v>
      </c>
      <c r="BK201" s="225"/>
      <c r="BL201" s="223"/>
      <c r="BM201" s="407"/>
      <c r="BN201" s="222" cm="1">
        <f t="array" aca="1" ref="BN201" ca="1">INDIRECT("'"&amp;$C201&amp;"'!"&amp;"$"&amp;$D201&amp;$BN$1&amp;"")</f>
        <v>0</v>
      </c>
      <c r="BO201" s="224"/>
      <c r="BP201" s="223"/>
      <c r="BQ201" s="227" cm="1">
        <f t="array" aca="1" ref="BQ201" ca="1">INDIRECT("'"&amp;$C201&amp;"'!"&amp;"$"&amp;$D201&amp;$BQ$1&amp;"")</f>
        <v>0</v>
      </c>
      <c r="BR201" s="225"/>
      <c r="BS201" s="225"/>
      <c r="BT201" s="223"/>
      <c r="BU201" s="228" cm="1">
        <f t="array" aca="1" ref="BU201" ca="1">INDIRECT("'"&amp;$C201&amp;"'!"&amp;"$"&amp;$D201&amp;$BU$1&amp;"")</f>
        <v>0</v>
      </c>
      <c r="BV201" s="225"/>
      <c r="BW201" s="225"/>
      <c r="BX201" s="223"/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cm="1">
        <f t="array" aca="1" ref="G202" ca="1">INDIRECT("'"&amp;$C202&amp;"'!"&amp;"$"&amp;$D202&amp;$G$1&amp;"")</f>
        <v>0</v>
      </c>
      <c r="H202" s="232" t="s">
        <v>1</v>
      </c>
      <c r="I202" s="230" t="s">
        <v>1</v>
      </c>
      <c r="J202" s="231" cm="1">
        <f t="array" aca="1" ref="J202" ca="1">INDIRECT("'"&amp;$C202&amp;"'!"&amp;"$"&amp;$D202&amp;$J$1&amp;"")</f>
        <v>0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0</v>
      </c>
      <c r="O202" s="232"/>
      <c r="P202" s="232"/>
      <c r="Q202" s="230"/>
      <c r="R202" s="229" cm="1">
        <f t="array" aca="1" ref="R202" ca="1">INDIRECT("'"&amp;$C202&amp;"'!"&amp;"$"&amp;$D202&amp;$R$1&amp;"")</f>
        <v>0</v>
      </c>
      <c r="S202" s="232"/>
      <c r="T202" s="232"/>
      <c r="U202" s="233"/>
      <c r="V202" s="229"/>
      <c r="W202" s="234" cm="1">
        <f t="array" aca="1" ref="W202" ca="1">INDIRECT("'"&amp;$C202&amp;"'!"&amp;"$"&amp;$D202&amp;$W$1&amp;"")</f>
        <v>0</v>
      </c>
      <c r="X202" s="232"/>
      <c r="Y202" s="230"/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cm="1">
        <f t="array" aca="1" ref="AR202" ca="1">INDIRECT("'"&amp;$C202&amp;"'!"&amp;"$"&amp;$D202&amp;$AR$1&amp;"")</f>
        <v>0</v>
      </c>
      <c r="AS202" s="232"/>
      <c r="AT202" s="230"/>
      <c r="AU202" s="231" cm="1">
        <f t="array" aca="1" ref="AU202" ca="1">INDIRECT("'"&amp;$C202&amp;"'!"&amp;"$"&amp;$D202&amp;$AU$1&amp;"")</f>
        <v>0</v>
      </c>
      <c r="AV202" s="232"/>
      <c r="AW202" s="230"/>
      <c r="AX202" s="229"/>
      <c r="AY202" s="233"/>
      <c r="AZ202" s="232" cm="1">
        <f t="array" aca="1" ref="AZ202" ca="1">INDIRECT("'"&amp;$C202&amp;"'!"&amp;"$"&amp;$D202&amp;$AZ$1&amp;"")</f>
        <v>0</v>
      </c>
      <c r="BA202" s="231"/>
      <c r="BB202" s="232"/>
      <c r="BC202" s="230"/>
      <c r="BD202" s="232" cm="1">
        <f t="array" aca="1" ref="BD202" ca="1">INDIRECT("'"&amp;$C202&amp;"'!"&amp;"$"&amp;$D202&amp;$BD$1&amp;"")</f>
        <v>0</v>
      </c>
      <c r="BE202" s="231"/>
      <c r="BF202" s="232"/>
      <c r="BG202" s="230"/>
      <c r="BH202" s="234"/>
      <c r="BI202" s="230"/>
      <c r="BJ202" s="234" cm="1">
        <f t="array" aca="1" ref="BJ202" ca="1">INDIRECT("'"&amp;$C202&amp;"'!"&amp;"$"&amp;$D202&amp;$BJ$1&amp;"")</f>
        <v>0</v>
      </c>
      <c r="BK202" s="232"/>
      <c r="BL202" s="230"/>
      <c r="BM202" s="408"/>
      <c r="BN202" s="229" cm="1">
        <f t="array" aca="1" ref="BN202" ca="1">INDIRECT("'"&amp;$C202&amp;"'!"&amp;"$"&amp;$D202&amp;$BN$1&amp;"")</f>
        <v>0</v>
      </c>
      <c r="BO202" s="231"/>
      <c r="BP202" s="230"/>
      <c r="BQ202" s="234" cm="1">
        <f t="array" aca="1" ref="BQ202" ca="1">INDIRECT("'"&amp;$C202&amp;"'!"&amp;"$"&amp;$D202&amp;$BQ$1&amp;"")</f>
        <v>0</v>
      </c>
      <c r="BR202" s="232"/>
      <c r="BS202" s="232"/>
      <c r="BT202" s="230"/>
      <c r="BU202" s="235" cm="1">
        <f t="array" aca="1" ref="BU202" ca="1">INDIRECT("'"&amp;$C202&amp;"'!"&amp;"$"&amp;$D202&amp;$BU$1&amp;"")</f>
        <v>0</v>
      </c>
      <c r="BV202" s="232"/>
      <c r="BW202" s="232"/>
      <c r="BX202" s="230"/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cm="1">
        <f t="array" aca="1" ref="G203" ca="1">INDIRECT("'"&amp;$C203&amp;"'!"&amp;"$"&amp;$D203&amp;$G$1&amp;"")</f>
        <v>0</v>
      </c>
      <c r="H203" s="239" t="s">
        <v>1</v>
      </c>
      <c r="I203" s="237" t="s">
        <v>1</v>
      </c>
      <c r="J203" s="238" cm="1">
        <f t="array" aca="1" ref="J203" ca="1">INDIRECT("'"&amp;$C203&amp;"'!"&amp;"$"&amp;$D203&amp;$J$1&amp;"")</f>
        <v>0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0</v>
      </c>
      <c r="O203" s="239"/>
      <c r="P203" s="239"/>
      <c r="Q203" s="237"/>
      <c r="R203" s="354" cm="1">
        <f t="array" aca="1" ref="R203" ca="1">INDIRECT("'"&amp;$C203&amp;"'!"&amp;"$"&amp;$D203&amp;$R$1&amp;"")</f>
        <v>0</v>
      </c>
      <c r="S203" s="239"/>
      <c r="T203" s="239"/>
      <c r="U203" s="240"/>
      <c r="V203" s="236"/>
      <c r="W203" s="241" cm="1">
        <f t="array" aca="1" ref="W203" ca="1">INDIRECT("'"&amp;$C203&amp;"'!"&amp;"$"&amp;$D203&amp;$W$1&amp;"")</f>
        <v>0</v>
      </c>
      <c r="X203" s="239"/>
      <c r="Y203" s="237"/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cm="1">
        <f t="array" aca="1" ref="AR203" ca="1">INDIRECT("'"&amp;$C203&amp;"'!"&amp;"$"&amp;$D203&amp;$AR$1&amp;"")</f>
        <v>0</v>
      </c>
      <c r="AS203" s="239"/>
      <c r="AT203" s="237"/>
      <c r="AU203" s="238" cm="1">
        <f t="array" aca="1" ref="AU203" ca="1">INDIRECT("'"&amp;$C203&amp;"'!"&amp;"$"&amp;$D203&amp;$AU$1&amp;"")</f>
        <v>0</v>
      </c>
      <c r="AV203" s="239"/>
      <c r="AW203" s="237"/>
      <c r="AX203" s="236"/>
      <c r="AY203" s="240"/>
      <c r="AZ203" s="239" cm="1">
        <f t="array" aca="1" ref="AZ203" ca="1">INDIRECT("'"&amp;$C203&amp;"'!"&amp;"$"&amp;$D203&amp;$AZ$1&amp;"")</f>
        <v>0</v>
      </c>
      <c r="BA203" s="238"/>
      <c r="BB203" s="239"/>
      <c r="BC203" s="237"/>
      <c r="BD203" s="239" cm="1">
        <f t="array" aca="1" ref="BD203" ca="1">INDIRECT("'"&amp;$C203&amp;"'!"&amp;"$"&amp;$D203&amp;$BD$1&amp;"")</f>
        <v>0</v>
      </c>
      <c r="BE203" s="238"/>
      <c r="BF203" s="239"/>
      <c r="BG203" s="237"/>
      <c r="BH203" s="241"/>
      <c r="BI203" s="237"/>
      <c r="BJ203" s="241" cm="1">
        <f t="array" aca="1" ref="BJ203" ca="1">INDIRECT("'"&amp;$C203&amp;"'!"&amp;"$"&amp;$D203&amp;$BJ$1&amp;"")</f>
        <v>0</v>
      </c>
      <c r="BK203" s="239"/>
      <c r="BL203" s="237"/>
      <c r="BM203" s="409"/>
      <c r="BN203" s="236" cm="1">
        <f t="array" aca="1" ref="BN203" ca="1">INDIRECT("'"&amp;$C203&amp;"'!"&amp;"$"&amp;$D203&amp;$BN$1&amp;"")</f>
        <v>0</v>
      </c>
      <c r="BO203" s="238"/>
      <c r="BP203" s="237"/>
      <c r="BQ203" s="241" cm="1">
        <f t="array" aca="1" ref="BQ203" ca="1">INDIRECT("'"&amp;$C203&amp;"'!"&amp;"$"&amp;$D203&amp;$BQ$1&amp;"")</f>
        <v>0</v>
      </c>
      <c r="BR203" s="239"/>
      <c r="BS203" s="239"/>
      <c r="BT203" s="237"/>
      <c r="BU203" s="242" cm="1">
        <f t="array" aca="1" ref="BU203" ca="1">INDIRECT("'"&amp;$C203&amp;"'!"&amp;"$"&amp;$D203&amp;$BU$1&amp;"")</f>
        <v>0</v>
      </c>
      <c r="BV203" s="239"/>
      <c r="BW203" s="239"/>
      <c r="BX203" s="237"/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5" activePane="bottomLeft" state="frozen"/>
      <selection pane="bottomLeft" activeCell="H329" sqref="H3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>(D329 + TIME(LEFT(E329, 2), MID(E329, 3, 2), 0)) - (B329 + TIME(LEFT(C329, 2), MID(C329, 3, 2), 0))</f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>(D332 + TIME(LEFT(E332, 2), MID(E332, 3, 2), 0)) - (B332 + TIME(LEFT(C332, 2), MID(C332, 3, 2), 0))</f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>(D333 + TIME(LEFT(E333, 2), MID(E333, 3, 2), 0)) - (B333 + TIME(LEFT(C333, 2), MID(C333, 3, 2), 0))</f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>(D334 + TIME(LEFT(E334, 2), MID(E334, 3, 2), 0)) - (B334 + TIME(LEFT(C334, 2), MID(C334, 3, 2), 0))</f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>(D336 + TIME(LEFT(E336, 2), MID(E336, 3, 2), 0)) - (B336 + TIME(LEFT(C336, 2), MID(C336, 3, 2), 0))</f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>(D337 + TIME(LEFT(E337, 2), MID(E337, 3, 2), 0)) - (B337 + TIME(LEFT(C337, 2), MID(C337, 3, 2), 0))</f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>(D338 + TIME(LEFT(E338, 2), MID(E338, 3, 2), 0)) - (B338 + TIME(LEFT(C338, 2), MID(C338, 3, 2), 0))</f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>(D339 + TIME(LEFT(E339, 2), MID(E339, 3, 2), 0)) - (B339 + TIME(LEFT(C339, 2), MID(C339, 3, 2), 0))</f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>(D340 + TIME(LEFT(E340, 2), MID(E340, 3, 2), 0)) - (B340 + TIME(LEFT(C340, 2), MID(C340, 3, 2), 0))</f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>(D341 + TIME(LEFT(E341, 2), MID(E341, 3, 2), 0)) - (B341 + TIME(LEFT(C341, 2), MID(C341, 3, 2), 0))</f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>(D342 + TIME(LEFT(E342, 2), MID(E342, 3, 2), 0)) - (B342 + TIME(LEFT(C342, 2), MID(C342, 3, 2), 0))</f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49" spans="1:6" x14ac:dyDescent="0.25">
      <c r="A349" s="32" t="s">
        <v>202</v>
      </c>
      <c r="B349" s="79">
        <v>45998</v>
      </c>
      <c r="C349" s="32" t="s">
        <v>258</v>
      </c>
    </row>
    <row r="350" spans="1:6" x14ac:dyDescent="0.25">
      <c r="A350" s="32" t="s">
        <v>193</v>
      </c>
      <c r="B350" s="79">
        <v>45999</v>
      </c>
      <c r="C350" s="32" t="s">
        <v>581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78"/>
  <sheetViews>
    <sheetView zoomScaleNormal="100" workbookViewId="0">
      <pane ySplit="1" topLeftCell="A644" activePane="bottomLeft" state="frozen"/>
      <selection pane="bottomLeft" activeCell="D671" sqref="D67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904"/>
  <sheetViews>
    <sheetView zoomScale="85" zoomScaleNormal="85" workbookViewId="0">
      <pane xSplit="3" ySplit="2" topLeftCell="D891" activePane="bottomRight" state="frozen"/>
      <selection pane="topRight" activeCell="D1" sqref="D1"/>
      <selection pane="bottomLeft" activeCell="A3" sqref="A3"/>
      <selection pane="bottomRight" activeCell="T920" sqref="T920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6"/>
        <v>45999</v>
      </c>
      <c r="B891" s="86" t="s">
        <v>1286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48.000999999999998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39586.6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6"/>
        <v>45999</v>
      </c>
      <c r="B892" s="86" t="s">
        <v>1287</v>
      </c>
      <c r="D892" s="355"/>
      <c r="E892" s="356"/>
      <c r="F892" s="355"/>
      <c r="G892" s="356"/>
      <c r="H892" s="355"/>
      <c r="I892" s="358"/>
      <c r="J892" s="355"/>
      <c r="K892" s="358"/>
      <c r="L892" s="449"/>
      <c r="M892" s="447"/>
      <c r="N892" s="447"/>
      <c r="O892" s="448"/>
      <c r="P892" s="449"/>
      <c r="Q892" s="447"/>
      <c r="R892" s="447"/>
      <c r="S892" s="447"/>
      <c r="T892" s="447"/>
      <c r="U892" s="447"/>
      <c r="V892" s="447"/>
      <c r="W892" s="447"/>
      <c r="X892" s="447"/>
      <c r="Y892" s="447"/>
      <c r="Z892" s="447"/>
      <c r="AA892" s="447"/>
      <c r="AB892" s="447"/>
      <c r="AC892" s="447"/>
      <c r="AD892" s="447"/>
      <c r="AE892" s="447"/>
      <c r="AF892" s="447"/>
      <c r="AG892" s="421"/>
      <c r="AH892" s="447"/>
      <c r="AI892" s="448"/>
      <c r="AJ892" s="447"/>
      <c r="AK892" s="421"/>
      <c r="AL892" s="450"/>
      <c r="AM892" s="448"/>
      <c r="AN892" s="450"/>
      <c r="AO892" s="448"/>
      <c r="AP892" s="450"/>
      <c r="AQ892" s="448"/>
    </row>
    <row r="893" spans="1:43" ht="15" x14ac:dyDescent="0.2">
      <c r="A893" s="527">
        <f t="shared" si="46"/>
        <v>46000</v>
      </c>
      <c r="B893" s="86" t="s">
        <v>1286</v>
      </c>
      <c r="D893" s="254"/>
      <c r="E893" s="255"/>
      <c r="F893" s="254"/>
      <c r="G893" s="255"/>
      <c r="H893" s="254"/>
      <c r="I893" s="360"/>
      <c r="J893" s="254"/>
      <c r="K893" s="360"/>
      <c r="L893" s="453"/>
      <c r="M893" s="451"/>
      <c r="N893" s="451"/>
      <c r="O893" s="452"/>
      <c r="P893" s="453"/>
      <c r="Q893" s="451"/>
      <c r="R893" s="451"/>
      <c r="S893" s="451"/>
      <c r="T893" s="451"/>
      <c r="U893" s="451"/>
      <c r="V893" s="451"/>
      <c r="W893" s="451"/>
      <c r="X893" s="451"/>
      <c r="Y893" s="451"/>
      <c r="Z893" s="451"/>
      <c r="AA893" s="451"/>
      <c r="AB893" s="451"/>
      <c r="AC893" s="451"/>
      <c r="AD893" s="451"/>
      <c r="AE893" s="451"/>
      <c r="AF893" s="451"/>
      <c r="AG893" s="454"/>
      <c r="AH893" s="451"/>
      <c r="AI893" s="452"/>
      <c r="AJ893" s="451"/>
      <c r="AK893" s="454"/>
      <c r="AL893" s="455"/>
      <c r="AM893" s="452"/>
      <c r="AN893" s="455"/>
      <c r="AO893" s="452"/>
      <c r="AP893" s="455"/>
      <c r="AQ893" s="452"/>
    </row>
    <row r="894" spans="1:43" ht="15" x14ac:dyDescent="0.2">
      <c r="A894" s="527">
        <f t="shared" si="46"/>
        <v>46000</v>
      </c>
      <c r="B894" s="86" t="s">
        <v>1287</v>
      </c>
      <c r="D894" s="355"/>
      <c r="E894" s="356"/>
      <c r="F894" s="355"/>
      <c r="G894" s="356"/>
      <c r="H894" s="355"/>
      <c r="I894" s="358"/>
      <c r="J894" s="355"/>
      <c r="K894" s="358"/>
      <c r="L894" s="449"/>
      <c r="M894" s="447"/>
      <c r="N894" s="447"/>
      <c r="O894" s="448"/>
      <c r="P894" s="449"/>
      <c r="Q894" s="447"/>
      <c r="R894" s="447"/>
      <c r="S894" s="447"/>
      <c r="T894" s="447"/>
      <c r="U894" s="447"/>
      <c r="V894" s="447"/>
      <c r="W894" s="447"/>
      <c r="X894" s="447"/>
      <c r="Y894" s="447"/>
      <c r="Z894" s="447"/>
      <c r="AA894" s="447"/>
      <c r="AB894" s="447"/>
      <c r="AC894" s="447"/>
      <c r="AD894" s="447"/>
      <c r="AE894" s="447"/>
      <c r="AF894" s="447"/>
      <c r="AG894" s="421"/>
      <c r="AH894" s="447"/>
      <c r="AI894" s="448"/>
      <c r="AJ894" s="447"/>
      <c r="AK894" s="421"/>
      <c r="AL894" s="450"/>
      <c r="AM894" s="448"/>
      <c r="AN894" s="450"/>
      <c r="AO894" s="448"/>
      <c r="AP894" s="450"/>
      <c r="AQ894" s="448"/>
    </row>
    <row r="895" spans="1:43" ht="15" x14ac:dyDescent="0.2">
      <c r="A895" s="527">
        <f t="shared" si="46"/>
        <v>46001</v>
      </c>
      <c r="B895" s="86" t="s">
        <v>1286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6"/>
        <v>46001</v>
      </c>
      <c r="B896" s="86" t="s">
        <v>1287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6"/>
        <v>46002</v>
      </c>
      <c r="B897" s="86" t="s">
        <v>1286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6"/>
        <v>46002</v>
      </c>
      <c r="B898" s="86" t="s">
        <v>1287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6"/>
        <v>46003</v>
      </c>
      <c r="B899" s="86" t="s">
        <v>1286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6"/>
        <v>46003</v>
      </c>
      <c r="B900" s="86" t="s">
        <v>1287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6"/>
        <v>46004</v>
      </c>
      <c r="B901" s="86" t="s">
        <v>1286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6"/>
        <v>46004</v>
      </c>
      <c r="B902" s="86" t="s">
        <v>1287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6"/>
        <v>46005</v>
      </c>
      <c r="B903" s="86" t="s">
        <v>1286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6"/>
        <v>46005</v>
      </c>
      <c r="B904" s="86" t="s">
        <v>1287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45999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0000h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12.592593055553152</v>
      </c>
      <c r="I9" s="169">
        <f ca="1">((DATE(YEAR(F9),MONTH(F9)+1,25)) + TIME(LEFT("1200H", 2), MID("1200H", 3, 2), 0)) - ($AI$3 + TIME(LEFT(NOW(), 2), MID(NOW(), 3, 2), 0))</f>
        <v>16.556250000001455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 t="e">
        <f ca="1">AC9+W9</f>
        <v>#N/A</v>
      </c>
      <c r="Y9" s="172" t="e">
        <f ca="1">X9/H9/24</f>
        <v>#N/A</v>
      </c>
      <c r="Z9" s="173" t="e">
        <f ca="1">AC9/H9/24</f>
        <v>#N/A</v>
      </c>
      <c r="AA9" s="175"/>
      <c r="AB9" s="277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08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14"/>
      <c r="AE9" s="113" t="s">
        <v>1319</v>
      </c>
      <c r="AF9" s="677" t="e">
        <f ca="1">$AB$9/$E$9</f>
        <v>#N/A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 t="e">
        <f ca="1">$AC$9/$D$9</f>
        <v>#N/A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43.592592592591245</v>
      </c>
      <c r="I17" s="169">
        <f ca="1">((DATE(YEAR(F17),MONTH(F17)+1,25)) + TIME(LEFT("1200H", 2), MID("1200H", 3, 2), 0)) - ($AI$3 + TIME(LEFT(NOW(), 2), MID(NOW(), 3, 2), 0))</f>
        <v>-13.443749999998545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 t="e">
        <f ca="1">AC17+W17</f>
        <v>#N/A</v>
      </c>
      <c r="Y17" s="172" t="e">
        <f ca="1">X17/H17/24</f>
        <v>#N/A</v>
      </c>
      <c r="Z17" s="173" t="e">
        <f ca="1">AC17/H17/24</f>
        <v>#N/A</v>
      </c>
      <c r="AA17" s="182"/>
      <c r="AB17" s="291" t="e">
        <f ca="1">AB20+AB21</f>
        <v>#N/A</v>
      </c>
      <c r="AC17" s="308" t="e">
        <f ca="1">AC20+AC21</f>
        <v>#N/A</v>
      </c>
      <c r="AD17" s="114"/>
      <c r="AE17" s="113" t="s">
        <v>1319</v>
      </c>
      <c r="AF17" s="677" t="e">
        <f ca="1">$AB$17/$E$17</f>
        <v>#N/A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 t="e">
        <f ca="1">(((((INDEX(BILLING!$L:$L,MATCH($AI$3&amp;" "&amp;$AI$5,BILLING!$C:$C,0))-P20)*$D$61)-
((INDEX(BILLING!$M:$M,MATCH($AI$3&amp;" "&amp;$AI$5,BILLING!$C:$C,0))-Q20)*$D$61))))/1000</f>
        <v>#N/A</v>
      </c>
      <c r="AC20" s="281" t="e">
        <f ca="1">(((((INDEX(BILLING!$L:$L,MATCH($AI$3&amp;" "&amp;$AI$5,BILLING!$C:$C,0))-T20)*$D$61)-
((INDEX(BILLING!$M:$M,MATCH($AI$3&amp;" "&amp;$AI$5,BILLING!$C:$C,0))-U20)*$D$61))))/1000</f>
        <v>#N/A</v>
      </c>
      <c r="AD20" s="114"/>
      <c r="AE20" s="113" t="s">
        <v>1320</v>
      </c>
      <c r="AF20" s="677" t="e">
        <f ca="1">$AC$17/$D$17</f>
        <v>#N/A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 t="e">
        <f ca="1">(((((INDEX(BILLING!$N:$N,MATCH($AI$3&amp;" "&amp;$AI$5,BILLING!$C:$C,0))-P21)*$D$62)-
((INDEX(BILLING!$O:$O,MATCH($AI$3&amp;" "&amp;$AI$5,BILLING!$C:$C,0))-Q21)*$D$62))))/1000</f>
        <v>#N/A</v>
      </c>
      <c r="AC21" s="281" t="e">
        <f ca="1">(((((INDEX(BILLING!$N:$N,MATCH($AI$3&amp;" "&amp;$AI$5,BILLING!$C:$C,0))-T21)*$D$62)-
((INDEX(BILLING!$O:$O,MATCH($AI$3&amp;" "&amp;$AI$5,BILLING!$C:$C,0))-U21)*$D$62))))/1000</f>
        <v>#N/A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12.592592592591245</v>
      </c>
      <c r="I25" s="169">
        <f ca="1">((DATE(YEAR(F25),MONTH(F25)+1,25)) + TIME(LEFT("1200H", 2), MID("1200H", 3, 2), 0)) - ($AI$3 + TIME(LEFT(NOW(), 2), MID(NOW(), 3, 2), 0))</f>
        <v>16.556250000001455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 t="e">
        <f ca="1">AC25+W25</f>
        <v>#N/A</v>
      </c>
      <c r="Y25" s="172" t="e">
        <f ca="1">X25/H25/24</f>
        <v>#N/A</v>
      </c>
      <c r="Z25" s="173" t="e">
        <f ca="1">AC25/H25/24</f>
        <v>#N/A</v>
      </c>
      <c r="AA25" s="182" t="e">
        <f ca="1">SUM(AA28:AA29)</f>
        <v>#N/A</v>
      </c>
      <c r="AB25" s="291" t="e">
        <f ca="1">SUM(AB28:AB32)</f>
        <v>#N/A</v>
      </c>
      <c r="AC25" s="308" t="e">
        <f ca="1">SUM(AC28:AC32)</f>
        <v>#N/A</v>
      </c>
      <c r="AD25" s="114"/>
      <c r="AE25" s="113" t="s">
        <v>1319</v>
      </c>
      <c r="AF25" s="677" t="e">
        <f ca="1">AB25/$E$25</f>
        <v>#N/A</v>
      </c>
      <c r="AG25" s="678"/>
      <c r="AH25" s="678"/>
      <c r="AI25" s="679"/>
      <c r="AJ25" s="106"/>
      <c r="AK25" s="114"/>
      <c r="AM25" s="187" t="e">
        <f ca="1">(E25-AB25)/67/24</f>
        <v>#N/A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 t="e">
        <f ca="1">(((((INDEX(BILLING!$R:$R,MATCH($AI$3&amp;" "&amp;$AI$5,BILLING!$C:$C,0))-P28)*$D$60)-
((INDEX(BILLING!$S:$S,MATCH($AI$3&amp;" "&amp;$AI$5,BILLING!$C:$C,0))-Q28)*$D$60))))/1000</f>
        <v>#N/A</v>
      </c>
      <c r="AB28" s="293" t="e">
        <f ca="1">(((((INDEX(BILLING!$R:$R,MATCH($AI$3&amp;" "&amp;$AI$5,BILLING!$C:$C,0))-J28)*$D$60)-
((INDEX(BILLING!$S:$S,MATCH($AI$3&amp;" "&amp;$AI$5,BILLING!$C:$C,0))-K28)*$D$60))))/1000</f>
        <v>#N/A</v>
      </c>
      <c r="AC28" s="281" t="e">
        <f ca="1">(((((INDEX(BILLING!$R:$R,MATCH($AI$3&amp;" "&amp;$AI$5,BILLING!$C:$C,0))-R28)*$D$60)-
((INDEX(BILLING!$S:$S,MATCH($AI$3&amp;" "&amp;$AI$5,BILLING!$C:$C,0))-S28)*$D$60))))/1000</f>
        <v>#N/A</v>
      </c>
      <c r="AD28" s="114"/>
      <c r="AE28" s="113" t="s">
        <v>1320</v>
      </c>
      <c r="AF28" s="677" t="e">
        <f ca="1">$AC$25/$D$25</f>
        <v>#N/A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 t="e">
        <f ca="1">(((((INDEX(BILLING!$P:$P,MATCH($AI$3&amp;" "&amp;$AI$5,BILLING!$C:$C,0))-P29)*$D$59)-
((INDEX(BILLING!$Q:$Q,MATCH($AI$3&amp;" "&amp;$AI$5,BILLING!$C:$C,0))-Q29)*$D$59))))/1000</f>
        <v>#N/A</v>
      </c>
      <c r="AB29" s="293" t="e">
        <f ca="1">(((((INDEX(BILLING!$P:$P,MATCH($AI$3&amp;" "&amp;$AI$5,BILLING!$C:$C,0))-J29)*$D$59)-
((INDEX(BILLING!$Q:$Q,MATCH($AI$3&amp;" "&amp;$AI$5,BILLING!$C:$C,0))-K29)*$D$59))))/1000</f>
        <v>#N/A</v>
      </c>
      <c r="AC29" s="281" t="e">
        <f ca="1">(((((INDEX(BILLING!$P:$P,MATCH($AI$3&amp;" "&amp;$AI$5,BILLING!$C:$C,0))-R29)*$D$59)-
((INDEX(BILLING!$Q:$Q,MATCH($AI$3&amp;" "&amp;$AI$5,BILLING!$C:$C,0))-S29)*$D$59))))/1000</f>
        <v>#N/A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1" t="e">
        <f ca="1">(((((INDEX(BILLING!$AP:$AP,MATCH($AI$3&amp;" "&amp;$AI$5,BILLING!$C:$C,0))-R32)*$D$66)-
((INDEX(BILLING!$AM:$AM,MATCH($AI$3&amp;" "&amp;$AI$5,BILLING!$C:$C,0))-S32)*$D$66))))/1000</f>
        <v>#N/A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12.592595717593213</v>
      </c>
      <c r="I36" s="169">
        <f ca="1">((DATE(YEAR(F36),MONTH(F36)+1,25)) + TIME(LEFT("1200H", 2), MID("1200H", 3, 2), 0)) - ($AI$3 + TIME(LEFT(NOW(), 2), MID(NOW(), 3, 2), 0))</f>
        <v>16.556250000001455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 t="e">
        <f ca="1">AC36+W36</f>
        <v>#N/A</v>
      </c>
      <c r="Y36" s="172" t="e">
        <f ca="1">X36/H36/24</f>
        <v>#N/A</v>
      </c>
      <c r="Z36" s="173" t="e">
        <f ca="1">AC36/H36/24</f>
        <v>#N/A</v>
      </c>
      <c r="AA36" s="182"/>
      <c r="AB36" s="291" t="e">
        <f ca="1">SUM(AB39:AB41)</f>
        <v>#N/A</v>
      </c>
      <c r="AC36" s="308" t="e">
        <f ca="1">SUM(AC39:AC41)</f>
        <v>#N/A</v>
      </c>
      <c r="AD36" s="114"/>
      <c r="AE36" s="113" t="s">
        <v>1319</v>
      </c>
      <c r="AF36" s="677" t="e">
        <f ca="1">AB36/$E$36</f>
        <v>#N/A</v>
      </c>
      <c r="AG36" s="678"/>
      <c r="AH36" s="678"/>
      <c r="AI36" s="679"/>
      <c r="AJ36" s="106"/>
      <c r="AK36" s="114"/>
      <c r="AM36" s="187" t="e">
        <f ca="1">(E36-AB36)/67/24</f>
        <v>#N/A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1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14"/>
      <c r="AE39" s="113" t="s">
        <v>1320</v>
      </c>
      <c r="AF39" s="677" t="e">
        <f ca="1">$AC$36/$D$36</f>
        <v>#N/A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 t="e">
        <f ca="1">(((((INDEX(BILLING!$AD:$AD,MATCH($AI$3&amp;" "&amp;$AI$5,BILLING!$C:$C,0))-P40)*$D$58)-
((INDEX(BILLING!$AE:$AE,MATCH($AI$3&amp;" "&amp;$AI$5,BILLING!$C:$C,0))-Q40)*$D$58))))/1000</f>
        <v>#N/A</v>
      </c>
      <c r="AC40" s="281" t="e">
        <f ca="1">(((((INDEX(BILLING!$AD:$AD,MATCH($AI$3&amp;" "&amp;$AI$5,BILLING!$C:$C,0))-T40)*$D$58)-
((INDEX(BILLING!$AE:$AE,MATCH($AI$3&amp;" "&amp;$AI$5,BILLING!$C:$C,0))-U40)*$D$58))))/1000</f>
        <v>#N/A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 t="e">
        <f ca="1">(((((INDEX(BILLING!$Z:$Z,MATCH($AI$3&amp;" "&amp;$AI$5,BILLING!$C:$C,0))-P41)*$D$57)-
((INDEX(BILLING!$AA:$AA,MATCH($AI$3&amp;" "&amp;$AI$5,BILLING!$C:$C,0))-Q41)*$D$57))))/1000</f>
        <v>#N/A</v>
      </c>
      <c r="AB41" s="335" t="e">
        <f ca="1">(((((INDEX(BILLING!$Z:$Z,MATCH($AI$3&amp;" "&amp;$AI$5,BILLING!$C:$C,0))-P41)*$D$57)-
((INDEX(BILLING!$AA:$AA,MATCH($AI$3&amp;" "&amp;$AI$5,BILLING!$C:$C,0))-Q41)*$D$57))))/1000</f>
        <v>#N/A</v>
      </c>
      <c r="AC41" s="336" t="e">
        <f ca="1">(((((INDEX(BILLING!$Z:$Z,MATCH($AI$3&amp;" "&amp;$AI$5,BILLING!$C:$C,0))-T41)*$D$57)-
((INDEX(BILLING!$AA:$AA,MATCH($AI$3&amp;" "&amp;$AI$5,BILLING!$C:$C,0))-U41)*$D$57))))/1000</f>
        <v>#N/A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 t="e">
        <f ca="1">(((((INDEX(BILLING!$AL:$AL,MATCH($AI$3&amp;" "&amp;$AI$5,BILLING!$C:$C,0))-N42)*$D$66)-
((INDEX(BILLING!$AM:$AM,MATCH($AI$3&amp;" "&amp;$AI$5,BILLING!$C:$C,0))-O42)*$D$66))))/1000</f>
        <v>#N/A</v>
      </c>
      <c r="AC42" s="281" t="e">
        <f ca="1">(((((INDEX(BILLING!$AN:$AN,MATCH($AI$3&amp;" "&amp;$AI$5,BILLING!$C:$C,0))-R42)*$D$67)-
((INDEX(BILLING!$AO:$AO,MATCH($AI$3&amp;" "&amp;$AI$5,BILLING!$C:$C,0))-S42)*$D$67))))/1000</f>
        <v>#N/A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45999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347.59259305555315</v>
      </c>
      <c r="I9" s="169">
        <f ca="1">((DATE(YEAR(F9),MONTH(F9)+1,25)) + TIME(LEFT("1200H", 2), MID("1200H", 3, 2), 0)) - ($AG$3 + TIME(LEFT(NOW(), 2), MID(NOW(), 3, 2), 0))</f>
        <v>-317.44374999999854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 t="e">
        <f ca="1">AA9+U9</f>
        <v>#N/A</v>
      </c>
      <c r="W9" s="172" t="e">
        <f ca="1">V9/H9/24</f>
        <v>#N/A</v>
      </c>
      <c r="X9" s="173" t="e">
        <f ca="1">AA9/H9/24</f>
        <v>#N/A</v>
      </c>
      <c r="Y9" s="175"/>
      <c r="Z9" s="175"/>
      <c r="AA9" s="132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14"/>
      <c r="AC9" s="113" t="s">
        <v>1319</v>
      </c>
      <c r="AD9" s="677" t="e">
        <f ca="1">$AA$9/$E$9</f>
        <v>#N/A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 t="e">
        <f ca="1">$AA$9/$D$9</f>
        <v>#N/A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347.59259259259125</v>
      </c>
      <c r="I17" s="169">
        <f ca="1">((DATE(YEAR(F17),MONTH(F17)+1,25)) + TIME(LEFT("1200H", 2), MID("1200H", 3, 2), 0)) - ($AG$3 + TIME(LEFT(NOW(), 2), MID(NOW(), 3, 2), 0))</f>
        <v>-317.44374999999854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 t="e">
        <f ca="1">AA17+U17</f>
        <v>#N/A</v>
      </c>
      <c r="W17" s="172" t="e">
        <f ca="1">V17/H17/24</f>
        <v>#N/A</v>
      </c>
      <c r="X17" s="173" t="e">
        <f ca="1">AA17/H17/24</f>
        <v>#N/A</v>
      </c>
      <c r="Y17" s="182"/>
      <c r="Z17" s="182" t="e">
        <f ca="1">Z20+Z21</f>
        <v>#N/A</v>
      </c>
      <c r="AA17" s="132" t="e">
        <f ca="1">AA20+AA21</f>
        <v>#N/A</v>
      </c>
      <c r="AB17" s="114"/>
      <c r="AC17" s="113" t="s">
        <v>1319</v>
      </c>
      <c r="AD17" s="677" t="e">
        <f ca="1">$Z$17/$E$17</f>
        <v>#N/A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 t="e">
        <f ca="1">(((((INDEX(BILLING!$L:$L,MATCH($AG$3&amp;" "&amp;$AG$5,BILLING!$C:$C,0))-L20)*$D$58)-
((INDEX(BILLING!$M:$M,MATCH($AG$3&amp;" "&amp;$AG$5,BILLING!$C:$C,0))-M20)*$D$58))))/1000</f>
        <v>#N/A</v>
      </c>
      <c r="AA20" s="132" t="e">
        <f ca="1">(((((INDEX(BILLING!$L:$L,MATCH($AG$3&amp;" "&amp;$AG$5,BILLING!$C:$C,0))-R20)*$D$58)-
((INDEX(BILLING!$M:$M,MATCH($AG$3&amp;" "&amp;$AG$5,BILLING!$C:$C,0))-S20)*$D$58))))/1000</f>
        <v>#N/A</v>
      </c>
      <c r="AB20" s="114"/>
      <c r="AC20" s="113" t="s">
        <v>1320</v>
      </c>
      <c r="AD20" s="677" t="e">
        <f ca="1">$AA$17/$D$17</f>
        <v>#N/A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 t="e">
        <f ca="1">(((((INDEX(BILLING!$N:$N,MATCH($AG$3&amp;" "&amp;$AG$5,BILLING!$C:$C,0))-L21)*$D$59)-
((INDEX(BILLING!$O:$O,MATCH($AG$3&amp;" "&amp;$AG$5,BILLING!$C:$C,0))-M21)*$D$59))))/1000</f>
        <v>#N/A</v>
      </c>
      <c r="AA21" s="132" t="e">
        <f ca="1">(((((INDEX(BILLING!$N:$N,MATCH($AG$3&amp;" "&amp;$AG$5,BILLING!$C:$C,0))-R21)*$D$59)-
((INDEX(BILLING!$O:$O,MATCH($AG$3&amp;" "&amp;$AG$5,BILLING!$C:$C,0))-S21)*$D$59))))/1000</f>
        <v>#N/A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347.59259259259125</v>
      </c>
      <c r="I25" s="169">
        <f ca="1">((DATE(YEAR(F25),MONTH(F25)+1,25)) + TIME(LEFT("1200H", 2), MID("1200H", 3, 2), 0)) - ($AG$3 + TIME(LEFT(NOW(), 2), MID(NOW(), 3, 2), 0))</f>
        <v>-317.44374999999854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 t="e">
        <f ca="1">AA25+U25</f>
        <v>#N/A</v>
      </c>
      <c r="W25" s="172" t="e">
        <f ca="1">V25/H25/24</f>
        <v>#N/A</v>
      </c>
      <c r="X25" s="173" t="e">
        <f ca="1">AA25/H25/24</f>
        <v>#N/A</v>
      </c>
      <c r="Y25" s="182" t="e">
        <f ca="1">SUM(Y28:Y31)</f>
        <v>#N/A</v>
      </c>
      <c r="Z25" s="182" t="e">
        <f ca="1">SUM(Z28:Z31)</f>
        <v>#N/A</v>
      </c>
      <c r="AA25" s="132" t="e">
        <f ca="1">SUM(AA28:AA31)</f>
        <v>#N/A</v>
      </c>
      <c r="AB25" s="114"/>
      <c r="AC25" s="113" t="s">
        <v>1319</v>
      </c>
      <c r="AD25" s="677" t="e">
        <f ca="1">Z25/$E$25</f>
        <v>#N/A</v>
      </c>
      <c r="AE25" s="678"/>
      <c r="AF25" s="678"/>
      <c r="AG25" s="679"/>
      <c r="AH25" s="106"/>
      <c r="AI25" s="114"/>
      <c r="AK25" s="187" t="e">
        <f ca="1">(E25-Z25)/67/24</f>
        <v>#N/A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 t="e">
        <f ca="1">(((((INDEX(BILLING!$R:$R,MATCH($AG$3&amp;" "&amp;$AG$5,BILLING!$C:$C,0))-N28)*$D$57)-
((INDEX(BILLING!$S:$S,MATCH($AG$3&amp;" "&amp;$AG$5,BILLING!$C:$C,0))-O28)*$D$57))))/1000</f>
        <v>#N/A</v>
      </c>
      <c r="Z28" s="165" t="e">
        <f ca="1">(((((INDEX(BILLING!$R:$R,MATCH($AG$3&amp;" "&amp;$AG$5,BILLING!$C:$C,0))-J28)*$D$57)-
((INDEX(BILLING!$S:$S,MATCH($AG$3&amp;" "&amp;$AG$5,BILLING!$C:$C,0))-K28)*$D$57))))/1000</f>
        <v>#N/A</v>
      </c>
      <c r="AA28" s="132" t="e">
        <f ca="1">(((((INDEX(BILLING!$R:$R,MATCH($AG$3&amp;" "&amp;$AG$5,BILLING!$C:$C,0))-P28)*$D$57)-
((INDEX(BILLING!$S:$S,MATCH($AG$3&amp;" "&amp;$AG$5,BILLING!$C:$C,0))-Q28)*$D$57))))/1000</f>
        <v>#N/A</v>
      </c>
      <c r="AB28" s="114"/>
      <c r="AC28" s="113" t="s">
        <v>1320</v>
      </c>
      <c r="AD28" s="677" t="e">
        <f ca="1">$AA$25/$D$25</f>
        <v>#N/A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 t="e">
        <f ca="1">(((((INDEX(BILLING!$P:$P,MATCH($AG$3&amp;" "&amp;$AG$5,BILLING!$C:$C,0))-N29)*$D$56)-
((INDEX(BILLING!$Q:$Q,MATCH($AG$3&amp;" "&amp;$AG$5,BILLING!$C:$C,0))-O29)*$D$56))))/1000</f>
        <v>#N/A</v>
      </c>
      <c r="Z29" s="165" t="e">
        <f ca="1">(((((INDEX(BILLING!$P:$P,MATCH($AG$3&amp;" "&amp;$AG$5,BILLING!$C:$C,0))-J29)*$D$56)-
((INDEX(BILLING!$Q:$Q,MATCH($AG$3&amp;" "&amp;$AG$5,BILLING!$C:$C,0))-K29)*$D$56))))/1000</f>
        <v>#N/A</v>
      </c>
      <c r="AA29" s="132" t="e">
        <f ca="1">(((((INDEX(BILLING!$P:$P,MATCH($AG$3&amp;" "&amp;$AG$5,BILLING!$C:$C,0))-P29)*$D$56)-
((INDEX(BILLING!$Q:$Q,MATCH($AG$3&amp;" "&amp;$AG$5,BILLING!$C:$C,0))-Q29)*$D$56))))/1000</f>
        <v>#N/A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 t="e">
        <f ca="1">(((((INDEX(BILLING!$AB:$AB,MATCH($AG$3&amp;" "&amp;$AG$5,BILLING!$C:$C,0))-N30)*$D$60)-
((INDEX(BILLING!$AC:$AC,MATCH($AG$3&amp;" "&amp;$AG$5,BILLING!$C:$C,0))-O30)*$D$60))))/1000</f>
        <v>#N/A</v>
      </c>
      <c r="Z30" s="165" t="e">
        <f ca="1">(((((INDEX(BILLING!$AB:$AB,MATCH($AG$3&amp;" "&amp;$AG$5,BILLING!$C:$C,0))-N30)*$D$60)-
((INDEX(BILLING!$AC:$AC,MATCH($AG$3&amp;" "&amp;$AG$5,BILLING!$C:$C,0))-O30)*$D$60))))/1000</f>
        <v>#N/A</v>
      </c>
      <c r="AA30" s="132" t="e">
        <f ca="1">(((((INDEX(BILLING!$AB:$AB,MATCH($AG$3&amp;" "&amp;$AG$5,BILLING!$C:$C,0))-R30)*$D$60)-
((INDEX(BILLING!$AC:$AC,MATCH($AG$3&amp;" "&amp;$AG$5,BILLING!$C:$C,0))-S30)*$D$60))))/1000</f>
        <v>#N/A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 t="e">
        <f ca="1">(((((INDEX(BILLING!$Z:$Z,MATCH($AG$3&amp;" "&amp;$AG$5,BILLING!$C:$C,0))-N31)*$D$54)-
((INDEX(BILLING!$AA:$AA,MATCH($AG$3&amp;" "&amp;$AG$5,BILLING!$C:$C,0))-O31)*$D$54))))/1000</f>
        <v>#N/A</v>
      </c>
      <c r="Z31" s="165" t="e">
        <f ca="1">(((((INDEX(BILLING!$Z:$Z,MATCH($AG$3&amp;" "&amp;$AG$5,BILLING!$C:$C,0))-L31)*$D$54)-
((INDEX(BILLING!$AA:$AA,MATCH($AG$3&amp;" "&amp;$AG$5,BILLING!$C:$C,0))-M31)*$D$54))))/1000</f>
        <v>#N/A</v>
      </c>
      <c r="AA31" s="132" t="e">
        <f ca="1">(((((INDEX(BILLING!$Z:$Z,MATCH($AG$3&amp;" "&amp;$AG$5,BILLING!$C:$C,0))-R31)*$D$54)-
((INDEX(BILLING!$AA:$AA,MATCH($AG$3&amp;" "&amp;$AG$5,BILLING!$C:$C,0))-S31)*$D$54))))/1000</f>
        <v>#N/A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 t="e">
        <f ca="1">(((((INDEX(BILLING!$Z:$Z,MATCH($AG$3&amp;" "&amp;$AG$5,BILLING!$C:$C,0))-L32)*$D$54)-
((INDEX(BILLING!$AA:$AA,MATCH($AG$3&amp;" "&amp;$AG$5,BILLING!$C:$C,0))-M32)*$D$54))))/1000</f>
        <v>#N/A</v>
      </c>
      <c r="AA32" s="132" t="e">
        <f ca="1">(((((INDEX(BILLING!$AF:$AF,MATCH($AG$3&amp;" "&amp;$AG$5,BILLING!$C:$C,0))-R32)*$D$52)-
((INDEX(BILLING!$AG:$AG,MATCH($AG$3&amp;" "&amp;$AG$5,BILLING!$C:$C,0))-S32)*$D$52))))/1000</f>
        <v>#N/A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347.59259259259125</v>
      </c>
      <c r="I36" s="169">
        <f ca="1">((DATE(YEAR(F36),MONTH(F36)+1,25)) + TIME(LEFT("1200H", 2), MID("1200H", 3, 2), 0)) - ($AG$3 + TIME(LEFT(NOW(), 2), MID(NOW(), 3, 2), 0))</f>
        <v>-317.44374999999854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 t="e">
        <f ca="1">AA36+U36</f>
        <v>#N/A</v>
      </c>
      <c r="W36" s="172" t="e">
        <f ca="1">V36/H36/24</f>
        <v>#N/A</v>
      </c>
      <c r="X36" s="173" t="e">
        <f ca="1">AA36/H36/24</f>
        <v>#N/A</v>
      </c>
      <c r="Y36" s="182"/>
      <c r="Z36" s="182" t="e">
        <f ca="1">SUM(Z39:Z40)</f>
        <v>#N/A</v>
      </c>
      <c r="AA36" s="132" t="e">
        <f ca="1">SUM(AA39:AA40)</f>
        <v>#N/A</v>
      </c>
      <c r="AB36" s="114"/>
      <c r="AC36" s="113" t="s">
        <v>1319</v>
      </c>
      <c r="AD36" s="677" t="e">
        <f ca="1">Z36/$E$36</f>
        <v>#N/A</v>
      </c>
      <c r="AE36" s="678"/>
      <c r="AF36" s="678"/>
      <c r="AG36" s="679"/>
      <c r="AH36" s="106"/>
      <c r="AI36" s="114"/>
      <c r="AK36" s="187" t="e">
        <f ca="1">(E36-Z36)/67/24</f>
        <v>#N/A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2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14"/>
      <c r="AC39" s="113" t="s">
        <v>1320</v>
      </c>
      <c r="AD39" s="677" t="e">
        <f ca="1">$AA$36/$D$36</f>
        <v>#N/A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 t="e">
        <f ca="1">(((((INDEX(BILLING!$AD:$AD,MATCH($AG$3&amp;" "&amp;$AG$5,BILLING!$C:$C,0))-L40)*$D$55)-
((INDEX(BILLING!$AE:$AE,MATCH($AG$3&amp;" "&amp;$AG$5,BILLING!$C:$C,0))-M40)*$D$55))))/1000</f>
        <v>#N/A</v>
      </c>
      <c r="AA40" s="156" t="e">
        <f ca="1">(((((INDEX(BILLING!$AD:$AD,MATCH($AG$3&amp;" "&amp;$AG$5,BILLING!$C:$C,0))-R40)*$D$55)-
((INDEX(BILLING!$AE:$AE,MATCH($AG$3&amp;" "&amp;$AG$5,BILLING!$C:$C,0))-S40)*$D$55))))/1000</f>
        <v>#N/A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45999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285.59259583333187</v>
      </c>
      <c r="I9" s="169">
        <f ca="1">((DATE(YEAR(F9),MONTH(F9)+1,25)) + TIME(LEFT("1200H", 2), MID("1200H", 3, 2), 0)) - ($AG$3 + TIME(LEFT(NOW(), 2), MID(NOW(), 3, 2), 0))</f>
        <v>-258.44374999999854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 t="e">
        <f ca="1">AA9+U9</f>
        <v>#N/A</v>
      </c>
      <c r="W9" s="172" t="e">
        <f ca="1">V9/H9/24</f>
        <v>#N/A</v>
      </c>
      <c r="X9" s="173" t="e">
        <f ca="1">AA9/H9/24</f>
        <v>#N/A</v>
      </c>
      <c r="Y9" s="175"/>
      <c r="Z9" s="277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08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14"/>
      <c r="AC9" s="113" t="s">
        <v>1319</v>
      </c>
      <c r="AD9" s="677" t="e">
        <f ca="1">$Z$9/$E$9</f>
        <v>#N/A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 t="e">
        <f ca="1">$AA$9/$D$9</f>
        <v>#N/A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285.59259583333187</v>
      </c>
      <c r="I17" s="169">
        <f ca="1">((DATE(YEAR(F17),MONTH(F17)+1,25)) + TIME(LEFT("1200H", 2), MID("1200H", 3, 2), 0)) - ($AG$3 + TIME(LEFT(NOW(), 2), MID(NOW(), 3, 2), 0))</f>
        <v>-258.44374999999854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 t="e">
        <f ca="1">AA17+U17</f>
        <v>#N/A</v>
      </c>
      <c r="W17" s="172" t="e">
        <f ca="1">V17/H17/24</f>
        <v>#N/A</v>
      </c>
      <c r="X17" s="173" t="e">
        <f ca="1">AA17/H17/24</f>
        <v>#N/A</v>
      </c>
      <c r="Y17" s="182"/>
      <c r="Z17" s="291" t="e">
        <f ca="1">Z20+Z21</f>
        <v>#N/A</v>
      </c>
      <c r="AA17" s="308" t="e">
        <f ca="1">AA20+AA21</f>
        <v>#N/A</v>
      </c>
      <c r="AB17" s="114"/>
      <c r="AC17" s="113" t="s">
        <v>1319</v>
      </c>
      <c r="AD17" s="677" t="e">
        <f ca="1">$Z$17/$E$17</f>
        <v>#N/A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 t="e">
        <f ca="1">(((((INDEX(BILLING!$L:$L,MATCH($AG$3&amp;" "&amp;$AG$5,BILLING!$C:$C,0))-L20)*$D$60)-
((INDEX(BILLING!$M:$M,MATCH($AG$3&amp;" "&amp;$AG$5,BILLING!$C:$C,0))-M20)*$D$60))))/1000</f>
        <v>#N/A</v>
      </c>
      <c r="AA20" s="281" t="e">
        <f ca="1">(((((INDEX(BILLING!$L:$L,MATCH($AG$3&amp;" "&amp;$AG$5,BILLING!$C:$C,0))-R20)*$D$60)-
((INDEX(BILLING!$M:$M,MATCH($AG$3&amp;" "&amp;$AG$5,BILLING!$C:$C,0))-S20)*$D$60))))/1000</f>
        <v>#N/A</v>
      </c>
      <c r="AB20" s="114"/>
      <c r="AC20" s="113" t="s">
        <v>1320</v>
      </c>
      <c r="AD20" s="677" t="e">
        <f ca="1">$AA$17/$D$17</f>
        <v>#N/A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 t="e">
        <f ca="1">(((((INDEX(BILLING!$N:$N,MATCH($AG$3&amp;" "&amp;$AG$5,BILLING!$C:$C,0))-L21)*$D$61)-
((INDEX(BILLING!$O:$O,MATCH($AG$3&amp;" "&amp;$AG$5,BILLING!$C:$C,0))-M21)*$D$61))))/1000</f>
        <v>#N/A</v>
      </c>
      <c r="AA21" s="281" t="e">
        <f ca="1">(((((INDEX(BILLING!$N:$N,MATCH($AG$3&amp;" "&amp;$AG$5,BILLING!$C:$C,0))-R21)*$D$61)-
((INDEX(BILLING!$O:$O,MATCH($AG$3&amp;" "&amp;$AG$5,BILLING!$C:$C,0))-S21)*$D$61))))/1000</f>
        <v>#N/A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285.59259259259125</v>
      </c>
      <c r="I25" s="169">
        <f ca="1">((DATE(YEAR(F25),MONTH(F25)+1,25)) + TIME(LEFT("1200H", 2), MID("1200H", 3, 2), 0)) - ($AG$3 + TIME(LEFT(NOW(), 2), MID(NOW(), 3, 2), 0))</f>
        <v>-258.44374999999854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 t="e">
        <f ca="1">AA25+U25</f>
        <v>#N/A</v>
      </c>
      <c r="W25" s="172" t="e">
        <f ca="1">V25/H25/24</f>
        <v>#N/A</v>
      </c>
      <c r="X25" s="173" t="e">
        <f ca="1">AA25/H25/24</f>
        <v>#N/A</v>
      </c>
      <c r="Y25" s="182" t="e">
        <f ca="1">SUM(Y28:Y31)</f>
        <v>#N/A</v>
      </c>
      <c r="Z25" s="291" t="e">
        <f ca="1">SUM(Z28:Z33)</f>
        <v>#N/A</v>
      </c>
      <c r="AA25" s="308" t="e">
        <f ca="1">SUM(AA28:AA33)</f>
        <v>#N/A</v>
      </c>
      <c r="AB25" s="114"/>
      <c r="AC25" s="113" t="s">
        <v>1319</v>
      </c>
      <c r="AD25" s="677" t="e">
        <f ca="1">Z25/$E$25</f>
        <v>#N/A</v>
      </c>
      <c r="AE25" s="678"/>
      <c r="AF25" s="678"/>
      <c r="AG25" s="679"/>
      <c r="AH25" s="106"/>
      <c r="AI25" s="114"/>
      <c r="AK25" s="187" t="e">
        <f ca="1">(E25-Z25)/67/24</f>
        <v>#N/A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 t="e">
        <f ca="1">(((((INDEX(BILLING!$R:$R,MATCH($AG$3&amp;" "&amp;$AG$5,BILLING!$C:$C,0))-N28)*$D$59)-
((INDEX(BILLING!$S:$S,MATCH($AG$3&amp;" "&amp;$AG$5,BILLING!$C:$C,0))-O28)*$D$59))))/1000</f>
        <v>#N/A</v>
      </c>
      <c r="Z28" s="293" t="e">
        <f ca="1">(((((INDEX(BILLING!$R:$R,MATCH($AG$3&amp;" "&amp;$AG$5,BILLING!$C:$C,0))-J28)*$D$59)-
((INDEX(BILLING!$S:$S,MATCH($AG$3&amp;" "&amp;$AG$5,BILLING!$C:$C,0))-K28)*$D$59))))/1000</f>
        <v>#N/A</v>
      </c>
      <c r="AA28" s="281" t="e">
        <f ca="1">(((((INDEX(BILLING!$R:$R,MATCH($AG$3&amp;" "&amp;$AG$5,BILLING!$C:$C,0))-P28)*$D$59)-
((INDEX(BILLING!$S:$S,MATCH($AG$3&amp;" "&amp;$AG$5,BILLING!$C:$C,0))-Q28)*$D$59))))/1000</f>
        <v>#N/A</v>
      </c>
      <c r="AB28" s="114"/>
      <c r="AC28" s="113" t="s">
        <v>1320</v>
      </c>
      <c r="AD28" s="677" t="e">
        <f ca="1">$AA$25/$D$25</f>
        <v>#N/A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 t="e">
        <f ca="1">(((((INDEX(BILLING!$P:$P,MATCH($AG$3&amp;" "&amp;$AG$5,BILLING!$C:$C,0))-N29)*$D$58)-
((INDEX(BILLING!$Q:$Q,MATCH($AG$3&amp;" "&amp;$AG$5,BILLING!$C:$C,0))-O29)*$D$58))))/1000</f>
        <v>#N/A</v>
      </c>
      <c r="Z29" s="293" t="e">
        <f ca="1">(((((INDEX(BILLING!$P:$P,MATCH($AG$3&amp;" "&amp;$AG$5,BILLING!$C:$C,0))-J29)*$D$58)-
((INDEX(BILLING!$Q:$Q,MATCH($AG$3&amp;" "&amp;$AG$5,BILLING!$C:$C,0))-K29)*$D$58))))/1000</f>
        <v>#N/A</v>
      </c>
      <c r="AA29" s="281" t="e">
        <f ca="1">(((((INDEX(BILLING!$P:$P,MATCH($AG$3&amp;" "&amp;$AG$5,BILLING!$C:$C,0))-P29)*$D$58)-
((INDEX(BILLING!$Q:$Q,MATCH($AG$3&amp;" "&amp;$AG$5,BILLING!$C:$C,0))-Q29)*$D$58))))/1000</f>
        <v>#N/A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 t="e">
        <f ca="1">(((((INDEX(BILLING!$AB:$AB,MATCH($AG$3&amp;" "&amp;$AG$5,BILLING!$C:$C,0))-N30)*$D$62)-
((INDEX(BILLING!$AC:$AC,MATCH($AG$3&amp;" "&amp;$AG$5,BILLING!$C:$C,0))-O30)*$D$62))))/1000</f>
        <v>#N/A</v>
      </c>
      <c r="Z30" s="166" t="e">
        <f ca="1">(((((INDEX(BILLING!$AB:$AB,MATCH($AG$3&amp;" "&amp;$AG$5,BILLING!$C:$C,0))-L30)*$D$62)-
((INDEX(BILLING!$AC:$AC,MATCH($AG$3&amp;" "&amp;$AG$5,BILLING!$C:$C,0))-M30)*$D$62))))/1000</f>
        <v>#N/A</v>
      </c>
      <c r="AA30" s="156" t="e">
        <f ca="1">(((((INDEX(BILLING!$AB:$AB,MATCH($AG$3&amp;" "&amp;$AG$5,BILLING!$C:$C,0))-R30)*$D$62)-
((INDEX(BILLING!$AC:$AC,MATCH($AG$3&amp;" "&amp;$AG$5,BILLING!$C:$C,0))-S30)*$D$62))))/1000</f>
        <v>#N/A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 t="e">
        <f ca="1">(((((INDEX(BILLING!$Z:$Z,MATCH($AG$3&amp;" "&amp;$AG$5,BILLING!$C:$C,0))-N31)*$D$56)-
((INDEX(BILLING!$AA:$AA,MATCH($AG$3&amp;" "&amp;$AG$5,BILLING!$C:$C,0))-O31)*$D$56))))/1000</f>
        <v>#N/A</v>
      </c>
      <c r="Z31" s="293" t="e">
        <f ca="1">(((((INDEX(BILLING!$Z:$Z,MATCH($AG$3&amp;" "&amp;$AG$5,BILLING!$C:$C,0))-L31)*$D$56)-
((INDEX(BILLING!$AA:$AA,MATCH($AG$3&amp;" "&amp;$AG$5,BILLING!$C:$C,0))-M31)*$D$56))))/1000</f>
        <v>#N/A</v>
      </c>
      <c r="AA31" s="281" t="e">
        <f ca="1">(((((INDEX(BILLING!$Z:$Z,MATCH($AG$3&amp;" "&amp;$AG$5,BILLING!$C:$C,0))-R31)*$D$56)-
((INDEX(BILLING!$AA:$AA,MATCH($AG$3&amp;" "&amp;$AG$5,BILLING!$C:$C,0))-S31)*$D$56))))/1000</f>
        <v>#N/A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 t="e">
        <f ca="1">(((((INDEX(BILLING!$AF:$AF,MATCH($AG$3&amp;" "&amp;$AG$5,BILLING!$C:$C,0))-L32)*$D$64)-
((INDEX(BILLING!$AG:$AG,MATCH($AG$3&amp;" "&amp;$AG$5,BILLING!$C:$C,0))-M32)*$D$64))))/1000</f>
        <v>#N/A</v>
      </c>
      <c r="AA32" s="281" t="e">
        <f ca="1">(((((INDEX(BILLING!$AF:$AF,MATCH($AG$3&amp;" "&amp;$AG$5,BILLING!$C:$C,0))-R32)*$D$64)-
((INDEX(BILLING!$AG:$AG,MATCH($AG$3&amp;" "&amp;$AG$5,BILLING!$C:$C,0))-S32)*$D$64))))/1000</f>
        <v>#N/A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 t="e">
        <f ca="1">(((((INDEX(BILLING!$AH:$AH,MATCH($AG$3&amp;" "&amp;$AG$5,BILLING!$C:$C,0))-L33)*$D$63)-
((INDEX(BILLING!$AI:$AI,MATCH($AG$3&amp;" "&amp;$AG$5,BILLING!$C:$C,0))-M33)*$D$63))))/1000</f>
        <v>#N/A</v>
      </c>
      <c r="AA33" s="281" t="e">
        <f ca="1">(((((INDEX(BILLING!$AH:$AH,MATCH($AG$3&amp;" "&amp;$AG$5,BILLING!$C:$C,0))-R33)*$D$63)-
((INDEX(BILLING!$AI:$AI,MATCH($AG$3&amp;" "&amp;$AG$5,BILLING!$C:$C,0))-S33)*$D$63))))/1000</f>
        <v>#N/A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285.59259259259125</v>
      </c>
      <c r="I37" s="169">
        <f ca="1">((DATE(YEAR(F37),MONTH(F37)+1,25)) + TIME(LEFT("1200H", 2), MID("1200H", 3, 2), 0)) - ($AG$3 + TIME(LEFT(NOW(), 2), MID(NOW(), 3, 2), 0))</f>
        <v>-258.44374999999854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 t="e">
        <f ca="1">AA37+U37</f>
        <v>#N/A</v>
      </c>
      <c r="W37" s="172" t="e">
        <f ca="1">V37/H37/24</f>
        <v>#N/A</v>
      </c>
      <c r="X37" s="173" t="e">
        <f ca="1">AA37/H37/24</f>
        <v>#N/A</v>
      </c>
      <c r="Y37" s="182"/>
      <c r="Z37" s="291" t="e">
        <f ca="1">SUM(Z40:Z42)</f>
        <v>#N/A</v>
      </c>
      <c r="AA37" s="308" t="e">
        <f ca="1">SUM(AA40:AA42)</f>
        <v>#N/A</v>
      </c>
      <c r="AB37" s="114"/>
      <c r="AC37" s="113" t="s">
        <v>1319</v>
      </c>
      <c r="AD37" s="677" t="e">
        <f ca="1">Z37/$E$37</f>
        <v>#N/A</v>
      </c>
      <c r="AE37" s="678"/>
      <c r="AF37" s="678"/>
      <c r="AG37" s="679"/>
      <c r="AH37" s="106"/>
      <c r="AI37" s="114"/>
      <c r="AK37" s="187" t="e">
        <f ca="1">(E37-Z37)/67/24</f>
        <v>#N/A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1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14"/>
      <c r="AC40" s="113" t="s">
        <v>1320</v>
      </c>
      <c r="AD40" s="677" t="e">
        <f ca="1">$AA$37/$D$37</f>
        <v>#N/A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 t="e">
        <f ca="1">(((((INDEX(BILLING!$AD:$AD,MATCH($AG$3&amp;" "&amp;$AG$5,BILLING!$C:$C,0))-L41)*$D$57)-
((INDEX(BILLING!$AE:$AE,MATCH($AG$3&amp;" "&amp;$AG$5,BILLING!$C:$C,0))-M41)*$D$57))))/1000</f>
        <v>#N/A</v>
      </c>
      <c r="AA41" s="281" t="e">
        <f ca="1">(((((INDEX(BILLING!$AD:$AD,MATCH($AG$3&amp;" "&amp;$AG$5,BILLING!$C:$C,0))-R41)*$D$57)-
((INDEX(BILLING!$AE:$AE,MATCH($AG$3&amp;" "&amp;$AG$5,BILLING!$C:$C,0))-S41)*$D$57))))/1000</f>
        <v>#N/A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36.699540277775668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3.6902777777722804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3.2569444444525288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4.1062500000043656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3.9527777777911979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4.1118055555489263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3.9243055555707542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3.9673611111211358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3.9402777777795563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3.8395833333343035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3.8034722222218988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3.5750000000116415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3.429166666661331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2.3534722222102573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2.3402777777882875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2.2708333333212067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2.367361111115315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2.4013888889021473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5.8152777777504525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</vt:i4>
      </vt:variant>
    </vt:vector>
  </HeadingPairs>
  <TitlesOfParts>
    <vt:vector size="26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AURIN, TIMOTHY</cp:lastModifiedBy>
  <cp:revision/>
  <dcterms:created xsi:type="dcterms:W3CDTF">2023-03-31T14:14:01Z</dcterms:created>
  <dcterms:modified xsi:type="dcterms:W3CDTF">2025-12-07T18:13:25Z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