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6227" documentId="8_{78C34441-216D-4C2D-AAA3-718125ADDEA7}" xr6:coauthVersionLast="47" xr6:coauthVersionMax="47" xr10:uidLastSave="{BD2C9004-AD7A-4D91-9797-B1067403AAF2}"/>
  <bookViews>
    <workbookView xWindow="-120" yWindow="-120" windowWidth="29040" windowHeight="15840" tabRatio="636" firstSheet="1" activeTab="9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2" i="456" l="1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F420" i="88" l="1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AB109" i="456"/>
  <c r="X109" i="456"/>
  <c r="I109" i="456"/>
  <c r="G109" i="456"/>
  <c r="AC107" i="456"/>
  <c r="AB107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B71" i="456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BD230" i="260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BD230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0530H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D830B017-CA5D-410D-8C35-E53BDC7F4A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3B9E3A6F-A5D3-4262-9C34-96EE28A641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9A03CF93-0315-4182-BBC0-81ED3F25895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B4176D0-5558-4A3E-BC74-4E4E02CABC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4A825EB-7718-44A2-80E4-FC6A6B35B17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BFA6D28-66CB-4535-8168-4B3F08574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<sst xmlns="http://schemas.openxmlformats.org/spreadsheetml/2006/main" count="18937" uniqueCount="1682">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</sst>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0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0</v>
      </c>
      <c r="Z43" s="252" cm="1">
        <f t="array" aca="1" ref="Z43" ca="1">INDIRECT("'"&amp;$A43&amp;"'!"&amp; "AC" &amp; $B43)</f>
        <v>0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tabSelected="1" zoomScale="70" zoomScaleNormal="70" workbookViewId="0">
      <pane xSplit="5" ySplit="11" topLeftCell="V70" activePane="bottomRight" state="frozen"/>
      <selection pane="topRight" activeCell="F1" sqref="F1"/>
      <selection pane="bottomLeft" activeCell="A12" sqref="A12"/>
      <selection pane="bottomRight" activeCell="AA121" sqref="AA1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19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9">SUM(C19:C32)</f>
        <v>14</v>
      </c>
      <c r="D33" s="16">
        <f t="shared" si="19"/>
        <v>0</v>
      </c>
      <c r="E33" s="16">
        <f t="shared" si="19"/>
        <v>0</v>
      </c>
      <c r="F33" s="16">
        <f t="shared" si="19"/>
        <v>3.9</v>
      </c>
      <c r="G33" s="16">
        <f t="shared" si="19"/>
        <v>7.9189999999999987</v>
      </c>
      <c r="H33" s="16">
        <f t="shared" si="19"/>
        <v>5.4820000000000002</v>
      </c>
      <c r="I33" s="16">
        <f t="shared" si="19"/>
        <v>4.4269999999999996</v>
      </c>
      <c r="J33" s="16">
        <f t="shared" si="19"/>
        <v>0</v>
      </c>
      <c r="K33" s="16">
        <f t="shared" si="19"/>
        <v>0</v>
      </c>
      <c r="L33" s="16">
        <f t="shared" si="19"/>
        <v>2.9390000000000001</v>
      </c>
      <c r="M33" s="16">
        <f t="shared" si="19"/>
        <v>1.9359999999999999</v>
      </c>
      <c r="N33" s="16">
        <f t="shared" si="19"/>
        <v>6.9019999999999992</v>
      </c>
      <c r="O33" s="16">
        <f t="shared" si="19"/>
        <v>12.831</v>
      </c>
      <c r="P33" s="16">
        <f t="shared" si="19"/>
        <v>12.859</v>
      </c>
      <c r="Q33" s="16">
        <f t="shared" si="19"/>
        <v>12.83</v>
      </c>
      <c r="R33" s="16">
        <f t="shared" si="19"/>
        <v>12.845000000000001</v>
      </c>
      <c r="S33" s="16">
        <f t="shared" si="19"/>
        <v>12.823</v>
      </c>
      <c r="T33" s="16">
        <f t="shared" si="19"/>
        <v>12.825000000000001</v>
      </c>
      <c r="U33" s="16">
        <f t="shared" si="19"/>
        <v>12.827999999999998</v>
      </c>
      <c r="V33" s="16">
        <f t="shared" si="19"/>
        <v>12.853999999999999</v>
      </c>
      <c r="W33" s="16">
        <f t="shared" si="19"/>
        <v>12.851999999999997</v>
      </c>
      <c r="X33" s="16">
        <f t="shared" si="19"/>
        <v>10.827999999999999</v>
      </c>
      <c r="Y33" s="16">
        <f t="shared" si="19"/>
        <v>10.821999999999996</v>
      </c>
      <c r="Z33" s="16">
        <f t="shared" si="19"/>
        <v>9.9009999999999998</v>
      </c>
      <c r="AA33" s="16">
        <f t="shared" si="19"/>
        <v>9.9090000000000007</v>
      </c>
      <c r="AB33" s="16">
        <f t="shared" si="19"/>
        <v>0</v>
      </c>
      <c r="AC33" s="16">
        <f t="shared" si="19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22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20">SUM(C43:C46)</f>
        <v>26.6</v>
      </c>
      <c r="D47" s="16">
        <f t="shared" si="20"/>
        <v>0</v>
      </c>
      <c r="E47" s="16">
        <f t="shared" si="20"/>
        <v>0</v>
      </c>
      <c r="F47" s="16">
        <f t="shared" si="20"/>
        <v>9.4</v>
      </c>
      <c r="G47" s="16">
        <f t="shared" si="20"/>
        <v>10.8</v>
      </c>
      <c r="H47" s="16">
        <f t="shared" si="20"/>
        <v>11.2</v>
      </c>
      <c r="I47" s="16">
        <f t="shared" si="20"/>
        <v>11.2</v>
      </c>
      <c r="J47" s="16">
        <f t="shared" si="20"/>
        <v>11</v>
      </c>
      <c r="K47" s="16">
        <f t="shared" si="20"/>
        <v>10.5</v>
      </c>
      <c r="L47" s="16">
        <f t="shared" si="20"/>
        <v>11</v>
      </c>
      <c r="M47" s="16">
        <f t="shared" si="20"/>
        <v>10.9</v>
      </c>
      <c r="N47" s="16">
        <f t="shared" si="20"/>
        <v>11.3</v>
      </c>
      <c r="O47" s="16">
        <f t="shared" si="20"/>
        <v>13.7</v>
      </c>
      <c r="P47" s="16">
        <f t="shared" si="20"/>
        <v>16.5</v>
      </c>
      <c r="Q47" s="16">
        <f t="shared" si="20"/>
        <v>18</v>
      </c>
      <c r="R47" s="16">
        <f t="shared" si="20"/>
        <v>16.5</v>
      </c>
      <c r="S47" s="16">
        <f t="shared" si="20"/>
        <v>15.5</v>
      </c>
      <c r="T47" s="16">
        <f t="shared" si="20"/>
        <v>15</v>
      </c>
      <c r="U47" s="16">
        <f t="shared" si="20"/>
        <v>17</v>
      </c>
      <c r="V47" s="16">
        <f t="shared" si="20"/>
        <v>15.5</v>
      </c>
      <c r="W47" s="16">
        <f t="shared" si="20"/>
        <v>15.5</v>
      </c>
      <c r="X47" s="16">
        <f t="shared" si="20"/>
        <v>13.7</v>
      </c>
      <c r="Y47" s="16">
        <f t="shared" si="20"/>
        <v>13.7</v>
      </c>
      <c r="Z47" s="16">
        <f t="shared" si="20"/>
        <v>15</v>
      </c>
      <c r="AA47" s="16">
        <f t="shared" si="20"/>
        <v>14</v>
      </c>
      <c r="AB47" s="16">
        <f t="shared" si="20"/>
        <v>0</v>
      </c>
      <c r="AC47" s="16">
        <f t="shared" si="20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22</v>
      </c>
    </row>
    <row r="50" spans="1:35" x14ac:dyDescent="0.25">
      <c r="A50" s="8" t="s">
        <v>21</v>
      </c>
      <c r="B50" s="16">
        <f>B49</f>
        <v>0</v>
      </c>
      <c r="C50" s="16">
        <f t="shared" ref="C50:AC50" si="21">C49</f>
        <v>15</v>
      </c>
      <c r="D50" s="16">
        <f t="shared" si="21"/>
        <v>0</v>
      </c>
      <c r="E50" s="16">
        <f t="shared" si="21"/>
        <v>0</v>
      </c>
      <c r="F50" s="16">
        <f t="shared" si="21"/>
        <v>14.26</v>
      </c>
      <c r="G50" s="16">
        <f t="shared" si="21"/>
        <v>14.23</v>
      </c>
      <c r="H50" s="16">
        <f t="shared" si="21"/>
        <v>14.28</v>
      </c>
      <c r="I50" s="16">
        <f t="shared" si="21"/>
        <v>14.29</v>
      </c>
      <c r="J50" s="16">
        <f t="shared" si="21"/>
        <v>14.28</v>
      </c>
      <c r="K50" s="16">
        <f t="shared" si="21"/>
        <v>14.3</v>
      </c>
      <c r="L50" s="16">
        <f t="shared" si="21"/>
        <v>14.3</v>
      </c>
      <c r="M50" s="16">
        <f t="shared" si="21"/>
        <v>14.25</v>
      </c>
      <c r="N50" s="16">
        <f t="shared" si="21"/>
        <v>14.25</v>
      </c>
      <c r="O50" s="16">
        <f t="shared" si="21"/>
        <v>14.23</v>
      </c>
      <c r="P50" s="16">
        <f t="shared" si="21"/>
        <v>14.24</v>
      </c>
      <c r="Q50" s="16">
        <f t="shared" si="21"/>
        <v>14.25</v>
      </c>
      <c r="R50" s="16">
        <f t="shared" si="21"/>
        <v>14.22</v>
      </c>
      <c r="S50" s="16">
        <f t="shared" si="21"/>
        <v>14.22</v>
      </c>
      <c r="T50" s="16">
        <f t="shared" si="21"/>
        <v>14.18</v>
      </c>
      <c r="U50" s="16">
        <f t="shared" si="21"/>
        <v>14.2</v>
      </c>
      <c r="V50" s="16">
        <f t="shared" si="21"/>
        <v>14.24</v>
      </c>
      <c r="W50" s="16">
        <f t="shared" si="21"/>
        <v>14.21</v>
      </c>
      <c r="X50" s="16">
        <f t="shared" si="21"/>
        <v>14.24</v>
      </c>
      <c r="Y50" s="16">
        <f t="shared" si="21"/>
        <v>14.28</v>
      </c>
      <c r="Z50" s="16">
        <f t="shared" si="21"/>
        <v>14.25</v>
      </c>
      <c r="AA50" s="16">
        <f t="shared" si="21"/>
        <v>14.3</v>
      </c>
      <c r="AB50" s="16">
        <f t="shared" si="21"/>
        <v>0</v>
      </c>
      <c r="AC50" s="16">
        <f t="shared" si="21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/>
      <c r="AC52" s="273"/>
      <c r="AD52" s="36"/>
      <c r="AE52" s="36"/>
      <c r="AF52" s="10">
        <f t="shared" ref="AF52:AF65" si="22">COUNTIF(F52:AC52,$AJ$8)</f>
        <v>0</v>
      </c>
      <c r="AG52" s="10">
        <f t="shared" ref="AG52:AG65" si="23">COUNTIF(G52:AD52,$AJ$7)</f>
        <v>0</v>
      </c>
      <c r="AH52" s="10">
        <f t="shared" ref="AH52:AH65" si="2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/>
      <c r="AC53" s="273"/>
      <c r="AD53" s="36"/>
      <c r="AE53" s="36"/>
      <c r="AF53" s="10">
        <f t="shared" si="22"/>
        <v>0</v>
      </c>
      <c r="AG53" s="10">
        <f t="shared" si="23"/>
        <v>0</v>
      </c>
      <c r="AH53" s="10">
        <f t="shared" si="2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/>
      <c r="AC54" s="273"/>
      <c r="AD54" s="36"/>
      <c r="AE54" s="36"/>
      <c r="AF54" s="10">
        <f t="shared" si="22"/>
        <v>0</v>
      </c>
      <c r="AG54" s="10">
        <f t="shared" si="23"/>
        <v>0</v>
      </c>
      <c r="AH54" s="10">
        <f t="shared" si="2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2"/>
        <v>0</v>
      </c>
      <c r="AG55" s="10">
        <f t="shared" si="23"/>
        <v>0</v>
      </c>
      <c r="AH55" s="10">
        <f t="shared" si="2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2"/>
        <v>0</v>
      </c>
      <c r="AG56" s="10">
        <f t="shared" si="23"/>
        <v>0</v>
      </c>
      <c r="AH56" s="10">
        <f t="shared" si="24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/>
      <c r="AC57" s="273"/>
      <c r="AD57" s="36"/>
      <c r="AE57" s="36"/>
      <c r="AF57" s="10">
        <f t="shared" si="22"/>
        <v>0</v>
      </c>
      <c r="AG57" s="10">
        <f t="shared" si="23"/>
        <v>0</v>
      </c>
      <c r="AH57" s="10">
        <f t="shared" si="24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2"/>
        <v>0</v>
      </c>
      <c r="AG58" s="10">
        <f t="shared" si="23"/>
        <v>0</v>
      </c>
      <c r="AH58" s="10">
        <f t="shared" si="24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2"/>
        <v>0</v>
      </c>
      <c r="AG60" s="10">
        <f t="shared" si="23"/>
        <v>0</v>
      </c>
      <c r="AH60" s="10">
        <f t="shared" si="24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2"/>
        <v>0</v>
      </c>
      <c r="AG61" s="10">
        <f t="shared" si="23"/>
        <v>0</v>
      </c>
      <c r="AH61" s="10">
        <f t="shared" si="2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2"/>
        <v>0</v>
      </c>
      <c r="AG62" s="10">
        <f t="shared" si="23"/>
        <v>0</v>
      </c>
      <c r="AH62" s="10">
        <f t="shared" si="2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2"/>
        <v>0</v>
      </c>
      <c r="AG63" s="10">
        <f t="shared" si="23"/>
        <v>0</v>
      </c>
      <c r="AH63" s="10">
        <f t="shared" si="24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2"/>
        <v>0</v>
      </c>
      <c r="AG64" s="10">
        <f t="shared" si="23"/>
        <v>0</v>
      </c>
      <c r="AH64" s="10">
        <f t="shared" si="24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2"/>
        <v>0</v>
      </c>
      <c r="AG65" s="10">
        <f t="shared" si="23"/>
        <v>0</v>
      </c>
      <c r="AH65" s="10">
        <f t="shared" si="24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5">SUM(F52:F65)</f>
        <v>0</v>
      </c>
      <c r="G66" s="16">
        <f t="shared" si="25"/>
        <v>0</v>
      </c>
      <c r="H66" s="16">
        <f t="shared" si="25"/>
        <v>0</v>
      </c>
      <c r="I66" s="16">
        <f t="shared" si="25"/>
        <v>0</v>
      </c>
      <c r="J66" s="16">
        <f t="shared" si="25"/>
        <v>0</v>
      </c>
      <c r="K66" s="16">
        <f t="shared" si="25"/>
        <v>0</v>
      </c>
      <c r="L66" s="16">
        <f t="shared" si="25"/>
        <v>0</v>
      </c>
      <c r="M66" s="16">
        <f t="shared" si="25"/>
        <v>0</v>
      </c>
      <c r="N66" s="16">
        <f t="shared" si="25"/>
        <v>0</v>
      </c>
      <c r="O66" s="16">
        <f t="shared" si="25"/>
        <v>2.8</v>
      </c>
      <c r="P66" s="16">
        <f t="shared" si="25"/>
        <v>5.2</v>
      </c>
      <c r="Q66" s="16">
        <f t="shared" si="25"/>
        <v>5.2</v>
      </c>
      <c r="R66" s="16">
        <f t="shared" si="25"/>
        <v>3.5</v>
      </c>
      <c r="S66" s="16">
        <f t="shared" si="25"/>
        <v>4.4000000000000004</v>
      </c>
      <c r="T66" s="16">
        <f>SUM(T52:T65)</f>
        <v>4.4000000000000004</v>
      </c>
      <c r="U66" s="16">
        <f t="shared" si="25"/>
        <v>3.5</v>
      </c>
      <c r="V66" s="16">
        <f t="shared" si="25"/>
        <v>2.8</v>
      </c>
      <c r="W66" s="16">
        <f t="shared" si="25"/>
        <v>0.7</v>
      </c>
      <c r="X66" s="16">
        <f t="shared" si="25"/>
        <v>0</v>
      </c>
      <c r="Y66" s="16">
        <f t="shared" si="25"/>
        <v>0</v>
      </c>
      <c r="Z66" s="16">
        <f t="shared" si="25"/>
        <v>0</v>
      </c>
      <c r="AA66" s="16">
        <f t="shared" si="25"/>
        <v>0</v>
      </c>
      <c r="AB66" s="16">
        <f t="shared" si="25"/>
        <v>0</v>
      </c>
      <c r="AC66" s="16">
        <f t="shared" si="2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6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6"/>
        <v>0.55999999999999994</v>
      </c>
      <c r="Z69" s="273">
        <f>1.54/3</f>
        <v>0.51333333333333331</v>
      </c>
      <c r="AA69" s="273">
        <v>0.7</v>
      </c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6"/>
        <v>0.55999999999999994</v>
      </c>
      <c r="Z70" s="273">
        <f>1.54/3</f>
        <v>0.51333333333333331</v>
      </c>
      <c r="AA70" s="273">
        <v>0.7</v>
      </c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7">SUM(C68:C70)</f>
        <v>2.5499999999999998</v>
      </c>
      <c r="D71" s="16">
        <f t="shared" si="27"/>
        <v>0</v>
      </c>
      <c r="E71" s="16">
        <f t="shared" si="27"/>
        <v>0</v>
      </c>
      <c r="F71" s="16">
        <f t="shared" si="27"/>
        <v>0.98</v>
      </c>
      <c r="G71" s="16">
        <f t="shared" si="27"/>
        <v>0.9</v>
      </c>
      <c r="H71" s="16">
        <f t="shared" si="27"/>
        <v>0.87</v>
      </c>
      <c r="I71" s="16">
        <f t="shared" si="27"/>
        <v>0.85</v>
      </c>
      <c r="J71" s="16">
        <f t="shared" si="27"/>
        <v>0.85</v>
      </c>
      <c r="K71" s="16">
        <f t="shared" si="27"/>
        <v>1</v>
      </c>
      <c r="L71" s="16">
        <f t="shared" si="27"/>
        <v>1.25</v>
      </c>
      <c r="M71" s="16">
        <f t="shared" si="27"/>
        <v>1.24</v>
      </c>
      <c r="N71" s="16">
        <f t="shared" si="27"/>
        <v>1.1399999999999999</v>
      </c>
      <c r="O71" s="16">
        <f t="shared" si="27"/>
        <v>1.47</v>
      </c>
      <c r="P71" s="16">
        <f t="shared" si="27"/>
        <v>1.51</v>
      </c>
      <c r="Q71" s="16">
        <f t="shared" si="27"/>
        <v>1.51</v>
      </c>
      <c r="R71" s="16">
        <f t="shared" si="27"/>
        <v>1.5699999999999998</v>
      </c>
      <c r="S71" s="16">
        <f t="shared" si="27"/>
        <v>1.58</v>
      </c>
      <c r="T71" s="16">
        <f t="shared" si="27"/>
        <v>1.5500000000000003</v>
      </c>
      <c r="U71" s="16">
        <f t="shared" si="27"/>
        <v>1.54</v>
      </c>
      <c r="V71" s="16">
        <f t="shared" si="27"/>
        <v>1.47</v>
      </c>
      <c r="W71" s="16">
        <f t="shared" si="27"/>
        <v>1.44</v>
      </c>
      <c r="X71" s="16">
        <f t="shared" si="27"/>
        <v>1.5</v>
      </c>
      <c r="Y71" s="16">
        <f t="shared" si="27"/>
        <v>1.6799999999999997</v>
      </c>
      <c r="Z71" s="16">
        <f t="shared" si="27"/>
        <v>1.54</v>
      </c>
      <c r="AA71" s="16">
        <f t="shared" si="27"/>
        <v>1.4</v>
      </c>
      <c r="AB71" s="16">
        <f t="shared" si="27"/>
        <v>0</v>
      </c>
      <c r="AC71" s="16">
        <f t="shared" si="27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8">COUNTIF(F73:AC73,$AF$11)</f>
        <v>0</v>
      </c>
      <c r="AG73" s="10">
        <f t="shared" ref="AG73:AG81" si="29">COUNTIF(G73:AC73,$AG$11)</f>
        <v>0</v>
      </c>
      <c r="AH73" s="10">
        <f t="shared" ref="AH73:AH81" si="3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8"/>
        <v>0</v>
      </c>
      <c r="AG74" s="10">
        <f t="shared" si="29"/>
        <v>0</v>
      </c>
      <c r="AH74" s="10">
        <f t="shared" si="3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8"/>
        <v>0</v>
      </c>
      <c r="AG76" s="10">
        <f t="shared" si="29"/>
        <v>0</v>
      </c>
      <c r="AH76" s="10">
        <f t="shared" si="3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8"/>
        <v>0</v>
      </c>
      <c r="AG77" s="10">
        <f t="shared" si="29"/>
        <v>0</v>
      </c>
      <c r="AH77" s="10">
        <f t="shared" si="3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8"/>
        <v>0</v>
      </c>
      <c r="AG78" s="10">
        <f t="shared" si="29"/>
        <v>0</v>
      </c>
      <c r="AH78" s="10">
        <f t="shared" si="3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8"/>
        <v>0</v>
      </c>
      <c r="AG79" s="10">
        <f t="shared" si="29"/>
        <v>0</v>
      </c>
      <c r="AH79" s="10">
        <f t="shared" si="3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8"/>
        <v>0</v>
      </c>
      <c r="AG80" s="10">
        <f t="shared" si="29"/>
        <v>0</v>
      </c>
      <c r="AH80" s="10">
        <f t="shared" si="3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8"/>
        <v>0</v>
      </c>
      <c r="AG81" s="10">
        <f t="shared" si="29"/>
        <v>0</v>
      </c>
      <c r="AH81" s="10">
        <f t="shared" si="3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1">SUM(C84:C85)</f>
        <v>2</v>
      </c>
      <c r="D86" s="16">
        <f t="shared" si="31"/>
        <v>0</v>
      </c>
      <c r="E86" s="16">
        <f t="shared" si="31"/>
        <v>0</v>
      </c>
      <c r="F86" s="16">
        <f t="shared" si="31"/>
        <v>0.8</v>
      </c>
      <c r="G86" s="16">
        <f t="shared" si="31"/>
        <v>0.76</v>
      </c>
      <c r="H86" s="16">
        <f t="shared" si="31"/>
        <v>0.73</v>
      </c>
      <c r="I86" s="16">
        <f t="shared" si="31"/>
        <v>0.71</v>
      </c>
      <c r="J86" s="16">
        <f t="shared" si="31"/>
        <v>0</v>
      </c>
      <c r="K86" s="16">
        <f t="shared" si="31"/>
        <v>0.7</v>
      </c>
      <c r="L86" s="16">
        <f t="shared" si="31"/>
        <v>0.83</v>
      </c>
      <c r="M86" s="16">
        <f t="shared" si="31"/>
        <v>0</v>
      </c>
      <c r="N86" s="16">
        <f t="shared" si="31"/>
        <v>0.78</v>
      </c>
      <c r="O86" s="16">
        <f t="shared" si="31"/>
        <v>0.85</v>
      </c>
      <c r="P86" s="16">
        <f t="shared" si="31"/>
        <v>0.89</v>
      </c>
      <c r="Q86" s="16">
        <f t="shared" si="31"/>
        <v>0.91</v>
      </c>
      <c r="R86" s="16">
        <f t="shared" si="31"/>
        <v>0.93</v>
      </c>
      <c r="S86" s="16">
        <f t="shared" si="31"/>
        <v>0.91</v>
      </c>
      <c r="T86" s="16">
        <f t="shared" si="31"/>
        <v>0.94</v>
      </c>
      <c r="U86" s="16">
        <f t="shared" si="31"/>
        <v>0.92</v>
      </c>
      <c r="V86" s="16">
        <f t="shared" si="31"/>
        <v>0.94</v>
      </c>
      <c r="W86" s="16">
        <f t="shared" si="31"/>
        <v>0.93</v>
      </c>
      <c r="X86" s="16">
        <f t="shared" si="31"/>
        <v>0.94</v>
      </c>
      <c r="Y86" s="16">
        <f t="shared" si="31"/>
        <v>1.02</v>
      </c>
      <c r="Z86" s="16">
        <f t="shared" si="31"/>
        <v>1</v>
      </c>
      <c r="AA86" s="16">
        <f t="shared" si="31"/>
        <v>0.93</v>
      </c>
      <c r="AB86" s="16">
        <f t="shared" si="31"/>
        <v>0</v>
      </c>
      <c r="AC86" s="16">
        <f t="shared" si="31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2">SUM(F13:F16,F19:F32,F35:F37,F40,F43:F46,F49,F55,F56,F58,F60,F61,F62,F63,F64,F65,F68:F70,F84:F85,F57)</f>
        <v>42.54</v>
      </c>
      <c r="G89" s="23">
        <f t="shared" si="32"/>
        <v>40.908999999999999</v>
      </c>
      <c r="H89" s="23">
        <f t="shared" si="32"/>
        <v>39.061999999999998</v>
      </c>
      <c r="I89" s="23">
        <f t="shared" si="32"/>
        <v>37.976999999999997</v>
      </c>
      <c r="J89" s="23">
        <f t="shared" si="32"/>
        <v>37.829999999999991</v>
      </c>
      <c r="K89" s="23">
        <f t="shared" si="32"/>
        <v>40.100000000000009</v>
      </c>
      <c r="L89" s="23">
        <f t="shared" si="32"/>
        <v>43.718999999999994</v>
      </c>
      <c r="M89" s="23">
        <f t="shared" si="32"/>
        <v>41.725999999999992</v>
      </c>
      <c r="N89" s="23">
        <f t="shared" si="32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3">SUM(P13:P16,P19:P32,P35:P37,P40,P43:P46,P49,P55,P56,P58,P60,P61,P62,P63,P64,P65,P68:P70,P84:P85,P57)</f>
        <v>64.599000000000018</v>
      </c>
      <c r="Q89" s="23">
        <f t="shared" si="33"/>
        <v>66.099999999999994</v>
      </c>
      <c r="R89" s="23">
        <f t="shared" si="33"/>
        <v>62.765000000000015</v>
      </c>
      <c r="S89" s="23">
        <f t="shared" si="33"/>
        <v>62.832999999999998</v>
      </c>
      <c r="T89" s="23">
        <f t="shared" si="33"/>
        <v>62.295000000000016</v>
      </c>
      <c r="U89" s="23">
        <f t="shared" si="33"/>
        <v>63.388000000000019</v>
      </c>
      <c r="V89" s="23">
        <f t="shared" si="33"/>
        <v>61.204000000000001</v>
      </c>
      <c r="W89" s="23">
        <f t="shared" si="33"/>
        <v>58.832000000000015</v>
      </c>
      <c r="X89" s="23">
        <f t="shared" si="33"/>
        <v>54.607999999999997</v>
      </c>
      <c r="Y89" s="23">
        <f t="shared" si="33"/>
        <v>54.302000000000014</v>
      </c>
      <c r="Z89" s="23">
        <f t="shared" si="33"/>
        <v>55.090999999999994</v>
      </c>
      <c r="AA89" s="23">
        <f t="shared" si="33"/>
        <v>53.738999999999997</v>
      </c>
      <c r="AB89" s="23">
        <f t="shared" si="33"/>
        <v>0</v>
      </c>
      <c r="AC89" s="23">
        <f t="shared" si="33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4">F17</f>
        <v>13.2</v>
      </c>
      <c r="G97" s="58">
        <f t="shared" si="34"/>
        <v>6.3</v>
      </c>
      <c r="H97" s="58">
        <f t="shared" si="34"/>
        <v>6.5</v>
      </c>
      <c r="I97" s="58">
        <f t="shared" si="34"/>
        <v>6.5</v>
      </c>
      <c r="J97" s="58">
        <f t="shared" si="34"/>
        <v>11.7</v>
      </c>
      <c r="K97" s="58">
        <f t="shared" si="34"/>
        <v>13.6</v>
      </c>
      <c r="L97" s="58">
        <f t="shared" si="34"/>
        <v>13.4</v>
      </c>
      <c r="M97" s="58">
        <f t="shared" si="34"/>
        <v>13.4</v>
      </c>
      <c r="N97" s="58">
        <f t="shared" si="34"/>
        <v>13.2</v>
      </c>
      <c r="O97" s="58">
        <f t="shared" si="34"/>
        <v>13.6</v>
      </c>
      <c r="P97" s="58">
        <f t="shared" si="34"/>
        <v>13.4</v>
      </c>
      <c r="Q97" s="58">
        <f t="shared" si="34"/>
        <v>13.4</v>
      </c>
      <c r="R97" s="58">
        <f t="shared" si="34"/>
        <v>13.2</v>
      </c>
      <c r="S97" s="58">
        <f t="shared" si="34"/>
        <v>7</v>
      </c>
      <c r="T97" s="58">
        <f t="shared" si="34"/>
        <v>13.4</v>
      </c>
      <c r="U97" s="58">
        <f t="shared" si="34"/>
        <v>13.4</v>
      </c>
      <c r="V97" s="58">
        <f t="shared" si="34"/>
        <v>13.4</v>
      </c>
      <c r="W97" s="58">
        <f t="shared" si="34"/>
        <v>13.2</v>
      </c>
      <c r="X97" s="58">
        <f t="shared" si="34"/>
        <v>13.4</v>
      </c>
      <c r="Y97" s="58">
        <f t="shared" si="34"/>
        <v>12.8</v>
      </c>
      <c r="Z97" s="58">
        <f t="shared" si="34"/>
        <v>13.4</v>
      </c>
      <c r="AA97" s="58">
        <f t="shared" si="34"/>
        <v>13.2</v>
      </c>
      <c r="AB97" s="58">
        <f t="shared" si="34"/>
        <v>0</v>
      </c>
      <c r="AC97" s="58">
        <f t="shared" si="34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5">F33</f>
        <v>3.9</v>
      </c>
      <c r="G99" s="58">
        <f t="shared" si="35"/>
        <v>7.9189999999999987</v>
      </c>
      <c r="H99" s="58">
        <f t="shared" si="35"/>
        <v>5.4820000000000002</v>
      </c>
      <c r="I99" s="58">
        <f t="shared" si="35"/>
        <v>4.4269999999999996</v>
      </c>
      <c r="J99" s="58">
        <f t="shared" si="35"/>
        <v>0</v>
      </c>
      <c r="K99" s="58">
        <f t="shared" si="35"/>
        <v>0</v>
      </c>
      <c r="L99" s="58">
        <f t="shared" si="35"/>
        <v>2.9390000000000001</v>
      </c>
      <c r="M99" s="58">
        <f t="shared" si="35"/>
        <v>1.9359999999999999</v>
      </c>
      <c r="N99" s="58">
        <f t="shared" si="35"/>
        <v>6.9019999999999992</v>
      </c>
      <c r="O99" s="58">
        <f t="shared" si="35"/>
        <v>12.831</v>
      </c>
      <c r="P99" s="58">
        <f t="shared" si="35"/>
        <v>12.859</v>
      </c>
      <c r="Q99" s="58">
        <f t="shared" si="35"/>
        <v>12.83</v>
      </c>
      <c r="R99" s="58">
        <f t="shared" si="35"/>
        <v>12.845000000000001</v>
      </c>
      <c r="S99" s="58">
        <f t="shared" si="35"/>
        <v>12.823</v>
      </c>
      <c r="T99" s="58">
        <f t="shared" si="35"/>
        <v>12.825000000000001</v>
      </c>
      <c r="U99" s="58">
        <f t="shared" si="35"/>
        <v>12.827999999999998</v>
      </c>
      <c r="V99" s="58">
        <f t="shared" si="35"/>
        <v>12.853999999999999</v>
      </c>
      <c r="W99" s="58">
        <f t="shared" si="35"/>
        <v>12.851999999999997</v>
      </c>
      <c r="X99" s="58">
        <f t="shared" si="35"/>
        <v>10.827999999999999</v>
      </c>
      <c r="Y99" s="58">
        <f t="shared" si="35"/>
        <v>10.821999999999996</v>
      </c>
      <c r="Z99" s="58">
        <f t="shared" si="35"/>
        <v>9.9009999999999998</v>
      </c>
      <c r="AA99" s="58">
        <f t="shared" si="35"/>
        <v>9.9090000000000007</v>
      </c>
      <c r="AB99" s="58">
        <f t="shared" si="35"/>
        <v>0</v>
      </c>
      <c r="AC99" s="58">
        <f t="shared" si="35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6">F47</f>
        <v>9.4</v>
      </c>
      <c r="G101" s="59">
        <f t="shared" si="36"/>
        <v>10.8</v>
      </c>
      <c r="H101" s="59">
        <f t="shared" si="36"/>
        <v>11.2</v>
      </c>
      <c r="I101" s="59">
        <f t="shared" si="36"/>
        <v>11.2</v>
      </c>
      <c r="J101" s="59">
        <f t="shared" si="36"/>
        <v>11</v>
      </c>
      <c r="K101" s="59">
        <f t="shared" si="36"/>
        <v>10.5</v>
      </c>
      <c r="L101" s="59">
        <f t="shared" si="36"/>
        <v>11</v>
      </c>
      <c r="M101" s="59">
        <f t="shared" si="36"/>
        <v>10.9</v>
      </c>
      <c r="N101" s="59">
        <f t="shared" si="36"/>
        <v>11.3</v>
      </c>
      <c r="O101" s="59">
        <f t="shared" si="36"/>
        <v>13.7</v>
      </c>
      <c r="P101" s="59">
        <f t="shared" si="36"/>
        <v>16.5</v>
      </c>
      <c r="Q101" s="59">
        <f t="shared" si="36"/>
        <v>18</v>
      </c>
      <c r="R101" s="59">
        <f t="shared" si="36"/>
        <v>16.5</v>
      </c>
      <c r="S101" s="59">
        <f t="shared" si="36"/>
        <v>15.5</v>
      </c>
      <c r="T101" s="59">
        <f t="shared" si="36"/>
        <v>15</v>
      </c>
      <c r="U101" s="59">
        <f t="shared" si="36"/>
        <v>17</v>
      </c>
      <c r="V101" s="59">
        <f t="shared" si="36"/>
        <v>15.5</v>
      </c>
      <c r="W101" s="59">
        <f t="shared" si="36"/>
        <v>15.5</v>
      </c>
      <c r="X101" s="59">
        <f t="shared" si="36"/>
        <v>13.7</v>
      </c>
      <c r="Y101" s="59">
        <f t="shared" si="36"/>
        <v>13.7</v>
      </c>
      <c r="Z101" s="59">
        <f t="shared" si="36"/>
        <v>15</v>
      </c>
      <c r="AA101" s="59">
        <f t="shared" si="36"/>
        <v>14</v>
      </c>
      <c r="AB101" s="59">
        <f t="shared" si="36"/>
        <v>0</v>
      </c>
      <c r="AC101" s="59">
        <f t="shared" si="36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7">F50</f>
        <v>14.26</v>
      </c>
      <c r="G104" s="59">
        <f t="shared" si="37"/>
        <v>14.23</v>
      </c>
      <c r="H104" s="59">
        <f t="shared" si="37"/>
        <v>14.28</v>
      </c>
      <c r="I104" s="59">
        <f t="shared" si="37"/>
        <v>14.29</v>
      </c>
      <c r="J104" s="59">
        <f t="shared" si="37"/>
        <v>14.28</v>
      </c>
      <c r="K104" s="59">
        <f t="shared" si="37"/>
        <v>14.3</v>
      </c>
      <c r="L104" s="59">
        <f t="shared" si="37"/>
        <v>14.3</v>
      </c>
      <c r="M104" s="59">
        <f t="shared" si="37"/>
        <v>14.25</v>
      </c>
      <c r="N104" s="59">
        <f t="shared" si="37"/>
        <v>14.25</v>
      </c>
      <c r="O104" s="59">
        <f t="shared" si="37"/>
        <v>14.23</v>
      </c>
      <c r="P104" s="59">
        <f t="shared" si="37"/>
        <v>14.24</v>
      </c>
      <c r="Q104" s="59">
        <f t="shared" si="37"/>
        <v>14.25</v>
      </c>
      <c r="R104" s="59">
        <f t="shared" si="37"/>
        <v>14.22</v>
      </c>
      <c r="S104" s="59">
        <f t="shared" si="37"/>
        <v>14.22</v>
      </c>
      <c r="T104" s="59">
        <f t="shared" si="37"/>
        <v>14.18</v>
      </c>
      <c r="U104" s="59">
        <f t="shared" si="37"/>
        <v>14.2</v>
      </c>
      <c r="V104" s="59">
        <f t="shared" si="37"/>
        <v>14.24</v>
      </c>
      <c r="W104" s="59">
        <f t="shared" si="37"/>
        <v>14.21</v>
      </c>
      <c r="X104" s="59">
        <f t="shared" si="37"/>
        <v>14.24</v>
      </c>
      <c r="Y104" s="59">
        <f t="shared" si="37"/>
        <v>14.28</v>
      </c>
      <c r="Z104" s="59">
        <f t="shared" si="37"/>
        <v>14.25</v>
      </c>
      <c r="AA104" s="59">
        <f t="shared" si="37"/>
        <v>14.3</v>
      </c>
      <c r="AB104" s="59">
        <f t="shared" si="37"/>
        <v>0</v>
      </c>
      <c r="AC104" s="59">
        <f t="shared" si="37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8">G66</f>
        <v>0</v>
      </c>
      <c r="H106" s="58">
        <f t="shared" si="38"/>
        <v>0</v>
      </c>
      <c r="I106" s="58">
        <f t="shared" si="38"/>
        <v>0</v>
      </c>
      <c r="J106" s="58">
        <f t="shared" si="38"/>
        <v>0</v>
      </c>
      <c r="K106" s="58">
        <f t="shared" si="38"/>
        <v>0</v>
      </c>
      <c r="L106" s="58">
        <f t="shared" si="38"/>
        <v>0</v>
      </c>
      <c r="M106" s="58">
        <f t="shared" si="38"/>
        <v>0</v>
      </c>
      <c r="N106" s="58">
        <f t="shared" si="38"/>
        <v>0</v>
      </c>
      <c r="O106" s="58">
        <f t="shared" si="38"/>
        <v>2.8</v>
      </c>
      <c r="P106" s="58">
        <f t="shared" si="38"/>
        <v>5.2</v>
      </c>
      <c r="Q106" s="58">
        <f t="shared" si="38"/>
        <v>5.2</v>
      </c>
      <c r="R106" s="58">
        <f t="shared" si="38"/>
        <v>3.5</v>
      </c>
      <c r="S106" s="58">
        <f t="shared" si="38"/>
        <v>4.4000000000000004</v>
      </c>
      <c r="T106" s="58">
        <f t="shared" si="38"/>
        <v>4.4000000000000004</v>
      </c>
      <c r="U106" s="58">
        <f t="shared" si="38"/>
        <v>3.5</v>
      </c>
      <c r="V106" s="58">
        <f t="shared" si="38"/>
        <v>2.8</v>
      </c>
      <c r="W106" s="58">
        <f t="shared" si="38"/>
        <v>0.7</v>
      </c>
      <c r="X106" s="58">
        <f t="shared" si="38"/>
        <v>0</v>
      </c>
      <c r="Y106" s="58">
        <f t="shared" si="38"/>
        <v>0</v>
      </c>
      <c r="Z106" s="58">
        <f t="shared" si="38"/>
        <v>0</v>
      </c>
      <c r="AA106" s="58">
        <f t="shared" si="38"/>
        <v>0</v>
      </c>
      <c r="AB106" s="58">
        <f t="shared" si="38"/>
        <v>0</v>
      </c>
      <c r="AC106" s="58">
        <f t="shared" si="3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39">G71</f>
        <v>0.9</v>
      </c>
      <c r="H107" s="58">
        <f t="shared" si="39"/>
        <v>0.87</v>
      </c>
      <c r="I107" s="58">
        <f t="shared" si="39"/>
        <v>0.85</v>
      </c>
      <c r="J107" s="58">
        <f t="shared" si="39"/>
        <v>0.85</v>
      </c>
      <c r="K107" s="58">
        <f t="shared" si="39"/>
        <v>1</v>
      </c>
      <c r="L107" s="58">
        <f t="shared" si="39"/>
        <v>1.25</v>
      </c>
      <c r="M107" s="58">
        <f t="shared" si="39"/>
        <v>1.24</v>
      </c>
      <c r="N107" s="58">
        <f t="shared" si="39"/>
        <v>1.1399999999999999</v>
      </c>
      <c r="O107" s="58">
        <f t="shared" si="39"/>
        <v>1.47</v>
      </c>
      <c r="P107" s="58">
        <f t="shared" si="39"/>
        <v>1.51</v>
      </c>
      <c r="Q107" s="58">
        <f t="shared" si="39"/>
        <v>1.51</v>
      </c>
      <c r="R107" s="58">
        <f t="shared" si="39"/>
        <v>1.5699999999999998</v>
      </c>
      <c r="S107" s="58">
        <f t="shared" si="39"/>
        <v>1.58</v>
      </c>
      <c r="T107" s="58">
        <f t="shared" si="39"/>
        <v>1.5500000000000003</v>
      </c>
      <c r="U107" s="58">
        <f t="shared" si="39"/>
        <v>1.54</v>
      </c>
      <c r="V107" s="58">
        <f t="shared" si="39"/>
        <v>1.47</v>
      </c>
      <c r="W107" s="58">
        <f t="shared" si="39"/>
        <v>1.44</v>
      </c>
      <c r="X107" s="58">
        <f t="shared" si="39"/>
        <v>1.5</v>
      </c>
      <c r="Y107" s="58">
        <f t="shared" si="39"/>
        <v>1.6799999999999997</v>
      </c>
      <c r="Z107" s="58">
        <f t="shared" si="39"/>
        <v>1.54</v>
      </c>
      <c r="AA107" s="58">
        <f t="shared" si="39"/>
        <v>1.4</v>
      </c>
      <c r="AB107" s="58">
        <f t="shared" si="39"/>
        <v>0</v>
      </c>
      <c r="AC107" s="58">
        <f t="shared" si="39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0">G86</f>
        <v>0.76</v>
      </c>
      <c r="H109" s="58">
        <f t="shared" si="40"/>
        <v>0.73</v>
      </c>
      <c r="I109" s="58">
        <f t="shared" si="40"/>
        <v>0.71</v>
      </c>
      <c r="J109" s="58">
        <f t="shared" si="40"/>
        <v>0</v>
      </c>
      <c r="K109" s="58">
        <f t="shared" si="40"/>
        <v>0.7</v>
      </c>
      <c r="L109" s="58">
        <f t="shared" si="40"/>
        <v>0.83</v>
      </c>
      <c r="M109" s="58">
        <f t="shared" si="40"/>
        <v>0</v>
      </c>
      <c r="N109" s="58">
        <f t="shared" si="40"/>
        <v>0.78</v>
      </c>
      <c r="O109" s="58">
        <f t="shared" si="40"/>
        <v>0.85</v>
      </c>
      <c r="P109" s="58">
        <f t="shared" si="40"/>
        <v>0.89</v>
      </c>
      <c r="Q109" s="58">
        <f t="shared" si="40"/>
        <v>0.91</v>
      </c>
      <c r="R109" s="58">
        <f t="shared" si="40"/>
        <v>0.93</v>
      </c>
      <c r="S109" s="58">
        <f t="shared" si="40"/>
        <v>0.91</v>
      </c>
      <c r="T109" s="58">
        <f t="shared" si="40"/>
        <v>0.94</v>
      </c>
      <c r="U109" s="58">
        <f t="shared" si="40"/>
        <v>0.92</v>
      </c>
      <c r="V109" s="58">
        <f t="shared" si="40"/>
        <v>0.94</v>
      </c>
      <c r="W109" s="58">
        <f t="shared" si="40"/>
        <v>0.93</v>
      </c>
      <c r="X109" s="58">
        <f t="shared" si="40"/>
        <v>0.94</v>
      </c>
      <c r="Y109" s="58">
        <f t="shared" si="40"/>
        <v>1.02</v>
      </c>
      <c r="Z109" s="58">
        <f t="shared" si="40"/>
        <v>1</v>
      </c>
      <c r="AA109" s="58">
        <f t="shared" si="40"/>
        <v>0.93</v>
      </c>
      <c r="AB109" s="58">
        <f t="shared" si="40"/>
        <v>0</v>
      </c>
      <c r="AC109" s="58">
        <f t="shared" si="40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1">SUM(F13:F16,F19:F32,F43:F46,F49,F68:F70,F84:F85,F52,F53,F54,F55,F56,F57,F58,F59,F60,F61,F62,F63,F64,F65)</f>
        <v>42.54</v>
      </c>
      <c r="G111" s="55">
        <f t="shared" si="41"/>
        <v>40.908999999999999</v>
      </c>
      <c r="H111" s="55">
        <f t="shared" si="41"/>
        <v>39.061999999999998</v>
      </c>
      <c r="I111" s="55">
        <f t="shared" si="41"/>
        <v>37.976999999999997</v>
      </c>
      <c r="J111" s="55">
        <f t="shared" si="41"/>
        <v>37.829999999999991</v>
      </c>
      <c r="K111" s="55">
        <f t="shared" si="41"/>
        <v>40.100000000000009</v>
      </c>
      <c r="L111" s="55">
        <f t="shared" si="41"/>
        <v>43.718999999999994</v>
      </c>
      <c r="M111" s="55">
        <f t="shared" si="41"/>
        <v>41.725999999999992</v>
      </c>
      <c r="N111" s="55">
        <f t="shared" si="41"/>
        <v>47.572000000000003</v>
      </c>
      <c r="O111" s="55">
        <f t="shared" si="41"/>
        <v>59.481000000000016</v>
      </c>
      <c r="P111" s="55">
        <f t="shared" si="41"/>
        <v>64.599000000000018</v>
      </c>
      <c r="Q111" s="55">
        <f t="shared" si="41"/>
        <v>66.099999999999994</v>
      </c>
      <c r="R111" s="55">
        <f t="shared" si="41"/>
        <v>62.765000000000015</v>
      </c>
      <c r="S111" s="55">
        <f t="shared" si="41"/>
        <v>62.832999999999998</v>
      </c>
      <c r="T111" s="55">
        <f t="shared" si="41"/>
        <v>62.295000000000016</v>
      </c>
      <c r="U111" s="55">
        <f t="shared" si="41"/>
        <v>63.388000000000019</v>
      </c>
      <c r="V111" s="55">
        <f t="shared" si="41"/>
        <v>61.204000000000001</v>
      </c>
      <c r="W111" s="55">
        <f t="shared" si="41"/>
        <v>58.832000000000015</v>
      </c>
      <c r="X111" s="55">
        <f t="shared" si="41"/>
        <v>54.607999999999997</v>
      </c>
      <c r="Y111" s="55">
        <f t="shared" si="41"/>
        <v>54.302000000000014</v>
      </c>
      <c r="Z111" s="55">
        <f t="shared" si="41"/>
        <v>55.090999999999994</v>
      </c>
      <c r="AA111" s="55">
        <f t="shared" si="41"/>
        <v>53.738999999999997</v>
      </c>
      <c r="AB111" s="55">
        <f t="shared" si="41"/>
        <v>0</v>
      </c>
      <c r="AC111" s="55">
        <f t="shared" si="41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2">SUM(G112:G115)</f>
        <v>0</v>
      </c>
      <c r="H116" s="55">
        <f t="shared" si="42"/>
        <v>0</v>
      </c>
      <c r="I116" s="55">
        <f t="shared" si="42"/>
        <v>0</v>
      </c>
      <c r="J116" s="55">
        <f t="shared" si="42"/>
        <v>0</v>
      </c>
      <c r="K116" s="55">
        <f t="shared" si="42"/>
        <v>0</v>
      </c>
      <c r="L116" s="55">
        <f t="shared" si="42"/>
        <v>0</v>
      </c>
      <c r="M116" s="55">
        <f t="shared" si="42"/>
        <v>0.83</v>
      </c>
      <c r="N116" s="55">
        <f t="shared" si="42"/>
        <v>0</v>
      </c>
      <c r="O116" s="55">
        <f t="shared" si="42"/>
        <v>0</v>
      </c>
      <c r="P116" s="55">
        <f t="shared" si="42"/>
        <v>0</v>
      </c>
      <c r="Q116" s="55">
        <f t="shared" si="42"/>
        <v>0</v>
      </c>
      <c r="R116" s="55">
        <f t="shared" si="42"/>
        <v>0</v>
      </c>
      <c r="S116" s="55">
        <f t="shared" si="42"/>
        <v>0</v>
      </c>
      <c r="T116" s="55">
        <f t="shared" si="42"/>
        <v>0</v>
      </c>
      <c r="U116" s="55">
        <f t="shared" si="42"/>
        <v>0</v>
      </c>
      <c r="V116" s="55">
        <f t="shared" si="42"/>
        <v>0</v>
      </c>
      <c r="W116" s="55">
        <f t="shared" si="42"/>
        <v>0</v>
      </c>
      <c r="X116" s="55">
        <f t="shared" si="42"/>
        <v>6.35</v>
      </c>
      <c r="Y116" s="55">
        <f t="shared" si="42"/>
        <v>6.35</v>
      </c>
      <c r="Z116" s="55">
        <f t="shared" si="42"/>
        <v>0</v>
      </c>
      <c r="AA116" s="55">
        <f t="shared" si="42"/>
        <v>0</v>
      </c>
      <c r="AB116" s="55">
        <f t="shared" si="42"/>
        <v>0</v>
      </c>
      <c r="AC116" s="55">
        <f t="shared" si="4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3">SUM(G111,G116)</f>
        <v>40.908999999999999</v>
      </c>
      <c r="H117" s="56">
        <f t="shared" si="43"/>
        <v>39.061999999999998</v>
      </c>
      <c r="I117" s="56">
        <f t="shared" si="43"/>
        <v>37.976999999999997</v>
      </c>
      <c r="J117" s="56">
        <f t="shared" si="43"/>
        <v>37.829999999999991</v>
      </c>
      <c r="K117" s="56">
        <f t="shared" si="43"/>
        <v>40.100000000000009</v>
      </c>
      <c r="L117" s="56">
        <f t="shared" si="43"/>
        <v>43.718999999999994</v>
      </c>
      <c r="M117" s="56">
        <f t="shared" si="43"/>
        <v>42.55599999999999</v>
      </c>
      <c r="N117" s="56">
        <f t="shared" si="43"/>
        <v>47.572000000000003</v>
      </c>
      <c r="O117" s="56">
        <f t="shared" si="43"/>
        <v>59.481000000000016</v>
      </c>
      <c r="P117" s="56">
        <f t="shared" si="43"/>
        <v>64.599000000000018</v>
      </c>
      <c r="Q117" s="56">
        <f t="shared" si="43"/>
        <v>66.099999999999994</v>
      </c>
      <c r="R117" s="56">
        <f t="shared" si="43"/>
        <v>62.765000000000015</v>
      </c>
      <c r="S117" s="56">
        <f t="shared" si="43"/>
        <v>62.832999999999998</v>
      </c>
      <c r="T117" s="56">
        <f t="shared" si="43"/>
        <v>62.295000000000016</v>
      </c>
      <c r="U117" s="56">
        <f t="shared" si="43"/>
        <v>63.388000000000019</v>
      </c>
      <c r="V117" s="56">
        <f t="shared" si="43"/>
        <v>61.204000000000001</v>
      </c>
      <c r="W117" s="56">
        <f t="shared" si="43"/>
        <v>58.832000000000015</v>
      </c>
      <c r="X117" s="56">
        <f t="shared" si="43"/>
        <v>60.957999999999998</v>
      </c>
      <c r="Y117" s="56">
        <f t="shared" si="43"/>
        <v>60.652000000000015</v>
      </c>
      <c r="Z117" s="56">
        <f t="shared" si="43"/>
        <v>55.090999999999994</v>
      </c>
      <c r="AA117" s="56">
        <f t="shared" si="43"/>
        <v>53.738999999999997</v>
      </c>
      <c r="AB117" s="56">
        <f t="shared" si="43"/>
        <v>0</v>
      </c>
      <c r="AC117" s="56">
        <f t="shared" si="43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4">(7.2*(4-COUNTIF(H13:H16,"=CMS")-COUNTIF(H13:H16,"=PMS")))</f>
        <v>7.2</v>
      </c>
      <c r="I127" s="516">
        <f t="shared" si="44"/>
        <v>7.2</v>
      </c>
      <c r="J127" s="516">
        <f t="shared" si="44"/>
        <v>14.4</v>
      </c>
      <c r="K127" s="516">
        <f t="shared" si="44"/>
        <v>14.4</v>
      </c>
      <c r="L127" s="516">
        <f t="shared" si="44"/>
        <v>14.4</v>
      </c>
      <c r="M127" s="516">
        <f t="shared" ref="M127:O127" si="45">(7.2*(4-COUNTIF(M13:M16,"=CMS")-COUNTIF(M13:M16,"=PMS")))</f>
        <v>14.4</v>
      </c>
      <c r="N127" s="516">
        <f t="shared" si="45"/>
        <v>14.4</v>
      </c>
      <c r="O127" s="516">
        <f t="shared" si="45"/>
        <v>14.4</v>
      </c>
      <c r="P127" s="516">
        <f t="shared" ref="P127:T127" si="46">(7.2*(4-COUNTIF(P13:P16,"=CMS")-COUNTIF(P13:P16,"=PMS")))</f>
        <v>14.4</v>
      </c>
      <c r="Q127" s="516">
        <f t="shared" si="46"/>
        <v>14.4</v>
      </c>
      <c r="R127" s="516">
        <f t="shared" si="46"/>
        <v>14.4</v>
      </c>
      <c r="S127" s="516">
        <f t="shared" si="46"/>
        <v>14.4</v>
      </c>
      <c r="T127" s="516">
        <f t="shared" si="46"/>
        <v>14.4</v>
      </c>
      <c r="U127" s="516">
        <f t="shared" ref="U127:V127" si="47">(7.2*(4-COUNTIF(U13:U16,"=CMS")-COUNTIF(U13:U16,"=PMS")))</f>
        <v>14.4</v>
      </c>
      <c r="V127" s="516">
        <f t="shared" si="47"/>
        <v>14.4</v>
      </c>
      <c r="W127" s="516">
        <f t="shared" ref="W127:X127" si="48">(7.2*(4-COUNTIF(W13:W16,"=CMS")-COUNTIF(W13:W16,"=PMS")))</f>
        <v>14.4</v>
      </c>
      <c r="X127" s="516">
        <f t="shared" si="48"/>
        <v>14.4</v>
      </c>
      <c r="Y127" s="516">
        <f t="shared" ref="Y127:Z127" si="49">(7.2*(4-COUNTIF(Y13:Y16,"=CMS")-COUNTIF(Y13:Y16,"=PMS")))</f>
        <v>14.4</v>
      </c>
      <c r="Z127" s="516">
        <f t="shared" si="49"/>
        <v>14.4</v>
      </c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0">13-COUNTIF(F19:F32,"=CMS")-COUNTIF(F19:F32,"=PMS")+IF(COUNTIF(F14:F16,"=CMS")&gt;0,1,0)</f>
        <v>13</v>
      </c>
      <c r="G128" s="516">
        <f t="shared" ref="G128:L128" si="51">13-COUNTIF(G19:G32,"=CMS")-COUNTIF(G19:G32,"=PMS")+IF(COUNTIF(G14:G16,"=CMS")&gt;0,1,0)</f>
        <v>14</v>
      </c>
      <c r="H128" s="516">
        <f t="shared" si="51"/>
        <v>14</v>
      </c>
      <c r="I128" s="516">
        <f t="shared" si="51"/>
        <v>14</v>
      </c>
      <c r="J128" s="516">
        <f t="shared" si="51"/>
        <v>13</v>
      </c>
      <c r="K128" s="516">
        <f t="shared" si="51"/>
        <v>13</v>
      </c>
      <c r="L128" s="516">
        <f t="shared" si="51"/>
        <v>13</v>
      </c>
      <c r="M128" s="516">
        <f t="shared" ref="M128:O128" si="52">13-COUNTIF(M19:M32,"=CMS")-COUNTIF(M19:M32,"=PMS")+IF(COUNTIF(M14:M16,"=CMS")&gt;0,1,0)</f>
        <v>13</v>
      </c>
      <c r="N128" s="516">
        <f t="shared" si="52"/>
        <v>13</v>
      </c>
      <c r="O128" s="516">
        <f t="shared" si="52"/>
        <v>13</v>
      </c>
      <c r="P128" s="516">
        <f t="shared" ref="P128:T128" si="53">13-COUNTIF(P19:P32,"=CMS")-COUNTIF(P19:P32,"=PMS")+IF(COUNTIF(P14:P16,"=CMS")&gt;0,1,0)</f>
        <v>13</v>
      </c>
      <c r="Q128" s="516">
        <f t="shared" si="53"/>
        <v>13</v>
      </c>
      <c r="R128" s="516">
        <f t="shared" si="53"/>
        <v>13</v>
      </c>
      <c r="S128" s="516">
        <f t="shared" si="53"/>
        <v>13</v>
      </c>
      <c r="T128" s="516">
        <f t="shared" si="53"/>
        <v>13</v>
      </c>
      <c r="U128" s="516">
        <f t="shared" ref="U128:V128" si="54">13-COUNTIF(U19:U32,"=CMS")-COUNTIF(U19:U32,"=PMS")+IF(COUNTIF(U14:U16,"=CMS")&gt;0,1,0)</f>
        <v>13</v>
      </c>
      <c r="V128" s="516">
        <f t="shared" si="54"/>
        <v>13</v>
      </c>
      <c r="W128" s="516">
        <f t="shared" ref="W128:X128" si="55">13-COUNTIF(W19:W32,"=CMS")-COUNTIF(W19:W32,"=PMS")+IF(COUNTIF(W14:W16,"=CMS")&gt;0,1,0)</f>
        <v>13</v>
      </c>
      <c r="X128" s="516">
        <f t="shared" si="55"/>
        <v>13</v>
      </c>
      <c r="Y128" s="516">
        <f t="shared" ref="Y128:Z128" si="56">13-COUNTIF(Y19:Y32,"=CMS")-COUNTIF(Y19:Y32,"=PMS")+IF(COUNTIF(Y14:Y16,"=CMS")&gt;0,1,0)</f>
        <v>13</v>
      </c>
      <c r="Z128" s="516">
        <f t="shared" si="56"/>
        <v>13</v>
      </c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7">4.5*(2-COUNTIF(F43:F44,"=CMS")-COUNTIF(F43:F44,"=PMS"))</f>
        <v>9</v>
      </c>
      <c r="G129" s="516">
        <f t="shared" ref="G129:L129" si="58">4.5*(2-COUNTIF(G43:G44,"=CMS")-COUNTIF(G43:G44,"=PMS"))</f>
        <v>9</v>
      </c>
      <c r="H129" s="516">
        <f t="shared" si="58"/>
        <v>9</v>
      </c>
      <c r="I129" s="516">
        <f t="shared" si="58"/>
        <v>9</v>
      </c>
      <c r="J129" s="516">
        <f t="shared" si="58"/>
        <v>9</v>
      </c>
      <c r="K129" s="516">
        <f t="shared" si="58"/>
        <v>9</v>
      </c>
      <c r="L129" s="516">
        <f t="shared" si="58"/>
        <v>9</v>
      </c>
      <c r="M129" s="516">
        <f t="shared" ref="M129:O129" si="59">4.5*(2-COUNTIF(M43:M44,"=CMS")-COUNTIF(M43:M44,"=PMS"))</f>
        <v>9</v>
      </c>
      <c r="N129" s="516">
        <f t="shared" si="59"/>
        <v>9</v>
      </c>
      <c r="O129" s="516">
        <f t="shared" si="59"/>
        <v>9</v>
      </c>
      <c r="P129" s="516">
        <f t="shared" ref="P129:T129" si="60">4.5*(2-COUNTIF(P43:P44,"=CMS")-COUNTIF(P43:P44,"=PMS"))</f>
        <v>9</v>
      </c>
      <c r="Q129" s="516">
        <f t="shared" si="60"/>
        <v>9</v>
      </c>
      <c r="R129" s="516">
        <f t="shared" si="60"/>
        <v>9</v>
      </c>
      <c r="S129" s="516">
        <f t="shared" si="60"/>
        <v>9</v>
      </c>
      <c r="T129" s="516">
        <f t="shared" si="60"/>
        <v>9</v>
      </c>
      <c r="U129" s="516">
        <f t="shared" ref="U129:V129" si="61">4.5*(2-COUNTIF(U43:U44,"=CMS")-COUNTIF(U43:U44,"=PMS"))</f>
        <v>9</v>
      </c>
      <c r="V129" s="516">
        <f t="shared" si="61"/>
        <v>9</v>
      </c>
      <c r="W129" s="516">
        <f t="shared" ref="W129:X129" si="62">4.5*(2-COUNTIF(W43:W44,"=CMS")-COUNTIF(W43:W44,"=PMS"))</f>
        <v>9</v>
      </c>
      <c r="X129" s="516">
        <f t="shared" si="62"/>
        <v>9</v>
      </c>
      <c r="Y129" s="516">
        <f t="shared" ref="Y129:Z129" si="63">4.5*(2-COUNTIF(Y43:Y44,"=CMS")-COUNTIF(Y43:Y44,"=PMS"))</f>
        <v>9</v>
      </c>
      <c r="Z129" s="516">
        <f t="shared" si="63"/>
        <v>9</v>
      </c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4">8.8*(1-COUNTIF(F45,"=CMS")-COUNTIF(F45,"=PMS"))</f>
        <v>8.8000000000000007</v>
      </c>
      <c r="G130" s="516">
        <f t="shared" ref="G130:L130" si="65">8.8*(1-COUNTIF(G45,"=CMS")-COUNTIF(G45,"=PMS"))</f>
        <v>8.8000000000000007</v>
      </c>
      <c r="H130" s="516">
        <f t="shared" si="65"/>
        <v>8.8000000000000007</v>
      </c>
      <c r="I130" s="516">
        <f t="shared" si="65"/>
        <v>8.8000000000000007</v>
      </c>
      <c r="J130" s="516">
        <f t="shared" si="65"/>
        <v>8.8000000000000007</v>
      </c>
      <c r="K130" s="516">
        <f t="shared" si="65"/>
        <v>8.8000000000000007</v>
      </c>
      <c r="L130" s="516">
        <f t="shared" si="65"/>
        <v>8.8000000000000007</v>
      </c>
      <c r="M130" s="516">
        <f t="shared" ref="M130:O130" si="66">8.8*(1-COUNTIF(M45,"=CMS")-COUNTIF(M45,"=PMS"))</f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T130" si="67">8.8*(1-COUNTIF(P45,"=CMS")-COUNTIF(P45,"=PMS"))</f>
        <v>8.8000000000000007</v>
      </c>
      <c r="Q130" s="516">
        <f t="shared" si="67"/>
        <v>8.8000000000000007</v>
      </c>
      <c r="R130" s="516">
        <f t="shared" si="67"/>
        <v>8.8000000000000007</v>
      </c>
      <c r="S130" s="516">
        <f t="shared" si="67"/>
        <v>8.8000000000000007</v>
      </c>
      <c r="T130" s="516">
        <f t="shared" si="67"/>
        <v>8.8000000000000007</v>
      </c>
      <c r="U130" s="516">
        <f t="shared" ref="U130:V130" si="68">8.8*(1-COUNTIF(U45,"=CMS")-COUNTIF(U45,"=PMS"))</f>
        <v>8.8000000000000007</v>
      </c>
      <c r="V130" s="516">
        <f t="shared" si="68"/>
        <v>8.8000000000000007</v>
      </c>
      <c r="W130" s="516">
        <f t="shared" ref="W130:X130" si="69">8.8*(1-COUNTIF(W45,"=CMS")-COUNTIF(W45,"=PMS"))</f>
        <v>8.8000000000000007</v>
      </c>
      <c r="X130" s="516">
        <f t="shared" si="69"/>
        <v>8.8000000000000007</v>
      </c>
      <c r="Y130" s="516">
        <f t="shared" ref="Y130:Z130" si="70">8.8*(1-COUNTIF(Y45,"=CMS")-COUNTIF(Y45,"=PMS"))</f>
        <v>8.8000000000000007</v>
      </c>
      <c r="Z130" s="516">
        <f t="shared" si="70"/>
        <v>8.8000000000000007</v>
      </c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ref="G131:L131" si="71">8.8*(1-COUNTIF(G46,"=CMS")-COUNTIF(G46,"=PMS"))</f>
        <v>8.8000000000000007</v>
      </c>
      <c r="H131" s="516">
        <f t="shared" si="71"/>
        <v>8.8000000000000007</v>
      </c>
      <c r="I131" s="516">
        <f t="shared" si="71"/>
        <v>8.8000000000000007</v>
      </c>
      <c r="J131" s="516">
        <f t="shared" si="71"/>
        <v>8.8000000000000007</v>
      </c>
      <c r="K131" s="516">
        <f t="shared" si="71"/>
        <v>8.8000000000000007</v>
      </c>
      <c r="L131" s="516">
        <f t="shared" si="71"/>
        <v>8.8000000000000007</v>
      </c>
      <c r="M131" s="516">
        <f t="shared" ref="M131:O131" si="72">8.8*(1-COUNTIF(M46,"=CMS")-COUNTIF(M46,"=PMS"))</f>
        <v>8.8000000000000007</v>
      </c>
      <c r="N131" s="516">
        <f t="shared" si="72"/>
        <v>8.8000000000000007</v>
      </c>
      <c r="O131" s="516">
        <f t="shared" si="72"/>
        <v>8.8000000000000007</v>
      </c>
      <c r="P131" s="516">
        <f t="shared" ref="P131:T131" si="73">8.8*(1-COUNTIF(P46,"=CMS")-COUNTIF(P46,"=PMS"))</f>
        <v>8.8000000000000007</v>
      </c>
      <c r="Q131" s="516">
        <f t="shared" si="73"/>
        <v>8.8000000000000007</v>
      </c>
      <c r="R131" s="516">
        <f t="shared" si="73"/>
        <v>8.8000000000000007</v>
      </c>
      <c r="S131" s="516">
        <f t="shared" si="73"/>
        <v>8.8000000000000007</v>
      </c>
      <c r="T131" s="516">
        <f t="shared" si="73"/>
        <v>8.8000000000000007</v>
      </c>
      <c r="U131" s="516">
        <f t="shared" ref="U131:V131" si="74">8.8*(1-COUNTIF(U46,"=CMS")-COUNTIF(U46,"=PMS"))</f>
        <v>8.8000000000000007</v>
      </c>
      <c r="V131" s="516">
        <f t="shared" si="74"/>
        <v>8.8000000000000007</v>
      </c>
      <c r="W131" s="516">
        <f t="shared" ref="W131:X131" si="75">8.8*(1-COUNTIF(W46,"=CMS")-COUNTIF(W46,"=PMS"))</f>
        <v>8.8000000000000007</v>
      </c>
      <c r="X131" s="516">
        <f t="shared" si="75"/>
        <v>8.8000000000000007</v>
      </c>
      <c r="Y131" s="516">
        <f t="shared" ref="Y131:Z131" si="76">8.8*(1-COUNTIF(Y46,"=CMS")-COUNTIF(Y46,"=PMS"))</f>
        <v>8.8000000000000007</v>
      </c>
      <c r="Z131" s="516">
        <f t="shared" si="76"/>
        <v>8.8000000000000007</v>
      </c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77">0.85*(3-COUNTIF(F68:F70,"=CMS"))</f>
        <v>2.5499999999999998</v>
      </c>
      <c r="G134" s="516">
        <f t="shared" ref="G134:L134" si="78">0.85*(3-COUNTIF(G68:G70,"=CMS"))</f>
        <v>2.5499999999999998</v>
      </c>
      <c r="H134" s="516">
        <f t="shared" si="78"/>
        <v>2.5499999999999998</v>
      </c>
      <c r="I134" s="516">
        <f t="shared" si="78"/>
        <v>2.5499999999999998</v>
      </c>
      <c r="J134" s="516">
        <f t="shared" si="78"/>
        <v>2.5499999999999998</v>
      </c>
      <c r="K134" s="516">
        <f t="shared" si="78"/>
        <v>2.5499999999999998</v>
      </c>
      <c r="L134" s="516">
        <f t="shared" si="78"/>
        <v>2.5499999999999998</v>
      </c>
      <c r="M134" s="516">
        <f t="shared" ref="M134:O134" si="79">0.85*(3-COUNTIF(M68:M70,"=CMS"))</f>
        <v>2.5499999999999998</v>
      </c>
      <c r="N134" s="516">
        <f t="shared" si="79"/>
        <v>2.5499999999999998</v>
      </c>
      <c r="O134" s="516">
        <f t="shared" si="79"/>
        <v>2.5499999999999998</v>
      </c>
      <c r="P134" s="516">
        <f t="shared" ref="P134:T134" si="80">0.85*(3-COUNTIF(P68:P70,"=CMS"))</f>
        <v>2.5499999999999998</v>
      </c>
      <c r="Q134" s="516">
        <f t="shared" si="80"/>
        <v>2.5499999999999998</v>
      </c>
      <c r="R134" s="516">
        <f t="shared" si="80"/>
        <v>2.5499999999999998</v>
      </c>
      <c r="S134" s="516">
        <f t="shared" si="80"/>
        <v>2.5499999999999998</v>
      </c>
      <c r="T134" s="516">
        <f t="shared" si="80"/>
        <v>2.5499999999999998</v>
      </c>
      <c r="U134" s="516">
        <f t="shared" ref="U134:V134" si="81">0.85*(3-COUNTIF(U68:U70,"=CMS"))</f>
        <v>2.5499999999999998</v>
      </c>
      <c r="V134" s="516">
        <f t="shared" si="81"/>
        <v>2.5499999999999998</v>
      </c>
      <c r="W134" s="516">
        <f t="shared" ref="W134:X134" si="82">0.85*(3-COUNTIF(W68:W70,"=CMS"))</f>
        <v>2.5499999999999998</v>
      </c>
      <c r="X134" s="516">
        <f t="shared" si="82"/>
        <v>2.5499999999999998</v>
      </c>
      <c r="Y134" s="516">
        <f t="shared" ref="Y134:Z134" si="83">0.85*(3-COUNTIF(Y68:Y70,"=CMS"))</f>
        <v>2.5499999999999998</v>
      </c>
      <c r="Z134" s="516">
        <f t="shared" si="83"/>
        <v>2.5499999999999998</v>
      </c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84">1*(2-COUNTIF(F84:F85,"=CMS"))</f>
        <v>2</v>
      </c>
      <c r="G135" s="516">
        <f t="shared" ref="G135:L135" si="85">1*(2-COUNTIF(G84:G85,"=CMS"))</f>
        <v>2</v>
      </c>
      <c r="H135" s="516">
        <f t="shared" si="85"/>
        <v>2</v>
      </c>
      <c r="I135" s="516">
        <f t="shared" si="85"/>
        <v>2</v>
      </c>
      <c r="J135" s="516">
        <f t="shared" si="85"/>
        <v>2</v>
      </c>
      <c r="K135" s="516">
        <f t="shared" si="85"/>
        <v>2</v>
      </c>
      <c r="L135" s="516">
        <f t="shared" si="85"/>
        <v>2</v>
      </c>
      <c r="M135" s="516">
        <f t="shared" ref="M135:O135" si="86">1*(2-COUNTIF(M84:M85,"=CMS"))</f>
        <v>2</v>
      </c>
      <c r="N135" s="516">
        <f t="shared" si="86"/>
        <v>2</v>
      </c>
      <c r="O135" s="516">
        <f t="shared" si="86"/>
        <v>2</v>
      </c>
      <c r="P135" s="516">
        <f t="shared" ref="P135:T135" si="87">1*(2-COUNTIF(P84:P85,"=CMS"))</f>
        <v>2</v>
      </c>
      <c r="Q135" s="516">
        <f t="shared" si="87"/>
        <v>2</v>
      </c>
      <c r="R135" s="516">
        <f t="shared" si="87"/>
        <v>2</v>
      </c>
      <c r="S135" s="516">
        <f t="shared" si="87"/>
        <v>2</v>
      </c>
      <c r="T135" s="516">
        <f t="shared" si="87"/>
        <v>2</v>
      </c>
      <c r="U135" s="516">
        <f t="shared" ref="U135:V135" si="88">1*(2-COUNTIF(U84:U85,"=CMS"))</f>
        <v>2</v>
      </c>
      <c r="V135" s="516">
        <f t="shared" si="88"/>
        <v>2</v>
      </c>
      <c r="W135" s="516">
        <f t="shared" ref="W135:X135" si="89">1*(2-COUNTIF(W84:W85,"=CMS"))</f>
        <v>2</v>
      </c>
      <c r="X135" s="516">
        <f t="shared" si="89"/>
        <v>2</v>
      </c>
      <c r="Y135" s="516">
        <f t="shared" ref="Y135:Z135" si="90">1*(2-COUNTIF(Y84:Y85,"=CMS"))</f>
        <v>2</v>
      </c>
      <c r="Z135" s="516">
        <f t="shared" si="90"/>
        <v>2</v>
      </c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1">IF(SUM(G127:G128)&gt;33,0,33-SUM(G127:G128))</f>
        <v>11.8</v>
      </c>
      <c r="H136" s="517">
        <f t="shared" si="91"/>
        <v>11.8</v>
      </c>
      <c r="I136" s="517">
        <f t="shared" si="91"/>
        <v>11.8</v>
      </c>
      <c r="J136" s="517">
        <f t="shared" si="91"/>
        <v>5.6000000000000014</v>
      </c>
      <c r="K136" s="517">
        <f t="shared" si="91"/>
        <v>5.6000000000000014</v>
      </c>
      <c r="L136" s="517">
        <f t="shared" si="91"/>
        <v>5.6000000000000014</v>
      </c>
      <c r="M136" s="517">
        <f t="shared" si="91"/>
        <v>5.6000000000000014</v>
      </c>
      <c r="N136" s="517">
        <f t="shared" si="91"/>
        <v>5.6000000000000014</v>
      </c>
      <c r="O136" s="517">
        <f t="shared" si="91"/>
        <v>5.6000000000000014</v>
      </c>
      <c r="P136" s="517">
        <f t="shared" si="91"/>
        <v>5.6000000000000014</v>
      </c>
      <c r="Q136" s="517">
        <f t="shared" si="91"/>
        <v>5.6000000000000014</v>
      </c>
      <c r="R136" s="517">
        <f t="shared" si="91"/>
        <v>5.6000000000000014</v>
      </c>
      <c r="S136" s="517">
        <f t="shared" si="91"/>
        <v>5.6000000000000014</v>
      </c>
      <c r="T136" s="517">
        <f t="shared" si="91"/>
        <v>5.6000000000000014</v>
      </c>
      <c r="U136" s="517">
        <f t="shared" si="91"/>
        <v>5.6000000000000014</v>
      </c>
      <c r="V136" s="517">
        <f t="shared" si="91"/>
        <v>5.6000000000000014</v>
      </c>
      <c r="W136" s="517">
        <f t="shared" si="91"/>
        <v>5.6000000000000014</v>
      </c>
      <c r="X136" s="517">
        <f t="shared" si="91"/>
        <v>5.6000000000000014</v>
      </c>
      <c r="Y136" s="517">
        <f t="shared" si="91"/>
        <v>5.6000000000000014</v>
      </c>
      <c r="Z136" s="517">
        <f t="shared" si="91"/>
        <v>5.6000000000000014</v>
      </c>
      <c r="AA136" s="517">
        <f t="shared" si="91"/>
        <v>33</v>
      </c>
      <c r="AB136" s="517">
        <f t="shared" si="91"/>
        <v>33</v>
      </c>
      <c r="AC136" s="517">
        <f t="shared" si="91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2">IF(SUM(G129,G131,G132)&gt;25,0,25-SUM(G129,G131,G132))</f>
        <v>0</v>
      </c>
      <c r="H137" s="518">
        <f t="shared" si="92"/>
        <v>0</v>
      </c>
      <c r="I137" s="518">
        <f t="shared" si="92"/>
        <v>0</v>
      </c>
      <c r="J137" s="518">
        <f t="shared" si="92"/>
        <v>0</v>
      </c>
      <c r="K137" s="518">
        <f t="shared" si="92"/>
        <v>0</v>
      </c>
      <c r="L137" s="518">
        <f>IF(SUM(L129,L131,L132)&gt;25,0,25-SUM(L129,L131,L132))</f>
        <v>0</v>
      </c>
      <c r="M137" s="518">
        <f t="shared" si="92"/>
        <v>0</v>
      </c>
      <c r="N137" s="518">
        <f t="shared" si="92"/>
        <v>0</v>
      </c>
      <c r="O137" s="518">
        <f t="shared" si="92"/>
        <v>0</v>
      </c>
      <c r="P137" s="518">
        <f>IF(SUM(P129,P131,P132)&gt;25,0,25-SUM(P129,P131,P132))</f>
        <v>0</v>
      </c>
      <c r="Q137" s="518">
        <f t="shared" si="92"/>
        <v>0</v>
      </c>
      <c r="R137" s="518">
        <f t="shared" si="92"/>
        <v>0</v>
      </c>
      <c r="S137" s="518">
        <f t="shared" si="9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2"/>
        <v>0</v>
      </c>
      <c r="X137" s="518">
        <f t="shared" si="92"/>
        <v>0</v>
      </c>
      <c r="Y137" s="518">
        <f t="shared" si="92"/>
        <v>0</v>
      </c>
      <c r="Z137" s="518">
        <f t="shared" si="92"/>
        <v>0</v>
      </c>
      <c r="AA137" s="518">
        <f t="shared" si="92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3">IF(SUM(G130,G133,G134,G135)&gt;17,0,17-SUM(G130,G133,G134,G135))</f>
        <v>0</v>
      </c>
      <c r="H138" s="519">
        <f t="shared" si="93"/>
        <v>0</v>
      </c>
      <c r="I138" s="519">
        <f t="shared" si="93"/>
        <v>0</v>
      </c>
      <c r="J138" s="519">
        <f t="shared" si="93"/>
        <v>0</v>
      </c>
      <c r="K138" s="519">
        <f t="shared" si="93"/>
        <v>0</v>
      </c>
      <c r="L138" s="519">
        <f t="shared" si="93"/>
        <v>0</v>
      </c>
      <c r="M138" s="519">
        <f t="shared" si="93"/>
        <v>0</v>
      </c>
      <c r="N138" s="519">
        <f t="shared" si="93"/>
        <v>0</v>
      </c>
      <c r="O138" s="519">
        <f t="shared" si="93"/>
        <v>0</v>
      </c>
      <c r="P138" s="519">
        <f t="shared" si="93"/>
        <v>0</v>
      </c>
      <c r="Q138" s="519">
        <f t="shared" si="93"/>
        <v>0</v>
      </c>
      <c r="R138" s="519">
        <f t="shared" si="93"/>
        <v>0</v>
      </c>
      <c r="S138" s="519">
        <f t="shared" si="9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3"/>
        <v>0</v>
      </c>
      <c r="X138" s="519">
        <f t="shared" si="93"/>
        <v>0</v>
      </c>
      <c r="Y138" s="519">
        <f t="shared" si="93"/>
        <v>0</v>
      </c>
      <c r="Z138" s="519">
        <f t="shared" si="93"/>
        <v>0</v>
      </c>
      <c r="AA138" s="519">
        <f t="shared" si="93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G68:AC70 I19:AC19 O20:AC32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X55:AC65 G55:U65 G84:AC85 G43:AC46 G13:AC16 G49:AC49 G68:AC70">
    <cfRule type="cellIs" dxfId="1210" priority="183" operator="lessThanOrEqual">
      <formula>0</formula>
    </cfRule>
  </conditionalFormatting>
  <conditionalFormatting sqref="G24:N24 I25:K25 I20:N22 G52:AC65 G19:G23 G25:G27 G84:AC85 H26:K26 M25:N26 I23:K23 M23:N23 H27:N27 G28:N32 G43:AC46 G13:AC16 G49:AC49 G68:AC70 I19:AC19 O20:AC32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2" activePane="bottomRight" state="frozen"/>
      <selection pane="topRight" activeCell="BY777" sqref="BY777"/>
      <selection pane="bottomLeft" activeCell="BY777" sqref="BY777"/>
      <selection pane="bottomRight" activeCell="E226" sqref="E226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/>
      <c r="F226" s="223"/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/>
      <c r="Q226" s="223"/>
      <c r="R226" s="352" cm="1">
        <f t="array" aca="1" ref="R226" ca="1">INDIRECT("'"&amp;$C226&amp;"'!"&amp;"$"&amp;$D226&amp;$R$1&amp;"")</f>
        <v>6.6</v>
      </c>
      <c r="S226" s="225"/>
      <c r="T226" s="225"/>
      <c r="U226" s="226"/>
      <c r="V226" s="222"/>
      <c r="W226" s="227" cm="1">
        <f t="array" aca="1" ref="W226" ca="1">INDIRECT("'"&amp;$C226&amp;"'!"&amp;"$"&amp;$D226&amp;$W$1&amp;"")</f>
        <v>9.9090000000000007</v>
      </c>
      <c r="X226" s="225"/>
      <c r="Y226" s="223"/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cm="1">
        <f t="array" aca="1" ref="AR226" ca="1">INDIRECT("'"&amp;$C226&amp;"'!"&amp;"$"&amp;$D226&amp;$AR$1&amp;"")</f>
        <v>0</v>
      </c>
      <c r="AS226" s="225"/>
      <c r="AT226" s="223"/>
      <c r="AU226" s="224" cm="1">
        <f t="array" aca="1" ref="AU226" ca="1">INDIRECT("'"&amp;$C226&amp;"'!"&amp;"$"&amp;$D226&amp;$AU$1&amp;"")</f>
        <v>4</v>
      </c>
      <c r="AV226" s="225"/>
      <c r="AW226" s="223"/>
      <c r="AX226" s="222"/>
      <c r="AY226" s="226"/>
      <c r="AZ226" s="225" cm="1">
        <f t="array" aca="1" ref="AZ226" ca="1">INDIRECT("'"&amp;$C226&amp;"'!"&amp;"$"&amp;$D226&amp;$AZ$1&amp;"")</f>
        <v>3</v>
      </c>
      <c r="BA226" s="224"/>
      <c r="BB226" s="225"/>
      <c r="BC226" s="223"/>
      <c r="BD226" s="225" cm="1">
        <f t="array" aca="1" ref="BD226" ca="1">INDIRECT("'"&amp;$C226&amp;"'!"&amp;"$"&amp;$D226&amp;$BD$1&amp;"")</f>
        <v>7</v>
      </c>
      <c r="BE226" s="224"/>
      <c r="BF226" s="225"/>
      <c r="BG226" s="223"/>
      <c r="BH226" s="227"/>
      <c r="BI226" s="223"/>
      <c r="BJ226" s="227" cm="1">
        <f t="array" aca="1" ref="BJ226" ca="1">INDIRECT("'"&amp;$C226&amp;"'!"&amp;"$"&amp;$D226&amp;$BJ$1&amp;"")</f>
        <v>14.3</v>
      </c>
      <c r="BK226" s="225"/>
      <c r="BL226" s="223"/>
      <c r="BM226" s="407"/>
      <c r="BN226" s="222" cm="1">
        <f t="array" aca="1" ref="BN226" ca="1">INDIRECT("'"&amp;$C226&amp;"'!"&amp;"$"&amp;$D226&amp;$BN$1&amp;"")</f>
        <v>0</v>
      </c>
      <c r="BO226" s="224"/>
      <c r="BP226" s="223"/>
      <c r="BQ226" s="227" cm="1">
        <f t="array" aca="1" ref="BQ226" ca="1">INDIRECT("'"&amp;$C226&amp;"'!"&amp;"$"&amp;$D226&amp;$BQ$1&amp;"")</f>
        <v>1.4</v>
      </c>
      <c r="BR226" s="225"/>
      <c r="BS226" s="225"/>
      <c r="BT226" s="223"/>
      <c r="BU226" s="228" cm="1">
        <f t="array" aca="1" ref="BU226" ca="1">INDIRECT("'"&amp;$C226&amp;"'!"&amp;"$"&amp;$D226&amp;$BU$1&amp;"")</f>
        <v>0.93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cm="1">
        <f t="array" aca="1" ref="G227" ca="1">INDIRECT("'"&amp;$C227&amp;"'!"&amp;"$"&amp;$D227&amp;$G$1&amp;"")</f>
        <v>0</v>
      </c>
      <c r="H227" s="232" t="s">
        <v>1</v>
      </c>
      <c r="I227" s="230" t="s">
        <v>1</v>
      </c>
      <c r="J227" s="231" cm="1">
        <f t="array" aca="1" ref="J227" ca="1">INDIRECT("'"&amp;$C227&amp;"'!"&amp;"$"&amp;$D227&amp;$J$1&amp;"")</f>
        <v>0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0</v>
      </c>
      <c r="O227" s="232"/>
      <c r="P227" s="232"/>
      <c r="Q227" s="230"/>
      <c r="R227" s="229" cm="1">
        <f t="array" aca="1" ref="R227" ca="1">INDIRECT("'"&amp;$C227&amp;"'!"&amp;"$"&amp;$D227&amp;$R$1&amp;"")</f>
        <v>0</v>
      </c>
      <c r="S227" s="232"/>
      <c r="T227" s="232"/>
      <c r="U227" s="233"/>
      <c r="V227" s="229"/>
      <c r="W227" s="234" cm="1">
        <f t="array" aca="1" ref="W227" ca="1">INDIRECT("'"&amp;$C227&amp;"'!"&amp;"$"&amp;$D227&amp;$W$1&amp;"")</f>
        <v>0</v>
      </c>
      <c r="X227" s="232"/>
      <c r="Y227" s="230"/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cm="1">
        <f t="array" aca="1" ref="AR227" ca="1">INDIRECT("'"&amp;$C227&amp;"'!"&amp;"$"&amp;$D227&amp;$AR$1&amp;"")</f>
        <v>0</v>
      </c>
      <c r="AS227" s="232"/>
      <c r="AT227" s="230"/>
      <c r="AU227" s="231" cm="1">
        <f t="array" aca="1" ref="AU227" ca="1">INDIRECT("'"&amp;$C227&amp;"'!"&amp;"$"&amp;$D227&amp;$AU$1&amp;"")</f>
        <v>0</v>
      </c>
      <c r="AV227" s="232"/>
      <c r="AW227" s="230"/>
      <c r="AX227" s="229"/>
      <c r="AY227" s="233"/>
      <c r="AZ227" s="232" cm="1">
        <f t="array" aca="1" ref="AZ227" ca="1">INDIRECT("'"&amp;$C227&amp;"'!"&amp;"$"&amp;$D227&amp;$AZ$1&amp;"")</f>
        <v>0</v>
      </c>
      <c r="BA227" s="231"/>
      <c r="BB227" s="232"/>
      <c r="BC227" s="230"/>
      <c r="BD227" s="232" cm="1">
        <f t="array" aca="1" ref="BD227" ca="1">INDIRECT("'"&amp;$C227&amp;"'!"&amp;"$"&amp;$D227&amp;$BD$1&amp;"")</f>
        <v>0</v>
      </c>
      <c r="BE227" s="231"/>
      <c r="BF227" s="232"/>
      <c r="BG227" s="230"/>
      <c r="BH227" s="234"/>
      <c r="BI227" s="230"/>
      <c r="BJ227" s="234" cm="1">
        <f t="array" aca="1" ref="BJ227" ca="1">INDIRECT("'"&amp;$C227&amp;"'!"&amp;"$"&amp;$D227&amp;$BJ$1&amp;"")</f>
        <v>0</v>
      </c>
      <c r="BK227" s="232"/>
      <c r="BL227" s="230"/>
      <c r="BM227" s="408"/>
      <c r="BN227" s="229" cm="1">
        <f t="array" aca="1" ref="BN227" ca="1">INDIRECT("'"&amp;$C227&amp;"'!"&amp;"$"&amp;$D227&amp;$BN$1&amp;"")</f>
        <v>0</v>
      </c>
      <c r="BO227" s="231"/>
      <c r="BP227" s="230"/>
      <c r="BQ227" s="234" cm="1">
        <f t="array" aca="1" ref="BQ227" ca="1">INDIRECT("'"&amp;$C227&amp;"'!"&amp;"$"&amp;$D227&amp;$BQ$1&amp;"")</f>
        <v>0</v>
      </c>
      <c r="BR227" s="232"/>
      <c r="BS227" s="232"/>
      <c r="BT227" s="230"/>
      <c r="BU227" s="235" cm="1">
        <f t="array" aca="1" ref="BU227" ca="1">INDIRECT("'"&amp;$C227&amp;"'!"&amp;"$"&amp;$D227&amp;$BU$1&amp;"")</f>
        <v>0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cm="1">
        <f t="array" aca="1" ref="G228" ca="1">INDIRECT("'"&amp;$C228&amp;"'!"&amp;"$"&amp;$D228&amp;$G$1&amp;"")</f>
        <v>0</v>
      </c>
      <c r="H228" s="239" t="s">
        <v>1</v>
      </c>
      <c r="I228" s="237" t="s">
        <v>1</v>
      </c>
      <c r="J228" s="238" cm="1">
        <f t="array" aca="1" ref="J228" ca="1">INDIRECT("'"&amp;$C228&amp;"'!"&amp;"$"&amp;$D228&amp;$J$1&amp;"")</f>
        <v>0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0</v>
      </c>
      <c r="O228" s="239"/>
      <c r="P228" s="239"/>
      <c r="Q228" s="237"/>
      <c r="R228" s="354" cm="1">
        <f t="array" aca="1" ref="R228" ca="1">INDIRECT("'"&amp;$C228&amp;"'!"&amp;"$"&amp;$D228&amp;$R$1&amp;"")</f>
        <v>0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0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0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0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0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0</v>
      </c>
      <c r="BR228" s="239"/>
      <c r="BS228" s="239"/>
      <c r="BT228" s="237"/>
      <c r="BU228" s="242" cm="1">
        <f t="array" aca="1" ref="BU228" ca="1">INDIRECT("'"&amp;$C228&amp;"'!"&amp;"$"&amp;$D228&amp;$BU$1&amp;"")</f>
        <v>0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02" activePane="bottomLeft" state="frozen"/>
      <selection pane="bottomLeft" activeCell="H429" sqref="H4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</row>
    <row r="419" spans="1:8" x14ac:dyDescent="0.25">
      <c r="A419" s="32" t="s">
        <v>306</v>
      </c>
      <c r="B419" s="79">
        <v>46000</v>
      </c>
      <c r="C419" s="32" t="s">
        <v>1623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</row>
    <row r="436" spans="1:6" x14ac:dyDescent="0.25">
      <c r="A436" s="32" t="s">
        <v>205</v>
      </c>
      <c r="B436" s="79">
        <v>46000</v>
      </c>
      <c r="C436" s="32" t="s">
        <v>200</v>
      </c>
    </row>
    <row r="437" spans="1:6" x14ac:dyDescent="0.25">
      <c r="A437" s="32" t="s">
        <v>267</v>
      </c>
      <c r="B437" s="79">
        <v>46000</v>
      </c>
      <c r="C437" s="32" t="s">
        <v>1669</v>
      </c>
    </row>
    <row r="438" spans="1:6" x14ac:dyDescent="0.25">
      <c r="A438" s="32" t="s">
        <v>308</v>
      </c>
      <c r="B438" s="79">
        <v>46000</v>
      </c>
      <c r="C438" s="32" t="s">
        <v>1678</v>
      </c>
    </row>
    <row r="439" spans="1:6" x14ac:dyDescent="0.25">
      <c r="A439" s="32" t="s">
        <v>245</v>
      </c>
      <c r="B439" s="79">
        <v>46000</v>
      </c>
      <c r="C439" s="32" t="s">
        <v>464</v>
      </c>
    </row>
    <row r="440" spans="1:6" x14ac:dyDescent="0.25">
      <c r="A440" s="32" t="s">
        <v>251</v>
      </c>
      <c r="B440" s="79">
        <v>46000</v>
      </c>
      <c r="C440" s="32" t="s">
        <v>464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846"/>
  <sheetViews>
    <sheetView zoomScaleNormal="100" workbookViewId="0">
      <pane ySplit="1" topLeftCell="A812" activePane="bottomLeft" state="frozen"/>
      <selection pane="bottomLeft" activeCell="D845" sqref="D845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79" activePane="bottomRight" state="frozen"/>
      <selection pane="topRight" activeCell="D1" sqref="D1"/>
      <selection pane="bottomLeft" activeCell="A3" sqref="A3"/>
      <selection pane="bottomRight" activeCell="R901" sqref="R90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46000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14.383713888892089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3899.999999999995</v>
      </c>
      <c r="Y9" s="172">
        <f ca="1">X9/H9/24</f>
        <v>11.29749946747004</v>
      </c>
      <c r="Z9" s="173">
        <f ca="1">AC9/H9/24</f>
        <v>11.29749946747004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139685.4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3899.999999999995</v>
      </c>
      <c r="AD9" s="114"/>
      <c r="AE9" s="113" t="s">
        <v>1319</v>
      </c>
      <c r="AF9" s="642">
        <f ca="1">$AB$9/$E$9</f>
        <v>0.98105970579460244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0.32782585890374993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45.383713888892089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-649.90106705551864</v>
      </c>
      <c r="Z17" s="173">
        <f ca="1">AC17/H17/24</f>
        <v>-649.90106705551864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14.383713888892089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6169.8599999999933</v>
      </c>
      <c r="Y25" s="172">
        <f ca="1">X25/H25/24</f>
        <v>17.872817965221721</v>
      </c>
      <c r="Z25" s="173">
        <f ca="1">AC25/H25/24</f>
        <v>17.872817965221721</v>
      </c>
      <c r="AA25" s="182">
        <f ca="1">SUM(AA28:AA29)</f>
        <v>712575.3</v>
      </c>
      <c r="AB25" s="291">
        <f ca="1">SUM(AB28:AB32)</f>
        <v>170884.07390399999</v>
      </c>
      <c r="AC25" s="308">
        <f ca="1">SUM(AC28:AC32)</f>
        <v>6169.8599999999933</v>
      </c>
      <c r="AD25" s="114"/>
      <c r="AE25" s="113" t="s">
        <v>1319</v>
      </c>
      <c r="AF25" s="642">
        <f ca="1">AB25/$E$25</f>
        <v>0.94935596613333328</v>
      </c>
      <c r="AG25" s="643"/>
      <c r="AH25" s="643"/>
      <c r="AI25" s="644"/>
      <c r="AJ25" s="106"/>
      <c r="AK25" s="114"/>
      <c r="AM25" s="187">
        <f ca="1">(E25-AB25)/67/24</f>
        <v>5.6691082686567222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431500.79999999999</v>
      </c>
      <c r="AB28" s="293">
        <f ca="1">(((((INDEX(BILLING!$R:$R,MATCH($AI$3&amp;" "&amp;$AI$5,BILLING!$C:$C,0))-J28)*$D$60)-
((INDEX(BILLING!$S:$S,MATCH($AI$3&amp;" "&amp;$AI$5,BILLING!$C:$C,0))-K28)*$D$60))))/1000</f>
        <v>34880.400000000001</v>
      </c>
      <c r="AC28" s="281">
        <f ca="1">(((((INDEX(BILLING!$R:$R,MATCH($AI$3&amp;" "&amp;$AI$5,BILLING!$C:$C,0))-R28)*$D$60)-
((INDEX(BILLING!$S:$S,MATCH($AI$3&amp;" "&amp;$AI$5,BILLING!$C:$C,0))-S28)*$D$60))))/1000</f>
        <v>853.19999999998254</v>
      </c>
      <c r="AD28" s="114"/>
      <c r="AE28" s="113" t="s">
        <v>1320</v>
      </c>
      <c r="AF28" s="642">
        <f ca="1">$AC$25/$D$25</f>
        <v>0.41132399999999958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281074.5</v>
      </c>
      <c r="AB29" s="293">
        <f ca="1">(((((INDEX(BILLING!$P:$P,MATCH($AI$3&amp;" "&amp;$AI$5,BILLING!$C:$C,0))-J29)*$D$59)-
((INDEX(BILLING!$Q:$Q,MATCH($AI$3&amp;" "&amp;$AI$5,BILLING!$C:$C,0))-K29)*$D$59))))/1000</f>
        <v>110097</v>
      </c>
      <c r="AC29" s="281">
        <f ca="1">(((((INDEX(BILLING!$P:$P,MATCH($AI$3&amp;" "&amp;$AI$5,BILLING!$C:$C,0))-R29)*$D$59)-
((INDEX(BILLING!$Q:$Q,MATCH($AI$3&amp;" "&amp;$AI$5,BILLING!$C:$C,0))-S29)*$D$59))))/1000</f>
        <v>4870.5000000000109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24697.997903999996</v>
      </c>
      <c r="AC32" s="281">
        <f ca="1">(((((INDEX(BILLING!$AP:$AP,MATCH($AI$3&amp;" "&amp;$AI$5,BILLING!$C:$C,0))-R32)*$D$66)-
((INDEX(BILLING!$AM:$AM,MATCH($AI$3&amp;" "&amp;$AI$5,BILLING!$C:$C,0))-S32)*$D$66))))/1000</f>
        <v>446.15999999999974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14.383717129632714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1542.8420000000024</v>
      </c>
      <c r="Y36" s="172">
        <f ca="1">X36/H36/24</f>
        <v>4.4692955759604081</v>
      </c>
      <c r="Z36" s="173">
        <f ca="1">AC36/H36/24</f>
        <v>4.4692955759604081</v>
      </c>
      <c r="AA36" s="182"/>
      <c r="AB36" s="291">
        <f ca="1">SUM(AB39:AB41)</f>
        <v>21786.114000000009</v>
      </c>
      <c r="AC36" s="308">
        <f ca="1">SUM(AC39:AC41)</f>
        <v>1542.8420000000024</v>
      </c>
      <c r="AD36" s="114"/>
      <c r="AE36" s="113" t="s">
        <v>1319</v>
      </c>
      <c r="AF36" s="642">
        <f ca="1">AB36/$E$36</f>
        <v>0.38743267178830576</v>
      </c>
      <c r="AG36" s="643"/>
      <c r="AH36" s="643"/>
      <c r="AI36" s="644"/>
      <c r="AJ36" s="106"/>
      <c r="AK36" s="114"/>
      <c r="AM36" s="187">
        <f ca="1">(E36-AB36)/67/24</f>
        <v>21.421570895522382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8335.6140000000087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890.31600000000196</v>
      </c>
      <c r="AD39" s="114"/>
      <c r="AE39" s="113" t="s">
        <v>1320</v>
      </c>
      <c r="AF39" s="642">
        <f ca="1">$AC$36/$D$36</f>
        <v>0.32924498506188699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5172.3</v>
      </c>
      <c r="AC40" s="281">
        <f ca="1">(((((INDEX(BILLING!$AD:$AD,MATCH($AI$3&amp;" "&amp;$AI$5,BILLING!$C:$C,0))-T40)*$D$58)-
((INDEX(BILLING!$AE:$AE,MATCH($AI$3&amp;" "&amp;$AI$5,BILLING!$C:$C,0))-U40)*$D$58))))/1000</f>
        <v>255.6260000000002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8278.2000000000007</v>
      </c>
      <c r="AB41" s="335">
        <f ca="1">(((((INDEX(BILLING!$Z:$Z,MATCH($AI$3&amp;" "&amp;$AI$5,BILLING!$C:$C,0))-P41)*$D$57)-
((INDEX(BILLING!$AA:$AA,MATCH($AI$3&amp;" "&amp;$AI$5,BILLING!$C:$C,0))-Q41)*$D$57))))/1000</f>
        <v>8278.2000000000007</v>
      </c>
      <c r="AC41" s="336">
        <f ca="1">(((((INDEX(BILLING!$Z:$Z,MATCH($AI$3&amp;" "&amp;$AI$5,BILLING!$C:$C,0))-T41)*$D$57)-
((INDEX(BILLING!$AA:$AA,MATCH($AI$3&amp;" "&amp;$AI$5,BILLING!$C:$C,0))-U41)*$D$57))))/1000</f>
        <v>396.9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32197.559999999998</v>
      </c>
      <c r="AC42" s="281">
        <f ca="1">(((((INDEX(BILLING!$AN:$AN,MATCH($AI$3&amp;" "&amp;$AI$5,BILLING!$C:$C,0))-R42)*$D$67)-
((INDEX(BILLING!$AO:$AO,MATCH($AI$3&amp;" "&amp;$AI$5,BILLING!$C:$C,0))-S42)*$D$67))))/1000</f>
        <v>984.68284240000082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349.38371388889209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141691.68</v>
      </c>
      <c r="W9" s="172">
        <f ca="1">V9/H9/24</f>
        <v>16.897811103689509</v>
      </c>
      <c r="X9" s="173">
        <f ca="1">AA9/H9/24</f>
        <v>16.897811103689509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141691.68</v>
      </c>
      <c r="AB9" s="114"/>
      <c r="AC9" s="113" t="s">
        <v>1319</v>
      </c>
      <c r="AD9" s="642">
        <f ca="1">$AA$9/$E$9</f>
        <v>0.99519357195032865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11.91086751849361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349.38371388889209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-80.587372986768813</v>
      </c>
      <c r="X17" s="173">
        <f ca="1">AA17/H17/24</f>
        <v>-80.587372986768813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349.38371388889209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157304.90499999994</v>
      </c>
      <c r="W25" s="172">
        <f ca="1">V25/H25/24</f>
        <v>18.759807000480357</v>
      </c>
      <c r="X25" s="173">
        <f ca="1">AA25/H25/24</f>
        <v>18.759807000480357</v>
      </c>
      <c r="Y25" s="182">
        <f ca="1">SUM(Y28:Y31)</f>
        <v>323063.39999999997</v>
      </c>
      <c r="Z25" s="182">
        <f ca="1">SUM(Z28:Z31)</f>
        <v>334981.8</v>
      </c>
      <c r="AA25" s="132">
        <f ca="1">SUM(AA28:AA31)</f>
        <v>157304.90499999994</v>
      </c>
      <c r="AB25" s="114"/>
      <c r="AC25" s="113" t="s">
        <v>1319</v>
      </c>
      <c r="AD25" s="642">
        <f ca="1">Z25/$E$25</f>
        <v>1.8610099999999998</v>
      </c>
      <c r="AE25" s="643"/>
      <c r="AF25" s="643"/>
      <c r="AG25" s="644"/>
      <c r="AH25" s="106"/>
      <c r="AI25" s="114"/>
      <c r="AK25" s="187">
        <f ca="1">(E25-Z25)/67/24</f>
        <v>-96.381716417910454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80135.999999999971</v>
      </c>
      <c r="Z28" s="165">
        <f ca="1">(((((INDEX(BILLING!$R:$R,MATCH($AG$3&amp;" "&amp;$AG$5,BILLING!$C:$C,0))-J28)*$D$57)-
((INDEX(BILLING!$S:$S,MATCH($AG$3&amp;" "&amp;$AG$5,BILLING!$C:$C,0))-K28)*$D$57))))/1000</f>
        <v>83243.999999999985</v>
      </c>
      <c r="AA28" s="132">
        <f ca="1">(((((INDEX(BILLING!$R:$R,MATCH($AG$3&amp;" "&amp;$AG$5,BILLING!$C:$C,0))-P28)*$D$57)-
((INDEX(BILLING!$S:$S,MATCH($AG$3&amp;" "&amp;$AG$5,BILLING!$C:$C,0))-Q28)*$D$57))))/1000</f>
        <v>35829.599999999962</v>
      </c>
      <c r="AB28" s="114"/>
      <c r="AC28" s="113" t="s">
        <v>1320</v>
      </c>
      <c r="AD28" s="642">
        <f ca="1">$AA$25/$D$25</f>
        <v>10.486993666666663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223204.19999999998</v>
      </c>
      <c r="Z29" s="165">
        <f ca="1">(((((INDEX(BILLING!$P:$P,MATCH($AG$3&amp;" "&amp;$AG$5,BILLING!$C:$C,0))-J29)*$D$56)-
((INDEX(BILLING!$Q:$Q,MATCH($AG$3&amp;" "&amp;$AG$5,BILLING!$C:$C,0))-K29)*$D$56))))/1000</f>
        <v>231327.9</v>
      </c>
      <c r="AA29" s="132">
        <f ca="1">(((((INDEX(BILLING!$P:$P,MATCH($AG$3&amp;" "&amp;$AG$5,BILLING!$C:$C,0))-P29)*$D$56)-
((INDEX(BILLING!$Q:$Q,MATCH($AG$3&amp;" "&amp;$AG$5,BILLING!$C:$C,0))-Q29)*$D$56))))/1000</f>
        <v>112400.4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19723.2</v>
      </c>
      <c r="Z31" s="165">
        <f ca="1">(((((INDEX(BILLING!$Z:$Z,MATCH($AG$3&amp;" "&amp;$AG$5,BILLING!$C:$C,0))-L31)*$D$54)-
((INDEX(BILLING!$AA:$AA,MATCH($AG$3&amp;" "&amp;$AG$5,BILLING!$C:$C,0))-M31)*$D$54))))/1000</f>
        <v>20409.900000000001</v>
      </c>
      <c r="AA31" s="132">
        <f ca="1">(((((INDEX(BILLING!$Z:$Z,MATCH($AG$3&amp;" "&amp;$AG$5,BILLING!$C:$C,0))-R31)*$D$54)-
((INDEX(BILLING!$AA:$AA,MATCH($AG$3&amp;" "&amp;$AG$5,BILLING!$C:$C,0))-S31)*$D$54))))/1000</f>
        <v>9970.7999999999993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85297.8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349.38371388889209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18626.090000000004</v>
      </c>
      <c r="W36" s="172">
        <f ca="1">V36/H36/24</f>
        <v>2.221302975730969</v>
      </c>
      <c r="X36" s="173">
        <f ca="1">AA36/H36/24</f>
        <v>2.221302975730969</v>
      </c>
      <c r="Y36" s="182"/>
      <c r="Z36" s="182">
        <f ca="1">SUM(Z39:Z40)</f>
        <v>50764.000000000007</v>
      </c>
      <c r="AA36" s="132">
        <f ca="1">SUM(AA39:AA40)</f>
        <v>18626.090000000004</v>
      </c>
      <c r="AB36" s="114"/>
      <c r="AC36" s="113" t="s">
        <v>1319</v>
      </c>
      <c r="AD36" s="642">
        <f ca="1">Z36/$E$36</f>
        <v>1.5153432835820717</v>
      </c>
      <c r="AE36" s="643"/>
      <c r="AF36" s="643"/>
      <c r="AG36" s="644"/>
      <c r="AH36" s="106"/>
      <c r="AI36" s="114"/>
      <c r="AK36" s="187">
        <f ca="1">(E36-Z36)/67/24</f>
        <v>-10.736318407959955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38501.820000000007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12367.026000000002</v>
      </c>
      <c r="AB39" s="114"/>
      <c r="AC39" s="113" t="s">
        <v>1320</v>
      </c>
      <c r="AD39" s="642">
        <f ca="1">$AA$36/$D$36</f>
        <v>6.6720322388058912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12262.180000000002</v>
      </c>
      <c r="AA40" s="156">
        <f ca="1">(((((INDEX(BILLING!$AD:$AD,MATCH($AG$3&amp;" "&amp;$AG$5,BILLING!$C:$C,0))-R40)*$D$55)-
((INDEX(BILLING!$AE:$AE,MATCH($AG$3&amp;" "&amp;$AG$5,BILLING!$C:$C,0))-S40)*$D$55))))/1000</f>
        <v>6259.0640000000003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287.38371689814812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115626.83999999998</v>
      </c>
      <c r="W9" s="172">
        <f ca="1">V9/H9/24</f>
        <v>16.764293579331337</v>
      </c>
      <c r="X9" s="173">
        <f ca="1">AA9/H9/24</f>
        <v>16.764293579331337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139685.4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115626.83999999998</v>
      </c>
      <c r="AB9" s="114"/>
      <c r="AC9" s="113" t="s">
        <v>1319</v>
      </c>
      <c r="AD9" s="642">
        <f ca="1">$Z$9/$E$9</f>
        <v>0.98110215204809792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9.7198083389374563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287.38371712963271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-99.008092273017141</v>
      </c>
      <c r="X17" s="173">
        <f ca="1">AA17/H17/24</f>
        <v>-99.008092273017141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287.38371388889209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-98653.422000000006</v>
      </c>
      <c r="W25" s="172">
        <f ca="1">V25/H25/24</f>
        <v>-14.303382729576732</v>
      </c>
      <c r="X25" s="173">
        <f ca="1">AA25/H25/24</f>
        <v>-14.303382729576732</v>
      </c>
      <c r="Y25" s="182">
        <f ca="1">SUM(Y28:Y31)</f>
        <v>323063.39999999997</v>
      </c>
      <c r="Z25" s="291">
        <f ca="1">SUM(Z28:Z33)</f>
        <v>-74170.039000000019</v>
      </c>
      <c r="AA25" s="308">
        <f ca="1">SUM(AA28:AA33)</f>
        <v>-98653.422000000006</v>
      </c>
      <c r="AB25" s="114"/>
      <c r="AC25" s="113" t="s">
        <v>1319</v>
      </c>
      <c r="AD25" s="642">
        <f ca="1">Z25/$E$25</f>
        <v>-0.41205577222222234</v>
      </c>
      <c r="AE25" s="643"/>
      <c r="AF25" s="643"/>
      <c r="AG25" s="644"/>
      <c r="AH25" s="106"/>
      <c r="AI25" s="114"/>
      <c r="AK25" s="187">
        <f ca="1">(E25-Z25)/67/24</f>
        <v>158.06594465174132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80135.999999999971</v>
      </c>
      <c r="Z28" s="293">
        <f ca="1">(((((INDEX(BILLING!$R:$R,MATCH($AG$3&amp;" "&amp;$AG$5,BILLING!$C:$C,0))-J28)*$D$59)-
((INDEX(BILLING!$S:$S,MATCH($AG$3&amp;" "&amp;$AG$5,BILLING!$C:$C,0))-K28)*$D$59))))/1000</f>
        <v>34880.400000000001</v>
      </c>
      <c r="AA28" s="281">
        <f ca="1">(((((INDEX(BILLING!$R:$R,MATCH($AG$3&amp;" "&amp;$AG$5,BILLING!$C:$C,0))-P28)*$D$59)-
((INDEX(BILLING!$S:$S,MATCH($AG$3&amp;" "&amp;$AG$5,BILLING!$C:$C,0))-Q28)*$D$59))))/1000</f>
        <v>27518.40000000002</v>
      </c>
      <c r="AB28" s="114"/>
      <c r="AC28" s="113" t="s">
        <v>1320</v>
      </c>
      <c r="AD28" s="642">
        <f ca="1">$AA$25/$D$25</f>
        <v>-6.5768948000000007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223204.19999999998</v>
      </c>
      <c r="Z29" s="293">
        <f ca="1">(((((INDEX(BILLING!$P:$P,MATCH($AG$3&amp;" "&amp;$AG$5,BILLING!$C:$C,0))-J29)*$D$58)-
((INDEX(BILLING!$Q:$Q,MATCH($AG$3&amp;" "&amp;$AG$5,BILLING!$C:$C,0))-K29)*$D$58))))/1000</f>
        <v>110097</v>
      </c>
      <c r="AA29" s="281">
        <f ca="1">(((((INDEX(BILLING!$P:$P,MATCH($AG$3&amp;" "&amp;$AG$5,BILLING!$C:$C,0))-P29)*$D$58)-
((INDEX(BILLING!$Q:$Q,MATCH($AG$3&amp;" "&amp;$AG$5,BILLING!$C:$C,0))-Q29)*$D$58))))/1000</f>
        <v>97395.89999999998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19723.2</v>
      </c>
      <c r="Z31" s="293">
        <f ca="1">(((((INDEX(BILLING!$Z:$Z,MATCH($AG$3&amp;" "&amp;$AG$5,BILLING!$C:$C,0))-L31)*$D$56)-
((INDEX(BILLING!$AA:$AA,MATCH($AG$3&amp;" "&amp;$AG$5,BILLING!$C:$C,0))-M31)*$D$56))))/1000</f>
        <v>9780.3509999999951</v>
      </c>
      <c r="AA31" s="281">
        <f ca="1">(((((INDEX(BILLING!$Z:$Z,MATCH($AG$3&amp;" "&amp;$AG$5,BILLING!$C:$C,0))-R31)*$D$56)-
((INDEX(BILLING!$AA:$AA,MATCH($AG$3&amp;" "&amp;$AG$5,BILLING!$C:$C,0))-S31)*$D$56))))/1000</f>
        <v>8278.2000000000007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287.38371388889209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13507.914000000008</v>
      </c>
      <c r="W37" s="172">
        <f ca="1">V37/H37/24</f>
        <v>1.958460841025949</v>
      </c>
      <c r="X37" s="173">
        <f ca="1">AA37/H37/24</f>
        <v>1.958460841025949</v>
      </c>
      <c r="Y37" s="182"/>
      <c r="Z37" s="291">
        <f ca="1">SUM(Z40:Z42)</f>
        <v>18256.545999999998</v>
      </c>
      <c r="AA37" s="308">
        <f ca="1">SUM(AA40:AA42)</f>
        <v>13507.914000000008</v>
      </c>
      <c r="AB37" s="114"/>
      <c r="AC37" s="113" t="s">
        <v>1319</v>
      </c>
      <c r="AD37" s="642">
        <f ca="1">Z37/$E$37</f>
        <v>0.32466471048513301</v>
      </c>
      <c r="AE37" s="643"/>
      <c r="AF37" s="643"/>
      <c r="AG37" s="644"/>
      <c r="AH37" s="106"/>
      <c r="AI37" s="114"/>
      <c r="AK37" s="187">
        <f ca="1">(E37-Z37)/67/24</f>
        <v>23.616575870646766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12120.864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8335.6140000000087</v>
      </c>
      <c r="AB40" s="114"/>
      <c r="AC40" s="113" t="s">
        <v>1320</v>
      </c>
      <c r="AD40" s="642">
        <f ca="1">$AA$37/$D$37</f>
        <v>2.8826107554417431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6135.6819999999998</v>
      </c>
      <c r="AA41" s="281">
        <f ca="1">(((((INDEX(BILLING!$AD:$AD,MATCH($AG$3&amp;" "&amp;$AG$5,BILLING!$C:$C,0))-R41)*$D$57)-
((INDEX(BILLING!$AE:$AE,MATCH($AG$3&amp;" "&amp;$AG$5,BILLING!$C:$C,0))-S41)*$D$57))))/1000</f>
        <v>5172.3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38.490661574076512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4.4340277777737356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4.4562500000174623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4.8194444444525288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4.6847222222422715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5.3048611111007631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5.188194444453984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5.1263888888934162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5.1451388888890506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4.5847222222364508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4.8743055555532919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4.8145833333328483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4.5993055555591127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2025-12-09T13:12:33Z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